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itacaoPMI\Desktop\2019\TOMADA DE PREÇOS\002 - Reforma Centro de Saúde\"/>
    </mc:Choice>
  </mc:AlternateContent>
  <bookViews>
    <workbookView xWindow="0" yWindow="0" windowWidth="20490" windowHeight="7620" activeTab="2"/>
  </bookViews>
  <sheets>
    <sheet name="Orçamento" sheetId="1" r:id="rId1"/>
    <sheet name="Físico-Financeiro" sheetId="6" r:id="rId2"/>
    <sheet name="MemoriaCálculo" sheetId="5" r:id="rId3"/>
    <sheet name="Comp.Tratadas" sheetId="4" state="hidden" r:id="rId4"/>
    <sheet name="Composições" sheetId="2" state="hidden" r:id="rId5"/>
  </sheets>
  <definedNames>
    <definedName name="_xlnm.Print_Area" localSheetId="1">'Físico-Financeiro'!$B$2:$J$29</definedName>
    <definedName name="_xlnm.Print_Area" localSheetId="2">MemoriaCálculo!$B$2:$I$98</definedName>
    <definedName name="_xlnm.Print_Area" localSheetId="0">Orçamento!$B$2:$J$492</definedName>
  </definedNames>
  <calcPr calcId="162913"/>
</workbook>
</file>

<file path=xl/calcChain.xml><?xml version="1.0" encoding="utf-8"?>
<calcChain xmlns="http://schemas.openxmlformats.org/spreadsheetml/2006/main">
  <c r="F27" i="6" l="1"/>
  <c r="J25" i="6"/>
  <c r="J23" i="6"/>
  <c r="G19" i="6"/>
  <c r="G17" i="6"/>
  <c r="H13" i="6"/>
  <c r="I11" i="6"/>
  <c r="H11" i="6"/>
  <c r="G5" i="6"/>
  <c r="F5" i="6"/>
  <c r="L5" i="6"/>
  <c r="G7" i="6"/>
  <c r="F29" i="6"/>
  <c r="L13" i="6"/>
  <c r="I25" i="6"/>
  <c r="G9" i="6"/>
  <c r="E29" i="6"/>
  <c r="D25" i="6"/>
  <c r="I10" i="1"/>
  <c r="J492" i="1"/>
  <c r="J29" i="1"/>
  <c r="E25" i="6" l="1"/>
  <c r="J414" i="1"/>
  <c r="L25" i="6" l="1"/>
  <c r="M25" i="6" s="1"/>
  <c r="I5" i="5"/>
  <c r="G95" i="5"/>
  <c r="G472" i="1"/>
  <c r="G462" i="1"/>
  <c r="G96" i="5"/>
  <c r="G94" i="5"/>
  <c r="G454" i="1"/>
  <c r="G444" i="1"/>
  <c r="G437" i="1"/>
  <c r="G438" i="1" s="1"/>
  <c r="G91" i="5"/>
  <c r="G90" i="5"/>
  <c r="G89" i="5" l="1"/>
  <c r="G433" i="1"/>
  <c r="G429" i="1"/>
  <c r="G88" i="5"/>
  <c r="G421" i="1"/>
  <c r="G425" i="1"/>
  <c r="G99" i="1"/>
  <c r="G105" i="1"/>
  <c r="G33" i="5"/>
  <c r="G87" i="5"/>
  <c r="I82" i="5" l="1"/>
  <c r="I81" i="5"/>
  <c r="I80" i="5"/>
  <c r="I79" i="5"/>
  <c r="I77" i="5"/>
  <c r="I75" i="5"/>
  <c r="I60" i="5"/>
  <c r="I63" i="5"/>
  <c r="I64" i="5"/>
  <c r="I65" i="5"/>
  <c r="I66" i="5"/>
  <c r="I67" i="5"/>
  <c r="I68" i="5"/>
  <c r="I69" i="5"/>
  <c r="I70" i="5"/>
  <c r="I59" i="5"/>
  <c r="G135" i="1"/>
  <c r="G131" i="1"/>
  <c r="G40" i="5"/>
  <c r="G39" i="5"/>
  <c r="G34" i="5"/>
  <c r="G32" i="5"/>
  <c r="G30" i="5"/>
  <c r="G18" i="5"/>
  <c r="G14" i="5"/>
  <c r="G17" i="1"/>
  <c r="G12" i="5"/>
  <c r="G11" i="5"/>
  <c r="G11" i="1"/>
  <c r="G10" i="5"/>
  <c r="G54" i="5"/>
  <c r="G49" i="5"/>
  <c r="G45" i="5"/>
  <c r="G41" i="5"/>
  <c r="G38" i="5"/>
  <c r="G37" i="5"/>
  <c r="G31" i="5"/>
  <c r="G24" i="5"/>
  <c r="G19" i="5"/>
  <c r="I12" i="1"/>
  <c r="I13" i="1"/>
  <c r="H11" i="5" l="1"/>
  <c r="G15" i="5"/>
  <c r="I315" i="1"/>
  <c r="I314" i="1"/>
  <c r="I313" i="1"/>
  <c r="I312" i="1"/>
  <c r="G312" i="1"/>
  <c r="G307" i="1"/>
  <c r="H12" i="5" l="1"/>
  <c r="H87" i="5"/>
  <c r="H10" i="5"/>
  <c r="H80" i="5"/>
  <c r="H14" i="5"/>
  <c r="H79" i="5"/>
  <c r="H18" i="5"/>
  <c r="H67" i="5"/>
  <c r="H76" i="5"/>
  <c r="H70" i="5"/>
  <c r="H94" i="5"/>
  <c r="H27" i="5"/>
  <c r="H33" i="5"/>
  <c r="H44" i="5"/>
  <c r="H22" i="5"/>
  <c r="H77" i="5"/>
  <c r="H64" i="5"/>
  <c r="H40" i="5"/>
  <c r="H38" i="5"/>
  <c r="H41" i="5"/>
  <c r="H37" i="5"/>
  <c r="H51" i="5"/>
  <c r="H59" i="5"/>
  <c r="H65" i="5"/>
  <c r="H68" i="5"/>
  <c r="H88" i="5"/>
  <c r="H56" i="5"/>
  <c r="H13" i="5"/>
  <c r="J312" i="1"/>
  <c r="G110" i="1"/>
  <c r="G109" i="1"/>
  <c r="G108" i="1"/>
  <c r="G107" i="1"/>
  <c r="G106" i="1"/>
  <c r="I110" i="1"/>
  <c r="I109" i="1"/>
  <c r="J109" i="1" s="1"/>
  <c r="I108" i="1"/>
  <c r="I107" i="1"/>
  <c r="I106" i="1"/>
  <c r="G396" i="1"/>
  <c r="G397" i="1"/>
  <c r="G398" i="1"/>
  <c r="G399" i="1"/>
  <c r="G395" i="1"/>
  <c r="I399" i="1"/>
  <c r="I398" i="1"/>
  <c r="J398" i="1" s="1"/>
  <c r="I397" i="1"/>
  <c r="I396" i="1"/>
  <c r="J396" i="1" s="1"/>
  <c r="I395" i="1"/>
  <c r="I137" i="1"/>
  <c r="I138" i="1"/>
  <c r="G63" i="1"/>
  <c r="G14" i="1"/>
  <c r="G197" i="1"/>
  <c r="G161" i="1"/>
  <c r="H81" i="5" l="1"/>
  <c r="H82" i="5"/>
  <c r="H26" i="5"/>
  <c r="H66" i="5"/>
  <c r="H62" i="5"/>
  <c r="H63" i="5"/>
  <c r="H32" i="5"/>
  <c r="H50" i="5"/>
  <c r="H61" i="5"/>
  <c r="H30" i="5"/>
  <c r="H74" i="5"/>
  <c r="H23" i="5"/>
  <c r="H19" i="5"/>
  <c r="H69" i="5"/>
  <c r="H46" i="5"/>
  <c r="H73" i="5"/>
  <c r="H95" i="5"/>
  <c r="H83" i="5"/>
  <c r="H75" i="5"/>
  <c r="H96" i="5"/>
  <c r="H31" i="5"/>
  <c r="H60" i="5"/>
  <c r="H49" i="5"/>
  <c r="H39" i="5"/>
  <c r="H55" i="5"/>
  <c r="H25" i="5"/>
  <c r="H78" i="5"/>
  <c r="H24" i="5"/>
  <c r="H86" i="5"/>
  <c r="H91" i="5"/>
  <c r="H45" i="5"/>
  <c r="H89" i="5"/>
  <c r="H97" i="5"/>
  <c r="H90" i="5"/>
  <c r="H54" i="5"/>
  <c r="H34" i="5"/>
  <c r="J108" i="1"/>
  <c r="J106" i="1"/>
  <c r="J110" i="1"/>
  <c r="J107" i="1"/>
  <c r="J105" i="1" s="1"/>
  <c r="I105" i="1" s="1"/>
  <c r="J399" i="1"/>
  <c r="J395" i="1"/>
  <c r="J397" i="1"/>
  <c r="H15" i="5" l="1"/>
  <c r="H105" i="1"/>
  <c r="J394" i="1"/>
  <c r="I394" i="1" s="1"/>
  <c r="H394" i="1" l="1"/>
  <c r="I382" i="1" l="1"/>
  <c r="I381" i="1"/>
  <c r="I380" i="1"/>
  <c r="I379" i="1"/>
  <c r="G382" i="1"/>
  <c r="G381" i="1"/>
  <c r="J381" i="1" s="1"/>
  <c r="G380" i="1"/>
  <c r="G379" i="1"/>
  <c r="J382" i="1"/>
  <c r="G404" i="1"/>
  <c r="G403" i="1"/>
  <c r="G402" i="1"/>
  <c r="G401" i="1"/>
  <c r="I404" i="1"/>
  <c r="I403" i="1"/>
  <c r="J403" i="1" s="1"/>
  <c r="I402" i="1"/>
  <c r="J402" i="1" s="1"/>
  <c r="I401" i="1"/>
  <c r="J401" i="1" s="1"/>
  <c r="I16" i="1"/>
  <c r="I15" i="1"/>
  <c r="J10" i="1"/>
  <c r="J380" i="1" l="1"/>
  <c r="J379" i="1"/>
  <c r="J378" i="1" s="1"/>
  <c r="H378" i="1" s="1"/>
  <c r="J404" i="1"/>
  <c r="J400" i="1" s="1"/>
  <c r="G140" i="1"/>
  <c r="G126" i="1"/>
  <c r="G120" i="1"/>
  <c r="G111" i="1"/>
  <c r="G26" i="1"/>
  <c r="G93" i="1"/>
  <c r="G88" i="1"/>
  <c r="G32" i="1"/>
  <c r="G23" i="1"/>
  <c r="G291" i="1"/>
  <c r="G290" i="1"/>
  <c r="G289" i="1"/>
  <c r="G313" i="1"/>
  <c r="J313" i="1" s="1"/>
  <c r="G314" i="1"/>
  <c r="J314" i="1" s="1"/>
  <c r="G315" i="1"/>
  <c r="J315" i="1" s="1"/>
  <c r="G318" i="1"/>
  <c r="G319" i="1"/>
  <c r="G320" i="1"/>
  <c r="G317" i="1"/>
  <c r="G310" i="1"/>
  <c r="G309" i="1"/>
  <c r="G308" i="1"/>
  <c r="G302" i="1"/>
  <c r="G297" i="1"/>
  <c r="G303" i="1"/>
  <c r="G304" i="1"/>
  <c r="G305" i="1"/>
  <c r="G300" i="1"/>
  <c r="G299" i="1"/>
  <c r="G298" i="1"/>
  <c r="G294" i="1"/>
  <c r="G295" i="1"/>
  <c r="G293" i="1"/>
  <c r="G416" i="1"/>
  <c r="G358" i="1"/>
  <c r="G359" i="1"/>
  <c r="G360" i="1"/>
  <c r="G357" i="1"/>
  <c r="G353" i="1"/>
  <c r="G354" i="1"/>
  <c r="G355" i="1"/>
  <c r="G352" i="1"/>
  <c r="G333" i="1"/>
  <c r="G334" i="1"/>
  <c r="G335" i="1"/>
  <c r="G336" i="1"/>
  <c r="G337" i="1"/>
  <c r="G338" i="1"/>
  <c r="G339" i="1"/>
  <c r="G340" i="1"/>
  <c r="G332" i="1"/>
  <c r="G253" i="1"/>
  <c r="G57" i="1"/>
  <c r="G58" i="1"/>
  <c r="G59" i="1"/>
  <c r="G60" i="1"/>
  <c r="G61" i="1"/>
  <c r="G62" i="1"/>
  <c r="G56" i="1"/>
  <c r="G139" i="1" l="1"/>
  <c r="G136" i="1"/>
  <c r="G138" i="1"/>
  <c r="J138" i="1" s="1"/>
  <c r="G137" i="1"/>
  <c r="J137" i="1" s="1"/>
  <c r="I378" i="1"/>
  <c r="I400" i="1"/>
  <c r="H400" i="1"/>
  <c r="G16" i="1"/>
  <c r="G15" i="1"/>
  <c r="I6" i="1"/>
  <c r="G281" i="1"/>
  <c r="G272" i="1"/>
  <c r="G273" i="1"/>
  <c r="G274" i="1"/>
  <c r="G275" i="1"/>
  <c r="G276" i="1"/>
  <c r="G277" i="1"/>
  <c r="G278" i="1"/>
  <c r="G279" i="1"/>
  <c r="G282" i="1"/>
  <c r="G283" i="1"/>
  <c r="G284" i="1"/>
  <c r="G436" i="1"/>
  <c r="G434" i="1" l="1"/>
  <c r="G435" i="1"/>
  <c r="G410" i="1" l="1"/>
  <c r="H407" i="1"/>
  <c r="G407" i="1"/>
  <c r="G480" i="1" l="1"/>
  <c r="G485" i="1"/>
  <c r="G477" i="1"/>
  <c r="G468" i="1"/>
  <c r="G461" i="1"/>
  <c r="G460" i="1"/>
  <c r="G459" i="1"/>
  <c r="G458" i="1"/>
  <c r="G457" i="1"/>
  <c r="G456" i="1"/>
  <c r="G455" i="1"/>
  <c r="G442" i="1"/>
  <c r="G440" i="1"/>
  <c r="G439" i="1"/>
  <c r="G412" i="1"/>
  <c r="G409" i="1"/>
  <c r="G406" i="1"/>
  <c r="G392" i="1"/>
  <c r="G391" i="1"/>
  <c r="G390" i="1"/>
  <c r="G389" i="1"/>
  <c r="G385" i="1"/>
  <c r="G386" i="1"/>
  <c r="G387" i="1"/>
  <c r="G384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48" i="1"/>
  <c r="G347" i="1"/>
  <c r="G346" i="1"/>
  <c r="G345" i="1"/>
  <c r="G344" i="1"/>
  <c r="G343" i="1"/>
  <c r="G342" i="1"/>
  <c r="G328" i="1"/>
  <c r="G326" i="1"/>
  <c r="G325" i="1"/>
  <c r="G324" i="1"/>
  <c r="G323" i="1"/>
  <c r="G322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54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36" i="1"/>
  <c r="G142" i="1"/>
  <c r="G129" i="1"/>
  <c r="G113" i="1"/>
  <c r="G95" i="1"/>
  <c r="G91" i="1"/>
  <c r="G28" i="1"/>
  <c r="E82" i="1"/>
  <c r="G82" i="1" s="1"/>
  <c r="G84" i="1"/>
  <c r="G83" i="1"/>
  <c r="G81" i="1"/>
  <c r="G79" i="1"/>
  <c r="G78" i="1"/>
  <c r="G76" i="1"/>
  <c r="G75" i="1"/>
  <c r="G74" i="1"/>
  <c r="G73" i="1"/>
  <c r="G72" i="1"/>
  <c r="G71" i="1"/>
  <c r="G69" i="1"/>
  <c r="G68" i="1"/>
  <c r="G67" i="1"/>
  <c r="G66" i="1"/>
  <c r="G65" i="1"/>
  <c r="G64" i="1"/>
  <c r="G54" i="1"/>
  <c r="G53" i="1"/>
  <c r="G52" i="1"/>
  <c r="G51" i="1"/>
  <c r="G50" i="1"/>
  <c r="G39" i="1"/>
  <c r="G38" i="1"/>
  <c r="G37" i="1"/>
  <c r="G36" i="1"/>
  <c r="G35" i="1"/>
  <c r="G34" i="1"/>
  <c r="G25" i="1"/>
  <c r="G12" i="1"/>
  <c r="G474" i="1" l="1"/>
  <c r="G475" i="1"/>
  <c r="G44" i="1"/>
  <c r="G40" i="1"/>
  <c r="G41" i="1"/>
  <c r="G43" i="1"/>
  <c r="G42" i="1"/>
  <c r="G45" i="1"/>
  <c r="G27" i="1"/>
  <c r="G488" i="1"/>
  <c r="G114" i="1"/>
  <c r="G476" i="1"/>
  <c r="G484" i="1"/>
  <c r="G104" i="1"/>
  <c r="G464" i="1"/>
  <c r="G469" i="1"/>
  <c r="G143" i="1"/>
  <c r="G130" i="1"/>
  <c r="G24" i="1"/>
  <c r="G97" i="1"/>
  <c r="G101" i="1"/>
  <c r="G115" i="1"/>
  <c r="G127" i="1"/>
  <c r="G144" i="1"/>
  <c r="G466" i="1"/>
  <c r="G470" i="1"/>
  <c r="G487" i="1"/>
  <c r="G94" i="1"/>
  <c r="G102" i="1"/>
  <c r="G112" i="1"/>
  <c r="G116" i="1"/>
  <c r="G128" i="1"/>
  <c r="G141" i="1"/>
  <c r="G145" i="1"/>
  <c r="G467" i="1"/>
  <c r="G479" i="1"/>
  <c r="G483" i="1"/>
  <c r="G486" i="1"/>
  <c r="G473" i="1"/>
  <c r="G96" i="1"/>
  <c r="G103" i="1"/>
  <c r="G463" i="1"/>
  <c r="G489" i="1"/>
  <c r="G413" i="1"/>
  <c r="G92" i="1"/>
  <c r="G90" i="1"/>
  <c r="G89" i="1"/>
  <c r="G478" i="1" l="1"/>
  <c r="G481" i="1" l="1"/>
  <c r="G132" i="1" l="1"/>
  <c r="G426" i="1" l="1"/>
  <c r="G427" i="1"/>
  <c r="G428" i="1"/>
  <c r="G422" i="1"/>
  <c r="G424" i="1"/>
  <c r="G423" i="1"/>
  <c r="G447" i="1"/>
  <c r="G450" i="1"/>
  <c r="G446" i="1"/>
  <c r="G448" i="1"/>
  <c r="G449" i="1"/>
  <c r="G445" i="1"/>
  <c r="G431" i="1"/>
  <c r="G430" i="1"/>
  <c r="G432" i="1"/>
  <c r="G125" i="1"/>
  <c r="G121" i="1"/>
  <c r="G124" i="1"/>
  <c r="G122" i="1"/>
  <c r="G123" i="1"/>
  <c r="G465" i="1"/>
  <c r="G471" i="1"/>
  <c r="G100" i="1" l="1"/>
  <c r="E22" i="1"/>
  <c r="G22" i="1" s="1"/>
  <c r="E21" i="1"/>
  <c r="G21" i="1" s="1"/>
  <c r="G393" i="1"/>
  <c r="G415" i="1"/>
  <c r="G349" i="1"/>
  <c r="G350" i="1"/>
  <c r="G327" i="1"/>
  <c r="G329" i="1"/>
  <c r="G330" i="1"/>
  <c r="G133" i="1"/>
  <c r="G227" i="1"/>
  <c r="G228" i="1"/>
  <c r="G229" i="1"/>
  <c r="G230" i="1"/>
  <c r="G231" i="1"/>
  <c r="G232" i="1"/>
  <c r="G233" i="1"/>
  <c r="G234" i="1"/>
  <c r="G226" i="1"/>
  <c r="G225" i="1"/>
  <c r="G224" i="1"/>
  <c r="G417" i="1" l="1"/>
  <c r="G13" i="1"/>
  <c r="J13" i="1" s="1"/>
  <c r="G134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152" i="1"/>
  <c r="G151" i="1"/>
  <c r="G150" i="1"/>
  <c r="E18" i="1"/>
  <c r="G18" i="1" s="1"/>
  <c r="G163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53" i="1"/>
  <c r="G154" i="1"/>
  <c r="G155" i="1"/>
  <c r="G156" i="1"/>
  <c r="G157" i="1"/>
  <c r="G158" i="1"/>
  <c r="G159" i="1"/>
  <c r="G160" i="1"/>
  <c r="J428" i="1" l="1"/>
  <c r="G162" i="1"/>
  <c r="G170" i="1"/>
  <c r="G166" i="1"/>
  <c r="G173" i="1"/>
  <c r="G169" i="1"/>
  <c r="G165" i="1"/>
  <c r="G172" i="1"/>
  <c r="G168" i="1"/>
  <c r="G164" i="1"/>
  <c r="G171" i="1"/>
  <c r="G167" i="1"/>
  <c r="J427" i="1"/>
  <c r="J426" i="1"/>
  <c r="G443" i="1"/>
  <c r="G441" i="1"/>
  <c r="J425" i="1" l="1"/>
  <c r="E33" i="1" l="1"/>
  <c r="G33" i="1" s="1"/>
  <c r="G98" i="1" l="1"/>
  <c r="E19" i="1" l="1"/>
  <c r="G19" i="1" s="1"/>
  <c r="I425" i="1" l="1"/>
  <c r="I265" i="1"/>
  <c r="J265" i="1" s="1"/>
  <c r="I89" i="1" l="1"/>
  <c r="J89" i="1" s="1"/>
  <c r="I345" i="1"/>
  <c r="J345" i="1" s="1"/>
  <c r="I449" i="1"/>
  <c r="J449" i="1" s="1"/>
  <c r="I50" i="1"/>
  <c r="J50" i="1" s="1"/>
  <c r="J15" i="1"/>
  <c r="I220" i="1"/>
  <c r="J220" i="1" s="1"/>
  <c r="I272" i="1"/>
  <c r="J272" i="1" s="1"/>
  <c r="J12" i="1"/>
  <c r="J11" i="1" s="1"/>
  <c r="I430" i="1"/>
  <c r="J430" i="1" s="1"/>
  <c r="I121" i="1"/>
  <c r="J121" i="1" s="1"/>
  <c r="I374" i="1"/>
  <c r="J374" i="1" s="1"/>
  <c r="I460" i="1"/>
  <c r="J460" i="1" s="1"/>
  <c r="I207" i="1"/>
  <c r="J207" i="1" s="1"/>
  <c r="I123" i="1"/>
  <c r="J123" i="1" s="1"/>
  <c r="I467" i="1"/>
  <c r="J467" i="1" s="1"/>
  <c r="I66" i="1"/>
  <c r="J66" i="1" s="1"/>
  <c r="I308" i="1"/>
  <c r="J308" i="1" s="1"/>
  <c r="I463" i="1"/>
  <c r="J463" i="1" s="1"/>
  <c r="I441" i="1"/>
  <c r="J441" i="1" s="1"/>
  <c r="I178" i="1"/>
  <c r="J178" i="1" s="1"/>
  <c r="I342" i="1"/>
  <c r="J342" i="1" s="1"/>
  <c r="I144" i="1"/>
  <c r="J144" i="1" s="1"/>
  <c r="I95" i="1"/>
  <c r="J95" i="1" s="1"/>
  <c r="I486" i="1"/>
  <c r="J486" i="1" s="1"/>
  <c r="I142" i="1"/>
  <c r="J142" i="1" s="1"/>
  <c r="I40" i="1"/>
  <c r="J40" i="1" s="1"/>
  <c r="I276" i="1"/>
  <c r="J276" i="1" s="1"/>
  <c r="I200" i="1"/>
  <c r="J200" i="1" s="1"/>
  <c r="I274" i="1"/>
  <c r="J274" i="1" s="1"/>
  <c r="I35" i="1"/>
  <c r="J35" i="1" s="1"/>
  <c r="I203" i="1"/>
  <c r="J203" i="1" s="1"/>
  <c r="J16" i="1"/>
  <c r="I246" i="1"/>
  <c r="J246" i="1" s="1"/>
  <c r="I100" i="1"/>
  <c r="J100" i="1" s="1"/>
  <c r="I52" i="1"/>
  <c r="J52" i="1" s="1"/>
  <c r="I431" i="1"/>
  <c r="J431" i="1" s="1"/>
  <c r="I79" i="1"/>
  <c r="J79" i="1" s="1"/>
  <c r="I141" i="1"/>
  <c r="J141" i="1" s="1"/>
  <c r="I27" i="1"/>
  <c r="J27" i="1" s="1"/>
  <c r="I390" i="1"/>
  <c r="J390" i="1" s="1"/>
  <c r="I327" i="1"/>
  <c r="J327" i="1" s="1"/>
  <c r="I212" i="1"/>
  <c r="J212" i="1" s="1"/>
  <c r="I132" i="1"/>
  <c r="J132" i="1" s="1"/>
  <c r="I445" i="1"/>
  <c r="J445" i="1" s="1"/>
  <c r="I267" i="1"/>
  <c r="J267" i="1" s="1"/>
  <c r="I122" i="1"/>
  <c r="J122" i="1" s="1"/>
  <c r="H425" i="1"/>
  <c r="I116" i="1"/>
  <c r="J116" i="1" s="1"/>
  <c r="I258" i="1"/>
  <c r="J258" i="1" s="1"/>
  <c r="I244" i="1"/>
  <c r="J244" i="1" s="1"/>
  <c r="I113" i="1"/>
  <c r="J113" i="1" s="1"/>
  <c r="I91" i="1"/>
  <c r="J91" i="1" s="1"/>
  <c r="I247" i="1"/>
  <c r="J247" i="1" s="1"/>
  <c r="I104" i="1"/>
  <c r="J104" i="1" s="1"/>
  <c r="I133" i="1"/>
  <c r="J133" i="1" s="1"/>
  <c r="I299" i="1"/>
  <c r="J299" i="1" s="1"/>
  <c r="I366" i="1"/>
  <c r="J366" i="1" s="1"/>
  <c r="I69" i="1"/>
  <c r="J69" i="1" s="1"/>
  <c r="I349" i="1"/>
  <c r="J349" i="1" s="1"/>
  <c r="I442" i="1"/>
  <c r="J442" i="1" s="1"/>
  <c r="I259" i="1"/>
  <c r="J259" i="1" s="1"/>
  <c r="I243" i="1"/>
  <c r="J243" i="1" s="1"/>
  <c r="I226" i="1"/>
  <c r="J226" i="1" s="1"/>
  <c r="I61" i="1"/>
  <c r="J61" i="1" s="1"/>
  <c r="I446" i="1"/>
  <c r="J446" i="1" s="1"/>
  <c r="I190" i="1"/>
  <c r="J190" i="1" s="1"/>
  <c r="I189" i="1"/>
  <c r="J189" i="1" s="1"/>
  <c r="I227" i="1"/>
  <c r="J227" i="1" s="1"/>
  <c r="I245" i="1"/>
  <c r="J245" i="1" s="1"/>
  <c r="I28" i="1"/>
  <c r="J28" i="1" s="1"/>
  <c r="I21" i="1"/>
  <c r="J21" i="1" s="1"/>
  <c r="I355" i="1"/>
  <c r="J355" i="1" s="1"/>
  <c r="I75" i="1"/>
  <c r="J75" i="1" s="1"/>
  <c r="I346" i="1"/>
  <c r="J346" i="1" s="1"/>
  <c r="I464" i="1"/>
  <c r="J464" i="1" s="1"/>
  <c r="I424" i="1"/>
  <c r="J424" i="1" s="1"/>
  <c r="I457" i="1"/>
  <c r="J457" i="1" s="1"/>
  <c r="I305" i="1"/>
  <c r="J305" i="1" s="1"/>
  <c r="I290" i="1"/>
  <c r="J290" i="1" s="1"/>
  <c r="I229" i="1"/>
  <c r="J229" i="1" s="1"/>
  <c r="I164" i="1"/>
  <c r="J164" i="1" s="1"/>
  <c r="I213" i="1"/>
  <c r="J213" i="1" s="1"/>
  <c r="I157" i="1"/>
  <c r="J157" i="1" s="1"/>
  <c r="I83" i="1"/>
  <c r="J83" i="1" s="1"/>
  <c r="I249" i="1"/>
  <c r="J249" i="1" s="1"/>
  <c r="I275" i="1"/>
  <c r="J275" i="1" s="1"/>
  <c r="I257" i="1"/>
  <c r="J257" i="1" s="1"/>
  <c r="I130" i="1"/>
  <c r="J130" i="1" s="1"/>
  <c r="I124" i="1"/>
  <c r="J124" i="1" s="1"/>
  <c r="I323" i="1"/>
  <c r="J323" i="1" s="1"/>
  <c r="I333" i="1"/>
  <c r="J333" i="1" s="1"/>
  <c r="I330" i="1"/>
  <c r="J330" i="1" s="1"/>
  <c r="I456" i="1"/>
  <c r="J456" i="1" s="1"/>
  <c r="I360" i="1"/>
  <c r="J360" i="1" s="1"/>
  <c r="I186" i="1"/>
  <c r="J186" i="1" s="1"/>
  <c r="I319" i="1"/>
  <c r="J319" i="1" s="1"/>
  <c r="I474" i="1"/>
  <c r="J474" i="1" s="1"/>
  <c r="I358" i="1"/>
  <c r="J358" i="1" s="1"/>
  <c r="I326" i="1"/>
  <c r="J326" i="1" s="1"/>
  <c r="I242" i="1"/>
  <c r="J242" i="1" s="1"/>
  <c r="I155" i="1"/>
  <c r="J155" i="1" s="1"/>
  <c r="I36" i="1"/>
  <c r="J36" i="1" s="1"/>
  <c r="I459" i="1"/>
  <c r="J459" i="1" s="1"/>
  <c r="I187" i="1"/>
  <c r="J187" i="1" s="1"/>
  <c r="I439" i="1"/>
  <c r="J439" i="1" s="1"/>
  <c r="I19" i="1"/>
  <c r="J19" i="1" s="1"/>
  <c r="I43" i="1"/>
  <c r="J43" i="1" s="1"/>
  <c r="I168" i="1"/>
  <c r="J168" i="1" s="1"/>
  <c r="I344" i="1"/>
  <c r="J344" i="1" s="1"/>
  <c r="I45" i="1"/>
  <c r="J45" i="1" s="1"/>
  <c r="I468" i="1"/>
  <c r="J468" i="1" s="1"/>
  <c r="I177" i="1"/>
  <c r="J177" i="1" s="1"/>
  <c r="I376" i="1"/>
  <c r="J376" i="1" s="1"/>
  <c r="I263" i="1"/>
  <c r="J263" i="1" s="1"/>
  <c r="I57" i="1"/>
  <c r="J57" i="1" s="1"/>
  <c r="I357" i="1"/>
  <c r="J357" i="1" s="1"/>
  <c r="I484" i="1"/>
  <c r="J484" i="1" s="1"/>
  <c r="I183" i="1"/>
  <c r="J183" i="1" s="1"/>
  <c r="I440" i="1"/>
  <c r="J440" i="1" s="1"/>
  <c r="I152" i="1"/>
  <c r="J152" i="1" s="1"/>
  <c r="I476" i="1"/>
  <c r="J476" i="1" s="1"/>
  <c r="I466" i="1"/>
  <c r="J466" i="1" s="1"/>
  <c r="I22" i="1"/>
  <c r="J22" i="1" s="1"/>
  <c r="I443" i="1"/>
  <c r="J443" i="1" s="1"/>
  <c r="I240" i="1"/>
  <c r="J240" i="1" s="1"/>
  <c r="I337" i="1"/>
  <c r="J337" i="1" s="1"/>
  <c r="I334" i="1"/>
  <c r="J334" i="1" s="1"/>
  <c r="I264" i="1"/>
  <c r="J264" i="1" s="1"/>
  <c r="I165" i="1"/>
  <c r="J165" i="1" s="1"/>
  <c r="I37" i="1"/>
  <c r="J37" i="1" s="1"/>
  <c r="I233" i="1"/>
  <c r="J233" i="1" s="1"/>
  <c r="I160" i="1"/>
  <c r="J160" i="1" s="1"/>
  <c r="I241" i="1"/>
  <c r="J241" i="1" s="1"/>
  <c r="I170" i="1"/>
  <c r="J170" i="1" s="1"/>
  <c r="I208" i="1"/>
  <c r="J208" i="1" s="1"/>
  <c r="I294" i="1"/>
  <c r="J294" i="1" s="1"/>
  <c r="I143" i="1"/>
  <c r="J143" i="1" s="1"/>
  <c r="I217" i="1"/>
  <c r="J217" i="1" s="1"/>
  <c r="I44" i="1"/>
  <c r="J44" i="1" s="1"/>
  <c r="I369" i="1"/>
  <c r="J369" i="1" s="1"/>
  <c r="I303" i="1"/>
  <c r="J303" i="1" s="1"/>
  <c r="I488" i="1"/>
  <c r="J488" i="1" s="1"/>
  <c r="I67" i="1"/>
  <c r="J67" i="1" s="1"/>
  <c r="I191" i="1"/>
  <c r="J191" i="1" s="1"/>
  <c r="I266" i="1"/>
  <c r="J266" i="1" s="1"/>
  <c r="I98" i="1"/>
  <c r="J98" i="1" s="1"/>
  <c r="I206" i="1"/>
  <c r="J206" i="1" s="1"/>
  <c r="I238" i="1"/>
  <c r="J238" i="1" s="1"/>
  <c r="I277" i="1"/>
  <c r="J277" i="1" s="1"/>
  <c r="I283" i="1"/>
  <c r="J283" i="1" s="1"/>
  <c r="I373" i="1"/>
  <c r="J373" i="1" s="1"/>
  <c r="I94" i="1"/>
  <c r="J94" i="1" s="1"/>
  <c r="I391" i="1"/>
  <c r="J391" i="1" s="1"/>
  <c r="I320" i="1"/>
  <c r="J320" i="1" s="1"/>
  <c r="I188" i="1"/>
  <c r="J188" i="1" s="1"/>
  <c r="I387" i="1"/>
  <c r="J387" i="1" s="1"/>
  <c r="I166" i="1"/>
  <c r="J166" i="1" s="1"/>
  <c r="I236" i="1"/>
  <c r="J236" i="1" s="1"/>
  <c r="I489" i="1"/>
  <c r="J489" i="1" s="1"/>
  <c r="I359" i="1"/>
  <c r="J359" i="1" s="1"/>
  <c r="I163" i="1"/>
  <c r="J163" i="1" s="1"/>
  <c r="I53" i="1"/>
  <c r="J53" i="1" s="1"/>
  <c r="I169" i="1"/>
  <c r="J169" i="1" s="1"/>
  <c r="I435" i="1"/>
  <c r="J435" i="1" s="1"/>
  <c r="I209" i="1"/>
  <c r="J209" i="1" s="1"/>
  <c r="I465" i="1"/>
  <c r="J465" i="1" s="1"/>
  <c r="I205" i="1"/>
  <c r="J205" i="1" s="1"/>
  <c r="I65" i="1"/>
  <c r="J65" i="1" s="1"/>
  <c r="I270" i="1"/>
  <c r="J270" i="1" s="1"/>
  <c r="I115" i="1"/>
  <c r="J115" i="1" s="1"/>
  <c r="I42" i="1"/>
  <c r="J42" i="1" s="1"/>
  <c r="I60" i="1"/>
  <c r="J60" i="1" s="1"/>
  <c r="I41" i="1"/>
  <c r="J41" i="1" s="1"/>
  <c r="I181" i="1"/>
  <c r="J181" i="1" s="1"/>
  <c r="I375" i="1"/>
  <c r="J375" i="1" s="1"/>
  <c r="I329" i="1"/>
  <c r="J329" i="1" s="1"/>
  <c r="I269" i="1"/>
  <c r="J269" i="1" s="1"/>
  <c r="I97" i="1"/>
  <c r="J97" i="1" s="1"/>
  <c r="I407" i="1"/>
  <c r="J407" i="1" s="1"/>
  <c r="I409" i="1"/>
  <c r="J409" i="1" s="1"/>
  <c r="I175" i="1"/>
  <c r="J175" i="1" s="1"/>
  <c r="I204" i="1"/>
  <c r="J204" i="1" s="1"/>
  <c r="I417" i="1"/>
  <c r="J417" i="1" s="1"/>
  <c r="I90" i="1"/>
  <c r="J90" i="1" s="1"/>
  <c r="I231" i="1"/>
  <c r="J231" i="1" s="1"/>
  <c r="I295" i="1"/>
  <c r="J295" i="1" s="1"/>
  <c r="I339" i="1"/>
  <c r="J339" i="1" s="1"/>
  <c r="I193" i="1"/>
  <c r="J193" i="1" s="1"/>
  <c r="I218" i="1"/>
  <c r="J218" i="1" s="1"/>
  <c r="I239" i="1"/>
  <c r="J239" i="1" s="1"/>
  <c r="I325" i="1"/>
  <c r="J325" i="1" s="1"/>
  <c r="I256" i="1"/>
  <c r="J256" i="1" s="1"/>
  <c r="I224" i="1"/>
  <c r="J224" i="1" s="1"/>
  <c r="I101" i="1"/>
  <c r="J101" i="1" s="1"/>
  <c r="I300" i="1"/>
  <c r="J300" i="1" s="1"/>
  <c r="I348" i="1"/>
  <c r="J348" i="1" s="1"/>
  <c r="I448" i="1"/>
  <c r="J448" i="1" s="1"/>
  <c r="I392" i="1"/>
  <c r="J392" i="1" s="1"/>
  <c r="I172" i="1"/>
  <c r="J172" i="1" s="1"/>
  <c r="I62" i="1"/>
  <c r="J62" i="1" s="1"/>
  <c r="I481" i="1"/>
  <c r="J481" i="1" s="1"/>
  <c r="I145" i="1"/>
  <c r="J145" i="1" s="1"/>
  <c r="I458" i="1"/>
  <c r="J458" i="1" s="1"/>
  <c r="I228" i="1"/>
  <c r="J228" i="1" s="1"/>
  <c r="I487" i="1"/>
  <c r="J487" i="1" s="1"/>
  <c r="I92" i="1"/>
  <c r="J92" i="1" s="1"/>
  <c r="I129" i="1"/>
  <c r="J129" i="1" s="1"/>
  <c r="I96" i="1"/>
  <c r="J96" i="1" s="1"/>
  <c r="I298" i="1"/>
  <c r="J298" i="1" s="1"/>
  <c r="I450" i="1"/>
  <c r="J450" i="1" s="1"/>
  <c r="I473" i="1"/>
  <c r="J473" i="1" s="1"/>
  <c r="I151" i="1"/>
  <c r="J151" i="1" s="1"/>
  <c r="I471" i="1"/>
  <c r="J471" i="1" s="1"/>
  <c r="I335" i="1"/>
  <c r="J335" i="1" s="1"/>
  <c r="I436" i="1"/>
  <c r="J436" i="1" s="1"/>
  <c r="I322" i="1"/>
  <c r="J322" i="1" s="1"/>
  <c r="I284" i="1"/>
  <c r="J284" i="1" s="1"/>
  <c r="I386" i="1"/>
  <c r="J386" i="1" s="1"/>
  <c r="I232" i="1"/>
  <c r="J232" i="1" s="1"/>
  <c r="I159" i="1"/>
  <c r="J159" i="1" s="1"/>
  <c r="I202" i="1"/>
  <c r="J202" i="1" s="1"/>
  <c r="I385" i="1"/>
  <c r="J385" i="1" s="1"/>
  <c r="I214" i="1"/>
  <c r="J214" i="1" s="1"/>
  <c r="I350" i="1"/>
  <c r="J350" i="1" s="1"/>
  <c r="I318" i="1"/>
  <c r="J318" i="1" s="1"/>
  <c r="I413" i="1"/>
  <c r="J413" i="1" s="1"/>
  <c r="I74" i="1"/>
  <c r="J74" i="1" s="1"/>
  <c r="I293" i="1"/>
  <c r="J293" i="1" s="1"/>
  <c r="I432" i="1"/>
  <c r="J432" i="1" s="1"/>
  <c r="I370" i="1"/>
  <c r="J370" i="1" s="1"/>
  <c r="I377" i="1"/>
  <c r="J377" i="1" s="1"/>
  <c r="I73" i="1"/>
  <c r="J73" i="1" s="1"/>
  <c r="I114" i="1"/>
  <c r="J114" i="1" s="1"/>
  <c r="I469" i="1"/>
  <c r="J469" i="1" s="1"/>
  <c r="I210" i="1"/>
  <c r="J210" i="1" s="1"/>
  <c r="I422" i="1"/>
  <c r="J422" i="1" s="1"/>
  <c r="I455" i="1"/>
  <c r="J455" i="1" s="1"/>
  <c r="I225" i="1"/>
  <c r="J225" i="1" s="1"/>
  <c r="I58" i="1"/>
  <c r="J58" i="1" s="1"/>
  <c r="I260" i="1"/>
  <c r="J260" i="1" s="1"/>
  <c r="I354" i="1"/>
  <c r="J354" i="1" s="1"/>
  <c r="I368" i="1"/>
  <c r="J368" i="1" s="1"/>
  <c r="I171" i="1"/>
  <c r="J171" i="1" s="1"/>
  <c r="I176" i="1"/>
  <c r="J176" i="1" s="1"/>
  <c r="I302" i="1"/>
  <c r="J302" i="1" s="1"/>
  <c r="I192" i="1"/>
  <c r="J192" i="1" s="1"/>
  <c r="I81" i="1"/>
  <c r="J81" i="1" s="1"/>
  <c r="I59" i="1"/>
  <c r="J59" i="1" s="1"/>
  <c r="I112" i="1"/>
  <c r="J112" i="1" s="1"/>
  <c r="I304" i="1"/>
  <c r="J304" i="1" s="1"/>
  <c r="I470" i="1"/>
  <c r="J470" i="1" s="1"/>
  <c r="I219" i="1"/>
  <c r="J219" i="1" s="1"/>
  <c r="I103" i="1"/>
  <c r="J103" i="1" s="1"/>
  <c r="I254" i="1"/>
  <c r="J254" i="1" s="1"/>
  <c r="I134" i="1"/>
  <c r="J134" i="1" s="1"/>
  <c r="I25" i="1"/>
  <c r="J25" i="1" s="1"/>
  <c r="I162" i="1"/>
  <c r="J162" i="1" s="1"/>
  <c r="I384" i="1"/>
  <c r="J384" i="1" s="1"/>
  <c r="I483" i="1"/>
  <c r="J483" i="1" s="1"/>
  <c r="I297" i="1"/>
  <c r="J297" i="1" s="1"/>
  <c r="I78" i="1"/>
  <c r="J78" i="1" s="1"/>
  <c r="J77" i="1" s="1"/>
  <c r="I38" i="1"/>
  <c r="J38" i="1" s="1"/>
  <c r="I415" i="1"/>
  <c r="J415" i="1" s="1"/>
  <c r="I127" i="1"/>
  <c r="J127" i="1" s="1"/>
  <c r="I438" i="1"/>
  <c r="J438" i="1" s="1"/>
  <c r="I201" i="1"/>
  <c r="J201" i="1" s="1"/>
  <c r="I367" i="1"/>
  <c r="J367" i="1" s="1"/>
  <c r="I410" i="1"/>
  <c r="J410" i="1" s="1"/>
  <c r="I185" i="1"/>
  <c r="J185" i="1" s="1"/>
  <c r="I154" i="1"/>
  <c r="J154" i="1" s="1"/>
  <c r="I72" i="1"/>
  <c r="J72" i="1" s="1"/>
  <c r="I76" i="1"/>
  <c r="J76" i="1" s="1"/>
  <c r="I222" i="1"/>
  <c r="J222" i="1" s="1"/>
  <c r="I150" i="1"/>
  <c r="J150" i="1" s="1"/>
  <c r="I54" i="1"/>
  <c r="J54" i="1" s="1"/>
  <c r="I324" i="1"/>
  <c r="J324" i="1" s="1"/>
  <c r="I215" i="1"/>
  <c r="J215" i="1" s="1"/>
  <c r="I136" i="1"/>
  <c r="J136" i="1" s="1"/>
  <c r="I372" i="1"/>
  <c r="J372" i="1" s="1"/>
  <c r="I475" i="1"/>
  <c r="J475" i="1" s="1"/>
  <c r="I340" i="1"/>
  <c r="J340" i="1" s="1"/>
  <c r="I34" i="1"/>
  <c r="J34" i="1" s="1"/>
  <c r="I478" i="1"/>
  <c r="J478" i="1" s="1"/>
  <c r="I477" i="1"/>
  <c r="J477" i="1" s="1"/>
  <c r="I412" i="1"/>
  <c r="J412" i="1" s="1"/>
  <c r="I156" i="1"/>
  <c r="J156" i="1" s="1"/>
  <c r="I56" i="1"/>
  <c r="J56" i="1" s="1"/>
  <c r="I343" i="1"/>
  <c r="J343" i="1" s="1"/>
  <c r="I309" i="1"/>
  <c r="J309" i="1" s="1"/>
  <c r="I234" i="1"/>
  <c r="J234" i="1" s="1"/>
  <c r="I307" i="1"/>
  <c r="J307" i="1" s="1"/>
  <c r="I139" i="1"/>
  <c r="J139" i="1" s="1"/>
  <c r="I237" i="1"/>
  <c r="J237" i="1" s="1"/>
  <c r="I180" i="1"/>
  <c r="J180" i="1" s="1"/>
  <c r="I338" i="1"/>
  <c r="J338" i="1" s="1"/>
  <c r="I416" i="1"/>
  <c r="J416" i="1" s="1"/>
  <c r="I353" i="1"/>
  <c r="J353" i="1" s="1"/>
  <c r="I434" i="1"/>
  <c r="J434" i="1" s="1"/>
  <c r="I221" i="1"/>
  <c r="J221" i="1" s="1"/>
  <c r="I230" i="1"/>
  <c r="J230" i="1" s="1"/>
  <c r="I328" i="1"/>
  <c r="J328" i="1" s="1"/>
  <c r="I447" i="1"/>
  <c r="J447" i="1" s="1"/>
  <c r="I216" i="1"/>
  <c r="J216" i="1" s="1"/>
  <c r="I158" i="1"/>
  <c r="J158" i="1" s="1"/>
  <c r="I352" i="1"/>
  <c r="J352" i="1" s="1"/>
  <c r="I262" i="1"/>
  <c r="J262" i="1" s="1"/>
  <c r="I199" i="1"/>
  <c r="J199" i="1" s="1"/>
  <c r="I261" i="1"/>
  <c r="J261" i="1" s="1"/>
  <c r="I291" i="1"/>
  <c r="J291" i="1" s="1"/>
  <c r="I248" i="1"/>
  <c r="J248" i="1" s="1"/>
  <c r="I84" i="1"/>
  <c r="J84" i="1" s="1"/>
  <c r="I423" i="1"/>
  <c r="J423" i="1" s="1"/>
  <c r="I317" i="1"/>
  <c r="J317" i="1" s="1"/>
  <c r="I281" i="1"/>
  <c r="J281" i="1" s="1"/>
  <c r="I198" i="1"/>
  <c r="J198" i="1" s="1"/>
  <c r="I336" i="1"/>
  <c r="J336" i="1" s="1"/>
  <c r="I289" i="1"/>
  <c r="J289" i="1" s="1"/>
  <c r="I273" i="1"/>
  <c r="J273" i="1" s="1"/>
  <c r="I365" i="1"/>
  <c r="J365" i="1" s="1"/>
  <c r="I485" i="1"/>
  <c r="J485" i="1" s="1"/>
  <c r="I279" i="1"/>
  <c r="J279" i="1" s="1"/>
  <c r="I389" i="1"/>
  <c r="J389" i="1" s="1"/>
  <c r="I255" i="1"/>
  <c r="J255" i="1" s="1"/>
  <c r="I64" i="1"/>
  <c r="J64" i="1" s="1"/>
  <c r="I125" i="1"/>
  <c r="J125" i="1" s="1"/>
  <c r="I153" i="1"/>
  <c r="J153" i="1" s="1"/>
  <c r="I393" i="1"/>
  <c r="J393" i="1" s="1"/>
  <c r="I68" i="1"/>
  <c r="J68" i="1" s="1"/>
  <c r="I18" i="1"/>
  <c r="J18" i="1" s="1"/>
  <c r="I179" i="1"/>
  <c r="J179" i="1" s="1"/>
  <c r="I406" i="1"/>
  <c r="J406" i="1" s="1"/>
  <c r="I82" i="1"/>
  <c r="J82" i="1" s="1"/>
  <c r="I182" i="1"/>
  <c r="J182" i="1" s="1"/>
  <c r="I24" i="1"/>
  <c r="J24" i="1" s="1"/>
  <c r="I310" i="1"/>
  <c r="J310" i="1" s="1"/>
  <c r="I282" i="1"/>
  <c r="J282" i="1" s="1"/>
  <c r="I71" i="1"/>
  <c r="J71" i="1" s="1"/>
  <c r="I278" i="1"/>
  <c r="J278" i="1" s="1"/>
  <c r="I33" i="1"/>
  <c r="J33" i="1" s="1"/>
  <c r="I479" i="1"/>
  <c r="J479" i="1" s="1"/>
  <c r="I332" i="1"/>
  <c r="J332" i="1" s="1"/>
  <c r="I167" i="1"/>
  <c r="J167" i="1" s="1"/>
  <c r="I173" i="1"/>
  <c r="J173" i="1" s="1"/>
  <c r="I461" i="1"/>
  <c r="J461" i="1" s="1"/>
  <c r="I184" i="1"/>
  <c r="J184" i="1" s="1"/>
  <c r="I211" i="1"/>
  <c r="J211" i="1" s="1"/>
  <c r="I347" i="1"/>
  <c r="J347" i="1" s="1"/>
  <c r="I102" i="1"/>
  <c r="J102" i="1" s="1"/>
  <c r="I128" i="1"/>
  <c r="J128" i="1" s="1"/>
  <c r="I51" i="1"/>
  <c r="J51" i="1" s="1"/>
  <c r="I480" i="1"/>
  <c r="J480" i="1" s="1"/>
  <c r="I268" i="1"/>
  <c r="J268" i="1" s="1"/>
  <c r="J17" i="1" l="1"/>
  <c r="J306" i="1"/>
  <c r="J411" i="1"/>
  <c r="J311" i="1"/>
  <c r="H311" i="1" s="1"/>
  <c r="J405" i="1"/>
  <c r="H405" i="1" s="1"/>
  <c r="J135" i="1"/>
  <c r="J288" i="1"/>
  <c r="J23" i="1"/>
  <c r="H23" i="1" s="1"/>
  <c r="J14" i="1"/>
  <c r="J383" i="1"/>
  <c r="I383" i="1" s="1"/>
  <c r="J437" i="1"/>
  <c r="H437" i="1" s="1"/>
  <c r="J301" i="1"/>
  <c r="I301" i="1" s="1"/>
  <c r="J296" i="1"/>
  <c r="H296" i="1" s="1"/>
  <c r="J292" i="1"/>
  <c r="H292" i="1" s="1"/>
  <c r="J316" i="1"/>
  <c r="I316" i="1" s="1"/>
  <c r="J351" i="1"/>
  <c r="H351" i="1" s="1"/>
  <c r="J433" i="1"/>
  <c r="I433" i="1" s="1"/>
  <c r="H306" i="1"/>
  <c r="J55" i="1"/>
  <c r="I55" i="1" s="1"/>
  <c r="J371" i="1"/>
  <c r="I371" i="1" s="1"/>
  <c r="I414" i="1"/>
  <c r="J482" i="1"/>
  <c r="I482" i="1" s="1"/>
  <c r="J321" i="1"/>
  <c r="H321" i="1" s="1"/>
  <c r="J408" i="1"/>
  <c r="H408" i="1" s="1"/>
  <c r="J20" i="1"/>
  <c r="H20" i="1" s="1"/>
  <c r="J444" i="1"/>
  <c r="I444" i="1" s="1"/>
  <c r="I288" i="1"/>
  <c r="H288" i="1"/>
  <c r="J49" i="1"/>
  <c r="J85" i="1" s="1"/>
  <c r="H17" i="1"/>
  <c r="I17" i="1"/>
  <c r="J32" i="1"/>
  <c r="J63" i="1"/>
  <c r="J149" i="1"/>
  <c r="J253" i="1"/>
  <c r="J472" i="1"/>
  <c r="J93" i="1"/>
  <c r="J131" i="1"/>
  <c r="J26" i="1"/>
  <c r="J271" i="1"/>
  <c r="J364" i="1"/>
  <c r="J418" i="1" s="1"/>
  <c r="J197" i="1"/>
  <c r="I411" i="1"/>
  <c r="H411" i="1"/>
  <c r="H77" i="1"/>
  <c r="I77" i="1"/>
  <c r="J161" i="1"/>
  <c r="J111" i="1"/>
  <c r="J454" i="1"/>
  <c r="J356" i="1"/>
  <c r="J140" i="1"/>
  <c r="J99" i="1"/>
  <c r="J39" i="1"/>
  <c r="J462" i="1"/>
  <c r="J120" i="1"/>
  <c r="J80" i="1"/>
  <c r="J331" i="1"/>
  <c r="J70" i="1"/>
  <c r="J388" i="1"/>
  <c r="J280" i="1"/>
  <c r="J126" i="1"/>
  <c r="J421" i="1"/>
  <c r="J223" i="1"/>
  <c r="J174" i="1"/>
  <c r="J235" i="1"/>
  <c r="J341" i="1"/>
  <c r="J429" i="1"/>
  <c r="J88" i="1"/>
  <c r="J490" i="1" l="1"/>
  <c r="J117" i="1"/>
  <c r="J46" i="1"/>
  <c r="J146" i="1"/>
  <c r="J285" i="1"/>
  <c r="J361" i="1"/>
  <c r="J451" i="1"/>
  <c r="J250" i="1"/>
  <c r="J194" i="1"/>
  <c r="I405" i="1"/>
  <c r="I23" i="1"/>
  <c r="I306" i="1"/>
  <c r="H383" i="1"/>
  <c r="I437" i="1"/>
  <c r="H482" i="1"/>
  <c r="I292" i="1"/>
  <c r="H316" i="1"/>
  <c r="H444" i="1"/>
  <c r="I351" i="1"/>
  <c r="I321" i="1"/>
  <c r="H301" i="1"/>
  <c r="H371" i="1"/>
  <c r="H55" i="1"/>
  <c r="H433" i="1"/>
  <c r="I296" i="1"/>
  <c r="I311" i="1"/>
  <c r="I408" i="1"/>
  <c r="H414" i="1"/>
  <c r="I20" i="1"/>
  <c r="H14" i="1"/>
  <c r="I14" i="1"/>
  <c r="I429" i="1"/>
  <c r="H429" i="1"/>
  <c r="I223" i="1"/>
  <c r="H223" i="1"/>
  <c r="H388" i="1"/>
  <c r="I388" i="1"/>
  <c r="H331" i="1"/>
  <c r="I331" i="1"/>
  <c r="I120" i="1"/>
  <c r="H120" i="1"/>
  <c r="I140" i="1"/>
  <c r="H140" i="1"/>
  <c r="I26" i="1"/>
  <c r="H26" i="1"/>
  <c r="I253" i="1"/>
  <c r="H253" i="1"/>
  <c r="H135" i="1"/>
  <c r="I135" i="1"/>
  <c r="I32" i="1"/>
  <c r="H32" i="1"/>
  <c r="I341" i="1"/>
  <c r="H341" i="1"/>
  <c r="H462" i="1"/>
  <c r="I462" i="1"/>
  <c r="H356" i="1"/>
  <c r="I356" i="1"/>
  <c r="H111" i="1"/>
  <c r="I111" i="1"/>
  <c r="I197" i="1"/>
  <c r="H197" i="1"/>
  <c r="I131" i="1"/>
  <c r="H131" i="1"/>
  <c r="H63" i="1"/>
  <c r="I63" i="1"/>
  <c r="H49" i="1"/>
  <c r="I49" i="1"/>
  <c r="I235" i="1"/>
  <c r="H235" i="1"/>
  <c r="H126" i="1"/>
  <c r="I126" i="1"/>
  <c r="H39" i="1"/>
  <c r="I39" i="1"/>
  <c r="H454" i="1"/>
  <c r="I454" i="1"/>
  <c r="H161" i="1"/>
  <c r="I161" i="1"/>
  <c r="H364" i="1"/>
  <c r="I364" i="1"/>
  <c r="H93" i="1"/>
  <c r="I93" i="1"/>
  <c r="H11" i="1"/>
  <c r="I11" i="1"/>
  <c r="I88" i="1"/>
  <c r="H88" i="1"/>
  <c r="H174" i="1"/>
  <c r="I174" i="1"/>
  <c r="I421" i="1"/>
  <c r="H421" i="1"/>
  <c r="H280" i="1"/>
  <c r="I280" i="1"/>
  <c r="I70" i="1"/>
  <c r="H70" i="1"/>
  <c r="H80" i="1"/>
  <c r="I80" i="1"/>
  <c r="I99" i="1"/>
  <c r="H99" i="1"/>
  <c r="I271" i="1"/>
  <c r="H271" i="1"/>
  <c r="I472" i="1"/>
  <c r="H472" i="1"/>
  <c r="H149" i="1"/>
  <c r="I149" i="1"/>
  <c r="J196" i="1" l="1"/>
  <c r="D17" i="6" s="1"/>
  <c r="E17" i="6" s="1"/>
  <c r="J9" i="1"/>
  <c r="D5" i="6" s="1"/>
  <c r="J453" i="1"/>
  <c r="D27" i="6" s="1"/>
  <c r="E27" i="6" s="1"/>
  <c r="J87" i="1"/>
  <c r="D11" i="6" s="1"/>
  <c r="E11" i="6" s="1"/>
  <c r="I29" i="6" s="1"/>
  <c r="J252" i="1"/>
  <c r="D19" i="6" s="1"/>
  <c r="E19" i="6" s="1"/>
  <c r="J287" i="1"/>
  <c r="D21" i="6" s="1"/>
  <c r="E21" i="6" s="1"/>
  <c r="J363" i="1"/>
  <c r="D23" i="6" s="1"/>
  <c r="E23" i="6" s="1"/>
  <c r="J31" i="1"/>
  <c r="D7" i="6" s="1"/>
  <c r="E7" i="6" s="1"/>
  <c r="L7" i="6" s="1"/>
  <c r="M7" i="6" s="1"/>
  <c r="J148" i="1"/>
  <c r="D15" i="6" s="1"/>
  <c r="E15" i="6" s="1"/>
  <c r="J420" i="1"/>
  <c r="J48" i="1"/>
  <c r="D9" i="6" s="1"/>
  <c r="E9" i="6" s="1"/>
  <c r="H9" i="6" s="1"/>
  <c r="L9" i="6" s="1"/>
  <c r="M9" i="6" s="1"/>
  <c r="J119" i="1"/>
  <c r="D13" i="6" s="1"/>
  <c r="E13" i="6" s="1"/>
  <c r="M13" i="6" s="1"/>
  <c r="L23" i="6" l="1"/>
  <c r="M23" i="6" s="1"/>
  <c r="G21" i="6"/>
  <c r="H21" i="6" s="1"/>
  <c r="G15" i="6"/>
  <c r="L19" i="6"/>
  <c r="M19" i="6" s="1"/>
  <c r="D29" i="6"/>
  <c r="J29" i="6"/>
  <c r="E5" i="6"/>
  <c r="L21" i="6" l="1"/>
  <c r="M21" i="6" s="1"/>
  <c r="H29" i="6"/>
  <c r="L17" i="6"/>
  <c r="M17" i="6" s="1"/>
  <c r="H15" i="6"/>
  <c r="L15" i="6"/>
  <c r="M15" i="6" s="1"/>
  <c r="L11" i="6"/>
  <c r="M11" i="6" s="1"/>
  <c r="L27" i="6"/>
  <c r="M27" i="6" s="1"/>
  <c r="M5" i="6"/>
  <c r="G29" i="6" l="1"/>
  <c r="L29" i="6" s="1"/>
  <c r="M29" i="6" s="1"/>
</calcChain>
</file>

<file path=xl/sharedStrings.xml><?xml version="1.0" encoding="utf-8"?>
<sst xmlns="http://schemas.openxmlformats.org/spreadsheetml/2006/main" count="16760" uniqueCount="2103">
  <si>
    <t>ORÇAMENTO PRELIMINAR</t>
  </si>
  <si>
    <t>ITEM</t>
  </si>
  <si>
    <t>CÓDIGO</t>
  </si>
  <si>
    <t>ESPECIFICAÇÃO DO SERVIÇO</t>
  </si>
  <si>
    <t>UNI.</t>
  </si>
  <si>
    <t>QTD.</t>
  </si>
  <si>
    <t>PREÇO  UNIT.</t>
  </si>
  <si>
    <t>PREÇO TOTAL</t>
  </si>
  <si>
    <t>OBRA</t>
  </si>
  <si>
    <t>LOCAL</t>
  </si>
  <si>
    <t>REFERÊNCIA</t>
  </si>
  <si>
    <t>1.0</t>
  </si>
  <si>
    <t>1.1</t>
  </si>
  <si>
    <t>SUBTOTAL:</t>
  </si>
  <si>
    <t>m³</t>
  </si>
  <si>
    <t>m²</t>
  </si>
  <si>
    <t>3.0</t>
  </si>
  <si>
    <t>3.1</t>
  </si>
  <si>
    <t>3.2</t>
  </si>
  <si>
    <t>4.0</t>
  </si>
  <si>
    <t>PAREDES E PAINEIS</t>
  </si>
  <si>
    <t>4.1</t>
  </si>
  <si>
    <t>5.0</t>
  </si>
  <si>
    <t>ESQUADRIAS</t>
  </si>
  <si>
    <t>5.1</t>
  </si>
  <si>
    <t>5.2</t>
  </si>
  <si>
    <t>6.0</t>
  </si>
  <si>
    <t>6.1</t>
  </si>
  <si>
    <t>COBERTURA</t>
  </si>
  <si>
    <t>REVESTIMENTOS INTERNOS</t>
  </si>
  <si>
    <t>PINTURA</t>
  </si>
  <si>
    <t>PISOS</t>
  </si>
  <si>
    <t>TOTAL:</t>
  </si>
  <si>
    <t>CREA/SP: 5070406473</t>
  </si>
  <si>
    <t>ENGENHEIRO</t>
  </si>
  <si>
    <t>CELSO P. CARDOSO</t>
  </si>
  <si>
    <t>6.2</t>
  </si>
  <si>
    <t>M</t>
  </si>
  <si>
    <t>KG</t>
  </si>
  <si>
    <t>L</t>
  </si>
  <si>
    <t>kg</t>
  </si>
  <si>
    <t>FUNDACOES E ESTRUTURAS</t>
  </si>
  <si>
    <t>FUES</t>
  </si>
  <si>
    <t>ESTACAS</t>
  </si>
  <si>
    <t/>
  </si>
  <si>
    <t>98229</t>
  </si>
  <si>
    <t>ESTACA BROCA DE CONCRETO, DIÃMETRO DE 25 CM, PROFUNDIDADE DE ATÉ 3 M, ESCAVAÇÃO MANUAL COM TRADO CONCHA, NÃO ARMADA. AF_03/2018</t>
  </si>
  <si>
    <t>COEFICIENTE DE REPRESENTATIVIDADE</t>
  </si>
  <si>
    <t>66,59</t>
  </si>
  <si>
    <t>33,64</t>
  </si>
  <si>
    <t>50,5078067</t>
  </si>
  <si>
    <t>32,70</t>
  </si>
  <si>
    <t>49,1132332</t>
  </si>
  <si>
    <t>0,20</t>
  </si>
  <si>
    <t>0,3031681</t>
  </si>
  <si>
    <t>0,00</t>
  </si>
  <si>
    <t>0,0000000</t>
  </si>
  <si>
    <t>0,05</t>
  </si>
  <si>
    <t>0,0757920</t>
  </si>
  <si>
    <t>CAIXA REFERENCIAL</t>
  </si>
  <si>
    <t>COMPOSICAO</t>
  </si>
  <si>
    <t>88309</t>
  </si>
  <si>
    <t>PEDREIRO COM ENCARGOS COMPLEMENTARES</t>
  </si>
  <si>
    <t>H</t>
  </si>
  <si>
    <t>0,9300000</t>
  </si>
  <si>
    <t>21,49</t>
  </si>
  <si>
    <t>19,98</t>
  </si>
  <si>
    <t>88316</t>
  </si>
  <si>
    <t>SERVENTE COM ENCARGOS COMPLEMENTARES</t>
  </si>
  <si>
    <t>1,1440000</t>
  </si>
  <si>
    <t>17,59</t>
  </si>
  <si>
    <t>20,12</t>
  </si>
  <si>
    <t>92794</t>
  </si>
  <si>
    <t>CORTE E DOBRA DE AÇO CA-50, DIÂMETRO DE 10,0 MM, UTILIZADO EM ESTRUTURAS DIVERSAS, EXCETO LAJES. AF_12/2015</t>
  </si>
  <si>
    <t>1,8510000</t>
  </si>
  <si>
    <t>5,36</t>
  </si>
  <si>
    <t>9,92</t>
  </si>
  <si>
    <t>94970</t>
  </si>
  <si>
    <t>CONCRETO FCK = 20MPA, TRAÇO 1:2,7:3 (CIMENTO/ AREIA MÉDIA/ BRITA 1)  - PREPARO MECÂNICO COM BETONEIRA 600 L. AF_07/2016</t>
  </si>
  <si>
    <t>M3</t>
  </si>
  <si>
    <t>0,0620000</t>
  </si>
  <si>
    <t>267,35</t>
  </si>
  <si>
    <t>16,57</t>
  </si>
  <si>
    <t>SERVICOS TECNICOS</t>
  </si>
  <si>
    <t>SERT</t>
  </si>
  <si>
    <t>LOCACAO</t>
  </si>
  <si>
    <t>99059</t>
  </si>
  <si>
    <t>LOCACAO CONVENCIONAL DE OBRA, UTILIZANDO GABARITO DE TÁBUAS CORRIDAS PONTALETADAS A CADA 2,00M -  2 UTILIZAÇÕES. AF_10/2018</t>
  </si>
  <si>
    <t>36,06</t>
  </si>
  <si>
    <t>18,19</t>
  </si>
  <si>
    <t>50,4237289</t>
  </si>
  <si>
    <t>17,80</t>
  </si>
  <si>
    <t>49,3785310</t>
  </si>
  <si>
    <t>0,07</t>
  </si>
  <si>
    <t>0,1977401</t>
  </si>
  <si>
    <t>INSUMO</t>
  </si>
  <si>
    <t>4417</t>
  </si>
  <si>
    <t>SARRAFO DE MADEIRA NAO APARELHADA *2,5 X 7* CM, MACARANDUBA, ANGELIM OU EQUIVALENTE DA REGIAO</t>
  </si>
  <si>
    <t>0,7445000</t>
  </si>
  <si>
    <t>4,43</t>
  </si>
  <si>
    <t>3,29</t>
  </si>
  <si>
    <t>4433</t>
  </si>
  <si>
    <t>PECA DE MADEIRA NAO APARELHADA *7,5 X 7,5* CM (3 X 3 ") MACARANDUBA, ANGELIM OU EQUIVALENTE DA REGIAO</t>
  </si>
  <si>
    <t>0,4125000</t>
  </si>
  <si>
    <t>10,19</t>
  </si>
  <si>
    <t>4,20</t>
  </si>
  <si>
    <t>5068</t>
  </si>
  <si>
    <t>PREGO DE ACO POLIDO COM CABECA 17 X 21 (2 X 11)</t>
  </si>
  <si>
    <t>0,1110000</t>
  </si>
  <si>
    <t>10,00</t>
  </si>
  <si>
    <t>1,11</t>
  </si>
  <si>
    <t>7356</t>
  </si>
  <si>
    <t>TINTA ACRILICA PREMIUM, COR BRANCO FOSCO</t>
  </si>
  <si>
    <t>0,0256000</t>
  </si>
  <si>
    <t>17,16</t>
  </si>
  <si>
    <t>0,43</t>
  </si>
  <si>
    <t>10567</t>
  </si>
  <si>
    <t>TABUA DE MADEIRA NAO APARELHADA *2,5 X 23* CM (1 x 9 ") PINUS, MISTA OU EQUIVALENTE DA REGIAO</t>
  </si>
  <si>
    <t>0,5500000</t>
  </si>
  <si>
    <t>3,75</t>
  </si>
  <si>
    <t>2,06</t>
  </si>
  <si>
    <t>88239</t>
  </si>
  <si>
    <t>AJUDANTE DE CARPINTEIRO COM ENCARGOS COMPLEMENTARES</t>
  </si>
  <si>
    <t>0,3563000</t>
  </si>
  <si>
    <t>16,72</t>
  </si>
  <si>
    <t>5,95</t>
  </si>
  <si>
    <t>88262</t>
  </si>
  <si>
    <t>CARPINTEIRO DE FORMAS COM ENCARGOS COMPLEMENTARES</t>
  </si>
  <si>
    <t>0,7125000</t>
  </si>
  <si>
    <t>19,90</t>
  </si>
  <si>
    <t>14,17</t>
  </si>
  <si>
    <t>91692</t>
  </si>
  <si>
    <t>SERRA CIRCULAR DE BANCADA COM MOTOR ELÉTRICO POTÊNCIA DE 5HP, COM COIFA PARA DISCO 10" - CHP DIURNO. AF_08/2015</t>
  </si>
  <si>
    <t>CHP</t>
  </si>
  <si>
    <t>0,0039000</t>
  </si>
  <si>
    <t>26,80</t>
  </si>
  <si>
    <t>0,10</t>
  </si>
  <si>
    <t>91693</t>
  </si>
  <si>
    <t>SERRA CIRCULAR DE BANCADA COM MOTOR ELÉTRICO POTÊNCIA DE 5HP, COM COIFA PARA DISCO 10" - CHI DIURNO. AF_08/2015</t>
  </si>
  <si>
    <t>CHI</t>
  </si>
  <si>
    <t>0,0168000</t>
  </si>
  <si>
    <t>24,99</t>
  </si>
  <si>
    <t>0,41</t>
  </si>
  <si>
    <t>94974</t>
  </si>
  <si>
    <t>CONCRETO MAGRO PARA LASTRO, TRAÇO 1:4,5:4,5 (CIMENTO/ AREIA MÉDIA/ BRITA 1)  - PREPARO MANUAL. AF_07/2016</t>
  </si>
  <si>
    <t>0,0046000</t>
  </si>
  <si>
    <t>342,80</t>
  </si>
  <si>
    <t>1,57</t>
  </si>
  <si>
    <t>99062</t>
  </si>
  <si>
    <t>MARCAÇÃO DE PONTOS EM GABARITO OU CAVALETE. AF_10/2018</t>
  </si>
  <si>
    <t>UN</t>
  </si>
  <si>
    <t>1,5000000</t>
  </si>
  <si>
    <t>1,85</t>
  </si>
  <si>
    <t>2,77</t>
  </si>
  <si>
    <t>73968/1</t>
  </si>
  <si>
    <t>MANTA IMPERMEABILIZANTE A BASE DE ASFALTO - FORNECIMENTO E INSTALACAO</t>
  </si>
  <si>
    <t>M2</t>
  </si>
  <si>
    <t>42,74</t>
  </si>
  <si>
    <t>1,76</t>
  </si>
  <si>
    <t>4,1304858</t>
  </si>
  <si>
    <t>40,98</t>
  </si>
  <si>
    <t>95,8695142</t>
  </si>
  <si>
    <t>4014</t>
  </si>
  <si>
    <t>MANTA ASFALTICA ELASTOMERICA EM POLIESTER 3 MM, TIPO III, CLASSE B, ACABAMENTO PP (NBR 9952)</t>
  </si>
  <si>
    <t>1,0000000</t>
  </si>
  <si>
    <t>34,85</t>
  </si>
  <si>
    <t>4791</t>
  </si>
  <si>
    <t>ADESIVO ACRILICO/COLA DE CONTATO</t>
  </si>
  <si>
    <t>0,2700000</t>
  </si>
  <si>
    <t>5,43</t>
  </si>
  <si>
    <t>0,1400000</t>
  </si>
  <si>
    <t>2,46</t>
  </si>
  <si>
    <t>CONCRETOS</t>
  </si>
  <si>
    <t>94964</t>
  </si>
  <si>
    <t>CONCRETO FCK = 20MPA, TRAÇO 1:2,7:3 (CIMENTO/ AREIA MÉDIA/ BRITA 1)  - PREPARO MECÂNICO COM BETONEIRA 400 L. AF_07/2016</t>
  </si>
  <si>
    <t>280,34</t>
  </si>
  <si>
    <t>0,68</t>
  </si>
  <si>
    <t>370</t>
  </si>
  <si>
    <t>AREIA MEDIA - POSTO JAZIDA/FORNECEDOR (RETIRADO NA JAZIDA, SEM TRANSPORTE)</t>
  </si>
  <si>
    <t>COLETADO</t>
  </si>
  <si>
    <t>0,7850000</t>
  </si>
  <si>
    <t>52,48</t>
  </si>
  <si>
    <t>41,19</t>
  </si>
  <si>
    <t>1379</t>
  </si>
  <si>
    <t>CIMENTO PORTLAND COMPOSTO CP II-32</t>
  </si>
  <si>
    <t>322,9800000</t>
  </si>
  <si>
    <t>0,40</t>
  </si>
  <si>
    <t>129,19</t>
  </si>
  <si>
    <t>4721</t>
  </si>
  <si>
    <t>PEDRA BRITADA N. 1 (9,5 a 19 MM) POSTO PEDREIRA/FORNECEDOR, SEM FRETE</t>
  </si>
  <si>
    <t>0,5870000</t>
  </si>
  <si>
    <t>49,79</t>
  </si>
  <si>
    <t>29,22</t>
  </si>
  <si>
    <t>2,5300000</t>
  </si>
  <si>
    <t>44,50</t>
  </si>
  <si>
    <t>88377</t>
  </si>
  <si>
    <t>OPERADOR DE BETONEIRA ESTACIONÁRIA/MISTURADOR COM ENCARGOS COMPLEMENTARES</t>
  </si>
  <si>
    <t>1,6000000</t>
  </si>
  <si>
    <t>21,98</t>
  </si>
  <si>
    <t>35,16</t>
  </si>
  <si>
    <t>88830</t>
  </si>
  <si>
    <t>BETONEIRA CAPACIDADE NOMINAL DE 400 L, CAPACIDADE DE MISTURA 280 L, MOTOR ELÉTRICO TRIFÁSICO POTÊNCIA DE 2 CV, SEM CARREGADOR - CHP DIURNO. AF_10/2014</t>
  </si>
  <si>
    <t>0,8300000</t>
  </si>
  <si>
    <t>1,10</t>
  </si>
  <si>
    <t>0,91</t>
  </si>
  <si>
    <t>88831</t>
  </si>
  <si>
    <t>BETONEIRA CAPACIDADE NOMINAL DE 400 L, CAPACIDADE DE MISTURA 280 L, MOTOR ELÉTRICO TRIFÁSICO POTÊNCIA DE 2 CV, SEM CARREGADOR - CHI DIURNO. AF_10/2014</t>
  </si>
  <si>
    <t>0,7800000</t>
  </si>
  <si>
    <t>0,23</t>
  </si>
  <si>
    <t>0,17</t>
  </si>
  <si>
    <t>FORMAS/CIMBRAMENTOS/ESCORAMENTOS</t>
  </si>
  <si>
    <t>96539</t>
  </si>
  <si>
    <t>FABRICAÇÃO, MONTAGEM E DESMONTAGEM DE FÔRMA PARA VIGA BALDRAME, EM CHAPA DE MADEIRA COMPENSADA RESINADA, E=17 MM, 2 UTILIZAÇÕES. AF_06/2017</t>
  </si>
  <si>
    <t>75,62</t>
  </si>
  <si>
    <t>39,96</t>
  </si>
  <si>
    <t>52,8332005</t>
  </si>
  <si>
    <t>35,44</t>
  </si>
  <si>
    <t>46,8741686</t>
  </si>
  <si>
    <t>0,18</t>
  </si>
  <si>
    <t>0,2394253</t>
  </si>
  <si>
    <t>0,04</t>
  </si>
  <si>
    <t>0,0532056</t>
  </si>
  <si>
    <t>1358</t>
  </si>
  <si>
    <t>CHAPA DE MADEIRA COMPENSADA RESINADA PARA FORMA DE CONCRETO, DE *2,2 X 1,1* M, E = 17 MM</t>
  </si>
  <si>
    <t>0,5930000</t>
  </si>
  <si>
    <t>22,26</t>
  </si>
  <si>
    <t>13,20</t>
  </si>
  <si>
    <t>2692</t>
  </si>
  <si>
    <t>DESMOLDANTE PROTETOR PARA FORMAS DE MADEIRA, DE BASE OLEOSA EMULSIONADA EM AGUA</t>
  </si>
  <si>
    <t>0,0100000</t>
  </si>
  <si>
    <t>6,35</t>
  </si>
  <si>
    <t>0,06</t>
  </si>
  <si>
    <t>4491</t>
  </si>
  <si>
    <t>PONTALETE DE MADEIRA NAO APARELHADA *7,5 X 7,5* CM (3 X 3 ") PINUS, MISTA OU EQUIVALENTE DA REGIAO</t>
  </si>
  <si>
    <t>2,2940000</t>
  </si>
  <si>
    <t>3,04</t>
  </si>
  <si>
    <t>6,97</t>
  </si>
  <si>
    <t>4517</t>
  </si>
  <si>
    <t>SARRAFO DE MADEIRA NAO APARELHADA *2,5 X 7,5* CM (1 X 3 ") PINUS, MISTA OU EQUIVALENTE DA REGIAO</t>
  </si>
  <si>
    <t>1,3590000</t>
  </si>
  <si>
    <t>1,09</t>
  </si>
  <si>
    <t>1,48</t>
  </si>
  <si>
    <t>5073</t>
  </si>
  <si>
    <t>PREGO DE ACO POLIDO COM CABECA 17 X 24 (2 1/4 X 11)</t>
  </si>
  <si>
    <t>0,0350000</t>
  </si>
  <si>
    <t>0,35</t>
  </si>
  <si>
    <t>20247</t>
  </si>
  <si>
    <t>PREGO DE ACO POLIDO COM CABECA 15 X 15 (1 1/4 X 13)</t>
  </si>
  <si>
    <t>0,0070000</t>
  </si>
  <si>
    <t>11,07</t>
  </si>
  <si>
    <t>40304</t>
  </si>
  <si>
    <t>PREGO DE ACO POLIDO COM CABECA DUPLA 17 X 27 (2 1/2 X 11)</t>
  </si>
  <si>
    <t>12,34</t>
  </si>
  <si>
    <t>0,12</t>
  </si>
  <si>
    <t>0,7630000</t>
  </si>
  <si>
    <t>12,75</t>
  </si>
  <si>
    <t>1,9380000</t>
  </si>
  <si>
    <t>38,56</t>
  </si>
  <si>
    <t>0,0260000</t>
  </si>
  <si>
    <t>0,69</t>
  </si>
  <si>
    <t>0,0550000</t>
  </si>
  <si>
    <t>1,37</t>
  </si>
  <si>
    <t>92269</t>
  </si>
  <si>
    <t>FABRICAÇÃO DE FÔRMA PARA PILARES E ESTRUTURAS SIMILARES, EM MADEIRA SERRADA, E=25 MM. AF_12/2015</t>
  </si>
  <si>
    <t>78,93</t>
  </si>
  <si>
    <t>14,50</t>
  </si>
  <si>
    <t>18,3785159</t>
  </si>
  <si>
    <t>64,27</t>
  </si>
  <si>
    <t>81,4178441</t>
  </si>
  <si>
    <t>0,0636375</t>
  </si>
  <si>
    <t>0,11</t>
  </si>
  <si>
    <t>0,1400025</t>
  </si>
  <si>
    <t>7,1650000</t>
  </si>
  <si>
    <t>7,80</t>
  </si>
  <si>
    <t>0,0590000</t>
  </si>
  <si>
    <t>0,59</t>
  </si>
  <si>
    <t>6189</t>
  </si>
  <si>
    <t>TABUA DE MADEIRA NAO APARELHADA *2,5 X 30* CM, CEDRINHO OU EQUIVALENTE DA REGIAO</t>
  </si>
  <si>
    <t>4,0090000</t>
  </si>
  <si>
    <t>12,82</t>
  </si>
  <si>
    <t>51,39</t>
  </si>
  <si>
    <t>0,1350000</t>
  </si>
  <si>
    <t>2,25</t>
  </si>
  <si>
    <t>0,6750000</t>
  </si>
  <si>
    <t>13,43</t>
  </si>
  <si>
    <t>0,0630000</t>
  </si>
  <si>
    <t>1,68</t>
  </si>
  <si>
    <t>0,0720000</t>
  </si>
  <si>
    <t>1,79</t>
  </si>
  <si>
    <t>92270</t>
  </si>
  <si>
    <t>FABRICAÇÃO DE FÔRMA PARA VIGAS, COM MADEIRA SERRADA, E = 25 MM. AF_12/2015</t>
  </si>
  <si>
    <t>64,77</t>
  </si>
  <si>
    <t>9,42</t>
  </si>
  <si>
    <t>14,5519490</t>
  </si>
  <si>
    <t>55,25</t>
  </si>
  <si>
    <t>85,2927475</t>
  </si>
  <si>
    <t>0,02</t>
  </si>
  <si>
    <t>0,0310607</t>
  </si>
  <si>
    <t>0,08</t>
  </si>
  <si>
    <t>0,1242428</t>
  </si>
  <si>
    <t>4,1180000</t>
  </si>
  <si>
    <t>4,48</t>
  </si>
  <si>
    <t>0,0310000</t>
  </si>
  <si>
    <t>0,31</t>
  </si>
  <si>
    <t>3,7070000</t>
  </si>
  <si>
    <t>47,52</t>
  </si>
  <si>
    <t>0,0880000</t>
  </si>
  <si>
    <t>1,47</t>
  </si>
  <si>
    <t>0,4380000</t>
  </si>
  <si>
    <t>8,71</t>
  </si>
  <si>
    <t>0,0500000</t>
  </si>
  <si>
    <t>1,34</t>
  </si>
  <si>
    <t>0,0380000</t>
  </si>
  <si>
    <t>0,94</t>
  </si>
  <si>
    <t>LAJE PRE-FABRICADA</t>
  </si>
  <si>
    <t>LAJE PRE-MOLDADA</t>
  </si>
  <si>
    <t>74202/1</t>
  </si>
  <si>
    <t>LAJE PRE-MOLDADA P/FORRO, SOBRECARGA 100KG/M2, VAOS ATE 3,50M/E=8CM, C/LAJOTAS E CAP.C/CONC FCK=20MPA, 3CM, INTER-EIXO 38CM, C/ESCORAMENTO (REAPR.3X) E FERRAGEM NEGATIVA</t>
  </si>
  <si>
    <t>65,10</t>
  </si>
  <si>
    <t>17,10</t>
  </si>
  <si>
    <t>26,2789612</t>
  </si>
  <si>
    <t>47,90</t>
  </si>
  <si>
    <t>73,5655421</t>
  </si>
  <si>
    <t>0,1088477</t>
  </si>
  <si>
    <t>0,03</t>
  </si>
  <si>
    <t>0,0466490</t>
  </si>
  <si>
    <t>39</t>
  </si>
  <si>
    <t>ACO CA-60, 5,0 MM, VERGALHAO</t>
  </si>
  <si>
    <t>0,4710000</t>
  </si>
  <si>
    <t>4,54</t>
  </si>
  <si>
    <t>2,13</t>
  </si>
  <si>
    <t>3736</t>
  </si>
  <si>
    <t>LAJE PRE-MOLDADA CONVENCIONAL (LAJOTAS + VIGOTAS) PARA FORRO, UNIDIRECIONAL, SOBRECARGA DE 100 KG/M2, VAO ATE 4,00 M (SEM COLOCACAO)</t>
  </si>
  <si>
    <t>30,15</t>
  </si>
  <si>
    <t>0,2900000</t>
  </si>
  <si>
    <t>0,88</t>
  </si>
  <si>
    <t>5061</t>
  </si>
  <si>
    <t>PREGO DE ACO POLIDO COM CABECA 18 X 27 (2 1/2 X 10)</t>
  </si>
  <si>
    <t>0,0300000</t>
  </si>
  <si>
    <t>9,83</t>
  </si>
  <si>
    <t>0,29</t>
  </si>
  <si>
    <t>0,1700000</t>
  </si>
  <si>
    <t>2,17</t>
  </si>
  <si>
    <t>0,1600000</t>
  </si>
  <si>
    <t>2,67</t>
  </si>
  <si>
    <t>3,18</t>
  </si>
  <si>
    <t>0,3500000</t>
  </si>
  <si>
    <t>7,52</t>
  </si>
  <si>
    <t>0,3600000</t>
  </si>
  <si>
    <t>6,33</t>
  </si>
  <si>
    <t>92874</t>
  </si>
  <si>
    <t>LANÇAMENTO COM USO DE BOMBA, ADENSAMENTO E ACABAMENTO DE CONCRETO EM ESTRUTURAS. AF_12/2015</t>
  </si>
  <si>
    <t>0,0330000</t>
  </si>
  <si>
    <t>29,30</t>
  </si>
  <si>
    <t>0,96</t>
  </si>
  <si>
    <t>8,82</t>
  </si>
  <si>
    <t>PAREDES/PAINEIS</t>
  </si>
  <si>
    <t>PARE</t>
  </si>
  <si>
    <t>ALVENARIA DE ELEMENTOS VAZADOS CERAMICOS</t>
  </si>
  <si>
    <t>89282</t>
  </si>
  <si>
    <t>ALVENARIA ESTRUTURAL DE BLOCOS CERÂMICOS 14X19X39, (ESPESSURA DE 14 CM), PARA PAREDES COM ÁREA LÍQUIDA MENOR QUE 6M², SEM VÃOS, UTILIZANDO PALHETA E ARGAMASSA DE ASSENTAMENTO COM PREPARO EM BETONEIRA. AF_12/2014</t>
  </si>
  <si>
    <t>46,37</t>
  </si>
  <si>
    <t>15,47</t>
  </si>
  <si>
    <t>33,3695888</t>
  </si>
  <si>
    <t>30,86</t>
  </si>
  <si>
    <t>66,5433980</t>
  </si>
  <si>
    <t>0,0652599</t>
  </si>
  <si>
    <t>0,01</t>
  </si>
  <si>
    <t>0,0217533</t>
  </si>
  <si>
    <t>34547</t>
  </si>
  <si>
    <t>TELA DE ACO SOLDADA GALVANIZADA/ZINCADA PARA ALVENARIA, FIO  D = *1,20 A 1,70* MM, MALHA 15 X 15 MM, (C X L) *50 X 12* CM</t>
  </si>
  <si>
    <t>0,8700000</t>
  </si>
  <si>
    <t>2,18</t>
  </si>
  <si>
    <t>1,89</t>
  </si>
  <si>
    <t>34588</t>
  </si>
  <si>
    <t>BLOCO ESTRUTURAL CERAMICO 14 X 19 X 39 CM, 6,0 MPA (NBR 15270)</t>
  </si>
  <si>
    <t>10,0500000</t>
  </si>
  <si>
    <t>15,77</t>
  </si>
  <si>
    <t>34655</t>
  </si>
  <si>
    <t>CANALETA ESTRUTURAL CERAMICA, 14 X 19 X 39 CM, 6,0 MPA (NBR 15270)</t>
  </si>
  <si>
    <t>0,9600000</t>
  </si>
  <si>
    <t>2,08</t>
  </si>
  <si>
    <t>34781</t>
  </si>
  <si>
    <t>MEIO BLOCO ESTRUTURAL CERAMICO 14 X 19 X 19 CM, 6,0 MPA (NBR 15270)</t>
  </si>
  <si>
    <t>1,4400000</t>
  </si>
  <si>
    <t>1,35</t>
  </si>
  <si>
    <t>38603</t>
  </si>
  <si>
    <t>BLOCO ESTRUTURAL CERAMICO 14 X 19 X 34 CM, 6,0 MPA (NBR 15270)</t>
  </si>
  <si>
    <t>1,41</t>
  </si>
  <si>
    <t>2,03</t>
  </si>
  <si>
    <t>87286</t>
  </si>
  <si>
    <t>ARGAMASSA TRAÇO 1:1:6 (CIMENTO, CAL E AREIA MÉDIA) PARA EMBOÇO/MASSA ÚNICA/ASSENTAMENTO DE ALVENARIA DE VEDAÇÃO, PREPARO MECÂNICO COM BETONEIRA 400 L. AF_06/2014</t>
  </si>
  <si>
    <t>0,0127000</t>
  </si>
  <si>
    <t>257,67</t>
  </si>
  <si>
    <t>3,27</t>
  </si>
  <si>
    <t>0,6600000</t>
  </si>
  <si>
    <t>14,18</t>
  </si>
  <si>
    <t>0,3300000</t>
  </si>
  <si>
    <t>5,80</t>
  </si>
  <si>
    <t>SERVICOS DIVERSOS</t>
  </si>
  <si>
    <t>SEDI</t>
  </si>
  <si>
    <t>ARGAMASSAS</t>
  </si>
  <si>
    <t>17,51</t>
  </si>
  <si>
    <t>6,7957773</t>
  </si>
  <si>
    <t>237,98</t>
  </si>
  <si>
    <t>92,3581466</t>
  </si>
  <si>
    <t>0,5239462</t>
  </si>
  <si>
    <t>0,83</t>
  </si>
  <si>
    <t>0,3221299</t>
  </si>
  <si>
    <t>1,3000000</t>
  </si>
  <si>
    <t>68,22</t>
  </si>
  <si>
    <t>1106</t>
  </si>
  <si>
    <t>CAL HIDRATADA CH-I PARA ARGAMASSAS</t>
  </si>
  <si>
    <t>130,4900000</t>
  </si>
  <si>
    <t>0,50</t>
  </si>
  <si>
    <t>65,24</t>
  </si>
  <si>
    <t>250,1100000</t>
  </si>
  <si>
    <t>100,04</t>
  </si>
  <si>
    <t>1,1900000</t>
  </si>
  <si>
    <t>1,30</t>
  </si>
  <si>
    <t>3,9100000</t>
  </si>
  <si>
    <t>0,89</t>
  </si>
  <si>
    <t>CINTAS E VERGAS</t>
  </si>
  <si>
    <t>93188</t>
  </si>
  <si>
    <t>VERGA MOLDADA IN LOCO EM CONCRETO PARA PORTAS COM ATÉ 1,5 M DE VÃO. AF_03/2016</t>
  </si>
  <si>
    <t>40,88</t>
  </si>
  <si>
    <t>12,83</t>
  </si>
  <si>
    <t>31,4072229</t>
  </si>
  <si>
    <t>28,00</t>
  </si>
  <si>
    <t>68,4682441</t>
  </si>
  <si>
    <t>0,0498132</t>
  </si>
  <si>
    <t>0,0747198</t>
  </si>
  <si>
    <t>0,0050000</t>
  </si>
  <si>
    <t>1,2220000</t>
  </si>
  <si>
    <t>3,71</t>
  </si>
  <si>
    <t>39017</t>
  </si>
  <si>
    <t>ESPACADOR / DISTANCIADOR CIRCULAR COM ENTRADA LATERAL, EM PLASTICO, PARA VERGALHAO *4,2 A 12,5* MM, COBRIMENTO 20 MM</t>
  </si>
  <si>
    <t>6,0000000</t>
  </si>
  <si>
    <t>0,13</t>
  </si>
  <si>
    <t>0,78</t>
  </si>
  <si>
    <t>0,3860000</t>
  </si>
  <si>
    <t>8,29</t>
  </si>
  <si>
    <t>0,1930000</t>
  </si>
  <si>
    <t>3,39</t>
  </si>
  <si>
    <t>0,3000000</t>
  </si>
  <si>
    <t>19,43</t>
  </si>
  <si>
    <t>92791</t>
  </si>
  <si>
    <t>CORTE E DOBRA DE AÇO CA-60, DIÂMETRO DE 5,0 MM, UTILIZADO EM ESTRUTURAS DIVERSAS, EXCETO LAJES. AF_12/2015</t>
  </si>
  <si>
    <t>0,3080000</t>
  </si>
  <si>
    <t>6,66</t>
  </si>
  <si>
    <t>2,05</t>
  </si>
  <si>
    <t>0,0120000</t>
  </si>
  <si>
    <t>3,20</t>
  </si>
  <si>
    <t>ESQUADRIAS/FERRAGENS/VIDROS</t>
  </si>
  <si>
    <t>ESQV</t>
  </si>
  <si>
    <t>PORTA E/OU TAMPA DE ALUMINIO</t>
  </si>
  <si>
    <t>94807</t>
  </si>
  <si>
    <t>PORTA EM AÇO DE ABRIR TIPO VENEZIANA SEM GUARNIÇÃO, 87X210CM, FIXAÇÃO COM PARAFUSOS - FORNECIMENTO E INSTALAÇÃO. AF_08/2015</t>
  </si>
  <si>
    <t>576,29</t>
  </si>
  <si>
    <t>22,21</t>
  </si>
  <si>
    <t>3,8546351</t>
  </si>
  <si>
    <t>554,01</t>
  </si>
  <si>
    <t>96,1332107</t>
  </si>
  <si>
    <t>0,0121542</t>
  </si>
  <si>
    <t>142</t>
  </si>
  <si>
    <t>SELANTE ELASTICO MONOCOMPONENTE A BASE DE POLIURETANO PARA JUNTAS DIVERSAS</t>
  </si>
  <si>
    <t>310ML</t>
  </si>
  <si>
    <t>1,6130000</t>
  </si>
  <si>
    <t>32,29</t>
  </si>
  <si>
    <t>52,08</t>
  </si>
  <si>
    <t>7568</t>
  </si>
  <si>
    <t>BUCHA DE NYLON SEM ABA S10, COM PARAFUSO DE 6,10 X 65 MM EM ACO ZINCADO COM ROSCA SOBERBA, CABECA CHATA E FENDA PHILLIPS</t>
  </si>
  <si>
    <t>8,8000000</t>
  </si>
  <si>
    <t>0,30</t>
  </si>
  <si>
    <t>2,64</t>
  </si>
  <si>
    <t>39022</t>
  </si>
  <si>
    <t>PORTA DE ABRIR EM ACO TIPO VENEZIANA, COM FUNDO ANTICORROSIVO / PRIMER DE PROTECAO, SEM GUARNICAO/ALIZAR/VISTA, 87 X 210 CM</t>
  </si>
  <si>
    <t>492,26</t>
  </si>
  <si>
    <t>0,9680000</t>
  </si>
  <si>
    <t>20,80</t>
  </si>
  <si>
    <t>0,4840000</t>
  </si>
  <si>
    <t>8,51</t>
  </si>
  <si>
    <t>COBE</t>
  </si>
  <si>
    <t>MADEIRAMENTO</t>
  </si>
  <si>
    <t>92539</t>
  </si>
  <si>
    <t>TRAMA DE MADEIRA COMPOSTA POR RIPAS, CAIBROS E TERÇAS PARA TELHADOS DE ATÉ 2 ÁGUAS PARA TELHA DE ENCAIXE DE CERÂMICA OU DE CONCRETO, INCLUSO TRANSPORTE VERTICAL. AF_12/2015</t>
  </si>
  <si>
    <t>49,46</t>
  </si>
  <si>
    <t>11,83</t>
  </si>
  <si>
    <t>23,9298817</t>
  </si>
  <si>
    <t>37,55</t>
  </si>
  <si>
    <t>75,9070527</t>
  </si>
  <si>
    <t>0,1426824</t>
  </si>
  <si>
    <t>0,0203832</t>
  </si>
  <si>
    <t>4408</t>
  </si>
  <si>
    <t>RIPA DE MADEIRA NAO APARELHADA *1,5 X 5* CM, MACARANDUBA, ANGELIM OU EQUIVALENTE DA REGIAO</t>
  </si>
  <si>
    <t>3,1530000</t>
  </si>
  <si>
    <t>1,86</t>
  </si>
  <si>
    <t>5,86</t>
  </si>
  <si>
    <t>4425</t>
  </si>
  <si>
    <t>VIGA DE MADEIRA NAO APARELHADA 6 X 12 CM, MACARANDUBA, ANGELIM OU EQUIVALENTE DA REGIAO</t>
  </si>
  <si>
    <t>0,6310000</t>
  </si>
  <si>
    <t>16,30</t>
  </si>
  <si>
    <t>10,28</t>
  </si>
  <si>
    <t>4430</t>
  </si>
  <si>
    <t>CAIBRO DE MADEIRA NAO APARELHADA *5 X 6* CM, MACARANDUBA, ANGELIM OU EQUIVALENTE DA REGIAO</t>
  </si>
  <si>
    <t>1,8740000</t>
  </si>
  <si>
    <t>8,42</t>
  </si>
  <si>
    <t>0,0700000</t>
  </si>
  <si>
    <t>0,77</t>
  </si>
  <si>
    <t>39027</t>
  </si>
  <si>
    <t>PREGO DE ACO POLIDO COM CABECA 19  X 36 (3 1/4  X  9)</t>
  </si>
  <si>
    <t>9,99</t>
  </si>
  <si>
    <t>0,49</t>
  </si>
  <si>
    <t>40568</t>
  </si>
  <si>
    <t>PREGO DE ACO POLIDO COM CABECA 22 X 48 (4 1/4 X 5)</t>
  </si>
  <si>
    <t>10,07</t>
  </si>
  <si>
    <t>0,3940000</t>
  </si>
  <si>
    <t>6,58</t>
  </si>
  <si>
    <t>0,3670000</t>
  </si>
  <si>
    <t>7,30</t>
  </si>
  <si>
    <t>93281</t>
  </si>
  <si>
    <t>GUINCHO ELÉTRICO DE COLUNA, CAPACIDADE 400 KG, COM MOTO FREIO, MOTOR TRIFÁSICO DE 1,25 CV - CHP DIURNO. AF_03/2016</t>
  </si>
  <si>
    <t>0,0413000</t>
  </si>
  <si>
    <t>21,87</t>
  </si>
  <si>
    <t>0,90</t>
  </si>
  <si>
    <t>93282</t>
  </si>
  <si>
    <t>GUINCHO ELÉTRICO DE COLUNA, CAPACIDADE 400 KG, COM MOTO FREIO, MOTOR TRIFÁSICO DE 1,25 CV - CHI DIURNO. AF_03/2016</t>
  </si>
  <si>
    <t>0,0572000</t>
  </si>
  <si>
    <t>21,19</t>
  </si>
  <si>
    <t>1,21</t>
  </si>
  <si>
    <t>TELHAMENTO COM TELHA DE FIBROCIMENTO</t>
  </si>
  <si>
    <t>94210</t>
  </si>
  <si>
    <t>TELHAMENTO COM TELHA ONDULADA DE FIBROCIMENTO E = 6 MM, COM RECOBRIMENTO LATERAL DE 1 1/4 DE ONDA PARA TELHADO COM INCLINAÇÃO MÁXIMA DE 10°, COM ATÉ 2 ÁGUAS, INCLUSO IÇAMENTO. AF_06/2016</t>
  </si>
  <si>
    <t>35,99</t>
  </si>
  <si>
    <t>4,23</t>
  </si>
  <si>
    <t>11,7614113</t>
  </si>
  <si>
    <t>31,76</t>
  </si>
  <si>
    <t>88,2385887</t>
  </si>
  <si>
    <t>1607</t>
  </si>
  <si>
    <t>CONJUNTO ARRUELAS DE VEDACAO 5/16" PARA TELHA FIBROCIMENTO (UMA ARRUELA METALICA E UMA ARRUELA PVC - CONICAS)</t>
  </si>
  <si>
    <t>CJ</t>
  </si>
  <si>
    <t>1,2600000</t>
  </si>
  <si>
    <t>0,16</t>
  </si>
  <si>
    <t>4302</t>
  </si>
  <si>
    <t>PARAFUSO ZINCADO ROSCA SOBERBA, CABECA SEXTAVADA, 5/16 " X 250 MM, PARA FIXACAO DE TELHA EM MADEIRA</t>
  </si>
  <si>
    <t>2,54</t>
  </si>
  <si>
    <t>7194</t>
  </si>
  <si>
    <t>TELHA DE FIBROCIMENTO ONDULADA E = 6 MM, DE 2,44 X 1,10 M (SEM AMIANTO)</t>
  </si>
  <si>
    <t>1,3570000</t>
  </si>
  <si>
    <t>19,81</t>
  </si>
  <si>
    <t>26,88</t>
  </si>
  <si>
    <t>0,1660000</t>
  </si>
  <si>
    <t>2,91</t>
  </si>
  <si>
    <t>88323</t>
  </si>
  <si>
    <t>TELHADISTA COM ENCARGOS COMPLEMENTARES</t>
  </si>
  <si>
    <t>0,1280000</t>
  </si>
  <si>
    <t>0,0053000</t>
  </si>
  <si>
    <t>0,0073000</t>
  </si>
  <si>
    <t>0,15</t>
  </si>
  <si>
    <t>RUFO METALICO</t>
  </si>
  <si>
    <t>94231</t>
  </si>
  <si>
    <t>RUFO EM CHAPA DE AÇO GALVANIZADO NÚMERO 24, CORTE DE 25 CM, INCLUSO TRANSPORTE VERTICAL. AF_06/2016</t>
  </si>
  <si>
    <t>29,36</t>
  </si>
  <si>
    <t>4,84</t>
  </si>
  <si>
    <t>16,4944903</t>
  </si>
  <si>
    <t>24,52</t>
  </si>
  <si>
    <t>83,5055097</t>
  </si>
  <si>
    <t>0,0400000</t>
  </si>
  <si>
    <t>1,29</t>
  </si>
  <si>
    <t>0,0060000</t>
  </si>
  <si>
    <t>5104</t>
  </si>
  <si>
    <t>REBITE DE ALUMINIO VAZADO DE REPUXO, 3,2 X 8 MM (1KG = 1025 UNIDADES)</t>
  </si>
  <si>
    <t>0,0012000</t>
  </si>
  <si>
    <t>35,03</t>
  </si>
  <si>
    <t>13388</t>
  </si>
  <si>
    <t>SOLDA EM BARRA DE ESTANHO-CHUMBO 50/50</t>
  </si>
  <si>
    <t>0,0450000</t>
  </si>
  <si>
    <t>121,56</t>
  </si>
  <si>
    <t>5,47</t>
  </si>
  <si>
    <t>40872</t>
  </si>
  <si>
    <t>RUFO INTERNO/EXTERNO DE CHAPA DE ACO GALVANIZADA NUM 24, CORTE 25 CM (COLETADO CAIXA)</t>
  </si>
  <si>
    <t>1,0500000</t>
  </si>
  <si>
    <t>15,23</t>
  </si>
  <si>
    <t>15,99</t>
  </si>
  <si>
    <t>0,2070000</t>
  </si>
  <si>
    <t>3,64</t>
  </si>
  <si>
    <t>0,1120000</t>
  </si>
  <si>
    <t>2,22</t>
  </si>
  <si>
    <t>0,0132000</t>
  </si>
  <si>
    <t>0,28</t>
  </si>
  <si>
    <t>0,0183000</t>
  </si>
  <si>
    <t>0,38</t>
  </si>
  <si>
    <t>REVESTIMENTO E TRATAMENTO DE SUPERFICIES</t>
  </si>
  <si>
    <t>REVE</t>
  </si>
  <si>
    <t>CHAPISCO</t>
  </si>
  <si>
    <t>87905</t>
  </si>
  <si>
    <t>CHAPISCO APLICADO EM ALVENARIA (COM PRESENÇA DE VÃOS) E ESTRUTURAS DE CONCRETO DE FACHADA, COM COLHER DE PEDREIRO.  ARGAMASSA TRAÇO 1:3 COM PREPARO EM BETONEIRA 400L. AF_06/2014</t>
  </si>
  <si>
    <t>6,89</t>
  </si>
  <si>
    <t>4,66</t>
  </si>
  <si>
    <t>67,5226587</t>
  </si>
  <si>
    <t>2,23</t>
  </si>
  <si>
    <t>32,4773413</t>
  </si>
  <si>
    <t>87313</t>
  </si>
  <si>
    <t>ARGAMASSA TRAÇO 1:3 (CIMENTO E AREIA GROSSA) PARA CHAPISCO CONVENCIONAL, PREPARO MECÂNICO COM BETONEIRA 400 L. AF_06/2014</t>
  </si>
  <si>
    <t>0,0042000</t>
  </si>
  <si>
    <t>325,00</t>
  </si>
  <si>
    <t>1,36</t>
  </si>
  <si>
    <t>0,1830000</t>
  </si>
  <si>
    <t>3,93</t>
  </si>
  <si>
    <t>0,0910000</t>
  </si>
  <si>
    <t>1,60</t>
  </si>
  <si>
    <t>87310</t>
  </si>
  <si>
    <t>ARGAMASSA TRAÇO 1:5 (CIMENTO E AREIA GROSSA) PARA CHAPISCO CONVENCIONAL, PREPARO MECÂNICO COM BETONEIRA 400 L. AF_06/2014</t>
  </si>
  <si>
    <t>278,94</t>
  </si>
  <si>
    <t>73,90</t>
  </si>
  <si>
    <t>26,4954812</t>
  </si>
  <si>
    <t>203,26</t>
  </si>
  <si>
    <t>72,8661600</t>
  </si>
  <si>
    <t>0,3944914</t>
  </si>
  <si>
    <t>0,2438674</t>
  </si>
  <si>
    <t>367</t>
  </si>
  <si>
    <t>AREIA GROSSA - POSTO JAZIDA/FORNECEDOR (RETIRADO NA JAZIDA, SEM TRANSPORTE)</t>
  </si>
  <si>
    <t>63,00</t>
  </si>
  <si>
    <t>74,97</t>
  </si>
  <si>
    <t>273,5300000</t>
  </si>
  <si>
    <t>109,41</t>
  </si>
  <si>
    <t>4,2200000</t>
  </si>
  <si>
    <t>92,75</t>
  </si>
  <si>
    <t>0,9800000</t>
  </si>
  <si>
    <t>1,07</t>
  </si>
  <si>
    <t>3,2400000</t>
  </si>
  <si>
    <t>0,74</t>
  </si>
  <si>
    <t>EMBOCO</t>
  </si>
  <si>
    <t>90408</t>
  </si>
  <si>
    <t>MASSA ÚNICA, PARA RECEBIMENTO DE PINTURA, EM ARGAMASSA TRAÇO 1:2:8, PREPARO MECÂNICO COM BETONEIRA 400L, APLICADA MANUALMENTE EM TETO, ESPESSURA DE 10MM, COM EXECUÇÃO DE TALISCAS. AF_03/2015</t>
  </si>
  <si>
    <t>25,80</t>
  </si>
  <si>
    <t>16,04</t>
  </si>
  <si>
    <t>62,1653545</t>
  </si>
  <si>
    <t>9,71</t>
  </si>
  <si>
    <t>37,6377952</t>
  </si>
  <si>
    <t>0,1574803</t>
  </si>
  <si>
    <t>0,0393700</t>
  </si>
  <si>
    <t>87292</t>
  </si>
  <si>
    <t>ARGAMASSA TRAÇO 1:2:8 (CIMENTO, CAL E AREIA MÉDIA) PARA EMBOÇO/MASSA ÚNICA/ASSENTAMENTO DE ALVENARIA DE VEDAÇÃO, PREPARO MECÂNICO COM BETONEIRA 400 L. AF_06/2014</t>
  </si>
  <si>
    <t>0,0213000</t>
  </si>
  <si>
    <t>345,24</t>
  </si>
  <si>
    <t>7,35</t>
  </si>
  <si>
    <t>0,2430000</t>
  </si>
  <si>
    <t>4,27</t>
  </si>
  <si>
    <t>87549</t>
  </si>
  <si>
    <t>EMBOÇO, PARA RECEBIMENTO DE CERÂMICA, EM ARGAMASSA TRAÇO 1:2:8, PREPARO MECÂNICO COM BETONEIRA 400L, APLICADO MANUALMENTE EM FACES INTERNAS DE PAREDES, PARA AMBIENTE COM ÁREA ENTRE 5M2 E 10M2, ESPESSURA DE 10MM, COM EXECUÇÃO DE TALISCAS. AF_06/2014</t>
  </si>
  <si>
    <t>16,01</t>
  </si>
  <si>
    <t>8,54</t>
  </si>
  <si>
    <t>53,3205621</t>
  </si>
  <si>
    <t>7,45</t>
  </si>
  <si>
    <t>46,5517241</t>
  </si>
  <si>
    <t>0,0638569</t>
  </si>
  <si>
    <t>0,3100000</t>
  </si>
  <si>
    <t>0,1140000</t>
  </si>
  <si>
    <t>2,00</t>
  </si>
  <si>
    <t>83,18</t>
  </si>
  <si>
    <t>24,0953732</t>
  </si>
  <si>
    <t>260,03</t>
  </si>
  <si>
    <t>75,3165109</t>
  </si>
  <si>
    <t>1,26</t>
  </si>
  <si>
    <t>0,3650375</t>
  </si>
  <si>
    <t>0,2230784</t>
  </si>
  <si>
    <t>1,2900000</t>
  </si>
  <si>
    <t>67,69</t>
  </si>
  <si>
    <t>193,7000000</t>
  </si>
  <si>
    <t>96,85</t>
  </si>
  <si>
    <t>185,6300000</t>
  </si>
  <si>
    <t>74,25</t>
  </si>
  <si>
    <t>4,7500000</t>
  </si>
  <si>
    <t>104,40</t>
  </si>
  <si>
    <t>1,1100000</t>
  </si>
  <si>
    <t>1,22</t>
  </si>
  <si>
    <t>3,6400000</t>
  </si>
  <si>
    <t>PINTURAS</t>
  </si>
  <si>
    <t>PINT</t>
  </si>
  <si>
    <t>PINTURA DE PAREDE</t>
  </si>
  <si>
    <t>88489</t>
  </si>
  <si>
    <t>APLICAÇÃO MANUAL DE PINTURA COM TINTA LÁTEX ACRÍLICA EM PAREDES, DUAS DEMÃOS. AF_06/2014</t>
  </si>
  <si>
    <t>10,98</t>
  </si>
  <si>
    <t>4,13</t>
  </si>
  <si>
    <t>37,6744186</t>
  </si>
  <si>
    <t>6,85</t>
  </si>
  <si>
    <t>62,3255814</t>
  </si>
  <si>
    <t>5,66</t>
  </si>
  <si>
    <t>88310</t>
  </si>
  <si>
    <t>PINTOR COM ENCARGOS COMPLEMENTARES</t>
  </si>
  <si>
    <t>0,1870000</t>
  </si>
  <si>
    <t>4,11</t>
  </si>
  <si>
    <t>0,0690000</t>
  </si>
  <si>
    <t>PISO</t>
  </si>
  <si>
    <t>REGULARIZACAO DE CONTRA-PISOS E OUTRAS SUPERFICIES</t>
  </si>
  <si>
    <t>87755</t>
  </si>
  <si>
    <t>CONTRAPISO EM ARGAMASSA TRAÇO 1:4 (CIMENTO E AREIA), PREPARO MECÂNICO COM BETONEIRA 400 L, APLICADO EM ÁREAS MOLHADAS SOBRE IMPERMEABILIZAÇÃO, ESPESSURA 3CM. AF_06/2014</t>
  </si>
  <si>
    <t>36,13</t>
  </si>
  <si>
    <t>19,14</t>
  </si>
  <si>
    <t>52,9708521</t>
  </si>
  <si>
    <t>16,90</t>
  </si>
  <si>
    <t>46,7769058</t>
  </si>
  <si>
    <t>0,1681614</t>
  </si>
  <si>
    <t>0,0840807</t>
  </si>
  <si>
    <t>0,5000000</t>
  </si>
  <si>
    <t>87301</t>
  </si>
  <si>
    <t>ARGAMASSA TRAÇO 1:4 (CIMENTO E AREIA MÉDIA) PARA CONTRAPISO, PREPARO MECÂNICO COM BETONEIRA 400 L. AF_06/2014</t>
  </si>
  <si>
    <t>0,0431000</t>
  </si>
  <si>
    <t>370,18</t>
  </si>
  <si>
    <t>15,95</t>
  </si>
  <si>
    <t>87,90</t>
  </si>
  <si>
    <t>23,7457109</t>
  </si>
  <si>
    <t>280,14</t>
  </si>
  <si>
    <t>75,6761139</t>
  </si>
  <si>
    <t>1,33</t>
  </si>
  <si>
    <t>0,3593332</t>
  </si>
  <si>
    <t>0,81</t>
  </si>
  <si>
    <t>0,2188420</t>
  </si>
  <si>
    <t>1,5400000</t>
  </si>
  <si>
    <t>80,81</t>
  </si>
  <si>
    <t>442,2200000</t>
  </si>
  <si>
    <t>176,88</t>
  </si>
  <si>
    <t>5,0200000</t>
  </si>
  <si>
    <t>110,33</t>
  </si>
  <si>
    <t>1,1700000</t>
  </si>
  <si>
    <t>1,28</t>
  </si>
  <si>
    <t>3,8500000</t>
  </si>
  <si>
    <t>DESCRICAO DA CLASSE</t>
  </si>
  <si>
    <t>SIGLA DA CLASSE</t>
  </si>
  <si>
    <t>DESCRICAO DO TIPO 1</t>
  </si>
  <si>
    <t>SIGLA DO TIPO 1</t>
  </si>
  <si>
    <t>CODIGO DO AGRUPADOR</t>
  </si>
  <si>
    <t>DESCRICAO DO AGRUPADOR</t>
  </si>
  <si>
    <t>CODIGO DA COMPOSICAO</t>
  </si>
  <si>
    <t>DESCRICAO DA COMPOSICAO</t>
  </si>
  <si>
    <t>UNIDADE</t>
  </si>
  <si>
    <t>ORIGEM DE PREÇO</t>
  </si>
  <si>
    <t>CUSTO TOTAL</t>
  </si>
  <si>
    <t>TIPO ITEM</t>
  </si>
  <si>
    <t>CODIGO ITEM</t>
  </si>
  <si>
    <t>DESCRIÇÃO ITEM</t>
  </si>
  <si>
    <t>UNIDADE ITEM</t>
  </si>
  <si>
    <t>ORIGEM DE PREÇO ITEM</t>
  </si>
  <si>
    <t>COEFICIENTE</t>
  </si>
  <si>
    <t>PRECO UNITARIO</t>
  </si>
  <si>
    <t>CUSTO MAO DE OBRA</t>
  </si>
  <si>
    <t>% MAO DE OBRA</t>
  </si>
  <si>
    <t>CUSTO MATERIAL</t>
  </si>
  <si>
    <t>% MATERIAL</t>
  </si>
  <si>
    <t>CUSTO EQUIPAMENTO</t>
  </si>
  <si>
    <t>% EQUIPAMENTO</t>
  </si>
  <si>
    <t>CUSTO SERVICOS TERCEIROS</t>
  </si>
  <si>
    <t>% SERVICOS TERCEIROS</t>
  </si>
  <si>
    <t>CUSTO OUTROS</t>
  </si>
  <si>
    <t>% OUTROS</t>
  </si>
  <si>
    <t>VINCULO</t>
  </si>
  <si>
    <t>COLOCACAO DE MANTA</t>
  </si>
  <si>
    <t>AREIA MEDIA</t>
  </si>
  <si>
    <t>IMPERMEABILIZACOES E PROTECOES DIVERSAS</t>
  </si>
  <si>
    <t>IMPE</t>
  </si>
  <si>
    <t>IMPERMEABILIZACAO BETUMINOSA C/EMULSAO ASFALTICA E</t>
  </si>
  <si>
    <t>IMPERMEAB. DE FUNDACOES/BALDRAMES/MUROS DE ARRIMO/ALICERCES E REVEST. EM CONTATO C/SOLO - UTILIZ. TINTA BETUMINOSA TIPO NEUTROLIN / 2DEMAOS</t>
  </si>
  <si>
    <t>74106/1</t>
  </si>
  <si>
    <t>IMPERMEABILIZACAO DE ESTRUTURAS ENTERRADAS, COM TINTA ASFALTICA, DUAS DEMAOS.</t>
  </si>
  <si>
    <t>10,09</t>
  </si>
  <si>
    <t>5,13</t>
  </si>
  <si>
    <t>50,8016033</t>
  </si>
  <si>
    <t>4,94</t>
  </si>
  <si>
    <t>48,9979959</t>
  </si>
  <si>
    <t>0,2004008</t>
  </si>
  <si>
    <t>7319</t>
  </si>
  <si>
    <t>TINTA ASFALTICA IMPERMEABILIZANTE DISPERSA EM AGUA, PARA MATERIAIS CIMENTICIOS</t>
  </si>
  <si>
    <t>0,4000000</t>
  </si>
  <si>
    <t>7,67</t>
  </si>
  <si>
    <t>3,06</t>
  </si>
  <si>
    <t>7,03</t>
  </si>
  <si>
    <t>96530</t>
  </si>
  <si>
    <t>FABRICAÇÃO, MONTAGEM E DESMONTAGEM DE FÔRMA PARA VIGA BALDRAME, EM MADEIRA SERRADA, E=25 MM, 1 UTILIZAÇÃO. AF_06/2017</t>
  </si>
  <si>
    <t>101,93</t>
  </si>
  <si>
    <t>32,50</t>
  </si>
  <si>
    <t>31,8893374</t>
  </si>
  <si>
    <t>69,19</t>
  </si>
  <si>
    <t>67,8743725</t>
  </si>
  <si>
    <t>0,14</t>
  </si>
  <si>
    <t>0,1378359</t>
  </si>
  <si>
    <t>0,0984542</t>
  </si>
  <si>
    <t>0,0170000</t>
  </si>
  <si>
    <t>2,2440000</t>
  </si>
  <si>
    <t>6,82</t>
  </si>
  <si>
    <t>2,1040000</t>
  </si>
  <si>
    <t>2,29</t>
  </si>
  <si>
    <t>0,0950000</t>
  </si>
  <si>
    <t>3,7400000</t>
  </si>
  <si>
    <t>47,94</t>
  </si>
  <si>
    <t>0,0340000</t>
  </si>
  <si>
    <t>0,5550000</t>
  </si>
  <si>
    <t>9,27</t>
  </si>
  <si>
    <t>1,5660000</t>
  </si>
  <si>
    <t>31,16</t>
  </si>
  <si>
    <t>1,66</t>
  </si>
  <si>
    <t>0,0530000</t>
  </si>
  <si>
    <t>1,32</t>
  </si>
  <si>
    <t>ALVENARIA DE TIJOLOS CERAMICOS</t>
  </si>
  <si>
    <t>87491</t>
  </si>
  <si>
    <t>ALVENARIA DE VEDAÇÃO DE BLOCOS CERÂMICOS FURADOS NA VERTICAL DE 14X19X39CM (ESPESSURA 14CM) DE PAREDES COM ÁREA LÍQUIDA MAIOR OU IGUAL A 6M² COM VÃOS E ARGAMASSA DE ASSENTAMENTO COM PREPARO EM BETONEIRA. AF_06/2014</t>
  </si>
  <si>
    <t>50,72</t>
  </si>
  <si>
    <t>20,86</t>
  </si>
  <si>
    <t>41,1285515</t>
  </si>
  <si>
    <t>29,79</t>
  </si>
  <si>
    <t>58,7323665</t>
  </si>
  <si>
    <t>0,1390820</t>
  </si>
  <si>
    <t>0,4200000</t>
  </si>
  <si>
    <t>37395</t>
  </si>
  <si>
    <t>PINO DE ACO COM FURO, HASTE = 27 MM (ACAO DIRETA)</t>
  </si>
  <si>
    <t>CENTO</t>
  </si>
  <si>
    <t>26,57</t>
  </si>
  <si>
    <t>0,26</t>
  </si>
  <si>
    <t>37593</t>
  </si>
  <si>
    <t>BLOCO CERAMICO DE VEDACAO COM FUROS NA VERTICAL, 14 X 19 X 39 CM - 4,5 MPA (NBR 15270)</t>
  </si>
  <si>
    <t>13,6000000</t>
  </si>
  <si>
    <t>1,43</t>
  </si>
  <si>
    <t>19,44</t>
  </si>
  <si>
    <t>0,0118000</t>
  </si>
  <si>
    <t>4,07</t>
  </si>
  <si>
    <t>0,8600000</t>
  </si>
  <si>
    <t>18,48</t>
  </si>
  <si>
    <t>0,4300000</t>
  </si>
  <si>
    <t>7,56</t>
  </si>
  <si>
    <t>PORTA E/OU TAMPA DE FERRO</t>
  </si>
  <si>
    <t>PORTA DE FERRO DE ABRIR</t>
  </si>
  <si>
    <t>73933/1</t>
  </si>
  <si>
    <t>PORTA DE FERRO, DE ABRIR, TIPO GRADE COM CHAPA, 87X210CM, COM GUARNICOES</t>
  </si>
  <si>
    <t>530,68</t>
  </si>
  <si>
    <t>75,89</t>
  </si>
  <si>
    <t>14,3021501</t>
  </si>
  <si>
    <t>454,42</t>
  </si>
  <si>
    <t>85,6280650</t>
  </si>
  <si>
    <t>0,37</t>
  </si>
  <si>
    <t>0,0697849</t>
  </si>
  <si>
    <t>4930</t>
  </si>
  <si>
    <t>PORTA DE ABRIR EM GRADIL COM BARRA CHATA 3 CM X 1/4", COM REQUADRO E GUARNICAO - COMPLETO - ACABAMENTO NATURAL</t>
  </si>
  <si>
    <t>427,78</t>
  </si>
  <si>
    <t>0,8000000</t>
  </si>
  <si>
    <t>17,19</t>
  </si>
  <si>
    <t>88315</t>
  </si>
  <si>
    <t>SERRALHEIRO COM ENCARGOS COMPLEMENTARES</t>
  </si>
  <si>
    <t>21,37</t>
  </si>
  <si>
    <t>34,19</t>
  </si>
  <si>
    <t>2,8000000</t>
  </si>
  <si>
    <t>49,25</t>
  </si>
  <si>
    <t>88627</t>
  </si>
  <si>
    <t>ARGAMASSA TRAÇO 1:0,5:4,5 (CIMENTO, CAL E AREIA MÉDIA) PARA ASSENTAMENTO DE ALVENARIA, PREPARO MANUAL. AF_08/2014</t>
  </si>
  <si>
    <t>378,59</t>
  </si>
  <si>
    <t>2,27</t>
  </si>
  <si>
    <t>74,95</t>
  </si>
  <si>
    <t>23,0620095</t>
  </si>
  <si>
    <t>248,20</t>
  </si>
  <si>
    <t>76,3686722</t>
  </si>
  <si>
    <t>1,15</t>
  </si>
  <si>
    <t>0,3539006</t>
  </si>
  <si>
    <t>0,70</t>
  </si>
  <si>
    <t>0,2154177</t>
  </si>
  <si>
    <t>1,0600000</t>
  </si>
  <si>
    <t>66,78</t>
  </si>
  <si>
    <t>405,7500000</t>
  </si>
  <si>
    <t>162,30</t>
  </si>
  <si>
    <t>4,2800000</t>
  </si>
  <si>
    <t>94,07</t>
  </si>
  <si>
    <t>3,2800000</t>
  </si>
  <si>
    <t>0,75</t>
  </si>
  <si>
    <t>INSTALACAO ELETRICA/ELETRIFICACAO E ILUMINACAO EXT</t>
  </si>
  <si>
    <t>INEL</t>
  </si>
  <si>
    <t>PONTOS DE LUZ/TOMADAS ANTENA TV/CAMPAINHAS/INTERRU</t>
  </si>
  <si>
    <t>93145</t>
  </si>
  <si>
    <t>PONTO DE ILUMINAÇÃO E TOMADA, RESIDENCIAL, INCLUINDO INTERRUPTOR SIMPLES E TOMADA 10A/250V, CAIXA ELÉTRICA, ELETRODUTO, CABO, RASGO, QUEBRA E CHUMBAMENTO (EXCLUINDO LUMINÁRIA E LÂMPADA). AF_01/2016</t>
  </si>
  <si>
    <t>159,65</t>
  </si>
  <si>
    <t>88,36</t>
  </si>
  <si>
    <t>55,3382287</t>
  </si>
  <si>
    <t>71,21</t>
  </si>
  <si>
    <t>44,6097862</t>
  </si>
  <si>
    <t>0,0519851</t>
  </si>
  <si>
    <t>90447</t>
  </si>
  <si>
    <t>RASGO EM ALVENARIA PARA ELETRODUTOS COM DIAMETROS MENORES OU IGUAIS A 40 MM. AF_05/2015</t>
  </si>
  <si>
    <t>2,2000000</t>
  </si>
  <si>
    <t>5,52</t>
  </si>
  <si>
    <t>12,14</t>
  </si>
  <si>
    <t>90456</t>
  </si>
  <si>
    <t>QUEBRA EM ALVENARIA PARA INSTALAÇÃO DE CAIXA DE TOMADA (4X4 OU 4X2). AF_05/2015</t>
  </si>
  <si>
    <t>3,57</t>
  </si>
  <si>
    <t>90466</t>
  </si>
  <si>
    <t>CHUMBAMENTO LINEAR EM ALVENARIA PARA RAMAIS/DISTRIBUIÇÃO COM DIÂMETROS MENORES OU IGUAIS A 40 MM. AF_05/2015</t>
  </si>
  <si>
    <t>10,74</t>
  </si>
  <si>
    <t>23,62</t>
  </si>
  <si>
    <t>91842</t>
  </si>
  <si>
    <t>ELETRODUTO FLEXÍVEL CORRUGADO, PVC, DN 20 MM (1/2"), PARA CIRCUITOS TERMINAIS, INSTALADO EM LAJE - FORNECIMENTO E INSTALAÇÃO. AF_12/2015</t>
  </si>
  <si>
    <t>2,0000000</t>
  </si>
  <si>
    <t>4,08</t>
  </si>
  <si>
    <t>8,16</t>
  </si>
  <si>
    <t>91852</t>
  </si>
  <si>
    <t>ELETRODUTO FLEXÍVEL CORRUGADO, PVC, DN 20 MM (1/2"), PARA CIRCUITOS TERMINAIS, INSTALADO EM PAREDE - FORNECIMENTO E INSTALAÇÃO. AF_12/2015</t>
  </si>
  <si>
    <t>6,28</t>
  </si>
  <si>
    <t>13,81</t>
  </si>
  <si>
    <t>91924</t>
  </si>
  <si>
    <t>CABO DE COBRE FLEXÍVEL ISOLADO, 1,5 MM², ANTI-CHAMA 450/750 V, PARA CIRCUITOS TERMINAIS - FORNECIMENTO E INSTALAÇÃO. AF_12/2015</t>
  </si>
  <si>
    <t>8,4000000</t>
  </si>
  <si>
    <t>14,78</t>
  </si>
  <si>
    <t>91926</t>
  </si>
  <si>
    <t>CABO DE COBRE FLEXÍVEL ISOLADO, 2,5 MM², ANTI-CHAMA 450/750 V, PARA CIRCUITOS TERMINAIS - FORNECIMENTO E INSTALAÇÃO. AF_12/2015</t>
  </si>
  <si>
    <t>12,6000000</t>
  </si>
  <si>
    <t>2,53</t>
  </si>
  <si>
    <t>31,87</t>
  </si>
  <si>
    <t>91937</t>
  </si>
  <si>
    <t>CAIXA OCTOGONAL 3" X 3", PVC, INSTALADA EM LAJE - FORNECIMENTO E INSTALAÇÃO. AF_12/2015</t>
  </si>
  <si>
    <t>0,3750000</t>
  </si>
  <si>
    <t>8,95</t>
  </si>
  <si>
    <t>3,35</t>
  </si>
  <si>
    <t>91940</t>
  </si>
  <si>
    <t>CAIXA RETANGULAR 4" X 2" MÉDIA (1,30 M DO PISO), PVC, INSTALADA EM PAREDE - FORNECIMENTO E INSTALAÇÃO. AF_12/2015</t>
  </si>
  <si>
    <t>12,07</t>
  </si>
  <si>
    <t>92023</t>
  </si>
  <si>
    <t>INTERRUPTOR SIMPLES (1 MÓDULO) COM 1 TOMADA DE EMBUTIR 2P+T 10 A,  INCLUINDO SUPORTE E PLACA - FORNECIMENTO E INSTALAÇÃO. AF_12/2015</t>
  </si>
  <si>
    <t>36,28</t>
  </si>
  <si>
    <t>SINAPI / 90408</t>
  </si>
  <si>
    <t>AREIA GROSSA - POSTO JAZIDA/FORNECEDOR</t>
  </si>
  <si>
    <t>AREIA MEDIA - POSTO JAZIDA/FORNECEDOR</t>
  </si>
  <si>
    <t>SINAPI 87905</t>
  </si>
  <si>
    <t>7,72</t>
  </si>
  <si>
    <t>h</t>
  </si>
  <si>
    <t>28,3100000</t>
  </si>
  <si>
    <t>0,0125000</t>
  </si>
  <si>
    <t>0,6450000</t>
  </si>
  <si>
    <t>21,54</t>
  </si>
  <si>
    <t>SINAPI 87521</t>
  </si>
  <si>
    <t>2.0</t>
  </si>
  <si>
    <t>2.1</t>
  </si>
  <si>
    <t>2.2</t>
  </si>
  <si>
    <t>41,69</t>
  </si>
  <si>
    <t>m</t>
  </si>
  <si>
    <t>3,21</t>
  </si>
  <si>
    <t>66,60</t>
  </si>
  <si>
    <t>6,57</t>
  </si>
  <si>
    <t>268,37</t>
  </si>
  <si>
    <t>SINAPI 93188</t>
  </si>
  <si>
    <t>87521</t>
  </si>
  <si>
    <t>58,85</t>
  </si>
  <si>
    <t>1,42</t>
  </si>
  <si>
    <t>344,97</t>
  </si>
  <si>
    <t>10,20</t>
  </si>
  <si>
    <t>6,93</t>
  </si>
  <si>
    <t>328,63</t>
  </si>
  <si>
    <t>25,87</t>
  </si>
  <si>
    <t>97622</t>
  </si>
  <si>
    <t>DEMOLIÇÃO DE ALVENARIA DE BLOCO FURADO, DE FORMA MANUAL, SEM REAPROVEITAMENTO. AF_12/2017</t>
  </si>
  <si>
    <t>46,22</t>
  </si>
  <si>
    <t>0,2250000</t>
  </si>
  <si>
    <t>2,3248000</t>
  </si>
  <si>
    <t>DEMOLIÇÃO DE ALVENARIA DE BLOCO FURADO, DE FORMA MANUAL, SEM REAPROVEITAMENTO</t>
  </si>
  <si>
    <t>SERVIÇOS PRELIMINARES</t>
  </si>
  <si>
    <t>4.2</t>
  </si>
  <si>
    <t>88486</t>
  </si>
  <si>
    <t>APLICAÇÃO MANUAL DE PINTURA COM TINTA LÁTEX PVA EM TETO, DUAS DEMÃOS. AF_06/2014</t>
  </si>
  <si>
    <t>10,14</t>
  </si>
  <si>
    <t>TINTA LATEX PVA PREMIUM, COR BRANCA</t>
  </si>
  <si>
    <t>16,05</t>
  </si>
  <si>
    <t>22,08</t>
  </si>
  <si>
    <t>88487</t>
  </si>
  <si>
    <t>APLICAÇÃO MANUAL DE PINTURA COM TINTA LÁTEX PVA EM PAREDES, DUAS DEMÃOS. AF_06/2014</t>
  </si>
  <si>
    <t>9,01</t>
  </si>
  <si>
    <t>0,1300000</t>
  </si>
  <si>
    <t>0,0480000</t>
  </si>
  <si>
    <t>APLICAÇÃO MANUAL DE PINTURA COM TINTA LÁTEX PVA EM TETO, DUAS DEMÃOS</t>
  </si>
  <si>
    <t>SINAPI 88487</t>
  </si>
  <si>
    <t>97644</t>
  </si>
  <si>
    <t>REMOÇÃO DE PORTAS, DE FORMA MANUAL, SEM REAPROVEITAMENTO. AF_12/2017</t>
  </si>
  <si>
    <t>7,42</t>
  </si>
  <si>
    <t>0,2582000</t>
  </si>
  <si>
    <t>1.2</t>
  </si>
  <si>
    <t>1.3</t>
  </si>
  <si>
    <t>SINAPI 97622</t>
  </si>
  <si>
    <t>SINAPI 88486</t>
  </si>
  <si>
    <t>97663</t>
  </si>
  <si>
    <t>REMOÇÃO DE LOUÇAS, DE FORMA MANUAL, SEM REAPROVEITAMENTO. AF_12/2017</t>
  </si>
  <si>
    <t>10,03</t>
  </si>
  <si>
    <t>ENCANADOR OU BOMBEIRO HIDRÁULICO COM ENCARGOS COMPLEMENTARES</t>
  </si>
  <si>
    <t>0,1755000</t>
  </si>
  <si>
    <t>22,24</t>
  </si>
  <si>
    <t>0,3448000</t>
  </si>
  <si>
    <t>1.4</t>
  </si>
  <si>
    <t>REMOÇÃO DE LOUÇAS, DE FORMA MANUAL, SEM REAPROVEITAMENTO</t>
  </si>
  <si>
    <t>SINAPI 97663</t>
  </si>
  <si>
    <t>72144</t>
  </si>
  <si>
    <t>RECOLOCACAO DE FOLHAS DE PORTA DE PASSAGEM OU JANELA, CONSIDERANDO REAPROVEITAMENTO DO MATERIAL</t>
  </si>
  <si>
    <t>83,24</t>
  </si>
  <si>
    <t>CARPINTEIRO DE ESQUADRIA COM ENCARGOS COMPLEMENTARES</t>
  </si>
  <si>
    <t>20,04</t>
  </si>
  <si>
    <t>SINAPI 72144</t>
  </si>
  <si>
    <t>APLICAÇÃO MANUAL DE PINTURA COM TINTA LÁTEX PVA EM PAREDES INTERNAS, DUAS DEMÃOS</t>
  </si>
  <si>
    <t>APLICAÇÃO MANUAL DE PINTURA COM TINTA LÁTEX ACRÍLICA EM PAREDES EXTERNAS, DUAS DEMÃOS</t>
  </si>
  <si>
    <t>SINAPI 88489</t>
  </si>
  <si>
    <t>LIXA EM FOLHA PARA PAREDE OU MADEIRA, NUMERO 120 (COR VERMELHA)</t>
  </si>
  <si>
    <t>SOLVENTE DILUENTE A BASE DE AGUARRAS</t>
  </si>
  <si>
    <t>GL</t>
  </si>
  <si>
    <t>6.3</t>
  </si>
  <si>
    <t>PINTURA ESMALTE BRILHANTE (2 DEMAOS) SOBRE SUPERFICIE METALICA, INCLUSIVE PROTECAO COM ZARCAO (1 DEMAO)</t>
  </si>
  <si>
    <t>LIXA EM FOLHA PARA FERRO, NUMERO 150</t>
  </si>
  <si>
    <t>TINTA ESMALTE SINTETICO PREMIUM BRILHANTE</t>
  </si>
  <si>
    <t>FUNDO ANTICORROSIVO PARA METAIS FERROSOS (ZARCAO)</t>
  </si>
  <si>
    <t>FUNDO SINTETICO NIVELADOR BRANCO FOSCO PARA MADEIRA</t>
  </si>
  <si>
    <t>95468</t>
  </si>
  <si>
    <t>39,31</t>
  </si>
  <si>
    <t>3768</t>
  </si>
  <si>
    <t>2,55</t>
  </si>
  <si>
    <t>5318</t>
  </si>
  <si>
    <t>13,39</t>
  </si>
  <si>
    <t>7292</t>
  </si>
  <si>
    <t>0,1440000</t>
  </si>
  <si>
    <t>23,32</t>
  </si>
  <si>
    <t>7307</t>
  </si>
  <si>
    <t>0,1200000</t>
  </si>
  <si>
    <t>24,22</t>
  </si>
  <si>
    <t>3767</t>
  </si>
  <si>
    <t>0,60</t>
  </si>
  <si>
    <t>6086</t>
  </si>
  <si>
    <t>0,0560000</t>
  </si>
  <si>
    <t>68,69</t>
  </si>
  <si>
    <t>74065/3</t>
  </si>
  <si>
    <t>PINTURA ESMALTE BRILHANTE PARA MADEIRA, DUAS DEMAOS, SOBRE FUNDO NIVELADOR BRANCO</t>
  </si>
  <si>
    <t>23,40</t>
  </si>
  <si>
    <t>PINTURA ESMALTE BRILHANTE PARA MADEIRA, DUAS DEMAOS</t>
  </si>
  <si>
    <t>SINAPI 95468</t>
  </si>
  <si>
    <t>SINAPI 74065/3</t>
  </si>
  <si>
    <t>IEPÊ - SÃO PAULO</t>
  </si>
  <si>
    <t>BDI:</t>
  </si>
  <si>
    <t>REMOÇÃO DE PORTAS, DE FORMA MANUAL, COM REAPROVEITAMENTO</t>
  </si>
  <si>
    <t>90803</t>
  </si>
  <si>
    <t>192,98</t>
  </si>
  <si>
    <t>90819</t>
  </si>
  <si>
    <t>80,35</t>
  </si>
  <si>
    <t>90823</t>
  </si>
  <si>
    <t>378,29</t>
  </si>
  <si>
    <t>90829</t>
  </si>
  <si>
    <t>29,90</t>
  </si>
  <si>
    <t>90818</t>
  </si>
  <si>
    <t>273,33</t>
  </si>
  <si>
    <t>0,2000000</t>
  </si>
  <si>
    <t>0,1737000</t>
  </si>
  <si>
    <t>88261</t>
  </si>
  <si>
    <t>0,6550000</t>
  </si>
  <si>
    <t>1,6170000</t>
  </si>
  <si>
    <t>1,1360000</t>
  </si>
  <si>
    <t>88629</t>
  </si>
  <si>
    <t>ARGAMASSA TRAÇO 1:3 (CIMENTO E AREIA MÉDIA), PREPARO MANUAL. AF_08/2014</t>
  </si>
  <si>
    <t>0,0229000</t>
  </si>
  <si>
    <t>387,89</t>
  </si>
  <si>
    <t>3.3</t>
  </si>
  <si>
    <t>91338</t>
  </si>
  <si>
    <t>535,11</t>
  </si>
  <si>
    <t>0,8829000</t>
  </si>
  <si>
    <t>32,98</t>
  </si>
  <si>
    <t>4914</t>
  </si>
  <si>
    <t>PORTA DE ABRIR EM ALUMINIO COM LAMBRI HORIZONTAL/LAMINADA, ACABAMENTO ANODIZADO NATURAL, SEM GUARNICAO/ALIZAR/VISTA</t>
  </si>
  <si>
    <t>438,67</t>
  </si>
  <si>
    <t>4,8166000</t>
  </si>
  <si>
    <t>0,24</t>
  </si>
  <si>
    <t>36888</t>
  </si>
  <si>
    <t>GUARNICAO/MOLDURA DE ACABAMENTO PARA ESQUADRIA DE ALUMINIO ANODIZADO NATURAL, PARA 1 FACE</t>
  </si>
  <si>
    <t>6,8504000</t>
  </si>
  <si>
    <t>8,08</t>
  </si>
  <si>
    <t>0,1779000</t>
  </si>
  <si>
    <t>PORTA DE ALUMÍNIO DE ABRIR COM LAMBRI, COM GUARNIÇÃO, FIXAÇÃO COM PARAFUSOS - FORNECIMENTO E INSTALAÇÃO</t>
  </si>
  <si>
    <t>SINAPI 90818</t>
  </si>
  <si>
    <t>3.4</t>
  </si>
  <si>
    <t>SINAPI 91338</t>
  </si>
  <si>
    <t>M³</t>
  </si>
  <si>
    <t>90844</t>
  </si>
  <si>
    <t>837,95</t>
  </si>
  <si>
    <t>90830</t>
  </si>
  <si>
    <t>126,53</t>
  </si>
  <si>
    <t>SINAPI 90844</t>
  </si>
  <si>
    <t>FECHADURA DE EMBUTIR COM CILINDRO, EXTERNA, COMPLETA, ACABAMENTO PADRÃO MÉDIO, INCLUSO EXECUÇÃO DE FURO - FORNECIMENTO E INSTALAÇÃO</t>
  </si>
  <si>
    <t>88274</t>
  </si>
  <si>
    <t>MARMORISTA/GRANITEIRO COM ENCARGOS COMPLEMENTARES</t>
  </si>
  <si>
    <t>21,46</t>
  </si>
  <si>
    <t>1381</t>
  </si>
  <si>
    <t>ARGAMASSA COLANTE AC I PARA CERAMICAS</t>
  </si>
  <si>
    <t>0,45</t>
  </si>
  <si>
    <t>34357</t>
  </si>
  <si>
    <t>REJUNTE COLORIDO, CIMENTICIO</t>
  </si>
  <si>
    <t>0,2400000</t>
  </si>
  <si>
    <t>2,86</t>
  </si>
  <si>
    <t>88256</t>
  </si>
  <si>
    <t>AZULEJISTA OU LADRILHISTA COM ENCARGOS COMPLEMENTARES</t>
  </si>
  <si>
    <t>0,2600000</t>
  </si>
  <si>
    <t>87274</t>
  </si>
  <si>
    <t>58,12</t>
  </si>
  <si>
    <t>536</t>
  </si>
  <si>
    <t>1,0900000</t>
  </si>
  <si>
    <t>21,99</t>
  </si>
  <si>
    <t>6,1400000</t>
  </si>
  <si>
    <t>0,2200000</t>
  </si>
  <si>
    <t>1,0200000</t>
  </si>
  <si>
    <t>SINAPI 87274</t>
  </si>
  <si>
    <t>1.5</t>
  </si>
  <si>
    <t>97631</t>
  </si>
  <si>
    <t>DEMOLIÇÃO DE ARGAMASSAS, DE FORMA MANUAL, SEM REAPROVEITAMENTO. AF_12/2017</t>
  </si>
  <si>
    <t>0,0374000</t>
  </si>
  <si>
    <t>0,1053000</t>
  </si>
  <si>
    <t>SINAPI 97631</t>
  </si>
  <si>
    <t>DEMOLIÇÃO DE ARGAMASSAS, DE FORMA MANUAL, SEM REAPROVEITAMENTO</t>
  </si>
  <si>
    <t>5.3</t>
  </si>
  <si>
    <t>INSTALAÇÕES HIDRÁULICAS</t>
  </si>
  <si>
    <t>91792</t>
  </si>
  <si>
    <t>46,65</t>
  </si>
  <si>
    <t>89711</t>
  </si>
  <si>
    <t>89724</t>
  </si>
  <si>
    <t>0,8584000</t>
  </si>
  <si>
    <t>7,70</t>
  </si>
  <si>
    <t>89726</t>
  </si>
  <si>
    <t>0,7691000</t>
  </si>
  <si>
    <t>5,85</t>
  </si>
  <si>
    <t>89752</t>
  </si>
  <si>
    <t>0,2924000</t>
  </si>
  <si>
    <t>4,82</t>
  </si>
  <si>
    <t>89783</t>
  </si>
  <si>
    <t>0,3116000</t>
  </si>
  <si>
    <t>9,58</t>
  </si>
  <si>
    <t>90436</t>
  </si>
  <si>
    <t>0,2596000</t>
  </si>
  <si>
    <t>12,30</t>
  </si>
  <si>
    <t>90443</t>
  </si>
  <si>
    <t>0,2609000</t>
  </si>
  <si>
    <t>11,18</t>
  </si>
  <si>
    <t>90453</t>
  </si>
  <si>
    <t>0,2222000</t>
  </si>
  <si>
    <t>2,24</t>
  </si>
  <si>
    <t>10,79</t>
  </si>
  <si>
    <t>91185</t>
  </si>
  <si>
    <t>0,8022000</t>
  </si>
  <si>
    <t>5,93</t>
  </si>
  <si>
    <t>91190</t>
  </si>
  <si>
    <t>4,19</t>
  </si>
  <si>
    <t>91793</t>
  </si>
  <si>
    <t>67,14</t>
  </si>
  <si>
    <t>89712</t>
  </si>
  <si>
    <t>23,14</t>
  </si>
  <si>
    <t>89731</t>
  </si>
  <si>
    <t>1,4223000</t>
  </si>
  <si>
    <t>8,33</t>
  </si>
  <si>
    <t>89732</t>
  </si>
  <si>
    <t>1,4991000</t>
  </si>
  <si>
    <t>8,77</t>
  </si>
  <si>
    <t>89753</t>
  </si>
  <si>
    <t>1,2919000</t>
  </si>
  <si>
    <t>6,62</t>
  </si>
  <si>
    <t>89784</t>
  </si>
  <si>
    <t>14,59</t>
  </si>
  <si>
    <t>89813</t>
  </si>
  <si>
    <t>0,0278000</t>
  </si>
  <si>
    <t>4,65</t>
  </si>
  <si>
    <t>90437</t>
  </si>
  <si>
    <t>0,1718000</t>
  </si>
  <si>
    <t>29,89</t>
  </si>
  <si>
    <t>90454</t>
  </si>
  <si>
    <t>0,0421000</t>
  </si>
  <si>
    <t>90467</t>
  </si>
  <si>
    <t>0,1074000</t>
  </si>
  <si>
    <t>17,03</t>
  </si>
  <si>
    <t>91186</t>
  </si>
  <si>
    <t>0,0353000</t>
  </si>
  <si>
    <t>4,86</t>
  </si>
  <si>
    <t>91191</t>
  </si>
  <si>
    <t>4,46</t>
  </si>
  <si>
    <t>91222</t>
  </si>
  <si>
    <t>12,04</t>
  </si>
  <si>
    <t>91795</t>
  </si>
  <si>
    <t>51,86</t>
  </si>
  <si>
    <t>89714</t>
  </si>
  <si>
    <t>0,1846000</t>
  </si>
  <si>
    <t>44,91</t>
  </si>
  <si>
    <t>89746</t>
  </si>
  <si>
    <t>0,0653000</t>
  </si>
  <si>
    <t>18,44</t>
  </si>
  <si>
    <t>89748</t>
  </si>
  <si>
    <t>0,2122000</t>
  </si>
  <si>
    <t>28,20</t>
  </si>
  <si>
    <t>89778</t>
  </si>
  <si>
    <t>0,0982000</t>
  </si>
  <si>
    <t>13,92</t>
  </si>
  <si>
    <t>89796</t>
  </si>
  <si>
    <t>0,0478000</t>
  </si>
  <si>
    <t>89797</t>
  </si>
  <si>
    <t>0,1086000</t>
  </si>
  <si>
    <t>33,81</t>
  </si>
  <si>
    <t>89800</t>
  </si>
  <si>
    <t>0,5610000</t>
  </si>
  <si>
    <t>18,68</t>
  </si>
  <si>
    <t>89810</t>
  </si>
  <si>
    <t>0,0085000</t>
  </si>
  <si>
    <t>13,30</t>
  </si>
  <si>
    <t>89821</t>
  </si>
  <si>
    <t>0,2392000</t>
  </si>
  <si>
    <t>10,36</t>
  </si>
  <si>
    <t>89833</t>
  </si>
  <si>
    <t>0,0598000</t>
  </si>
  <si>
    <t>23,09</t>
  </si>
  <si>
    <t>89834</t>
  </si>
  <si>
    <t>0,0311000</t>
  </si>
  <si>
    <t>27,11</t>
  </si>
  <si>
    <t>89848</t>
  </si>
  <si>
    <t>0,2544000</t>
  </si>
  <si>
    <t>23,35</t>
  </si>
  <si>
    <t>89851</t>
  </si>
  <si>
    <t>0,0178000</t>
  </si>
  <si>
    <t>18,03</t>
  </si>
  <si>
    <t>89856</t>
  </si>
  <si>
    <t>0,1267000</t>
  </si>
  <si>
    <t>13,52</t>
  </si>
  <si>
    <t>89861</t>
  </si>
  <si>
    <t>0,0008000</t>
  </si>
  <si>
    <t>33,42</t>
  </si>
  <si>
    <t>90438</t>
  </si>
  <si>
    <t>0,0999500</t>
  </si>
  <si>
    <t>42,85</t>
  </si>
  <si>
    <t>90455</t>
  </si>
  <si>
    <t>0,2323000</t>
  </si>
  <si>
    <t>5,26</t>
  </si>
  <si>
    <t>91187</t>
  </si>
  <si>
    <t>0,1239000</t>
  </si>
  <si>
    <t>5,62</t>
  </si>
  <si>
    <t>91192</t>
  </si>
  <si>
    <t>0,0995000</t>
  </si>
  <si>
    <t>4,95</t>
  </si>
  <si>
    <t>SINAPI 91792</t>
  </si>
  <si>
    <t>SINAPI 91793</t>
  </si>
  <si>
    <t>SINAPI 91795</t>
  </si>
  <si>
    <t>uni</t>
  </si>
  <si>
    <t>7.0</t>
  </si>
  <si>
    <t>7.1</t>
  </si>
  <si>
    <t>7.2</t>
  </si>
  <si>
    <t>91788</t>
  </si>
  <si>
    <t>30,37</t>
  </si>
  <si>
    <t>89449</t>
  </si>
  <si>
    <t>12,35</t>
  </si>
  <si>
    <t>89501</t>
  </si>
  <si>
    <t>0,2851000</t>
  </si>
  <si>
    <t>10,39</t>
  </si>
  <si>
    <t>89502</t>
  </si>
  <si>
    <t>0,1948000</t>
  </si>
  <si>
    <t>11,73</t>
  </si>
  <si>
    <t>89575</t>
  </si>
  <si>
    <t>0,2146000</t>
  </si>
  <si>
    <t>8,20</t>
  </si>
  <si>
    <t>89594</t>
  </si>
  <si>
    <t>0,2270000</t>
  </si>
  <si>
    <t>28,12</t>
  </si>
  <si>
    <t>89596</t>
  </si>
  <si>
    <t>0,0751000</t>
  </si>
  <si>
    <t>8,06</t>
  </si>
  <si>
    <t>89625</t>
  </si>
  <si>
    <t>16,12</t>
  </si>
  <si>
    <t>0,0418000</t>
  </si>
  <si>
    <t>0,1023000</t>
  </si>
  <si>
    <t>0,4457000</t>
  </si>
  <si>
    <t>91785</t>
  </si>
  <si>
    <t>34,96</t>
  </si>
  <si>
    <t>89356</t>
  </si>
  <si>
    <t>0,7940000</t>
  </si>
  <si>
    <t>17,78</t>
  </si>
  <si>
    <t>89362</t>
  </si>
  <si>
    <t>0,6543000</t>
  </si>
  <si>
    <t>7,24</t>
  </si>
  <si>
    <t>89366</t>
  </si>
  <si>
    <t>0,1694000</t>
  </si>
  <si>
    <t>12,19</t>
  </si>
  <si>
    <t>89378</t>
  </si>
  <si>
    <t>0,0773000</t>
  </si>
  <si>
    <t>5,31</t>
  </si>
  <si>
    <t>89383</t>
  </si>
  <si>
    <t>0,6522000</t>
  </si>
  <si>
    <t>5,39</t>
  </si>
  <si>
    <t>89395</t>
  </si>
  <si>
    <t>0,3037000</t>
  </si>
  <si>
    <t>10,02</t>
  </si>
  <si>
    <t>89396</t>
  </si>
  <si>
    <t>15,76</t>
  </si>
  <si>
    <t>89400</t>
  </si>
  <si>
    <t>0,0115000</t>
  </si>
  <si>
    <t>15,63</t>
  </si>
  <si>
    <t>89402</t>
  </si>
  <si>
    <t>0,0780000</t>
  </si>
  <si>
    <t>7,51</t>
  </si>
  <si>
    <t>89408</t>
  </si>
  <si>
    <t>0,0076000</t>
  </si>
  <si>
    <t>4,83</t>
  </si>
  <si>
    <t>89424</t>
  </si>
  <si>
    <t>0,0135000</t>
  </si>
  <si>
    <t>3,69</t>
  </si>
  <si>
    <t>89440</t>
  </si>
  <si>
    <t>0,0017000</t>
  </si>
  <si>
    <t>6,80</t>
  </si>
  <si>
    <t>89445</t>
  </si>
  <si>
    <t>0,0034000</t>
  </si>
  <si>
    <t>11,80</t>
  </si>
  <si>
    <t>89446</t>
  </si>
  <si>
    <t>3,61</t>
  </si>
  <si>
    <t>89481</t>
  </si>
  <si>
    <t>0,0670000</t>
  </si>
  <si>
    <t>89528</t>
  </si>
  <si>
    <t>2,85</t>
  </si>
  <si>
    <t>89532</t>
  </si>
  <si>
    <t>0,0461000</t>
  </si>
  <si>
    <t>5,05</t>
  </si>
  <si>
    <t>89622</t>
  </si>
  <si>
    <t>0,0385000</t>
  </si>
  <si>
    <t>9,97</t>
  </si>
  <si>
    <t>89627</t>
  </si>
  <si>
    <t>0,0031000</t>
  </si>
  <si>
    <t>0,0083000</t>
  </si>
  <si>
    <t>0,2006000</t>
  </si>
  <si>
    <t>0,0071000</t>
  </si>
  <si>
    <t>0,0092000</t>
  </si>
  <si>
    <t>SINAPI 91785</t>
  </si>
  <si>
    <t>SINAPI 91788</t>
  </si>
  <si>
    <t>ESGOTO SANITÁRIO</t>
  </si>
  <si>
    <t>91790</t>
  </si>
  <si>
    <t>50,70</t>
  </si>
  <si>
    <t>89512</t>
  </si>
  <si>
    <t>0,3684000</t>
  </si>
  <si>
    <t>49,60</t>
  </si>
  <si>
    <t>89529</t>
  </si>
  <si>
    <t>0,0196000</t>
  </si>
  <si>
    <t>30,31</t>
  </si>
  <si>
    <t>89554</t>
  </si>
  <si>
    <t>0,0348000</t>
  </si>
  <si>
    <t>16,76</t>
  </si>
  <si>
    <t>89559</t>
  </si>
  <si>
    <t>0,0043000</t>
  </si>
  <si>
    <t>43,80</t>
  </si>
  <si>
    <t>89578</t>
  </si>
  <si>
    <t>0,6316000</t>
  </si>
  <si>
    <t>31,57</t>
  </si>
  <si>
    <t>89584</t>
  </si>
  <si>
    <t>0,0831000</t>
  </si>
  <si>
    <t>28,74</t>
  </si>
  <si>
    <t>89585</t>
  </si>
  <si>
    <t>23,03</t>
  </si>
  <si>
    <t>89669</t>
  </si>
  <si>
    <t>0,0863000</t>
  </si>
  <si>
    <t>89673</t>
  </si>
  <si>
    <t>0,0074000</t>
  </si>
  <si>
    <t>18,51</t>
  </si>
  <si>
    <t>89675</t>
  </si>
  <si>
    <t>0,0184000</t>
  </si>
  <si>
    <t>42,81</t>
  </si>
  <si>
    <t>89681</t>
  </si>
  <si>
    <t>0,0367000</t>
  </si>
  <si>
    <t>49,20</t>
  </si>
  <si>
    <t>89690</t>
  </si>
  <si>
    <t>0,0021000</t>
  </si>
  <si>
    <t>52,17</t>
  </si>
  <si>
    <t>89699</t>
  </si>
  <si>
    <t>131,70</t>
  </si>
  <si>
    <t>0,0566000</t>
  </si>
  <si>
    <t>0,2192000</t>
  </si>
  <si>
    <t>SINAPI 91790</t>
  </si>
  <si>
    <t>DRENAGEM PLUVIAL</t>
  </si>
  <si>
    <t>89482</t>
  </si>
  <si>
    <t>20,53</t>
  </si>
  <si>
    <t>122</t>
  </si>
  <si>
    <t>ADESIVO PLASTICO PARA PVC, FRASCO COM 850 GR</t>
  </si>
  <si>
    <t>0,0148000</t>
  </si>
  <si>
    <t>49,77</t>
  </si>
  <si>
    <t>5103</t>
  </si>
  <si>
    <t>12,13</t>
  </si>
  <si>
    <t>20078</t>
  </si>
  <si>
    <t>PASTA LUBRIFICANTE PARA TUBOS E CONEXOES COM JUNTA ELASTICA (USO EM PVC, ACO, POLIETILENO E OUTROS) ( DE *400* G)</t>
  </si>
  <si>
    <t>0,0200000</t>
  </si>
  <si>
    <t>18,22</t>
  </si>
  <si>
    <t>20083</t>
  </si>
  <si>
    <t>0,0225000</t>
  </si>
  <si>
    <t>43,22</t>
  </si>
  <si>
    <t>20085</t>
  </si>
  <si>
    <t>0,95</t>
  </si>
  <si>
    <t>38383</t>
  </si>
  <si>
    <t>LIXA D'AGUA EM FOLHA, GRAO 100</t>
  </si>
  <si>
    <t>0,0365000</t>
  </si>
  <si>
    <t>88248</t>
  </si>
  <si>
    <t>AUXILIAR DE ENCANADOR OU BOMBEIRO HIDRÁULICO COM ENCARGOS COMPLEMENTARES</t>
  </si>
  <si>
    <t>17,20</t>
  </si>
  <si>
    <t>88267</t>
  </si>
  <si>
    <t>SINAPI 89482</t>
  </si>
  <si>
    <t>98546</t>
  </si>
  <si>
    <t>71,65</t>
  </si>
  <si>
    <t>511</t>
  </si>
  <si>
    <t>PRIMER PARA MANTA ASFALTICA A BASE DE ASFALTO MODIFICADO DILUIDO EM SOLVENTE, APLICACAO A FRIO</t>
  </si>
  <si>
    <t>4226</t>
  </si>
  <si>
    <t>GAS DE COZINHA - GLP</t>
  </si>
  <si>
    <t>88243</t>
  </si>
  <si>
    <t>AJUDANTE ESPECIALIZADO COM ENCARGOS COMPLEMENTARES</t>
  </si>
  <si>
    <t>88270</t>
  </si>
  <si>
    <t>IMPERMEABILIZADOR COM ENCARGOS COMPLEMENTARES</t>
  </si>
  <si>
    <t>SINAPI 98546</t>
  </si>
  <si>
    <t>0,6150000</t>
  </si>
  <si>
    <t>11,90</t>
  </si>
  <si>
    <t>1,1250000</t>
  </si>
  <si>
    <t>34,22</t>
  </si>
  <si>
    <t>5,11</t>
  </si>
  <si>
    <t>0,1920000</t>
  </si>
  <si>
    <t>0,9480000</t>
  </si>
  <si>
    <t>1.6</t>
  </si>
  <si>
    <t>88504</t>
  </si>
  <si>
    <t>CAIXA D´AGUA EM POLIETILENO, 500 LITROS, COM ACESSÓRIOS</t>
  </si>
  <si>
    <t>644,64</t>
  </si>
  <si>
    <t>67</t>
  </si>
  <si>
    <t>ADAPTADOR PVC ROSCAVEL, COM FLANGES E ANEL DE VEDACAO, 1/2", PARA CAIXA D' AGUA</t>
  </si>
  <si>
    <t>8,48</t>
  </si>
  <si>
    <t>68</t>
  </si>
  <si>
    <t>14,56</t>
  </si>
  <si>
    <t>87</t>
  </si>
  <si>
    <t>13,36</t>
  </si>
  <si>
    <t>119</t>
  </si>
  <si>
    <t>ADESIVO PLASTICO PARA PVC, BISNAGA COM 75 GR</t>
  </si>
  <si>
    <t>5,51</t>
  </si>
  <si>
    <t>3146</t>
  </si>
  <si>
    <t>2,12</t>
  </si>
  <si>
    <t>3536</t>
  </si>
  <si>
    <t>7140</t>
  </si>
  <si>
    <t>3,14</t>
  </si>
  <si>
    <t>9868</t>
  </si>
  <si>
    <t>2,82</t>
  </si>
  <si>
    <t>9869</t>
  </si>
  <si>
    <t>11675</t>
  </si>
  <si>
    <t>34,95</t>
  </si>
  <si>
    <t>11829</t>
  </si>
  <si>
    <t>TORNEIRA DE BOIA CONVENCIONAL PARA CAIXA D'AGUA, 1/2", COM HASTE E TORNEIRA METALICOS E BALAO PLASTICO</t>
  </si>
  <si>
    <t>30,88</t>
  </si>
  <si>
    <t>34637</t>
  </si>
  <si>
    <t>CAIXA D'AGUA EM POLIETILENO 500 LITROS, COM TAMPA</t>
  </si>
  <si>
    <t>199,65</t>
  </si>
  <si>
    <t>7,7000000</t>
  </si>
  <si>
    <t>SINAPI 88504</t>
  </si>
  <si>
    <t>8.0</t>
  </si>
  <si>
    <t>9.0</t>
  </si>
  <si>
    <t>10.0</t>
  </si>
  <si>
    <t>11.0</t>
  </si>
  <si>
    <t>7.3</t>
  </si>
  <si>
    <t>8.1</t>
  </si>
  <si>
    <t>8.2</t>
  </si>
  <si>
    <t>INSTALAÇÕES ELÉTRICAS</t>
  </si>
  <si>
    <t>LOUÇAS E METAIS</t>
  </si>
  <si>
    <t>93141</t>
  </si>
  <si>
    <t>PONTO DE TOMADA RESIDENCIAL INCLUINDO TOMADA 10A/250V, CAIXA ELÉTRICA, ELETRODUTO, CABO, RASGO, QUEBRA E CHUMBAMENTO. AF_01/2016</t>
  </si>
  <si>
    <t>132,92</t>
  </si>
  <si>
    <t>5,54</t>
  </si>
  <si>
    <t>3,59</t>
  </si>
  <si>
    <t>4,10</t>
  </si>
  <si>
    <t>6,30</t>
  </si>
  <si>
    <t>2,50</t>
  </si>
  <si>
    <t>8,94</t>
  </si>
  <si>
    <t>12,10</t>
  </si>
  <si>
    <t>91996</t>
  </si>
  <si>
    <t>TOMADA MÉDIA DE EMBUTIR (1 MÓDULO), 2P+T 10 A, INCLUINDO SUPORTE E PLACA - FORNECIMENTO E INSTALAÇÃO. AF_12/2015</t>
  </si>
  <si>
    <t>24,41</t>
  </si>
  <si>
    <t>93128</t>
  </si>
  <si>
    <t>PONTO DE ILUMINAÇÃO RESIDENCIAL INCLUINDO INTERRUPTOR SIMPLES, CAIXA ELÉTRICA, ELETRODUTO, CABO, RASGO, QUEBRA E CHUMBAMENTO (EXCLUINDO LUMINÁRIA E LÂMPADA). AF_01/2016</t>
  </si>
  <si>
    <t>112,20</t>
  </si>
  <si>
    <t>1,77</t>
  </si>
  <si>
    <t>91953</t>
  </si>
  <si>
    <t>INTERRUPTOR SIMPLES (1 MÓDULO), 10A/250V, INCLUINDO SUPORTE E PLACA - FORNECIMENTO E INSTALAÇÃO. AF_12/2015</t>
  </si>
  <si>
    <t>20,33</t>
  </si>
  <si>
    <t>88247</t>
  </si>
  <si>
    <t>AUXILIAR DE ELETRICISTA COM ENCARGOS COMPLEMENTARES</t>
  </si>
  <si>
    <t>88264</t>
  </si>
  <si>
    <t>ELETRICISTA COM ENCARGOS COMPLEMENTARES</t>
  </si>
  <si>
    <t>22,93</t>
  </si>
  <si>
    <t>PONTO DE TOMADA RESIDENCIAL INCLUINDO TOMADA 10A/250V, CAIXA ELÉTRICA, ELETRODUTO, CABO, RASGO, QUEBRA E CHUMBAMENTO</t>
  </si>
  <si>
    <t>SINAPI 93128</t>
  </si>
  <si>
    <t>PONTO DE ILUMINAÇÃO RESIDENCIAL INCLUINDO INTERRUPTOR SIMPLES, CAIXA ELÉTRICA, ELETRODUTO, CABO, RASGO, QUEBRA E CHUMBAMENTO</t>
  </si>
  <si>
    <t>95471</t>
  </si>
  <si>
    <t>VASO SANITARIO SIFONADO CONVENCIONAL PARA PCD SEM FURO FRONTAL COM  LOUÇA BRANCA SEM ASSENTO -  FORNECIMENTO E INSTALAÇÃO. AF_10/2016</t>
  </si>
  <si>
    <t>623,38</t>
  </si>
  <si>
    <t>4384</t>
  </si>
  <si>
    <t>PARAFUSO NIQUELADO COM ACABAMENTO CROMADO PARA FIXAR PECA SANITARIA, INCLUI PORCA CEGA, ARRUELA E BUCHA DE NYLON TAMANHO S-10</t>
  </si>
  <si>
    <t>15,58</t>
  </si>
  <si>
    <t>6138</t>
  </si>
  <si>
    <t>1,91</t>
  </si>
  <si>
    <t>36520</t>
  </si>
  <si>
    <t>BACIA SANITARIA (VASO) CONVENCIONAL PARA PCD SEM FURO FRONTAL, DE LOUCA BRANCA, SEM ASSENTO</t>
  </si>
  <si>
    <t>559,29</t>
  </si>
  <si>
    <t>37329</t>
  </si>
  <si>
    <t>REJUNTE EPOXI BRANCO</t>
  </si>
  <si>
    <t>0,1469000</t>
  </si>
  <si>
    <t>39,87</t>
  </si>
  <si>
    <t>0,4400000</t>
  </si>
  <si>
    <t>95469</t>
  </si>
  <si>
    <t>VASO SANITARIO SIFONADO CONVENCIONAL COM  LOUÇA BRANCA - FORNECIMENTO E INSTALAÇÃO. AF_10/2016</t>
  </si>
  <si>
    <t>176,35</t>
  </si>
  <si>
    <t>10420</t>
  </si>
  <si>
    <t>BACIA SANITARIA (VASO) CONVENCIONAL DE LOUCA BRANCA</t>
  </si>
  <si>
    <t>112,26</t>
  </si>
  <si>
    <t>86894</t>
  </si>
  <si>
    <t>258,50</t>
  </si>
  <si>
    <t>86902</t>
  </si>
  <si>
    <t>217,11</t>
  </si>
  <si>
    <t>4351</t>
  </si>
  <si>
    <t>PARAFUSO NIQUELADO 3 1/2" COM ACABAMENTO CROMADO PARA FIXAR PECA SANITARIA, INCLUI PORCA CEGA, ARRUELA E BUCHA DE NYLON TAMANHO S-8</t>
  </si>
  <si>
    <t>11,55</t>
  </si>
  <si>
    <t>36794</t>
  </si>
  <si>
    <t>115,34</t>
  </si>
  <si>
    <t>0,1274000</t>
  </si>
  <si>
    <t>0,8800000</t>
  </si>
  <si>
    <t>86934</t>
  </si>
  <si>
    <t>323,53</t>
  </si>
  <si>
    <t>86880</t>
  </si>
  <si>
    <t>VÁLVULA EM PLÁSTICO CROMADO TIPO AMERICANA 3.1/2" X 1.1/2" SEM ADAPTADOR PARA PIA - FORNECIMENTO E INSTALAÇÃO. AF_12/2013</t>
  </si>
  <si>
    <t>86883</t>
  </si>
  <si>
    <t>SIFÃO DO TIPO FLEXÍVEL EM PVC 1 X 1.1/2 - FORNECIMENTO E INSTALAÇÃO. AF_12/2013</t>
  </si>
  <si>
    <t>86911</t>
  </si>
  <si>
    <t>TORNEIRA CROMADA LONGA, DE PAREDE, 1/2" OU 3/4", PARA PIA DE COZINHA, PADRÃO POPULAR - FORNECIMENTO E INSTALAÇÃO. AF_12/2013</t>
  </si>
  <si>
    <t>17,67</t>
  </si>
  <si>
    <t>36,97</t>
  </si>
  <si>
    <t>95542</t>
  </si>
  <si>
    <t>PORTA TOALHA ROSTO EM METAL CROMADO, TIPO ARGOLA, INCLUSO FIXAÇÃO. AF_10/2016</t>
  </si>
  <si>
    <t>27,42</t>
  </si>
  <si>
    <t>21101</t>
  </si>
  <si>
    <t>PORTA TOALHA ROSTO EM METAL CROMADO, TIPO ARGOLA</t>
  </si>
  <si>
    <t>23,43</t>
  </si>
  <si>
    <t>95541</t>
  </si>
  <si>
    <t>FIXAÇÃO UTILIZANDO PARAFUSO E BUCHA DE NYLON, SOMENTE MÃO DE OBRA. AF_10/2016</t>
  </si>
  <si>
    <t>3,99</t>
  </si>
  <si>
    <t>95544</t>
  </si>
  <si>
    <t>PAPELEIRA DE PAREDE EM METAL CROMADO SEM TAMPA, INCLUSO FIXAÇÃO. AF_10/2016</t>
  </si>
  <si>
    <t>34,66</t>
  </si>
  <si>
    <t>11703</t>
  </si>
  <si>
    <t>PAPELEIRA DE PAREDE EM METAL CROMADO SEM TAMPA</t>
  </si>
  <si>
    <t>95547</t>
  </si>
  <si>
    <t>SABONETEIRA PLASTICA TIPO DISPENSER PARA SABONETE LIQUIDO COM RESERVATORIO 800 A 1500 ML, INCLUSO FIXAÇÃO. AF_10/2016</t>
  </si>
  <si>
    <t>49,88</t>
  </si>
  <si>
    <t>11758</t>
  </si>
  <si>
    <t>SABONETEIRA PLASTICA TIPO DISPENSER PARA SABONETE LIQUIDO COM RESERVATORIO 800 A 1500 ML</t>
  </si>
  <si>
    <t>41,90</t>
  </si>
  <si>
    <t>SINAPI 95471</t>
  </si>
  <si>
    <t>VASO SANITARIO SIFONADO CONVENCIONAL PARA PCD SEM FURO FRONTAL COM  LOUÇA BRANCA SEM ASSENTO -  FORNECIMENTO E INSTALAÇÃO</t>
  </si>
  <si>
    <t>VASO SANITARIO SIFONADO CONVENCIONAL COM  LOUÇA BRANCA - FORNECIMENTO E INSTALAÇÃO</t>
  </si>
  <si>
    <t>SINAPI 95469</t>
  </si>
  <si>
    <t>SINAPI 86934</t>
  </si>
  <si>
    <t>SINAPI 86902</t>
  </si>
  <si>
    <t>SABONETEIRA PLASTICA TIPO DISPENSER PARA SABONETE LIQUIDO COM RESERVATORIO 800 A 1500 ML, INCLUSO FIXAÇÃO</t>
  </si>
  <si>
    <t>SINAPI 95547</t>
  </si>
  <si>
    <t>3.5</t>
  </si>
  <si>
    <t>4.3</t>
  </si>
  <si>
    <t>4.4</t>
  </si>
  <si>
    <t>5.4</t>
  </si>
  <si>
    <t>5.5</t>
  </si>
  <si>
    <t>9.1</t>
  </si>
  <si>
    <t>SINAPI 93141</t>
  </si>
  <si>
    <t>9.2</t>
  </si>
  <si>
    <t>9.3</t>
  </si>
  <si>
    <t>10.1</t>
  </si>
  <si>
    <t>10.2</t>
  </si>
  <si>
    <t>10.3</t>
  </si>
  <si>
    <t>10.4</t>
  </si>
  <si>
    <t>10.5</t>
  </si>
  <si>
    <t>10.6</t>
  </si>
  <si>
    <t>10.7</t>
  </si>
  <si>
    <t>10.8</t>
  </si>
  <si>
    <t>11.1</t>
  </si>
  <si>
    <t>11.2</t>
  </si>
  <si>
    <t>11.3</t>
  </si>
  <si>
    <t>11.4</t>
  </si>
  <si>
    <t>11.5</t>
  </si>
  <si>
    <t>CUSTO  UNIT.</t>
  </si>
  <si>
    <t>97633</t>
  </si>
  <si>
    <t>DEMOLIÇÃO DE REVESTIMENTO CERÂMICO, DE FORMA MANUAL, SEM REAPROVEITAMENTO. AF_12/2017</t>
  </si>
  <si>
    <t>18,27</t>
  </si>
  <si>
    <t>0,2553000</t>
  </si>
  <si>
    <t>0,7195000</t>
  </si>
  <si>
    <t>SINAPI 97633</t>
  </si>
  <si>
    <t>86895</t>
  </si>
  <si>
    <t>BANCADA DE GRANITO CINZA POLIDO PARA LAVATÓRIO 0,50 X 0,60 M - FORNECIMENTO E INSTALAÇÃO. AF_12/2013</t>
  </si>
  <si>
    <t>284,06</t>
  </si>
  <si>
    <t>4823</t>
  </si>
  <si>
    <t>MASSA PLASTICA PARA MARMORE/GRANITO</t>
  </si>
  <si>
    <t>0,3844000</t>
  </si>
  <si>
    <t>36,40</t>
  </si>
  <si>
    <t>11795</t>
  </si>
  <si>
    <t>0,3770000</t>
  </si>
  <si>
    <t>422,64</t>
  </si>
  <si>
    <t>0,0257000</t>
  </si>
  <si>
    <t>1,9200000</t>
  </si>
  <si>
    <t>AUX / SINAPI 86895</t>
  </si>
  <si>
    <t>87259</t>
  </si>
  <si>
    <t>94,00</t>
  </si>
  <si>
    <t>21108</t>
  </si>
  <si>
    <t>1,0700000</t>
  </si>
  <si>
    <t>59,80</t>
  </si>
  <si>
    <t>37595</t>
  </si>
  <si>
    <t>ARGAMASSA COLANTE TIPO ACIII</t>
  </si>
  <si>
    <t>8,6200000</t>
  </si>
  <si>
    <t>0,6100000</t>
  </si>
  <si>
    <t>0,2500000</t>
  </si>
  <si>
    <t>SINAPI 87259</t>
  </si>
  <si>
    <t>REVESTIMENTO CERÂMICO PARA PISO COM PLACAS TIPO PORCELANATO</t>
  </si>
  <si>
    <t>REVESTIMENTOS NOS PONTOS DE ILUMINAÇÃO / VENTILAÇÃO</t>
  </si>
  <si>
    <t>87765</t>
  </si>
  <si>
    <t>40,91</t>
  </si>
  <si>
    <t>371,95</t>
  </si>
  <si>
    <t>0,6900000</t>
  </si>
  <si>
    <t>0,3450000</t>
  </si>
  <si>
    <t>SINAPI 87765</t>
  </si>
  <si>
    <t>DEMOLIÇÃO DE REVESTIMENTO CERÂMICO, DE FORMA MANUAL, SEM REAPROVEITAMENTO</t>
  </si>
  <si>
    <t>RECOLOCAÇÃO DE FOLHAS DE PORTA DE PASSAGEM OU JANELA, CONSIDERANDO REAPROVEITAMENTO DO MATERIAL</t>
  </si>
  <si>
    <t>87257</t>
  </si>
  <si>
    <t>61,94</t>
  </si>
  <si>
    <t>1292</t>
  </si>
  <si>
    <t>PISO EM CERAMICA ESMALTADA EXTRA, PEI MAIOR OU IGUAL A 4, FORMATO MAIOR QUE 2025 CM2</t>
  </si>
  <si>
    <t>44,86</t>
  </si>
  <si>
    <t>48,00</t>
  </si>
  <si>
    <t>3,87</t>
  </si>
  <si>
    <t>6,65</t>
  </si>
  <si>
    <t>3,02</t>
  </si>
  <si>
    <t>SINAPI 87257</t>
  </si>
  <si>
    <t>12.0</t>
  </si>
  <si>
    <t>36,52</t>
  </si>
  <si>
    <t>2,57</t>
  </si>
  <si>
    <t>20,13</t>
  </si>
  <si>
    <t>20,00</t>
  </si>
  <si>
    <t>22,19</t>
  </si>
  <si>
    <t>21,51</t>
  </si>
  <si>
    <t>SINAPI 94210</t>
  </si>
  <si>
    <t>94228</t>
  </si>
  <si>
    <t>65,77</t>
  </si>
  <si>
    <t>0,0810000</t>
  </si>
  <si>
    <t>0,0130000</t>
  </si>
  <si>
    <t>0,0024000</t>
  </si>
  <si>
    <t>35,75</t>
  </si>
  <si>
    <t>0,0900000</t>
  </si>
  <si>
    <t>126,04</t>
  </si>
  <si>
    <t>40870</t>
  </si>
  <si>
    <t>36,90</t>
  </si>
  <si>
    <t>0,3710000</t>
  </si>
  <si>
    <t>0,2770000</t>
  </si>
  <si>
    <t>SINAPI 94228</t>
  </si>
  <si>
    <t>12.1</t>
  </si>
  <si>
    <t>12.2</t>
  </si>
  <si>
    <t>SINAPI 97644 AUX. 1</t>
  </si>
  <si>
    <t>0,39</t>
  </si>
  <si>
    <t>9,93</t>
  </si>
  <si>
    <t>33,24</t>
  </si>
  <si>
    <t>ARGAMASSA TRAÇO 1:3 (CIMENTO E AREIA GROSSA) PARA CHAPISCO CONVENCIONAL, PREPARO MANUAL</t>
  </si>
  <si>
    <t>PORTA DE VIDRO TEMPERADO</t>
  </si>
  <si>
    <t>73838/1</t>
  </si>
  <si>
    <t>2.647,39</t>
  </si>
  <si>
    <t>3104</t>
  </si>
  <si>
    <t>JOGO DE FERRAGENS CROMADAS P/ PORTA DE VIDRO TEMPERADO, UMA FOLHA COMPOSTA: DOBRADICA SUPERIOR (101) E INFERIOR (103),TRINCO (502), FECHADURA (520),CONTRA FECHADURA (531),COM CAPUCHINHO</t>
  </si>
  <si>
    <t>544,77</t>
  </si>
  <si>
    <t>10507</t>
  </si>
  <si>
    <t>1,8900000</t>
  </si>
  <si>
    <t>242,69</t>
  </si>
  <si>
    <t>11523</t>
  </si>
  <si>
    <t>12,27</t>
  </si>
  <si>
    <t>88325</t>
  </si>
  <si>
    <t>VIDRACEIRO COM ENCARGOS COMPLEMENTARES</t>
  </si>
  <si>
    <t>3.6</t>
  </si>
  <si>
    <t>12.3</t>
  </si>
  <si>
    <t>33,05</t>
  </si>
  <si>
    <t>125,21</t>
  </si>
  <si>
    <t>5,63</t>
  </si>
  <si>
    <t>18,49</t>
  </si>
  <si>
    <t>19,41</t>
  </si>
  <si>
    <t>3,68</t>
  </si>
  <si>
    <t>22,23</t>
  </si>
  <si>
    <t>21,55</t>
  </si>
  <si>
    <t>SINAPI 94231</t>
  </si>
  <si>
    <t>2,28</t>
  </si>
  <si>
    <t>12.4</t>
  </si>
  <si>
    <t>94223</t>
  </si>
  <si>
    <t>43,03</t>
  </si>
  <si>
    <t>4,2000000</t>
  </si>
  <si>
    <t>7219</t>
  </si>
  <si>
    <t>1,0290000</t>
  </si>
  <si>
    <t>28,11</t>
  </si>
  <si>
    <t>0,1080000</t>
  </si>
  <si>
    <t>0,0018000</t>
  </si>
  <si>
    <t>0,0026000</t>
  </si>
  <si>
    <t>SINAPI 73838 AUX2</t>
  </si>
  <si>
    <t>TOALHEIRO PLÁSTICO EM ABS BRANCO TIPO DISPENSER PARA PAPEL</t>
  </si>
  <si>
    <t>TOALHEIRO DISPENSER PARA PAPEL, EM ABS</t>
  </si>
  <si>
    <t>CPOS 44.03.180</t>
  </si>
  <si>
    <t>DISPENSER PAPEL HIGIÊNICO EM ABS PARA ROLÃO 300/600M, COM VISOR. REF. UNIK JSN, TRILHA OU EQUIVALENTE</t>
  </si>
  <si>
    <t>DISPENSER PAPEL HIGIÊNICO EM ABS PARA ROLÃO 300 / 600 M, COM VISOR</t>
  </si>
  <si>
    <t>CPOS 44.03.050</t>
  </si>
  <si>
    <t>PINTURA ACRILICA EM PISO CIMENTADO DUAS DEMAOS</t>
  </si>
  <si>
    <t>74245/1</t>
  </si>
  <si>
    <t>14,21</t>
  </si>
  <si>
    <t>SINAPI 74245/1</t>
  </si>
  <si>
    <t>TINTA ACRILICA PREMIUM PARA PISO</t>
  </si>
  <si>
    <t>7348</t>
  </si>
  <si>
    <t>12,00</t>
  </si>
  <si>
    <t>11.6</t>
  </si>
  <si>
    <t>8.3</t>
  </si>
  <si>
    <t>CONCRETO DOSADO (CONDICAO-A) FCK 15 MPA</t>
  </si>
  <si>
    <t>CPOS 16.05.004</t>
  </si>
  <si>
    <t>93143</t>
  </si>
  <si>
    <t>PONTO DE TOMADA RESIDENCIAL INCLUINDO TOMADA 20A/250V, CAIXA ELÉTRICA, ELETRODUTO, CABO, RASGO, QUEBRA E CHUMBAMENTO. AF_01/2016</t>
  </si>
  <si>
    <t>133,68</t>
  </si>
  <si>
    <t>10,78</t>
  </si>
  <si>
    <t>2,51</t>
  </si>
  <si>
    <t>91997</t>
  </si>
  <si>
    <t>TOMADA MÉDIA DE EMBUTIR (1 MÓDULO), 2P+T 20 A, INCLUINDO SUPORTE E PLACA - FORNECIMENTO E INSTALAÇÃO. AF_12/2015</t>
  </si>
  <si>
    <t>25,07</t>
  </si>
  <si>
    <t>SINAPI 93143</t>
  </si>
  <si>
    <t>PONTO DE TOMADA RESIDENCIAL INCLUINDO TOMADA 20A/250V, CAIXA ELÉTRICA, ELETRODUTO, CABO, RASGO, QUEBRA E CHUMBAMENTO (AR CONDICIONADO)</t>
  </si>
  <si>
    <t>ELETRICISTA</t>
  </si>
  <si>
    <t xml:space="preserve">AJUDANTE ELETRICISTA </t>
  </si>
  <si>
    <t xml:space="preserve">FITA ISOLANTE DE 20 M, REF. 3M SCOTH 33MR - USO ESPECIAL </t>
  </si>
  <si>
    <t>CPOS 41.31.010</t>
  </si>
  <si>
    <t>CPOS 41.31.080</t>
  </si>
  <si>
    <t>PEDREIRO</t>
  </si>
  <si>
    <t>SERVENTE</t>
  </si>
  <si>
    <t>BARRA DE APOIO, PARA PESSOAS COM MOBILIDADE</t>
  </si>
  <si>
    <t>CPOS 30.01.030</t>
  </si>
  <si>
    <t>9.4</t>
  </si>
  <si>
    <t>9.5</t>
  </si>
  <si>
    <t>74131/7</t>
  </si>
  <si>
    <t>QUADRO DE DISTRIBUICAO DE ENERGIA DE EMBUTIR, EM CHAPA METALICA, PARA 40 DISJUNTORES TERMOMAGNETICOS MONOPOLARES, COM BARRAMENTO TRIFASICO E NEUTRO, FORNECIMENTO E INSTALACAO</t>
  </si>
  <si>
    <t>849,13</t>
  </si>
  <si>
    <t>12042</t>
  </si>
  <si>
    <t>QUADRO DE DISTRIBUICAO COM BARRAMENTO TRIFASICO, DE EMBUTIR, EM CHAPA DE ACO GALVANIZADO, PARA 40 DISJUNTORES DIN, 100 A</t>
  </si>
  <si>
    <t>687,05</t>
  </si>
  <si>
    <t>4,0000000</t>
  </si>
  <si>
    <t>SINAPI 74131/7</t>
  </si>
  <si>
    <t>QUADRO DE DISTRIBUICAO DE ENERGIA DE EMBUTIR, EM CHAPA METALICA, PARA 40 DISJUNTORES, COM BARRAMENTO TRIFASICO E NEUTRO, FORNECIMENTO E INSTALACAO</t>
  </si>
  <si>
    <t>74130/5</t>
  </si>
  <si>
    <t>DISJUNTOR TERMOMAGNETICO TRIPOLAR PADRAO NEMA (AMERICANO) 60 A 100A 240V, FORNECIMENTO E INSTALACAO</t>
  </si>
  <si>
    <t>96,97</t>
  </si>
  <si>
    <t>2373</t>
  </si>
  <si>
    <t>DISJUNTOR TIPO NEMA, TRIPOLAR 60 ATE 100 A, TENSAO MAXIMA DE 415 V</t>
  </si>
  <si>
    <t>80,77</t>
  </si>
  <si>
    <t>SINAPI 74130/5</t>
  </si>
  <si>
    <t>1014</t>
  </si>
  <si>
    <t>1,08</t>
  </si>
  <si>
    <t>21127</t>
  </si>
  <si>
    <t>0,0090000</t>
  </si>
  <si>
    <t>3,46</t>
  </si>
  <si>
    <t>SINAPI 91926</t>
  </si>
  <si>
    <t>92985</t>
  </si>
  <si>
    <t>19,00</t>
  </si>
  <si>
    <t>39233</t>
  </si>
  <si>
    <t>1,0150000</t>
  </si>
  <si>
    <t>15,79</t>
  </si>
  <si>
    <t>16,02</t>
  </si>
  <si>
    <t>0,0730000</t>
  </si>
  <si>
    <t>1,67</t>
  </si>
  <si>
    <t>93662</t>
  </si>
  <si>
    <t>DISJUNTOR BIPOLAR TIPO DIN, CORRENTE NOMINAL DE 20A - FORNECIMENTO E INSTALAÇÃO. AF_04/2016</t>
  </si>
  <si>
    <t>44,74</t>
  </si>
  <si>
    <t>1571</t>
  </si>
  <si>
    <t>0,79</t>
  </si>
  <si>
    <t>34616</t>
  </si>
  <si>
    <t>DISJUNTOR TIPO DIN/IEC, BIPOLAR DE 6 ATE 32A</t>
  </si>
  <si>
    <t>37,79</t>
  </si>
  <si>
    <t>0,1330000</t>
  </si>
  <si>
    <t>DISJUNTOR BIPOLAR TIPO DIN, CORRENTE NOMINAL DE 20A - FORNECIMENTO E INSTALAÇÃO</t>
  </si>
  <si>
    <t>SINAPI 93662</t>
  </si>
  <si>
    <t>SINAPI 92985</t>
  </si>
  <si>
    <t>93655</t>
  </si>
  <si>
    <t>DISJUNTOR MONOPOLAR TIPO DIN, CORRENTE NOMINAL DE 20A - FORNECIMENTO E INSTALAÇÃO. AF_04/2016</t>
  </si>
  <si>
    <t>10,05</t>
  </si>
  <si>
    <t>34653</t>
  </si>
  <si>
    <t>DISJUNTOR TIPO DIN/IEC, MONOPOLAR DE 6  ATE  32A</t>
  </si>
  <si>
    <t>6,59</t>
  </si>
  <si>
    <t>0,0660000</t>
  </si>
  <si>
    <t>9.6</t>
  </si>
  <si>
    <t>93654</t>
  </si>
  <si>
    <t>DISJUNTOR MONOPOLAR TIPO DIN, CORRENTE NOMINAL DE 16A - FORNECIMENTO E INSTALAÇÃO. AF_04/2016</t>
  </si>
  <si>
    <t>9,14</t>
  </si>
  <si>
    <t>1570</t>
  </si>
  <si>
    <t>0,61</t>
  </si>
  <si>
    <t>9.7</t>
  </si>
  <si>
    <t>9.8</t>
  </si>
  <si>
    <t>9.9</t>
  </si>
  <si>
    <t>9.10</t>
  </si>
  <si>
    <t>9.11</t>
  </si>
  <si>
    <t>9.12</t>
  </si>
  <si>
    <t>DISJUNTOR MONOPOLAR TIPO DIN, CORRENTE NOMINAL DE 20A - FORNECIMENTO E INSTALAÇÃO</t>
  </si>
  <si>
    <t>DISJUNTOR MONOPOLAR TIPO DIN, CORRENTE NOMINAL DE 16A - FORNECIMENTO E INSTALAÇÃO</t>
  </si>
  <si>
    <t>SINAPI 93655</t>
  </si>
  <si>
    <t>SINAPI 93654</t>
  </si>
  <si>
    <t>PLACA DE OBRA EM CHAPA DE ACO GALVANIZADO</t>
  </si>
  <si>
    <t>SINAPI 74106</t>
  </si>
  <si>
    <t>SP EDUC. 08.17.085</t>
  </si>
  <si>
    <t>TORNEIRA DE FECHAMENTO AUTOMATICA DE MESA</t>
  </si>
  <si>
    <t>TRAVA QUIMICA</t>
  </si>
  <si>
    <t>ENCANADOR</t>
  </si>
  <si>
    <t>AJUDANTE DE ENCANADOR</t>
  </si>
  <si>
    <t xml:space="preserve">TORNEIRA DE FECHAMENTO AUTOMATICA </t>
  </si>
  <si>
    <t>VÁLVULA DE DESCARGA METÁLICA, BASE 1 1/2 ", ACABAMENTO METALICO CROMADO - FORNECIMENTO E INSTALAÇÃO</t>
  </si>
  <si>
    <t>99635</t>
  </si>
  <si>
    <t>VÁLVULA DE DESCARGA METÁLICA, BASE 1 1/2 ", ACABAMENTO METALICO CROMADO - FORNECIMENTO E INSTALAÇÃO. AF_01/2019</t>
  </si>
  <si>
    <t>229,24</t>
  </si>
  <si>
    <t>SINAPI 99635</t>
  </si>
  <si>
    <t>3148</t>
  </si>
  <si>
    <t>0,0190000</t>
  </si>
  <si>
    <t>7,93</t>
  </si>
  <si>
    <t>VALVULA DE DESCARGA METALICA, BASE 1 1/2 " E ACABAMENTO METALICO CROMADO</t>
  </si>
  <si>
    <t>10228</t>
  </si>
  <si>
    <t>197,98</t>
  </si>
  <si>
    <t>0,7890000</t>
  </si>
  <si>
    <t>IMPERMEABILIZAÇÃO DE ALICERCES COM UTILIZAÇÃO DE TINTA BETUMINOSA - 2 DEMÃOS</t>
  </si>
  <si>
    <t>REVESTIMENTO CERÂMICO PARA PAREDES INTERNAS COM PLACAS TIPO ESMALTADA EXTRA (PAREDE DOS BANHEIROS)</t>
  </si>
  <si>
    <t>VERGA MOLDADA IN LOCO EM CONCRETO PARA PORTAS COM ATÉ 1,5m DE VÃO</t>
  </si>
  <si>
    <t>ALVENARIA DE VEDAÇÃO DE BLOCOS CERÂMICOS FURADOS NA HORIZONTAL DE 11,5x14x24cm (ESPESSURA 11,5cm) COM ARGAMASSA DE ASSENTAMENTO COM PREPARO EM BETONEIRA</t>
  </si>
  <si>
    <t>ALVENARIA DE VEDAÇÃO DE BLOCOS CERÂMICOS FURADOS NA HORIZONTAL DE 11,5X19X19cm (ESPESSURA 11,5cm) DE PAREDES COM ÁREA LÍQUIDA MAIOR OU IGUAL A 6M² COM VÃOS E ARGAMASSA DE ASSENTAMENTO COM PREPARO EM BETONEIRA. AF_06/2014</t>
  </si>
  <si>
    <t>BLOCO CERAMICO DE VEDACAO COM FUROS NA HORIZONTAL, 11,5 X 14 X 24 cm (6 FUROS)</t>
  </si>
  <si>
    <t>BLOCO CERAMICO DE VEDACAO COM FUROS NA HORIZONTAL, 11,5 X 19 X 19 cm - 4,5 MPA (NBR 15270)</t>
  </si>
  <si>
    <t>PONTALETE DE MADEIRA NAO APARELHADA *7,5 X 7,5* cm (3 X 3 ") PINUS, MISTA OU EQUIVALENTE DA REGIAO</t>
  </si>
  <si>
    <t>KIT DE PORTA DE MADEIRA PARA PINTURA, SEMI-OCA (LEVE OU MÉDIA), PADRÃO MÉDIO, 90X210cm, ESPESSURA DE 3,5cm, ITENS INCLUSOS: DOBRADIÇAS, MONTAGEM E INSTALAÇÃO DO BATENTE, FECHADURA COM EXECUÇÃO DO FURO - FORNECIMENTO E INSTALAÇÃO</t>
  </si>
  <si>
    <t>ADUELA / MARCO / BATENTE PARA PORTA DE 90X210cm, PADRÃO MÉDIO - FORNECIMENTO E MONTAGEM</t>
  </si>
  <si>
    <t>ADUELA / MARCO / BATENTE PARA PORTA DE 90X210cm, FIXAÇÃO COM ARGAMASSA - SOMENTE INSTALAÇÃO</t>
  </si>
  <si>
    <t>ADUELA / MARCO / BATENTE PARA PORTA DE 90X210cm, FIXAÇÃO COM ARGAMASSA - SOMENTE INSTALAÇÃO_P</t>
  </si>
  <si>
    <t>PORTA DE MADEIRA PARA PINTURA, SEMI-OCA (LEVE OU MÉDIA), 90X210cm, ESPESSURA DE 3,5cm, INCLUSO DOBRADIÇAS - FORNECIMENTO E INSTALAÇÃO</t>
  </si>
  <si>
    <t>ALIZAR / GUARNIÇÃO DE 5X1,5cm PARA PORTA DE 90X210cm FIXADO COM PREGOS, PADRÃO MÉDIO - FORNECIMENTO E INSTALAÇÃO</t>
  </si>
  <si>
    <t>ADUELA / MARCO / BATENTE PARA PORTA DE 90X210cm, FIXAÇÃO COM ARGAMASSA, PADRÃO MÉDIO - FORNECIMENTO E INSTALAÇÃO_P</t>
  </si>
  <si>
    <t>GRANITO PARA BANCADA, POLIDO, TIPO ANDORINHA/ QUARTZ/ CASTELO/ CORUMBA OU OUTROS EQUIVALENTES DA REGIAO, E=  *2,5* cm</t>
  </si>
  <si>
    <t>REVESTIMENTO CERÂMICO PARA PISO COM PLACAS TIPO PORCELANATO DE DIMENSÕES 45X45 cm APLICADA EM AMBIENTES DE ÁREA ENTRE 5 M² E 10 M². AF_06/2014</t>
  </si>
  <si>
    <t>PISO EM PORCELANATO RETIFICADO EXTRA, FORMATO MENOR OU IGUAL A 2025 cm2</t>
  </si>
  <si>
    <t>REVESTIMENTO CERÂMICO PARA PAREDES INTERNAS COM PLACAS TIPO ESMALTADA EXTRA DE DIMENSÕES 33X45 cm APLICADAS EM AMBIENTES DE ÁREA MENOR QUE 5 M² A MEIA ALTURA DAS PAREDES. AF_06/2014</t>
  </si>
  <si>
    <t>REVESTIMENTO EM CERAMICA ESMALTADA EXTRA, PEI MENOR OU IGUAL A 3, FORMATO MENOR OU IGUAL A 2025 cm2</t>
  </si>
  <si>
    <t>CONTRAPISO EM ARGAMASSA TRAÇO 1:4 (CIMENTO E AREIA), PREPARO MECÂNICO COM BETONEIRA 400 L, APLICADO EM ÁREAS MOLHADAS SOBRE IMPERMEABILIZAÇÃO, ESPESSURA 4cm. AF_06/2014</t>
  </si>
  <si>
    <t>REVESTIMENTO CERÂMICO PARA PISO COM PLACAS TIPO ESMALTADA EXTRA DE DIMENSÕES 60X60 cm APLICADA EM AMBIENTES DE ÁREA MAIOR QUE 10 M2. AF_06/2014</t>
  </si>
  <si>
    <t>PISO EM CERAMICA ESMALTADA EXTRA, PEI MAIOR OU IGUAL A 4, FORMATO MENOR OU IGUAL A 2025 cm2</t>
  </si>
  <si>
    <t>PISO EM CERAMICA ESMALTADA EXTRA, PEI MAIOR OU IGUAL A 4, FORMATO MAIOR QUE 2025 cm2</t>
  </si>
  <si>
    <t>SOLUCAO LIMPADORA PARA PVC, FRASCO COM 1000 cm3</t>
  </si>
  <si>
    <t>CANALETA P/ AGUAS PLUVIAIS (L=60cm)</t>
  </si>
  <si>
    <t>BANCADA DE MÁRMORE SINTÉTICO 120 X 60cm, COM CUBA INTEGRADA, INCLUSO SIFÃO TIPO FLEXÍVEL EM PVC, VÁLVULA EM PLÁSTICO CROMADO TIPO AMERICANA E TORNEIRA CROMADA LONGA, DE PAREDE</t>
  </si>
  <si>
    <t>BANCADA DE MÁRMORE SINTÉTICO 120 X 60cm, COM CUBA INTEGRADA, INCLUSO SIFÃO TIPO FLEXÍVEL EM PVC, VÁLVULA EM PLÁSTICO CROMADO TIPO AMERICANA E TORNEIRA CROMADA LONGA, DE PAREDE, PADRÃO POPULAR - FORNECIMENTO E INSTALAÇÃO. AF_12/2013</t>
  </si>
  <si>
    <t>BANCADA DE MÁRMORE SINTÉTICO 120 X 60cm, COM CUBA INTEGRADA - FORNECIMENTO E INSTALAÇÃO. AF_12/2013</t>
  </si>
  <si>
    <t>LAVATÓRIO LOUÇA BRANCA COM COLUNA, *44 X 35,5* cm, PADRÃO POPULAR - FORNECIMENTO E INSTALAÇÃO. AF_12/2013</t>
  </si>
  <si>
    <t>LAVATORIO LOUCA BRANCA COM COLUNA *44 X 35,5* cm</t>
  </si>
  <si>
    <t>CALHA EM CHAPA DE AÇO GALVANIZADO NÚMERO 24, DESENVOLVIMENTO DE 50 cm, INCLUSO TRANSPORTE VERTICAL</t>
  </si>
  <si>
    <t>CALHA EM CHAPA DE AÇO GALVANIZADO NÚMERO 24, DESENVOLVIMENTO DE 50 cm, INCLUSO TRANSPORTE VERTICAL. AF_06/2016</t>
  </si>
  <si>
    <t>CALHA QUADRADA DE CHAPA DE ACO GALVANIZADA NUM 24, CORTE 50 cm (COLETADO CAIXA)</t>
  </si>
  <si>
    <t>RUFO EM CHAPA DE AÇO GALVANIZADO NÚMERO 24, CORTE DE 25 cm, INCLUSO TRANSPORTE VERTICAL</t>
  </si>
  <si>
    <t>RUFO EM CHAPA DE AÇO GALVANIZADO NÚMERO 24, CORTE DE 25 cm, INCLUSO TRANSPORTE VERTICAL. AF_06/2016</t>
  </si>
  <si>
    <t>RUFO INTERNO/EXTERNO DE CHAPA DE ACO GALVANIZADA NUM 24, CORTE 25 cm (COLETADO CAIXA)</t>
  </si>
  <si>
    <t>TELA DE ACO SOLDADA GALVANIZADA/ZINCADA PARA ALVENARIA, FIO D = *1,20 A 1,70* mm, MALHA 15 X 15 mm, (C X L) *50 X 10,5* cm</t>
  </si>
  <si>
    <t>PINO DE ACO COM FURO, HASTE = 27 mm (ACAO DIRETA)</t>
  </si>
  <si>
    <t>FABRICAÇÃO DE FÔRMA PARA VIGAS, COM MADEIRA SERRADA, E = 25 mm. AF_12/2015</t>
  </si>
  <si>
    <t>CORTE E DOBRA DE AÇO CA-60, DIÂMETRO DE 5,0 mm, UTILIZADO EM ESTRUTURAS DIVERSAS, EXCETO LAJES. AF_12/2015</t>
  </si>
  <si>
    <t>BUCHA DE NYLON SEM ABA S10, COM PARAFUSO DE 6,10 X 65 mm EM ACO ZINCADO COM ROSCA SOBERBA, CABECA CHATA E FENDA PHILLIPS</t>
  </si>
  <si>
    <t>PORTA DE VIDRO TEMPERADO, 0,9X2,10M, ESPESSURA 10mm, INCLUSIVE ACESSORIOS</t>
  </si>
  <si>
    <t>VIDRO TEMPERADO INCOLOR E = 10 mm, SEM COLOCACAO</t>
  </si>
  <si>
    <t>PUXADOR CONCHA DE EMBUTIR, EM LATAO CROMADO, PARA PORTA / JANELA DE CORRER, LISO, SEM FURO PARA CHAVE, COM FUROS PARA FIXAR PARAFUSOS, *30 X 90* mm (LARGURA X ALTURA)</t>
  </si>
  <si>
    <t>MASSA ÚNICA, PARA RECEBIMENTO DE PINTURA, EM ARGAMASSA TRAÇO 1:2:8, PREPARO MECÂNICO COM BETONEIRA 400L, APLICADA MANUALMENTE EM TETO, ESPESSURA DE 10mm, COM EXECUÇÃO DE TALISCAS. AF_03/2015</t>
  </si>
  <si>
    <t>IMPERMEABILIZAÇÃO DE SUPERFÍCIE COM MANTA ASFÁLTICA, UMA CAMADA, INCLUSIVE APLICAÇÃO DE PRIMER ASFÁLTICO, E=3mm</t>
  </si>
  <si>
    <t>IMPERMEABILIZAÇÃO DE SUPERFÍCIE COM MANTA ASFÁLTICA, UMA CAMADA, INCLUSIVE APLICAÇÃO DE PRIMER ASFÁLTICO, E=3mm. AF_06/2018</t>
  </si>
  <si>
    <t>MANTA ASFALTICA ELASTOMERICA EM POLIESTER 3 mm, TIPO III, CLASSE B, ACABAMENTO PP (NBR 9952)</t>
  </si>
  <si>
    <t>SERVIÇO DE INSTALAÇÃO DE TUBO DE PVC, SÉRIE NORMAL, ESGOTO PREDIAL, DN 40 mm (INSTALADO EM RAMAL DE DESCARGA OU RAMAL DE ESGOTO SANITÁRIO), INCLUSIVE CONEXÕES, CORTES E FIXAÇÕES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</si>
  <si>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</si>
  <si>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TUBO PVC, SERIE NORMAL, ESGOTO PREDIAL, DN 40 mm, FORNECIDO E INSTALADO EM RAMAL DE DESCARGA OU RAMAL DE ESGOTO SANITÁRIO</t>
  </si>
  <si>
    <t>JOELHO 90 GRAUS, PVC, SERIE NORMAL, ESGOTO PREDIAL, DN 40 mm, JUNTA SOLDÁVEL, FORNECIDO E INSTALADO EM RAMAL DE DESCARGA OU RAMAL DE ESGOTO SANITÁRIO</t>
  </si>
  <si>
    <t>JOELHO 45 GRAUS, PVC, SERIE NORMAL, ESGOTO PREDIAL, DN 40 mm, JUNTA SOLDÁVEL, FORNECIDO E INSTALADO EM RAMAL DE DESCARGA OU RAMAL DE ESGOTO SANITÁRIO</t>
  </si>
  <si>
    <t>LUVA SIMPLES, PVC, SERIE NORMAL, ESGOTO PREDIAL, DN 40 mm, JUNTA SOLDÁVEL, FORNECIDO E INSTALADO EM RAMAL DE DESCARGA OU RAMAL DE ESGOTO SANITÁRIO</t>
  </si>
  <si>
    <t>JUNÇÃO SIMPLES, PVC, SERIE NORMAL, ESGOTO PREDIAL, DN 40 mm, JUNTA SOLDÁVEL, FORNECIDO E INSTALADO EM RAMAL DE DESCARGA OU RAMAL DE ESGOTO SANITÁRIO</t>
  </si>
  <si>
    <t>FURO EM ALVENARIA PARA DIÂMETROS MENORES OU IGUAIS A 40 mm</t>
  </si>
  <si>
    <t>RASGO EM ALVENARIA PARA RAMAIS/ DISTRIBUIÇÃO COM DIAMETROS MENORES OU IGUAIS A 40 mm</t>
  </si>
  <si>
    <t>PASSANTE TIPO TUBO DE DIÂMETRO MENOR OU IGUAL A 40 mm, FIXADO EM LAJE</t>
  </si>
  <si>
    <t>CHUMBAMENTO LINEAR EM ALVENARIA PARA RAMAIS/DISTRIBUIÇÃO COM DIÂMETROS MENORES OU IGUAIS A 40 mm</t>
  </si>
  <si>
    <t>FIXAÇÃO DE TUBOS HORIZONTAIS DE PVC, CPVC OU COBRE DIÂMETROS MENORES OU IGUAIS A 40 mm COM ABRAÇADEIRA METÁLICA FLEXÍVEL 18 mm, FIXADA DIRETAMENTE NA LAJE</t>
  </si>
  <si>
    <t>CHUMBAMENTO PONTUAL EM PASSAGEM DE TUBO COM DIÂMETRO MENOR OU IGUAL A 40 mm</t>
  </si>
  <si>
    <t>SERVIÇO DE INSTALAÇÃO DE TUBO DE PVC, SÉRIE NORMAL, ESGOTO PREDIAL, DN 50 mm (INSTALADO EM RAMAL DE DESCARGA OU RAMAL DE ESGOTO SANITÁRIO), INCLUSIVE CONEXÕES, CORTES E FIXAÇÕES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</si>
  <si>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</si>
  <si>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TUBO PVC, SERIE NORMAL, ESGOTO PREDIAL, DN 50 mm, FORNECIDO E INSTALADO EM RAMAL DE DESCARGA OU RAMAL DE ESGOTO SANITÁRIO</t>
  </si>
  <si>
    <t>JOELHO 90 GRAUS, PVC, SERIE NORMAL, ESGOTO PREDIAL, DN 50 mm, JUNTA ELÁSTICA, FORNECIDO E INSTALADO EM RAMAL DE DESCARGA OU RAMAL DE ESGOTO SANITÁRIO</t>
  </si>
  <si>
    <t>JOELHO 45 GRAUS, PVC, SERIE NORMAL, ESGOTO PREDIAL, DN 50 mm, JUNTA ELÁSTICA, FORNECIDO E INSTALADO EM RAMAL DE DESCARGA OU RAMAL DE ESGOTO SANITÁRIO</t>
  </si>
  <si>
    <t>LUVA SIMPLES, PVC, SERIE NORMAL, ESGOTO PREDIAL, DN 50 mm, JUNTA ELÁSTICA, FORNECIDO E INSTALADO EM RAMAL DE DESCARGA OU RAMAL DE ESGOTO SANITÁRIO</t>
  </si>
  <si>
    <t>TE, PVC, SERIE NORMAL, ESGOTO PREDIAL, DN 50 X 50 mm, JUNTA ELÁSTICA, FORNECIDO E INSTALADO EM RAMAL DE DESCARGA OU RAMAL DE ESGOTO SANITÁRIO</t>
  </si>
  <si>
    <t>LUVA SIMPLES, PVC, SERIE NORMAL, ESGOTO PREDIAL, DN 50 mm, JUNTA ELÁSTICA, FORNECIDO E INSTALADO EM PRUMADA DE ESGOTO SANITÁRIO OU VENTILAÇÃO</t>
  </si>
  <si>
    <t>FURO EM ALVENARIA PARA DIÂMETROS MAIORES QUE 40 mm E MENORES OU IGUAIS A 75 mm</t>
  </si>
  <si>
    <t>PASSANTE TIPO TUBO DE DIÂMETRO MAIORES QUE 40 mm E MENORES OU IGUAIS A 75 mm, FIXADO EM LAJE</t>
  </si>
  <si>
    <t>CHUMBAMENTO LINEAR EM ALVENARIA PARA RAMAIS/DISTRIBUIÇÃO COM DIÂMETROS MAIORES QUE 40 mm E MENORES OU IGUAIS A 75 mm</t>
  </si>
  <si>
    <t>FIXAÇÃO DE TUBOS HORIZONTAIS DE PVC, CPVC OU COBRE DIÂMETROS MAIORES QUE 40 mm E MENORES OU IGUAIS A 75 mm COM ABRAÇADEIRA METÁLICA FLEXÍVEL 18 mm, FIXADA DIRETAMENTE NA LAJE</t>
  </si>
  <si>
    <t>CHUMBAMENTO PONTUAL EM PASSAGEM DE TUBO COM DIÂMETROS ENTRE 40 mm E 75 mm</t>
  </si>
  <si>
    <t>RASGO EM ALVENARIA PARA RAMAIS/ DISTRIBUIÇÃO COM DIÂMETROS MAIORES QUE 40 mm E MENORES OU IGUAIS A 75 mm</t>
  </si>
  <si>
    <t>SERVIÇO DE INST. TUBO PVC, SÉRIE N, ESGOTO PREDIAL, 100 mm (INST. RAMAL DESCARGA, RAMAL DE ESG. SANIT., PRUMADA ESG. SANIT., VENTILAÇÃO OU SUB-COLETOR AÉREO), INCL. CONEXÕES E CORTES, FIXAÇÕES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</si>
  <si>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</si>
  <si>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TUBO PVC, SERIE NORMAL, ESGOTO PREDIAL, DN 100 mm, FORNECIDO E INSTALADO EM RAMAL DE DESCARGA OU RAMAL DE ESGOTO SANITÁRIO</t>
  </si>
  <si>
    <t>JOELHO 45 GRAUS, PVC, SERIE NORMAL, ESGOTO PREDIAL, DN 100 mm, JUNTA ELÁSTICA, FORNECIDO E INSTALADO EM RAMAL DE DESCARGA OU RAMAL DE ESGOTO SANITÁRIO</t>
  </si>
  <si>
    <t>CURVA CURTA 90 GRAUS, PVC, SERIE NORMAL, ESGOTO PREDIAL, DN 100 mm, JUNTA ELÁSTICA, FORNECIDO E INSTALADO EM RAMAL DE DESCARGA OU RAMAL DE ESGOTO SANITÁRIO</t>
  </si>
  <si>
    <t>LUVA SIMPLES, PVC, SERIE NORMAL, ESGOTO PREDIAL, DN 100 mm, JUNTA ELÁSTICA, FORNECIDO E INSTALADO EM RAMAL DE DESCARGA OU RAMAL DE ESGOTO SANITÁRIO</t>
  </si>
  <si>
    <t>TE, PVC, SERIE NORMAL, ESGOTO PREDIAL, DN 100 X 100 mm, JUNTA ELÁSTICA, FORNECIDO E INSTALADO EM RAMAL DE DESCARGA OU RAMAL DE ESGOTO SANITÁRIO</t>
  </si>
  <si>
    <t>JUNÇÃO SIMPLES, PVC, SERIE NORMAL, ESGOTO PREDIAL, DN 100 X 100 mm, JUNTA ELÁSTICA, FORNECIDO E INSTALADO EM RAMAL DE DESCARGA OU RAMAL DE ESGOTO SANITÁRIO</t>
  </si>
  <si>
    <t>TUBO PVC, SERIE NORMAL, ESGOTO PREDIAL, DN 100 mm, FORNECIDO E INSTALADO EM PRUMADA DE ESGOTO SANITÁRIO OU VENTILAÇÃO</t>
  </si>
  <si>
    <t>JOELHO 45 GRAUS, PVC, SERIE NORMAL, ESGOTO PREDIAL, DN 100 mm, JUNTA ELÁSTICA, FORNECIDO E INSTALADO EM PRUMADA DE ESGOTO SANITÁRIO OU VENTILAÇÃO</t>
  </si>
  <si>
    <t>LUVA SIMPLES, PVC, SERIE NORMAL, ESGOTO PREDIAL, DN 100 mm, JUNTA ELÁSTICA, FORNECIDO E INSTALADO EM PRUMADA DE ESGOTO SANITÁRIO OU VENTILAÇÃO</t>
  </si>
  <si>
    <t>TE, PVC, SERIE NORMAL, ESGOTO PREDIAL, DN 100 X 100 mm, JUNTA ELÁSTICA, FORNECIDO E INSTALADO EM PRUMADA DE ESGOTO SANITÁRIO OU VENTILAÇÃO</t>
  </si>
  <si>
    <t>JUNÇÃO SIMPLES, PVC, SERIE NORMAL, ESGOTO PREDIAL, DN 100 X 100 mm, JUNTA ELÁSTICA, FORNECIDO E INSTALADO EM PRUMADA DE ESGOTO SANITÁRIO OU VENTILAÇÃO</t>
  </si>
  <si>
    <t>TUBO PVC, SERIE NORMAL, ESGOTO PREDIAL, DN 100 mm, FORNECIDO E INSTALADO EM SUBCOLETOR AÉREO DE ESGOTO SANITÁRIO</t>
  </si>
  <si>
    <t>JOELHO 45 GRAUS, PVC, SERIE NORMAL, ESGOTO PREDIAL, DN 100 mm, JUNTA ELÁSTICA, FORNECIDO E INSTALADO EM SUBCOLETOR AÉREO DE ESGOTO SANITÁRIO</t>
  </si>
  <si>
    <t>LUVA SIMPLES, PVC, SERIE NORMAL, ESGOTO PREDIAL, DN 100 mm, JUNTA ELÁSTICA, FORNECIDO E INSTALADO EM SUBCOLETOR AÉREO DE ESGOTO SANITÁRIO</t>
  </si>
  <si>
    <t>JUNÇÃO SIMPLES, PVC, SERIE NORMAL, ESGOTO PREDIAL, DN 100 X 100 mm, JUNTA ELÁSTICA, FORNECIDO E INSTALADO EM SUBCOLETOR AÉREO DE ESGOTO SANITÁRIO</t>
  </si>
  <si>
    <t>FURO EM ALVENARIA PARA DIÂMETROS MAIORES QUE 75 mm</t>
  </si>
  <si>
    <t>PASSANTE TIPO TUBO DE DIÂMETRO MAIOR QUE 75 mm, FIXADO EM LAJE</t>
  </si>
  <si>
    <t>FIXAÇÃO DE TUBOS HORIZONTAIS DE PVC, CPVC OU COBRE DIÂMETROS MAIORES QUE 75 mm COM ABRAÇADEIRA METÁLICA FLEXÍVEL 18 mm, FIXADA DIRETAMENTE NA LAJE</t>
  </si>
  <si>
    <t>CHUMBAMENTO PONTUAL EM PASSAGEM DE TUBO COM DIÂMETRO MAIOR QUE 75 mm</t>
  </si>
  <si>
    <t>SERVIÇO DE INSTALAÇÃO DE TUBOS DE PVC, SOLDÁVEL, ÁGUA FRIA, DN 25 mm (INSTALADO EM RAMAL, SUB-RAMAL, RAMAL DE DISTRIBUIÇÃO OU PRUMADA), INCLUSIVE CONEXÕES, CORTES E FIXAÇÕES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</si>
  <si>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</si>
  <si>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TUBO, PVC, SOLDÁVEL, DN 25mm, INSTALADO EM RAMAL OU SUB-RAMAL DE ÁGUA - FORNECIMENTO E INSTALAÇÃO. AF_12/2014</t>
  </si>
  <si>
    <t>JOELHO 90 GRAUS, PVC, SOLDÁVEL, DN 25mm,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</si>
  <si>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</si>
  <si>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LUVA, PVC, SOLDÁVEL, DN 25mm, INSTALADO EM RAMAL OU SUB-RAMAL DE ÁGUA - FORNECIMENTO E INSTALAÇÃO. AF_12/2014</t>
  </si>
  <si>
    <t>ADAPTADOR CURTO COM BOLSA E ROSCA PARA REGISTRO, PVC, SOLDÁVEL, DN 25mm X 3/4, INSTALADO EM RAMAL OU SUB-RAMAL DE ÁGUA - FORNECIMENTO E INSTALAÇÃO. AF_12/2014</t>
  </si>
  <si>
    <t>TE, PVC, SOLDÁVEL, DN 25mm, INSTALADO EM RAMAL OU SUB-RAMAL DE ÁGUA - FORNECIMENTO E INSTALAÇÃO. AF_12/2014</t>
  </si>
  <si>
    <t>TÊ COM BUCHA DE LATÃO NA BOLSA CENTRAL, PVC, SOLDÁVEL, DN 25mm X 1/2, INSTALADO EM RAMAL OU SUB-RAMAL DE ÁGUA - FORNECIMENTO E INSTALAÇÃO. AF_12/2014</t>
  </si>
  <si>
    <t>TÊ DE REDUÇÃO, PVC, SOLDÁVEL, DN 32mm X 25mm, INSTALADO EM RAMAL OU SUB-RAMAL DE ÁGUA - FORNECIMENTO E INSTALAÇÃO. AF_12/2014</t>
  </si>
  <si>
    <t>TUBO, PVC, SOLDÁVEL, DN 25mm, INSTALADO EM RAMAL DE DISTRIBUIÇÃO DE ÁGUA - FORNECIMENTO E INSTALAÇÃO. AF_12/2014</t>
  </si>
  <si>
    <t>JOELHO 90 GRAUS, PVC, SOLDÁVEL, DN 25mm, INSTALADO EM RAMAL DE DISTRIBUIÇÃO DE ÁGUA - FORNECIMENTO E INSTALAÇÃO. AF_12/2014</t>
  </si>
  <si>
    <t>LUVA, PVC, SOLDÁVEL, DN 25mm, INSTALADO EM RAMAL DE DISTRIBUIÇÃO DE ÁGUA - FORNECIMENTO E INSTALAÇÃO. AF_12/2014</t>
  </si>
  <si>
    <t>TE, PVC, SOLDÁVEL, DN 25mm, INSTALADO EM RAMAL DE DISTRIBUIÇÃO DE ÁGUA - FORNECIMENTO E INSTALAÇÃO. AF_12/2014</t>
  </si>
  <si>
    <t>TÊ DE REDUÇÃO, PVC, SOLDÁVEL, DN 32mm X 25mm, INSTALADO EM RAMAL DE DISTRIBUIÇÃO DE ÁGUA - FORNECIMENTO E INSTALAÇÃO. AF_12/2014</t>
  </si>
  <si>
    <t>TUBO, PVC, SOLDÁVEL, DN 25mm, INSTALADO EM PRUMADA DE ÁGUA - FORNECIMENTO E INSTALAÇÃO. AF_12/2014</t>
  </si>
  <si>
    <t>JOELHO 90 GRAUS, PVC, SOLDÁVEL, DN 25mm, INSTALADO EM PRUMADA DE ÁGUA - FORNECIMENTO E INSTALAÇÃO. AF_12/2014</t>
  </si>
  <si>
    <t>LUVA, PVC, SOLDÁVEL, DN 25mm, INSTALADO EM PRUMADA DE ÁGUA - FORNECIMENTO E INSTALAÇÃO. AF_12/2014</t>
  </si>
  <si>
    <t>LUVA DE REDUÇÃO, PVC, SOLDÁVEL, DN 32mm X 25mm, INSTALADO EM PRUMADA DE ÁGUA - FORNECIMENTO E INSTALAÇÃO. AF_12/2014</t>
  </si>
  <si>
    <t>TÊ DE REDUÇÃO, PVC, SOLDÁVEL, DN 32mm X 25mm, INSTALADO EM PRUMADA DE ÁGUA - FORNECIMENTO E INSTALAÇÃO. AF_12/2014</t>
  </si>
  <si>
    <t>TÊ DE REDUÇÃO, PVC, SOLDÁVEL, DN 50mm X 25mm, INSTALADO EM PRUMADA DE ÁGUA - FORNECIMENTO E INSTALAÇÃO. AF_12/2014</t>
  </si>
  <si>
    <t>FURO EM ALVENARIA PARA DIÂMETROS MENORES OU IGUAIS A 40 mm. AF_05/2015</t>
  </si>
  <si>
    <t>RASGO EM ALVENARIA PARA RAMAIS/ DISTRIBUIÇÃO COM DIAMETROS MENORES OU IGUAIS A 40 mm. AF_05/2015</t>
  </si>
  <si>
    <t>PASSANTE TIPO TUBO DE DIÂMETRO MENOR OU IGUAL A 40 mm, FIXADO EM LAJE. AF_05/2015</t>
  </si>
  <si>
    <t>CHUMBAMENTO LINEAR EM ALVENARIA PARA RAMAIS/DISTRIBUIÇÃO COM DIÂMETROS MENORES OU IGUAIS A 40 mm. AF_05/2015</t>
  </si>
  <si>
    <t>FIXAÇÃO DE TUBOS HORIZONTAIS DE PVC, CPVC OU COBRE DIÂMETROS MENORES OU IGUAIS A 40 mm COM ABRAÇADEIRA METÁLICA FLEXÍVEL 18 mm, FIXADA DIRETAMENTE NA LAJE. AF_05/2015</t>
  </si>
  <si>
    <t>CHUMBAMENTO PONTUAL EM PASSAGEM DE TUBO COM DIÂMETRO MENOR OU IGUAL A 40 mm. AF_05/2015</t>
  </si>
  <si>
    <t>SERVIÇO DE INSTALAÇÃO DE TUBOS DE PVC, SOLDÁVEL, ÁGUA FRIA, DN 50 mm (INSTALADO EM PRUMADA), INCLUSIVE CONEXÕES, CORTES E FIXAÇÕES</t>
  </si>
  <si>
    <t>(COMPOSIÇÃO REPRESENTATIVA) DO SERVIÇO DE INSTALAÇÃO DE TUBOS DE PVC, SOLDÁVEL, ÁGUA FRIA, DN 50 mm (INSTALADO EM PRUMADA), INCLUSIVE CONEXÕES, CORTES E FIXAÇÕES, PARA PRÉDIOS. AF_10/2015</t>
  </si>
  <si>
    <t>TUBO, PVC, SOLDÁVEL, DN 50mm, INSTALADO EM PRUMADA DE ÁGUA - FORNECIMENTO E INSTALAÇÃO. AF_12/2014</t>
  </si>
  <si>
    <t>JOELHO 90 GRAUS, PVC, SOLDÁVEL, DN 50mm, INSTALADO EM PRUMADA DE ÁGUA - FORNECIMENTO E INSTALAÇÃO. AF_12/2014</t>
  </si>
  <si>
    <t>JOELHO 45 GRAUS, PVC, SOLDÁVEL, DN 50mm, INSTALADO EM PRUMADA DE ÁGUA - FORNECIMENTO E INSTALAÇÃO. AF_12/2014</t>
  </si>
  <si>
    <t>LUVA, PVC, SOLDÁVEL, DN 50mm, INSTALADO EM PRUMADA DE ÁGUA - FORNECIMENTO E INSTALAÇÃO. AF_12/2014</t>
  </si>
  <si>
    <t>UNIÃO, PVC, SOLDÁVEL, DN 50mm, INSTALADO EM PRUMADA DE ÁGUA - FORNECIMENTO E INSTALAÇÃO. AF_12/2014</t>
  </si>
  <si>
    <t>ADAPTADOR CURTO COM BOLSA E ROSCA PARA REGISTRO, PVC, SOLDÁVEL, DN 50mm X 1.1/2, INSTALADO EM PRUMADA DE ÁGUA - FORNECIMENTO E INSTALAÇÃO. AF_12/2014</t>
  </si>
  <si>
    <t>TE, PVC, SOLDÁVEL, DN 50mm, INSTALADO EM PRUMADA DE ÁGUA - FORNECIMENTO E INSTALAÇÃO. AF_12/2014</t>
  </si>
  <si>
    <t>FURO EM ALVENARIA PARA DIÂMETROS MAIORES QUE 40 mm E MENORES OU IGUAIS A 75 mm. AF_05/2015</t>
  </si>
  <si>
    <t>PASSANTE TIPO TUBO DE DIÂMETRO MAIORES QUE 40 mm E MENORES OU IGUAIS A 75 mm, FIXADO EM LAJE. AF_05/2015</t>
  </si>
  <si>
    <t>FIXAÇÃO DE TUBOS HORIZONTAIS DE PVC, CPVC OU COBRE DIÂMETROS MAIORES QUE 40 mm E MENORES OU IGUAIS A 75 mm COM ABRAÇADEIRA METÁLICA FLEXÍVEL 18 mm, FIXADA DIRETAMENTE NA LAJE. AF_05/2015</t>
  </si>
  <si>
    <t>CHUMBAMENTO PONTUAL EM PASSAGEM DE TUBO COM DIÂMETROS ENTRE 40 mm E 75 mm. AF_05/2015</t>
  </si>
  <si>
    <t>ADAPTADOR PVC SOLDAVEL, COM FLANGES LIVRES, 32 mm X 1", PARA CAIXA D' AGUA</t>
  </si>
  <si>
    <t>ADAPTADOR PVC SOLDAVEL, LONGO, COM FLANGE LIVRE,  25 mm X 3/4", PARA CAIXA D' AGUA</t>
  </si>
  <si>
    <t>FITA VEDA ROSCA EM ROLOS DE 18 mm X 10 M (L X C)</t>
  </si>
  <si>
    <t>JOELHO PVC, SOLDAVEL, 90 GRAUS, 32 mm, PARA AGUA FRIA PREDIAL</t>
  </si>
  <si>
    <t>TE SOLDAVEL, PVC, 90 GRAUS, 32 mm, PARA AGUA FRIA PREDIAL (NBR 5648)</t>
  </si>
  <si>
    <t>TUBO PVC, SOLDAVEL, DN 25 mm, AGUA FRIA (NBR-5648)</t>
  </si>
  <si>
    <t>TUBO PVC, SOLDAVEL, DN 32 mm, AGUA FRIA (NBR-5648)</t>
  </si>
  <si>
    <t>REGISTRO DE ESFERA, PVC, COM VOLANTE, VS, SOLDAVEL, DN 32 mm, COM CORPO DIVIDIDO</t>
  </si>
  <si>
    <t>SERVIÇO DE INSTALAÇÃO DE TUBOS DE PVC, SÉRIE R, ÁGUA PLUVIAL, DN 100 mm (INSTALADO EM RAMAL DE ENCAMINHAMENTO, OU CONDUTORES VERTICAIS), INCLUSIVE CONEXÕES, CORTES E FIXAÇÕES</t>
  </si>
  <si>
    <t>(COMPOSIÇÃO REPRESENTATIVA) DO SERVIÇO DE INSTALAÇÃO DE TUBOS DE PVC, SÉRIE R, ÁGUA PLUVIAL, DN 100 mm (INSTALADO EM RAMAL DE ENCAMINHAMENTO, OU CONDUTORES VERTICAIS), INCLUSIVE CONEXÕES, CORTES E FIXAÇÕES, PARA PRÉDIOS. AF_10/2015</t>
  </si>
  <si>
    <t>TUBO PVC, SÉRIE R, ÁGUA PLUVIAL, DN 100 mm, FORNECIDO E INSTALADO EM RAMAL DE ENCAMINHAMENTO. AF_12/2014</t>
  </si>
  <si>
    <t>JOELHO 90 GRAUS, PVC, SERIE R, ÁGUA PLUVIAL, DN 100 mm, JUNTA ELÁSTICA, FORNECIDO E INSTALADO EM RAMAL DE ENCAMINHAMENTO. AF_12/2014</t>
  </si>
  <si>
    <t>LUVA SIMPLES, PVC, SERIE R, ÁGUA PLUVIAL, DN 100 mm, JUNTA ELÁSTICA, FORNECIDO E INSTALADO EM RAMAL DE ENCAMINHAMENTO. AF_12/2014</t>
  </si>
  <si>
    <t>TÊ DE INSPEÇÃO, PVC, SERIE R, ÁGUA PLUVIAL, DN 100 mm, JUNTA ELÁSTICA, FORNECIDO E INSTALADO EM RAMAL DE ENCAMINHAMENTO. AF_12/2014</t>
  </si>
  <si>
    <t>TUBO PVC, SÉRIE R, ÁGUA PLUVIAL, DN 100 mm, FORNECIDO E INSTALADO EM CONDUTORES VERTICAIS DE ÁGUAS PLUVIAIS. AF_12/2014</t>
  </si>
  <si>
    <t>JOELHO 90 GRAUS, PVC, SERIE R, ÁGUA PLUVIAL, DN 100 mm, JUNTA ELÁSTICA, FORNECIDO E INSTALADO EM CONDUTORES VERTICAIS DE ÁGUAS PLUVIAIS. AF_12/2014</t>
  </si>
  <si>
    <t>JOELHO 45 GRAUS, PVC, SERIE R, ÁGUA PLUVIAL, DN 100 mm, JUNTA ELÁSTICA, FORNECIDO E INSTALADO EM CONDUTORES VERTICAIS DE ÁGUAS PLUVIAIS. AF_12/2014</t>
  </si>
  <si>
    <t>LUVA SIMPLES, PVC, SERIE R, ÁGUA PLUVIAL, DN 100 mm, JUNTA ELÁSTICA, FORNECIDO E INSTALADO EM CONDUTORES VERTICAIS DE ÁGUAS PLUVIAIS. AF_12/2014</t>
  </si>
  <si>
    <t>REDUÇÃO EXCÊNTRICA, PVC, SERIE R, ÁGUA PLUVIAL, DN 100 X 75 mm, JUNTA ELÁSTICA, FORNECIDO E INSTALADO EM CONDUTORES VERTICAIS DE ÁGUAS PLUVIAIS. AF_12/2014</t>
  </si>
  <si>
    <t>TÊ DE INSPEÇÃO, PVC, SERIE R, ÁGUA PLUVIAL, DN 100 mm, JUNTA ELÁSTICA, FORNECIDO E INSTALADO EM CONDUTORES VERTICAIS DE ÁGUAS PLUVIAIS. AF_12/2014</t>
  </si>
  <si>
    <t>REDUÇÃO EXCÊNTRICA, PVC, SERIE R, ÁGUA PLUVIAL, DN 150 X 100 mm, JUNTA ELÁSTICA, FORNECIDO E INSTALADO EM CONDUTORES VERTICAIS DE ÁGUAS PLUVIAIS. AF_12/2014</t>
  </si>
  <si>
    <t>JUNÇÃO SIMPLES, PVC, SERIE R, ÁGUA PLUVIAL, DN 100 X 100 mm, JUNTA ELÁSTICA, FORNECIDO E INSTALADO EM CONDUTORES VERTICAIS DE ÁGUAS PLUVIAIS. AF_12/2014</t>
  </si>
  <si>
    <t>JUNÇÃO SIMPLES, PVC, SERIE R, ÁGUA PLUVIAL, DN 150 X 100 mm, JUNTA ELÁSTICA, FORNECIDO E INSTALADO EM CONDUTORES VERTICAIS DE ÁGUAS PLUVIAIS. AF_12/2014</t>
  </si>
  <si>
    <t>FURO EM ALVENARIA PARA DIÂMETROS MAIORES QUE 75 mm. AF_05/2015</t>
  </si>
  <si>
    <t>PASSANTE TIPO TUBO DE DIÂMETRO MAIOR QUE 75 mm, FIXADO EM LAJE. AF_05/2015</t>
  </si>
  <si>
    <t>FIXAÇÃO DE TUBOS HORIZONTAIS DE PVC, CPVC OU COBRE DIÂMETROS MAIORES QUE 75 mm COM ABRAÇADEIRA METÁLICA FLEXÍVEL 18 mm, FIXADA DIRETAMENTE NA LAJE. AF_05/2015</t>
  </si>
  <si>
    <t>CHUMBAMENTO PONTUAL EM PASSAGEM DE TUBO COM DIÂMETRO MAIOR QUE 75 mm. AF_05/2015</t>
  </si>
  <si>
    <t>CAIXA SIFONADA, PVC, DN 100 X 100 X 50 mm, FORNECIDA E INSTALADA EM RAMAIS DE ENCAMINHAMENTO DE ÁGUA PLUVIAL. AF_12/2014</t>
  </si>
  <si>
    <t>CAIXA SIFONADA PVC, 100 X 100 X 50 mm, COM GRELHA REDONDA BRANCA</t>
  </si>
  <si>
    <t>ANEL BORRACHA, DN 50 mm, PARA TUBO SERIE REFORCADA ESGOTO PREDIAL</t>
  </si>
  <si>
    <t>PAINEL DE MADEIRA COMPENSADA RESINADA E=12mm G1-C8</t>
  </si>
  <si>
    <t>CABO DE COBRE FLEXÍVEL ISOLADO, 35 mm², ANTI-CHAMA 450/750 V, PARA DISTRIBUIÇÃO - FORNECIMENTO E INSTALAÇÃO</t>
  </si>
  <si>
    <t>CABO DE COBRE FLEXÍVEL ISOLADO, 2,5 mm², ANTI-CHAMA 450/750 V, PARA CIRCUITOS TERMINAIS - FORNECIMENTO E INSTALAÇÃO. AF_12/2015</t>
  </si>
  <si>
    <t>FITA ISOLANTE ADESIVA ANTICHAMA, USO ATE 750 V, EM ROLO DE 19 mm X 5 M</t>
  </si>
  <si>
    <t>CABO DE COBRE, FLEXIVEL, CLASSE 4 OU 5, ISOLACAO EM PVC/A, ANTICHAMA BWF-B, 1 CONDUTOR, 450/750 V, SECAO NOMINAL 2,5 mm2</t>
  </si>
  <si>
    <t>CABO DE COBRE, FLEXIVEL, CLASSE 4 OU 5, ISOLACAO EM PVC/A, ANTICHAMA BWF-B, 1 CONDUTOR, 450/750 V, SECAO NOMINAL 35 mm2</t>
  </si>
  <si>
    <t>CABO DE COBRE FLEXÍVEL ISOLADO, 2,5 mm², ANTI-CHAMA 450/750 V, PARA DISTRIBUIÇÃO - FORNECIMENTO E INSTALAÇÃO</t>
  </si>
  <si>
    <t>CABO DE COBRE FLEXÍVEL ISOLADO, 35 mm², ANTI-CHAMA 450/750 V, PARA DISTRIBUIÇÃO - FORNECIMENTO E INSTALAÇÃO. AF_12/2015</t>
  </si>
  <si>
    <t>TERMINAL A COMPRESSAO EM COBRE ESTANHADO PARA CABO 4 mm2, 1 FURO E 1 COMPRESSAO, PARA PARAFUSO DE FIXACAO M5</t>
  </si>
  <si>
    <t>TERMINAL A COMPRESSAO EM COBRE ESTANHADO PARA CABO 2,5 mm2, 1 FURO E 1 COMPRESSAO, PARA PARAFUSO DE FIXACAO M5</t>
  </si>
  <si>
    <t>RASGO EM ALVENARIA PARA ELETRODUTOS COM DIAMETROS MENORES OU IGUAIS A 40 mm. AF_05/2015</t>
  </si>
  <si>
    <t>ELETRODUTO FLEXÍVEL CORRUGADO, PVC, DN 20 mm (1/2"), PARA CIRCUITOS TERMINAIS, INSTALADO EM LAJE - FORNECIMENTO E INSTALAÇÃO. AF_12/2015</t>
  </si>
  <si>
    <t>ELETRODUTO FLEXÍVEL CORRUGADO, PVC, DN 20 mm (1/2"), PARA CIRCUITOS TERMINAIS, INSTALADO EM PAREDE - FORNECIMENTO E INSTALAÇÃO. AF_12/2015</t>
  </si>
  <si>
    <t>CABO DE COBRE FLEXÍVEL ISOLADO, 1,5 mm², ANTI-CHAMA 450/750 V, PARA CIRCUITOS TERMINAIS - FORNECIMENTO E INSTALAÇÃO. AF_12/2015</t>
  </si>
  <si>
    <t>VEDACAO PVC, 100 mm, PARA SAIDA VASO SANITARIO</t>
  </si>
  <si>
    <t>FITA VEDA ROSCA EM ROLOS DE 18 mm X 50 M (L X C)</t>
  </si>
  <si>
    <t>TELHAMENTO COM TELHA ONDULADA DE FIBROCIMENTO E = 6 mm, COM RECOBRIMENTO LATERAL DE 1 1/4 DE ONDA PARA TELHADO COM INCLINAÇÃO MÁXIMA DE 10°, COM ATÉ 2 ÁGUAS, INCLUSO IÇAMENTO</t>
  </si>
  <si>
    <t>TELHAMENTO COM TELHA ONDULADA DE FIBROCIMENTO E = 6 mm, COM RECOBRIMENTO LATERAL DE 1 1/4 DE ONDA PARA TELHADO COM INCLINAÇÃO MÁXIMA DE 10°, COM ATÉ 2 ÁGUAS, INCLUSO IÇAMENTO. AF_06/2016</t>
  </si>
  <si>
    <t>PARAFUSO ZINCADO ROSCA SOBERBA, CABECA SEXTAVADA, 5/16 " X 250 mm, PARA FIXACAO DE TELHA EM MADEIRA</t>
  </si>
  <si>
    <t>TELHA DE FIBROCIMENTO ONDULADA E = 6 mm, DE 2,44 X 1,10 M (SEM AMIANTO)</t>
  </si>
  <si>
    <t>REBITE DE ALUMINIO VAZADO DE REPUXO, 3,2 X 8 mm (1KG = 1025 UNIDADES)</t>
  </si>
  <si>
    <t>CUMEEIRA PARA TELHA DE FIBROCIMENTO ONDULADA E = 6 mm, INCLUSO ACESSÓRIOS DE FIXAÇÃO E IÇAMENTO</t>
  </si>
  <si>
    <t>CUMEEIRA PARA TELHA DE FIBROCIMENTO ONDULADA E = 6 mm, INCLUSO ACESSÓRIOS DE FIXAÇÃO E IÇAMENTO. AF_06/2016</t>
  </si>
  <si>
    <t>CUMEEIRA UNIVERSAL PARA TELHA ONDULADA DE FIBROCIMENTO, E = 6 mm, ABA 210 mm, COMPRIMENTO 1100 mm (SEM AMIANTO)</t>
  </si>
  <si>
    <t>KIT DE PORTA DE MADEIRA PARA PINTURA, SEMI-OCA (LEVE OU MÉDIA), PADRÃO MÉDIO, 90x210cm, ESPESSURA DE 3,5cm, ITENS INCLUSOS: DOBRADIÇAS, MONTAGEM E INSTALAÇÃO DO BATENTE, FECHADURA COM EXECUÇÃO DO FURO</t>
  </si>
  <si>
    <t>ADUELA / MARCO / BATENTE PARA PORTA DE 90x210cm, FIXAÇÃO COM ARGAMASSA, PADRÃO MÉDIO - FORNECIMENTO E INSTALAÇÃO</t>
  </si>
  <si>
    <t>PORTA DE VIDRO TEMPERADO, 1,2x2,10m, ESPESSURA 10mm, INCLUSIVE ACESSORIOS</t>
  </si>
  <si>
    <t>BANCADA DE GRANITO POLIDO 1,50x0,30m - FORNECIMENTO E INSTALAÇÃO</t>
  </si>
  <si>
    <t>CHAPISCO APLICADO EM ALVENARIA (COM PRESENÇA DE VÃOS) E ESTRUTURAS DE CONCRETO, COM COLHER DE PEDREIRO.  ARGAMASSA TRAÇO 1:3 COM PREPARO EM BETONEIRA 400l</t>
  </si>
  <si>
    <t>MASSA ÚNICA, PARA RECEBIMENTO DE PINTURA, EM ARGAMASSA TRAÇO 1:2:8, PREPARO MECÂNICO COM BETONEIRA 400l, APLICADA MANUALMENTE, ESPESSURA DE 10mm, COM EXECUÇÃO DE TALISCAS</t>
  </si>
  <si>
    <t>CONTRAPISO EM ARGAMASSA TRAÇO 1:4 (CIMENTO E AREIA), PREPARO MECÂNICO COM BETONEIRA 400l, APLICADO EM ÁREAS MOLHADAS SOBRE IMPERMEABILIZAÇÃO, ESPESSURA 4cm</t>
  </si>
  <si>
    <t>REVESTIMENTO CERÂMICO PARA PISO COM PLACAS TIPO ESMALTADA EXTRA DE DIMENSÕES 45x45cm APLICADA EM AMBIENTES DE ÁREA MAIOR QUE 10 m²</t>
  </si>
  <si>
    <t>98564</t>
  </si>
  <si>
    <t>PROTEÇÃO MECÂNICA DE SUPERFÍCIE VERTICAL COM ARGAMASSA DE CIMENTO E AREIA, TRAÇO 1:3, E=2CM. AF_06/2018</t>
  </si>
  <si>
    <t>10931</t>
  </si>
  <si>
    <t>TELA DE ARAME GALV, HEXAGONAL,  FIO 0,56 MM (24  BWG), MALHA  1/2", H = 1 M</t>
  </si>
  <si>
    <t>10,16</t>
  </si>
  <si>
    <t>87372</t>
  </si>
  <si>
    <t>ARGAMASSA TRAÇO 1:3 (CIMENTO E AREIA MÉDIA) PARA CONTRAPISO, PREPARO MANUAL. AF_06/2014</t>
  </si>
  <si>
    <t>0,0250000</t>
  </si>
  <si>
    <t>490,02</t>
  </si>
  <si>
    <t>0,4670000</t>
  </si>
  <si>
    <t>21,59</t>
  </si>
  <si>
    <t>0,0940000</t>
  </si>
  <si>
    <t>PROTEÇÃO MECÂNICA DE SUPERFÍCIE VERTICAL COM ARGAMASSA DE CIMENTO E AREIA, TRAÇO 1:3, E=2CM</t>
  </si>
  <si>
    <t>SINAPI 98564</t>
  </si>
  <si>
    <t>CAIXA D´AGUA EM POLIETILENO, 500l, COM ACESSÓRIOS</t>
  </si>
  <si>
    <t>CAIXA SIFONADA, PVC, DN 100x100x50 mm, FORNECIDA E INSTALADA EM RAMAIS DE ENCAMINHAMENTO DE ÁGUA PLUVIAL</t>
  </si>
  <si>
    <t>LUMINÁRIA LED QUADRADA DE SOBREPOR COM DIFUSOR TRANSLÚCIDO, 4000 K, FLUXO LUMINOSO DE 4140 A 4456 LM, POTÊNCIA DE 37 A 39 W</t>
  </si>
  <si>
    <t>LUMINÁRIA LED QUADRADA DE SOBREPOR, POTÊNCIA DE 37 A 39W FLUXO LUMINOSO 4140 A 4456 LM, 220V, TEMPERATURA DE COR 4000 K, DIFUSOR TRANSLUCIDO TRANSPARENTE, REF. MINOTAURO MS PREMIUM ITAIM, LHT43- S4000840 DA LUMICENTER, AL 0770 DA AJALUMI OU EQUIVALENTE</t>
  </si>
  <si>
    <t>LUMINÁRIA LED REDONDA DE SOBREPOR, POTÊNCIA DE 9 A 10W, FLUXO LUMINOSO DE 800 A 1060 LM, TEMPERATURA COR 4000K, COM DIFUSOR RECUADO EM ACRÍLICO TRANSLUCIDO, REF. DORAH S PC DA ITAIM, AL 0350 DA AJALUMI, EF70- S0850840 DA LUMICENTER OU EQUIVALENTE</t>
  </si>
  <si>
    <t>LUMINÁRIA LED REDONDA DE SOBREPOR COM DIFUSOR RECUADO TRANSLUCIDO, 4000 K, FLUXO LUMINOSO DE 800 A 1060 LM, POTÊNCIA DE 9 A 10 W</t>
  </si>
  <si>
    <t>LAVATÓRIO EM LOUÇA COM COLUNA SUSPENSA</t>
  </si>
  <si>
    <t>LAVATÓRIO DE LOUÇA COM COLUNA SUSPENSA</t>
  </si>
  <si>
    <t xml:space="preserve">FITA TEFLON DE 18 MM </t>
  </si>
  <si>
    <t>PARAFUSO E BUCHA DE 8´ PARA FIXAÇÃO DE LOUÇA SANITÁRIA</t>
  </si>
  <si>
    <t>CPOS 44.01.240</t>
  </si>
  <si>
    <t>88650</t>
  </si>
  <si>
    <t>RODAPÉ CERÂMICO DE 7CM DE ALTURA COM PLACAS TIPO ESMALTADA EXTRA DE DIMENSÕES 60X60CM. AF_06/2014</t>
  </si>
  <si>
    <t>11,72</t>
  </si>
  <si>
    <t>0,1880000</t>
  </si>
  <si>
    <t>47,07</t>
  </si>
  <si>
    <t>0,6030000</t>
  </si>
  <si>
    <t>0,0840000</t>
  </si>
  <si>
    <t>0,0850000</t>
  </si>
  <si>
    <t>SINAPI 88650</t>
  </si>
  <si>
    <t>RODAPÉ CERÂMICO DE 7CM DE ALTURA COM PLACAS TIPO PORCELANATO</t>
  </si>
  <si>
    <t>RUA SÃO PAULO Nº 74</t>
  </si>
  <si>
    <t>REQUALIFICA UBS - REFORMA</t>
  </si>
  <si>
    <t>SINAPI - JULHO DE 2019</t>
  </si>
  <si>
    <t>MEMÓRIA DE CÁLCULO</t>
  </si>
  <si>
    <t>12 unidades</t>
  </si>
  <si>
    <t>8 unidades</t>
  </si>
  <si>
    <t>5 unidades</t>
  </si>
  <si>
    <t>A = 19,22 + 6,10  = 25,40 m²</t>
  </si>
  <si>
    <t>L = 4,00 + 3,00 + 5,00 = 12,00 m</t>
  </si>
  <si>
    <t>L = 24,00 + 3,00 * 6,00 = 42,00 m</t>
  </si>
  <si>
    <t>L = 6,00 + 3,00 * 6,00 = 24,00 m</t>
  </si>
  <si>
    <t>1 unidade</t>
  </si>
  <si>
    <t>L = 36,00 + 7,00 * 4,00 = 64,00 m</t>
  </si>
  <si>
    <t>2 unidades</t>
  </si>
  <si>
    <t>Banheiro PNE</t>
  </si>
  <si>
    <t>Banheiro feminino e masculino</t>
  </si>
  <si>
    <t>1 unidade, Cozinha</t>
  </si>
  <si>
    <t>50 metros</t>
  </si>
  <si>
    <t>200 metros</t>
  </si>
  <si>
    <t>L = 30,50 m</t>
  </si>
  <si>
    <t>L = 14,78 + 16,72 + 18,48 + 11,40 + 8,34 + 8,20 + 4,59x2 + 16,84 + 16,8x2 + 25,66 + 17,04 + 14,24 + 13,26 + 16,38 + 12,34 + 9,78x2 + 38,7 + 16,26 + 6,99 + 16,26 + 7,32 + 7,02 + 20,32 + 12,16 + 16,86 + 9,38 + 17,61 = 425,00 m²</t>
  </si>
  <si>
    <t>A = 1,60x2,50 = 4,00 m²</t>
  </si>
  <si>
    <t>V = 33,10x0,20 = 6,70 m²</t>
  </si>
  <si>
    <t>A = 4,75x2 + 2,57x4 + 3,00x2 + 1,32x2 + 2,90x2 + 1,80x2 = 37,90 m²</t>
  </si>
  <si>
    <t>A = 9 portasx0,80x2,10 = 15,20 m²</t>
  </si>
  <si>
    <t>A = 26,36x1,10 + 10,08x1,10 = 40,10 m²</t>
  </si>
  <si>
    <t>A = 4,11 + 3,30 + 1,88x2 + 19,22 + 6,10 + 348,00 = 384,50 m²</t>
  </si>
  <si>
    <t>L = 1,50x8 = 12 m</t>
  </si>
  <si>
    <t xml:space="preserve"> 1 unidade (1,50x0,30 m²)</t>
  </si>
  <si>
    <t>1 unidade (1,20x2,10 m²)</t>
  </si>
  <si>
    <t>A = ( 2x(0,97 + 2,57 + 1,32 + 3,00 + 1,03x2 + 2,02 + 1,42 + 0,90 + 5,85 + 2,89)x3,00 )x130 % = 179,40 m²</t>
  </si>
  <si>
    <t>A = 12,54 + 16,49 + 11,04 + 8,00 + 3,30 + 4,11 + 1,88x2 + 15,59 + 13,83x2 + 33,52 + 12,37 + 16,16 + 10,39 + 15,27 + 9,51 + 5,8x2 + 25,35 + 16,52 + 2,56 + 13,43 + 3,24 + 3,02 + 25,23 + 8,14 + 16,01 + 5,20 + 17,53 = 348,00 m²</t>
  </si>
  <si>
    <t>A = 19,22 + 6,10 + 26,36x1,10 + 10,08x1,10 = 65,50 m²</t>
  </si>
  <si>
    <t>BANCADA DE MÁRMORE SINTÉTICO 120x60cm, COM CUBA INTEGRADA, INCLUSO SIFÃO TIPO FLEXÍVEL EM PVC, VÁLVULA EM PLÁSTICO CROMADO TIPO AMERICANA E TORNEIRA CROMADA LONGA, DE PAREDE</t>
  </si>
  <si>
    <t>LAVATÓRIO LOUÇA BRANCA COM COLUNA, *44x35,5* cm, PADRÃO POPULAR - FORNECIMENTO E INSTALAÇÃO</t>
  </si>
  <si>
    <t>BARRA DE APOIO RETA, PARA PESSOAS COM MOBILIDADE REDUZIDA, EM TUBO DE AÇO INOXIDÁVEL DE 1 1/2´x800 mm</t>
  </si>
  <si>
    <t>A = 3,40x4,00 + 4,00x5,00 + 31,70x6,00 + 13,70x7,00 + (6,00 + 3,40 + 12,00 + 3,40 + 5,50 + 5,50 + 6,00)x3,00 = 446,00 m²</t>
  </si>
  <si>
    <t>A = 3,40x3,40 + 31,70x7,00 + 6,00x20,60 - 4,00x3,40 - 4,00x6,90 = 316,00 m²</t>
  </si>
  <si>
    <t>A = 30,6x13,70 = 420,00 m²</t>
  </si>
  <si>
    <t>A = (1,00 + 0,97 + 2,57 + 1,32 + 3,00 + 1,03x2 + 2,02 + 1,42 + 0,90 + 5,85 + 2,89)x3,00 = 72,00 m²</t>
  </si>
  <si>
    <t>A = 3x(0,80x2,10) = 5,10 m²</t>
  </si>
  <si>
    <t>A = 2,20x(7,32x2 + 8,37 + 5,49x2 + 1,80x2 + 2,90x2) = 95,50 m²</t>
  </si>
  <si>
    <t>L = ( 14,78 + 16,72 + 18,48 + 11,40 + 8,34 + 8,20 + 4,59x2 + 16,84 + 16,8x2 + 25,66 + 17,04 + 14,24 + 13,26 + 16,38 + 12,34 + 9,78x2 + 38,7 + 16,26 + 6,99 + 16,26 + 7,32 + 7,02 + 20,32 + 12,16 + 16,86 + 9,38 + 17,61 )x3,00 = 1275,00 m²</t>
  </si>
  <si>
    <t>A = 3,31 + 4,14 + 2,01 + 5,46 + 2,31 + 0,80x3 + 5,70 + 1,50x2 + 1,20 + 18,06 + 1,50 + 2,03 + 1,50 + 4,65 + 3,15x3 + 3,23x2 + 2,16 + 2,01 + 1,79x2 + 8,82 + 1,59 + 3,28 + 1,44 + 4,56 + 3,72 + 1,50 + 2,88 + 6,60 + 1,50 + 0,80 + 13,99 + 9,28 = 141,00 m²</t>
  </si>
  <si>
    <t>A = 1,50x(1,68x22 + 5,04 + 5,88 + 2,10 +3,36x10 + 6,30 + 2,31 + 8,19 + 9,87 + 8,40 + 5,04 + 9,24) = 200,00 m²</t>
  </si>
  <si>
    <t>L = 4,75 + 1,82x2 + 11,81 + 2,87 + 3,32 + 2,17x2 + 7,36 + 13,34x2 + 30,11 = 94,90 m</t>
  </si>
  <si>
    <t>PESO</t>
  </si>
  <si>
    <t>TOTAL</t>
  </si>
  <si>
    <t>ETAPA 1</t>
  </si>
  <si>
    <t>MÊS 1</t>
  </si>
  <si>
    <t>ETAPA 2</t>
  </si>
  <si>
    <t>ETAPA 3</t>
  </si>
  <si>
    <t>ETAPA 4</t>
  </si>
  <si>
    <t>ETAPA 5</t>
  </si>
  <si>
    <t>MÊS 2</t>
  </si>
  <si>
    <t>MÊS 3</t>
  </si>
  <si>
    <t>MÊS 4</t>
  </si>
  <si>
    <t>MÊS 5</t>
  </si>
  <si>
    <t>CRONOGRAMA FÍSICO-FINANCEIRO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</si>
</sst>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R$&quot;#,##0.00"/>
    <numFmt numFmtId="165" formatCode="0.0%"/>
    <numFmt numFmtId="166" formatCode="0.000"/>
    <numFmt numFmtId="167" formatCode="0\ &quot;unidades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2" xfId="0" applyFont="1" applyBorder="1"/>
    <xf numFmtId="0" fontId="2" fillId="0" borderId="3" xfId="0" applyFont="1" applyBorder="1" applyAlignment="1">
      <alignment horizontal="left"/>
    </xf>
    <xf numFmtId="0" fontId="1" fillId="0" borderId="0" xfId="0" applyFont="1" applyBorder="1"/>
    <xf numFmtId="0" fontId="2" fillId="0" borderId="4" xfId="0" applyFont="1" applyBorder="1" applyAlignment="1">
      <alignment horizontal="left"/>
    </xf>
    <xf numFmtId="0" fontId="1" fillId="0" borderId="5" xfId="0" applyFont="1" applyBorder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1" fillId="2" borderId="0" xfId="0" applyFont="1" applyFill="1" applyBorder="1"/>
    <xf numFmtId="0" fontId="2" fillId="2" borderId="4" xfId="0" applyFont="1" applyFill="1" applyBorder="1" applyAlignment="1">
      <alignment horizontal="left"/>
    </xf>
    <xf numFmtId="0" fontId="1" fillId="2" borderId="5" xfId="0" applyFont="1" applyFill="1" applyBorder="1"/>
    <xf numFmtId="2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2" fontId="3" fillId="2" borderId="21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2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66" fontId="2" fillId="2" borderId="13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2" fontId="2" fillId="2" borderId="35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0" fontId="3" fillId="2" borderId="3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18" xfId="0" applyNumberFormat="1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4" fontId="2" fillId="2" borderId="16" xfId="0" applyNumberFormat="1" applyFont="1" applyFill="1" applyBorder="1" applyAlignment="1">
      <alignment horizontal="left" vertical="center"/>
    </xf>
    <xf numFmtId="165" fontId="2" fillId="2" borderId="17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18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 wrapText="1"/>
    </xf>
    <xf numFmtId="164" fontId="3" fillId="2" borderId="4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/>
    </xf>
    <xf numFmtId="167" fontId="2" fillId="2" borderId="25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10" fontId="5" fillId="2" borderId="16" xfId="0" applyNumberFormat="1" applyFont="1" applyFill="1" applyBorder="1" applyAlignment="1">
      <alignment horizontal="center" vertical="center"/>
    </xf>
    <xf numFmtId="164" fontId="3" fillId="2" borderId="49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16" xfId="0" applyNumberFormat="1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10" fontId="5" fillId="2" borderId="13" xfId="0" applyNumberFormat="1" applyFont="1" applyFill="1" applyBorder="1" applyAlignment="1">
      <alignment horizontal="center" vertical="center"/>
    </xf>
    <xf numFmtId="10" fontId="5" fillId="2" borderId="1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164" fontId="5" fillId="2" borderId="46" xfId="0" applyNumberFormat="1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2" fontId="3" fillId="2" borderId="3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" fontId="3" fillId="2" borderId="40" xfId="0" applyNumberFormat="1" applyFont="1" applyFill="1" applyBorder="1" applyAlignment="1">
      <alignment horizontal="center" vertical="center"/>
    </xf>
    <xf numFmtId="2" fontId="3" fillId="2" borderId="28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94"/>
  <sheetViews>
    <sheetView view="pageBreakPreview" zoomScale="85" zoomScaleNormal="85" zoomScaleSheetLayoutView="85" workbookViewId="0">
      <selection activeCell="D4" sqref="D4:G4"/>
    </sheetView>
  </sheetViews>
  <sheetFormatPr defaultColWidth="12.7109375" defaultRowHeight="39.950000000000003" customHeight="1" x14ac:dyDescent="0.25"/>
  <cols>
    <col min="1" max="1" width="12.7109375" style="9"/>
    <col min="2" max="2" width="7.7109375" style="9" customWidth="1"/>
    <col min="3" max="3" width="10.7109375" style="9" customWidth="1"/>
    <col min="4" max="4" width="60.7109375" style="9" customWidth="1"/>
    <col min="5" max="5" width="8.7109375" style="53" hidden="1" customWidth="1"/>
    <col min="6" max="6" width="8.7109375" style="53" customWidth="1"/>
    <col min="7" max="7" width="9.7109375" style="53" customWidth="1"/>
    <col min="8" max="8" width="12.7109375" style="54" hidden="1" customWidth="1"/>
    <col min="9" max="9" width="12.7109375" style="54" customWidth="1"/>
    <col min="10" max="10" width="16.7109375" style="54" customWidth="1"/>
    <col min="11" max="11" width="3" style="9" bestFit="1" customWidth="1"/>
    <col min="12" max="12" width="11.28515625" style="55" customWidth="1"/>
    <col min="13" max="13" width="84.85546875" style="55" customWidth="1"/>
    <col min="14" max="14" width="13.140625" style="55" customWidth="1"/>
    <col min="15" max="15" width="49.7109375" style="55" customWidth="1"/>
    <col min="16" max="16" width="24.140625" style="55" customWidth="1"/>
    <col min="17" max="17" width="18.28515625" style="55" customWidth="1"/>
    <col min="18" max="18" width="15.140625" style="55" customWidth="1"/>
    <col min="19" max="19" width="94.140625" style="55" bestFit="1" customWidth="1"/>
    <col min="20" max="20" width="4.85546875" style="9" bestFit="1" customWidth="1"/>
    <col min="21" max="21" width="49.7109375" style="9" bestFit="1" customWidth="1"/>
    <col min="22" max="22" width="14.28515625" style="9" bestFit="1" customWidth="1"/>
    <col min="23" max="23" width="8.42578125" style="9" bestFit="1" customWidth="1"/>
    <col min="24" max="16384" width="12.7109375" style="9"/>
  </cols>
  <sheetData>
    <row r="1" spans="2:23" ht="39.950000000000003" customHeight="1" thickBot="1" x14ac:dyDescent="0.3"/>
    <row r="2" spans="2:23" ht="24.95" customHeight="1" thickBot="1" x14ac:dyDescent="0.3">
      <c r="B2" s="149" t="s">
        <v>0</v>
      </c>
      <c r="C2" s="150"/>
      <c r="D2" s="150"/>
      <c r="E2" s="150"/>
      <c r="F2" s="150"/>
      <c r="G2" s="150"/>
      <c r="H2" s="150"/>
      <c r="I2" s="150"/>
      <c r="J2" s="151"/>
    </row>
    <row r="3" spans="2:23" ht="24.95" customHeight="1" x14ac:dyDescent="0.25">
      <c r="B3" s="164" t="s">
        <v>34</v>
      </c>
      <c r="C3" s="165"/>
      <c r="D3" s="56" t="s">
        <v>35</v>
      </c>
      <c r="E3" s="10"/>
      <c r="F3" s="10"/>
      <c r="G3" s="105" t="s">
        <v>1033</v>
      </c>
      <c r="I3" s="109">
        <v>0.2</v>
      </c>
      <c r="J3" s="115"/>
    </row>
    <row r="4" spans="2:23" ht="24.95" customHeight="1" x14ac:dyDescent="0.25">
      <c r="B4" s="166" t="s">
        <v>8</v>
      </c>
      <c r="C4" s="167"/>
      <c r="D4" s="162" t="s">
        <v>2045</v>
      </c>
      <c r="E4" s="162"/>
      <c r="F4" s="162"/>
      <c r="G4" s="162"/>
      <c r="I4" s="116" t="s">
        <v>33</v>
      </c>
      <c r="J4" s="117"/>
    </row>
    <row r="5" spans="2:23" ht="24.95" customHeight="1" x14ac:dyDescent="0.25">
      <c r="B5" s="166" t="s">
        <v>9</v>
      </c>
      <c r="C5" s="167"/>
      <c r="D5" s="162" t="s">
        <v>2044</v>
      </c>
      <c r="E5" s="162"/>
      <c r="F5" s="162"/>
      <c r="G5" s="162"/>
      <c r="I5" s="110" t="s">
        <v>1032</v>
      </c>
      <c r="J5" s="111"/>
    </row>
    <row r="6" spans="2:23" ht="24.95" customHeight="1" thickBot="1" x14ac:dyDescent="0.3">
      <c r="B6" s="168" t="s">
        <v>10</v>
      </c>
      <c r="C6" s="169"/>
      <c r="D6" s="163" t="s">
        <v>2046</v>
      </c>
      <c r="E6" s="163"/>
      <c r="F6" s="163"/>
      <c r="G6" s="163"/>
      <c r="I6" s="170">
        <f ca="1">TODAY()</f>
        <v>43731</v>
      </c>
      <c r="J6" s="171"/>
    </row>
    <row r="7" spans="2:23" ht="35.1" customHeight="1" thickBot="1" x14ac:dyDescent="0.3">
      <c r="B7" s="102" t="s">
        <v>1</v>
      </c>
      <c r="C7" s="103" t="s">
        <v>2</v>
      </c>
      <c r="D7" s="150" t="s">
        <v>3</v>
      </c>
      <c r="E7" s="150"/>
      <c r="F7" s="57" t="s">
        <v>4</v>
      </c>
      <c r="G7" s="57" t="s">
        <v>5</v>
      </c>
      <c r="H7" s="58" t="s">
        <v>1572</v>
      </c>
      <c r="I7" s="58" t="s">
        <v>6</v>
      </c>
      <c r="J7" s="59" t="s">
        <v>7</v>
      </c>
    </row>
    <row r="8" spans="2:23" ht="5.0999999999999996" customHeight="1" thickBot="1" x14ac:dyDescent="0.3">
      <c r="B8" s="149"/>
      <c r="C8" s="150"/>
      <c r="D8" s="150"/>
      <c r="E8" s="150"/>
      <c r="F8" s="150"/>
      <c r="G8" s="150"/>
      <c r="H8" s="150"/>
      <c r="I8" s="150"/>
      <c r="J8" s="151"/>
    </row>
    <row r="9" spans="2:23" ht="30" customHeight="1" x14ac:dyDescent="0.25">
      <c r="B9" s="106" t="s">
        <v>11</v>
      </c>
      <c r="C9" s="158" t="s">
        <v>958</v>
      </c>
      <c r="D9" s="158"/>
      <c r="E9" s="158"/>
      <c r="F9" s="158"/>
      <c r="G9" s="158"/>
      <c r="H9" s="158"/>
      <c r="I9" s="107"/>
      <c r="J9" s="108">
        <f>J29/$J$492</f>
        <v>5.1956511824570291E-2</v>
      </c>
      <c r="N9" s="55" t="s">
        <v>79</v>
      </c>
      <c r="O9" s="55" t="s">
        <v>954</v>
      </c>
      <c r="P9" s="55" t="s">
        <v>44</v>
      </c>
      <c r="Q9" s="55" t="s">
        <v>44</v>
      </c>
      <c r="R9" s="55" t="s">
        <v>44</v>
      </c>
      <c r="S9" s="55" t="s">
        <v>44</v>
      </c>
    </row>
    <row r="10" spans="2:23" ht="30" customHeight="1" x14ac:dyDescent="0.25">
      <c r="B10" s="145" t="s">
        <v>1790</v>
      </c>
      <c r="C10" s="146"/>
      <c r="D10" s="146"/>
      <c r="E10" s="146"/>
      <c r="F10" s="60" t="s">
        <v>15</v>
      </c>
      <c r="G10" s="60">
        <v>4</v>
      </c>
      <c r="H10" s="61">
        <v>315.34166666666698</v>
      </c>
      <c r="I10" s="61">
        <f>H10*(1+I3)</f>
        <v>378.41000000000037</v>
      </c>
      <c r="J10" s="62">
        <f>I10*G10</f>
        <v>1513.6400000000015</v>
      </c>
      <c r="L10" s="55">
        <v>97633</v>
      </c>
      <c r="M10" s="55" t="s">
        <v>1574</v>
      </c>
      <c r="N10" s="55" t="s">
        <v>156</v>
      </c>
      <c r="O10" s="55" t="s">
        <v>47</v>
      </c>
      <c r="P10" s="55" t="s">
        <v>1575</v>
      </c>
      <c r="Q10" s="55" t="s">
        <v>44</v>
      </c>
      <c r="R10" s="55" t="s">
        <v>44</v>
      </c>
      <c r="S10" s="55" t="s">
        <v>44</v>
      </c>
      <c r="T10" s="9" t="s">
        <v>44</v>
      </c>
      <c r="U10" s="9" t="s">
        <v>44</v>
      </c>
      <c r="V10" s="9" t="s">
        <v>44</v>
      </c>
      <c r="W10" s="9" t="s">
        <v>44</v>
      </c>
    </row>
    <row r="11" spans="2:23" ht="39.950000000000003" customHeight="1" x14ac:dyDescent="0.25">
      <c r="B11" s="145" t="s">
        <v>957</v>
      </c>
      <c r="C11" s="146"/>
      <c r="D11" s="146"/>
      <c r="E11" s="146"/>
      <c r="F11" s="60" t="s">
        <v>14</v>
      </c>
      <c r="G11" s="60">
        <f>ROUNDUP(33.1*0.2,1)</f>
        <v>6.6999999999999993</v>
      </c>
      <c r="H11" s="61">
        <f>J11/G11/(1+$I$3)</f>
        <v>46.258706467661696</v>
      </c>
      <c r="I11" s="61">
        <f>J11/G11</f>
        <v>55.51044776119403</v>
      </c>
      <c r="J11" s="62">
        <f>SUM(J12:J13)</f>
        <v>371.91999999999996</v>
      </c>
      <c r="L11" s="55">
        <v>97622</v>
      </c>
      <c r="M11" s="55" t="s">
        <v>953</v>
      </c>
      <c r="N11" s="55" t="s">
        <v>79</v>
      </c>
      <c r="O11" s="55" t="s">
        <v>954</v>
      </c>
      <c r="P11" s="55" t="s">
        <v>62</v>
      </c>
      <c r="Q11" s="55" t="s">
        <v>63</v>
      </c>
      <c r="R11" s="55" t="s">
        <v>955</v>
      </c>
      <c r="S11" s="55">
        <v>21.54</v>
      </c>
    </row>
    <row r="12" spans="2:23" ht="39.950000000000003" hidden="1" customHeight="1" x14ac:dyDescent="0.25">
      <c r="B12" s="147" t="s">
        <v>12</v>
      </c>
      <c r="C12" s="155" t="s">
        <v>979</v>
      </c>
      <c r="D12" s="63" t="s">
        <v>62</v>
      </c>
      <c r="E12" s="64">
        <v>0.22500000000000001</v>
      </c>
      <c r="F12" s="65" t="s">
        <v>63</v>
      </c>
      <c r="G12" s="65">
        <f>ROUNDUP(E12*$G$11,2)</f>
        <v>1.51</v>
      </c>
      <c r="H12" s="66">
        <v>21.59</v>
      </c>
      <c r="I12" s="67">
        <f>ROUNDUP(H12*(1+$I$3),2)</f>
        <v>25.91</v>
      </c>
      <c r="J12" s="68">
        <f>ROUNDUP(G12*I12,2)</f>
        <v>39.129999999999995</v>
      </c>
      <c r="L12" s="55" t="s">
        <v>952</v>
      </c>
      <c r="M12" s="55" t="s">
        <v>953</v>
      </c>
      <c r="N12" s="55" t="s">
        <v>79</v>
      </c>
      <c r="O12" s="55" t="s">
        <v>954</v>
      </c>
      <c r="P12" s="55" t="s">
        <v>68</v>
      </c>
      <c r="Q12" s="55" t="s">
        <v>63</v>
      </c>
      <c r="R12" s="55" t="s">
        <v>956</v>
      </c>
      <c r="S12" s="55" t="s">
        <v>91</v>
      </c>
    </row>
    <row r="13" spans="2:23" ht="39.950000000000003" hidden="1" customHeight="1" x14ac:dyDescent="0.25">
      <c r="B13" s="148"/>
      <c r="C13" s="157"/>
      <c r="D13" s="69" t="s">
        <v>68</v>
      </c>
      <c r="E13" s="70">
        <v>2.3248000000000002</v>
      </c>
      <c r="F13" s="71" t="s">
        <v>63</v>
      </c>
      <c r="G13" s="72">
        <f>ROUNDUP(E13*$G$11,2)</f>
        <v>15.58</v>
      </c>
      <c r="H13" s="73">
        <v>17.8</v>
      </c>
      <c r="I13" s="67">
        <f>ROUNDUP(H13*(1+$I$3),2)</f>
        <v>21.36</v>
      </c>
      <c r="J13" s="68">
        <f>ROUNDUP(G13*I13,2)</f>
        <v>332.78999999999996</v>
      </c>
      <c r="L13" s="55" t="s">
        <v>952</v>
      </c>
      <c r="M13" s="55" t="s">
        <v>953</v>
      </c>
      <c r="N13" s="55" t="s">
        <v>156</v>
      </c>
      <c r="O13" s="55" t="s">
        <v>948</v>
      </c>
      <c r="P13" s="55" t="s">
        <v>44</v>
      </c>
      <c r="Q13" s="55" t="s">
        <v>44</v>
      </c>
      <c r="R13" s="55" t="s">
        <v>44</v>
      </c>
      <c r="S13" s="55" t="s">
        <v>44</v>
      </c>
    </row>
    <row r="14" spans="2:23" ht="39.950000000000003" customHeight="1" x14ac:dyDescent="0.25">
      <c r="B14" s="145" t="s">
        <v>1810</v>
      </c>
      <c r="C14" s="146"/>
      <c r="D14" s="146"/>
      <c r="E14" s="146"/>
      <c r="F14" s="60" t="s">
        <v>15</v>
      </c>
      <c r="G14" s="60">
        <f>ROUNDUP(4.75*2+2.57*4+3*2+1.32*2+2.9*2+1.8*2,1)</f>
        <v>37.9</v>
      </c>
      <c r="H14" s="61">
        <f>J14/G14/(1+$I$3)</f>
        <v>10.373570800351802</v>
      </c>
      <c r="I14" s="61">
        <f>J14/G14</f>
        <v>12.448284960422162</v>
      </c>
      <c r="J14" s="62">
        <f>SUM(J15:J16)</f>
        <v>471.78999999999996</v>
      </c>
      <c r="L14" s="55" t="s">
        <v>763</v>
      </c>
      <c r="M14" s="55" t="s">
        <v>764</v>
      </c>
      <c r="N14" s="55" t="s">
        <v>156</v>
      </c>
      <c r="O14" s="55" t="s">
        <v>948</v>
      </c>
      <c r="P14" s="55" t="s">
        <v>772</v>
      </c>
      <c r="Q14" s="55" t="s">
        <v>39</v>
      </c>
      <c r="R14" s="55" t="s">
        <v>773</v>
      </c>
      <c r="S14" s="55" t="s">
        <v>927</v>
      </c>
    </row>
    <row r="15" spans="2:23" ht="39.950000000000003" hidden="1" customHeight="1" x14ac:dyDescent="0.25">
      <c r="B15" s="147" t="s">
        <v>977</v>
      </c>
      <c r="C15" s="155" t="s">
        <v>1791</v>
      </c>
      <c r="D15" s="74" t="s">
        <v>772</v>
      </c>
      <c r="E15" s="65">
        <v>0.4</v>
      </c>
      <c r="F15" s="65" t="s">
        <v>39</v>
      </c>
      <c r="G15" s="65">
        <f>ROUNDUP(E15*$G$14,2)</f>
        <v>15.16</v>
      </c>
      <c r="H15" s="66">
        <v>8.1300000000000008</v>
      </c>
      <c r="I15" s="67">
        <f>ROUNDUP(H15*(1+$I$3),2)</f>
        <v>9.76</v>
      </c>
      <c r="J15" s="68">
        <f>ROUNDUP(G15*I15,2)</f>
        <v>147.97</v>
      </c>
      <c r="L15" s="55" t="s">
        <v>763</v>
      </c>
      <c r="M15" s="55" t="s">
        <v>764</v>
      </c>
      <c r="N15" s="55" t="s">
        <v>156</v>
      </c>
      <c r="O15" s="55" t="s">
        <v>948</v>
      </c>
      <c r="P15" s="55" t="s">
        <v>68</v>
      </c>
      <c r="Q15" s="55" t="s">
        <v>63</v>
      </c>
      <c r="R15" s="55" t="s">
        <v>773</v>
      </c>
      <c r="S15" s="55" t="s">
        <v>91</v>
      </c>
    </row>
    <row r="16" spans="2:23" ht="39.950000000000003" hidden="1" customHeight="1" x14ac:dyDescent="0.25">
      <c r="B16" s="148"/>
      <c r="C16" s="157"/>
      <c r="D16" s="69" t="s">
        <v>68</v>
      </c>
      <c r="E16" s="71">
        <v>0.4</v>
      </c>
      <c r="F16" s="71" t="s">
        <v>63</v>
      </c>
      <c r="G16" s="72">
        <f>ROUNDUP(E16*$G$14,2)</f>
        <v>15.16</v>
      </c>
      <c r="H16" s="73">
        <v>17.8</v>
      </c>
      <c r="I16" s="67">
        <f>ROUNDUP(H16*(1+$I$3),2)</f>
        <v>21.36</v>
      </c>
      <c r="J16" s="68">
        <f>ROUNDUP(G16*I16,2)</f>
        <v>323.82</v>
      </c>
      <c r="L16" s="55" t="s">
        <v>763</v>
      </c>
      <c r="M16" s="55" t="s">
        <v>764</v>
      </c>
      <c r="N16" s="55" t="s">
        <v>156</v>
      </c>
      <c r="O16" s="55" t="s">
        <v>948</v>
      </c>
      <c r="P16" s="55" t="s">
        <v>44</v>
      </c>
      <c r="Q16" s="55" t="s">
        <v>44</v>
      </c>
      <c r="R16" s="55" t="s">
        <v>44</v>
      </c>
      <c r="S16" s="55" t="s">
        <v>44</v>
      </c>
    </row>
    <row r="17" spans="2:24" ht="30" customHeight="1" x14ac:dyDescent="0.25">
      <c r="B17" s="145" t="s">
        <v>1034</v>
      </c>
      <c r="C17" s="146"/>
      <c r="D17" s="146"/>
      <c r="E17" s="146"/>
      <c r="F17" s="60" t="s">
        <v>15</v>
      </c>
      <c r="G17" s="60">
        <f>ROUNDUP(9*0.8*2.1,1)</f>
        <v>15.2</v>
      </c>
      <c r="H17" s="61">
        <f>J17/G17/(1+$I$3)</f>
        <v>14.875000000000002</v>
      </c>
      <c r="I17" s="61">
        <f>J17/G17</f>
        <v>17.850000000000001</v>
      </c>
      <c r="J17" s="62">
        <f>SUM(J18:J19)</f>
        <v>271.32</v>
      </c>
      <c r="L17" s="55" t="s">
        <v>973</v>
      </c>
      <c r="M17" s="55" t="s">
        <v>974</v>
      </c>
      <c r="N17" s="55" t="s">
        <v>156</v>
      </c>
      <c r="O17" s="55" t="s">
        <v>975</v>
      </c>
      <c r="P17" s="55" t="s">
        <v>62</v>
      </c>
      <c r="Q17" s="55" t="s">
        <v>63</v>
      </c>
      <c r="R17" s="55">
        <v>0.13150000000000001</v>
      </c>
      <c r="S17" s="55" t="s">
        <v>932</v>
      </c>
    </row>
    <row r="18" spans="2:24" ht="39.950000000000003" hidden="1" customHeight="1" x14ac:dyDescent="0.25">
      <c r="B18" s="147" t="s">
        <v>978</v>
      </c>
      <c r="C18" s="155" t="s">
        <v>1646</v>
      </c>
      <c r="D18" s="63" t="s">
        <v>62</v>
      </c>
      <c r="E18" s="64">
        <f>2*0.1315</f>
        <v>0.26300000000000001</v>
      </c>
      <c r="F18" s="64" t="s">
        <v>928</v>
      </c>
      <c r="G18" s="64">
        <f>ROUNDUP(E18*$G$17,2)</f>
        <v>4</v>
      </c>
      <c r="H18" s="66">
        <v>21.59</v>
      </c>
      <c r="I18" s="67">
        <f>ROUNDUP(H18*(1+$I$3),2)</f>
        <v>25.91</v>
      </c>
      <c r="J18" s="68">
        <f>ROUNDUP(G18*I18,2)</f>
        <v>103.64</v>
      </c>
      <c r="L18" s="55">
        <v>97644</v>
      </c>
      <c r="M18" s="55" t="s">
        <v>974</v>
      </c>
      <c r="N18" s="55" t="s">
        <v>156</v>
      </c>
      <c r="O18" s="55" t="s">
        <v>975</v>
      </c>
      <c r="P18" s="55" t="s">
        <v>68</v>
      </c>
      <c r="Q18" s="55" t="s">
        <v>63</v>
      </c>
      <c r="R18" s="55" t="s">
        <v>976</v>
      </c>
      <c r="S18" s="55" t="s">
        <v>91</v>
      </c>
    </row>
    <row r="19" spans="2:24" ht="39.950000000000003" hidden="1" customHeight="1" x14ac:dyDescent="0.25">
      <c r="B19" s="148"/>
      <c r="C19" s="157"/>
      <c r="D19" s="69" t="s">
        <v>68</v>
      </c>
      <c r="E19" s="71">
        <f>2*0.258</f>
        <v>0.51600000000000001</v>
      </c>
      <c r="F19" s="71" t="s">
        <v>928</v>
      </c>
      <c r="G19" s="71">
        <f>ROUNDUP(E19*$G$17,2)</f>
        <v>7.85</v>
      </c>
      <c r="H19" s="73">
        <v>17.8</v>
      </c>
      <c r="I19" s="67">
        <f>ROUNDUP(H19*(1+$I$3),2)</f>
        <v>21.36</v>
      </c>
      <c r="J19" s="68">
        <f>ROUNDUP(G19*I19,2)</f>
        <v>167.67999999999998</v>
      </c>
      <c r="L19" s="55" t="s">
        <v>973</v>
      </c>
      <c r="M19" s="55" t="s">
        <v>974</v>
      </c>
      <c r="N19" s="55" t="s">
        <v>150</v>
      </c>
      <c r="O19" s="55" t="s">
        <v>983</v>
      </c>
      <c r="P19" s="55" t="s">
        <v>44</v>
      </c>
      <c r="Q19" s="55" t="s">
        <v>44</v>
      </c>
      <c r="R19" s="55" t="s">
        <v>44</v>
      </c>
      <c r="S19" s="55" t="s">
        <v>44</v>
      </c>
    </row>
    <row r="20" spans="2:24" ht="30" customHeight="1" x14ac:dyDescent="0.25">
      <c r="B20" s="145" t="s">
        <v>989</v>
      </c>
      <c r="C20" s="146"/>
      <c r="D20" s="146"/>
      <c r="E20" s="146"/>
      <c r="F20" s="60" t="s">
        <v>1236</v>
      </c>
      <c r="G20" s="60">
        <v>12</v>
      </c>
      <c r="H20" s="61">
        <f>J20/G20/(1+$I$3)</f>
        <v>10.052777777777779</v>
      </c>
      <c r="I20" s="61">
        <f>J20/G20</f>
        <v>12.063333333333334</v>
      </c>
      <c r="J20" s="62">
        <f>SUM(J21:J22)</f>
        <v>144.76000000000002</v>
      </c>
      <c r="L20" s="55" t="s">
        <v>981</v>
      </c>
      <c r="M20" s="55" t="s">
        <v>982</v>
      </c>
      <c r="N20" s="55" t="s">
        <v>150</v>
      </c>
      <c r="O20" s="55" t="s">
        <v>983</v>
      </c>
      <c r="P20" s="55" t="s">
        <v>984</v>
      </c>
      <c r="Q20" s="55" t="s">
        <v>63</v>
      </c>
      <c r="R20" s="55" t="s">
        <v>985</v>
      </c>
      <c r="S20" s="55" t="s">
        <v>986</v>
      </c>
    </row>
    <row r="21" spans="2:24" ht="39.950000000000003" hidden="1" customHeight="1" x14ac:dyDescent="0.25">
      <c r="B21" s="147" t="s">
        <v>988</v>
      </c>
      <c r="C21" s="155" t="s">
        <v>990</v>
      </c>
      <c r="D21" s="63" t="s">
        <v>984</v>
      </c>
      <c r="E21" s="64">
        <f>0.1755</f>
        <v>0.17549999999999999</v>
      </c>
      <c r="F21" s="64" t="s">
        <v>928</v>
      </c>
      <c r="G21" s="64">
        <f>ROUNDUP(E21*$G$20,2)</f>
        <v>2.11</v>
      </c>
      <c r="H21" s="66">
        <v>22.24</v>
      </c>
      <c r="I21" s="67">
        <f>ROUNDUP(H21*(1+$I$3),2)</f>
        <v>26.69</v>
      </c>
      <c r="J21" s="68">
        <f>ROUNDUP(G21*I21,2)</f>
        <v>56.32</v>
      </c>
      <c r="L21" s="55">
        <v>97663</v>
      </c>
      <c r="M21" s="55" t="s">
        <v>982</v>
      </c>
      <c r="N21" s="55" t="s">
        <v>150</v>
      </c>
      <c r="O21" s="55" t="s">
        <v>983</v>
      </c>
      <c r="P21" s="55" t="s">
        <v>68</v>
      </c>
      <c r="Q21" s="55" t="s">
        <v>63</v>
      </c>
      <c r="R21" s="55" t="s">
        <v>987</v>
      </c>
      <c r="S21" s="55" t="s">
        <v>91</v>
      </c>
    </row>
    <row r="22" spans="2:24" ht="39.950000000000003" hidden="1" customHeight="1" x14ac:dyDescent="0.25">
      <c r="B22" s="148"/>
      <c r="C22" s="157"/>
      <c r="D22" s="69" t="s">
        <v>68</v>
      </c>
      <c r="E22" s="64">
        <f>0.3448</f>
        <v>0.3448</v>
      </c>
      <c r="F22" s="64" t="s">
        <v>928</v>
      </c>
      <c r="G22" s="64">
        <f>ROUNDUP(E22*$G$20,2)</f>
        <v>4.1399999999999997</v>
      </c>
      <c r="H22" s="73">
        <v>17.8</v>
      </c>
      <c r="I22" s="67">
        <f>ROUNDUP(H22*(1+$I$3),2)</f>
        <v>21.36</v>
      </c>
      <c r="J22" s="68">
        <f>ROUNDUP(G22*I22,2)</f>
        <v>88.440000000000012</v>
      </c>
      <c r="L22" s="55" t="s">
        <v>981</v>
      </c>
      <c r="M22" s="55" t="s">
        <v>982</v>
      </c>
      <c r="N22" s="75"/>
      <c r="O22" s="75"/>
      <c r="P22" s="75"/>
      <c r="Q22" s="75"/>
      <c r="R22" s="75"/>
      <c r="S22" s="75"/>
    </row>
    <row r="23" spans="2:24" ht="39.950000000000003" customHeight="1" x14ac:dyDescent="0.25">
      <c r="B23" s="145" t="s">
        <v>1109</v>
      </c>
      <c r="C23" s="146"/>
      <c r="D23" s="146"/>
      <c r="E23" s="146"/>
      <c r="F23" s="60" t="s">
        <v>15</v>
      </c>
      <c r="G23" s="60">
        <f>ROUNDUP((26.36+10.08)*1.1,1)</f>
        <v>40.1</v>
      </c>
      <c r="H23" s="61">
        <f>J23/G23/(1+$I$3)</f>
        <v>2.6855777223607644</v>
      </c>
      <c r="I23" s="61">
        <f>J23/G23</f>
        <v>3.2226932668329171</v>
      </c>
      <c r="J23" s="62">
        <f>SUM(J24:J25)</f>
        <v>129.22999999999999</v>
      </c>
      <c r="L23" s="55">
        <v>97631</v>
      </c>
      <c r="M23" s="55" t="s">
        <v>1105</v>
      </c>
      <c r="N23" s="55" t="s">
        <v>156</v>
      </c>
      <c r="O23" s="55" t="s">
        <v>47</v>
      </c>
      <c r="P23" s="55" t="s">
        <v>344</v>
      </c>
      <c r="Q23" s="55" t="s">
        <v>44</v>
      </c>
      <c r="R23" s="55" t="s">
        <v>44</v>
      </c>
      <c r="S23" s="55" t="s">
        <v>44</v>
      </c>
      <c r="T23" s="9" t="s">
        <v>44</v>
      </c>
      <c r="U23" s="9" t="s">
        <v>44</v>
      </c>
      <c r="V23" s="9" t="s">
        <v>44</v>
      </c>
      <c r="W23" s="9" t="s">
        <v>44</v>
      </c>
    </row>
    <row r="24" spans="2:24" ht="39.950000000000003" hidden="1" customHeight="1" x14ac:dyDescent="0.25">
      <c r="B24" s="147" t="s">
        <v>1103</v>
      </c>
      <c r="C24" s="155" t="s">
        <v>1108</v>
      </c>
      <c r="D24" s="63" t="s">
        <v>62</v>
      </c>
      <c r="E24" s="64">
        <v>3.7400000000000003E-2</v>
      </c>
      <c r="F24" s="64" t="s">
        <v>928</v>
      </c>
      <c r="G24" s="64">
        <f>ROUNDUP(E24*$G$23,2)</f>
        <v>1.5</v>
      </c>
      <c r="H24" s="66">
        <v>21.59</v>
      </c>
      <c r="I24" s="67">
        <f>ROUNDUP(H24*(1+$I$3),2)</f>
        <v>25.91</v>
      </c>
      <c r="J24" s="68">
        <f>ROUNDUP(G24*I24,2)</f>
        <v>38.869999999999997</v>
      </c>
      <c r="L24" s="1" t="s">
        <v>1104</v>
      </c>
      <c r="M24" s="1" t="s">
        <v>1105</v>
      </c>
      <c r="N24" s="1" t="s">
        <v>156</v>
      </c>
      <c r="O24" s="1" t="s">
        <v>47</v>
      </c>
      <c r="P24" s="1" t="s">
        <v>344</v>
      </c>
      <c r="Q24" s="1" t="s">
        <v>60</v>
      </c>
      <c r="R24" s="1" t="s">
        <v>61</v>
      </c>
      <c r="S24" s="1" t="s">
        <v>62</v>
      </c>
      <c r="T24" s="1" t="s">
        <v>63</v>
      </c>
      <c r="U24" s="1" t="s">
        <v>47</v>
      </c>
      <c r="V24" s="1" t="s">
        <v>1106</v>
      </c>
      <c r="W24" s="76" t="s">
        <v>932</v>
      </c>
    </row>
    <row r="25" spans="2:24" ht="39.950000000000003" hidden="1" customHeight="1" x14ac:dyDescent="0.25">
      <c r="B25" s="148"/>
      <c r="C25" s="157"/>
      <c r="D25" s="69" t="s">
        <v>68</v>
      </c>
      <c r="E25" s="64">
        <v>0.1053</v>
      </c>
      <c r="F25" s="64" t="s">
        <v>928</v>
      </c>
      <c r="G25" s="64">
        <f>ROUNDUP(E25*$G$23,2)</f>
        <v>4.2299999999999995</v>
      </c>
      <c r="H25" s="73">
        <v>17.8</v>
      </c>
      <c r="I25" s="67">
        <f>ROUNDUP(H25*(1+$I$3),2)</f>
        <v>21.36</v>
      </c>
      <c r="J25" s="68">
        <f>ROUNDUP(G25*I25,2)</f>
        <v>90.36</v>
      </c>
      <c r="L25" s="1" t="s">
        <v>1104</v>
      </c>
      <c r="M25" s="1" t="s">
        <v>1105</v>
      </c>
      <c r="N25" s="1" t="s">
        <v>156</v>
      </c>
      <c r="O25" s="1" t="s">
        <v>47</v>
      </c>
      <c r="P25" s="1" t="s">
        <v>344</v>
      </c>
      <c r="Q25" s="1" t="s">
        <v>60</v>
      </c>
      <c r="R25" s="1" t="s">
        <v>67</v>
      </c>
      <c r="S25" s="1" t="s">
        <v>68</v>
      </c>
      <c r="T25" s="1" t="s">
        <v>63</v>
      </c>
      <c r="U25" s="1" t="s">
        <v>47</v>
      </c>
      <c r="V25" s="1" t="s">
        <v>1107</v>
      </c>
      <c r="W25" s="76" t="s">
        <v>91</v>
      </c>
    </row>
    <row r="26" spans="2:24" ht="39.950000000000003" customHeight="1" x14ac:dyDescent="0.25">
      <c r="B26" s="145" t="s">
        <v>1611</v>
      </c>
      <c r="C26" s="146"/>
      <c r="D26" s="146"/>
      <c r="E26" s="146"/>
      <c r="F26" s="60" t="s">
        <v>15</v>
      </c>
      <c r="G26" s="60">
        <f>ROUNDUP(4.11+3.3+1.88*2+19.22+6.1+G99,1)</f>
        <v>384.5</v>
      </c>
      <c r="H26" s="61">
        <f>J26/G26/(1+$I$3)</f>
        <v>18.300823580407457</v>
      </c>
      <c r="I26" s="61">
        <f>J26/G26</f>
        <v>21.960988296488946</v>
      </c>
      <c r="J26" s="62">
        <f>SUM(J27:J28)</f>
        <v>8444</v>
      </c>
      <c r="L26" s="55">
        <v>97633</v>
      </c>
      <c r="M26" s="55" t="s">
        <v>1574</v>
      </c>
      <c r="N26" s="55" t="s">
        <v>156</v>
      </c>
      <c r="O26" s="55" t="s">
        <v>47</v>
      </c>
      <c r="P26" s="55" t="s">
        <v>1575</v>
      </c>
      <c r="Q26" s="55" t="s">
        <v>44</v>
      </c>
      <c r="R26" s="55" t="s">
        <v>44</v>
      </c>
      <c r="S26" s="55" t="s">
        <v>44</v>
      </c>
      <c r="T26" s="9" t="s">
        <v>44</v>
      </c>
      <c r="U26" s="9" t="s">
        <v>44</v>
      </c>
      <c r="V26" s="9" t="s">
        <v>44</v>
      </c>
      <c r="W26" s="9" t="s">
        <v>44</v>
      </c>
    </row>
    <row r="27" spans="2:24" ht="39.950000000000003" hidden="1" customHeight="1" x14ac:dyDescent="0.25">
      <c r="B27" s="147" t="s">
        <v>1410</v>
      </c>
      <c r="C27" s="155" t="s">
        <v>1578</v>
      </c>
      <c r="D27" s="63" t="s">
        <v>1092</v>
      </c>
      <c r="E27" s="64">
        <v>0.25530000000000003</v>
      </c>
      <c r="F27" s="77" t="s">
        <v>63</v>
      </c>
      <c r="G27" s="64">
        <f>ROUNDUP(E27*$G$26,2)</f>
        <v>98.17</v>
      </c>
      <c r="H27" s="78">
        <v>21.51</v>
      </c>
      <c r="I27" s="67">
        <f>ROUNDUP(H27*(1+$I$3),2)</f>
        <v>25.82</v>
      </c>
      <c r="J27" s="68">
        <f>ROUNDUP(G27*I27,2)</f>
        <v>2534.75</v>
      </c>
      <c r="L27" s="1" t="s">
        <v>1573</v>
      </c>
      <c r="M27" s="1" t="s">
        <v>1574</v>
      </c>
      <c r="N27" s="1" t="s">
        <v>156</v>
      </c>
      <c r="O27" s="1" t="s">
        <v>47</v>
      </c>
      <c r="P27" s="1" t="s">
        <v>1575</v>
      </c>
      <c r="Q27" s="1" t="s">
        <v>60</v>
      </c>
      <c r="R27" s="1" t="s">
        <v>1091</v>
      </c>
      <c r="S27" s="1" t="s">
        <v>1092</v>
      </c>
      <c r="T27" s="1" t="s">
        <v>63</v>
      </c>
      <c r="U27" s="1" t="s">
        <v>47</v>
      </c>
      <c r="V27" s="1" t="s">
        <v>1576</v>
      </c>
      <c r="W27" s="76" t="s">
        <v>1083</v>
      </c>
      <c r="X27" s="76"/>
    </row>
    <row r="28" spans="2:24" ht="39.950000000000003" hidden="1" customHeight="1" x14ac:dyDescent="0.25">
      <c r="B28" s="148"/>
      <c r="C28" s="157"/>
      <c r="D28" s="63" t="s">
        <v>68</v>
      </c>
      <c r="E28" s="64">
        <v>0.71950000000000003</v>
      </c>
      <c r="F28" s="77" t="s">
        <v>63</v>
      </c>
      <c r="G28" s="64">
        <f>ROUNDUP(E28*$G$26,2)</f>
        <v>276.64999999999998</v>
      </c>
      <c r="H28" s="78">
        <v>17.8</v>
      </c>
      <c r="I28" s="67">
        <f>ROUNDUP(H28*(1+$I$3),2)</f>
        <v>21.36</v>
      </c>
      <c r="J28" s="68">
        <f>ROUNDUP(G28*I28,2)</f>
        <v>5909.25</v>
      </c>
      <c r="L28" s="1" t="s">
        <v>1573</v>
      </c>
      <c r="M28" s="1" t="s">
        <v>1574</v>
      </c>
      <c r="N28" s="1" t="s">
        <v>156</v>
      </c>
      <c r="O28" s="1" t="s">
        <v>47</v>
      </c>
      <c r="P28" s="1" t="s">
        <v>1575</v>
      </c>
      <c r="Q28" s="1" t="s">
        <v>60</v>
      </c>
      <c r="R28" s="1" t="s">
        <v>67</v>
      </c>
      <c r="S28" s="1" t="s">
        <v>68</v>
      </c>
      <c r="T28" s="1" t="s">
        <v>63</v>
      </c>
      <c r="U28" s="1" t="s">
        <v>47</v>
      </c>
      <c r="V28" s="1" t="s">
        <v>1577</v>
      </c>
      <c r="W28" s="76" t="s">
        <v>91</v>
      </c>
      <c r="X28" s="76"/>
    </row>
    <row r="29" spans="2:24" ht="24.95" customHeight="1" thickBot="1" x14ac:dyDescent="0.3">
      <c r="B29" s="79"/>
      <c r="C29" s="80"/>
      <c r="D29" s="80"/>
      <c r="E29" s="81"/>
      <c r="F29" s="81"/>
      <c r="G29" s="81"/>
      <c r="H29" s="81"/>
      <c r="I29" s="81" t="s">
        <v>13</v>
      </c>
      <c r="J29" s="82">
        <f>SUM(J11:J28)/2+J10</f>
        <v>11346.660000000002</v>
      </c>
      <c r="L29" s="104"/>
    </row>
    <row r="30" spans="2:24" ht="5.0999999999999996" customHeight="1" thickBot="1" x14ac:dyDescent="0.3">
      <c r="B30" s="149"/>
      <c r="C30" s="150"/>
      <c r="D30" s="150"/>
      <c r="E30" s="150"/>
      <c r="F30" s="150"/>
      <c r="G30" s="150"/>
      <c r="H30" s="150"/>
      <c r="I30" s="150"/>
      <c r="J30" s="151"/>
    </row>
    <row r="31" spans="2:24" ht="30" customHeight="1" x14ac:dyDescent="0.25">
      <c r="B31" s="106" t="s">
        <v>934</v>
      </c>
      <c r="C31" s="158" t="s">
        <v>20</v>
      </c>
      <c r="D31" s="158"/>
      <c r="E31" s="158"/>
      <c r="F31" s="158"/>
      <c r="G31" s="158"/>
      <c r="H31" s="158"/>
      <c r="I31" s="107"/>
      <c r="J31" s="108">
        <f>J46/$J$492</f>
        <v>2.5820096778370785E-2</v>
      </c>
    </row>
    <row r="32" spans="2:24" ht="54.95" customHeight="1" x14ac:dyDescent="0.25">
      <c r="B32" s="145" t="s">
        <v>1813</v>
      </c>
      <c r="C32" s="146"/>
      <c r="D32" s="146"/>
      <c r="E32" s="146"/>
      <c r="F32" s="60" t="s">
        <v>15</v>
      </c>
      <c r="G32" s="60">
        <f>ROUNDUP((1+0.97+2.57+1.32+3+1.03*2+2.02+1.42+0.9+5.85+2.89)*3,1)</f>
        <v>72</v>
      </c>
      <c r="H32" s="61">
        <f>J32/G32/(1+$I$3)</f>
        <v>58.581597222222236</v>
      </c>
      <c r="I32" s="61">
        <f>J32/G32</f>
        <v>70.29791666666668</v>
      </c>
      <c r="J32" s="62">
        <f>SUM(J33:J38)</f>
        <v>5061.4500000000007</v>
      </c>
      <c r="L32" s="55" t="s">
        <v>944</v>
      </c>
      <c r="M32" s="55" t="s">
        <v>1814</v>
      </c>
      <c r="N32" s="55" t="s">
        <v>156</v>
      </c>
      <c r="O32" s="55" t="s">
        <v>945</v>
      </c>
      <c r="P32" s="55" t="s">
        <v>44</v>
      </c>
      <c r="Q32" s="55" t="s">
        <v>44</v>
      </c>
      <c r="R32" s="55" t="s">
        <v>44</v>
      </c>
      <c r="S32" s="55" t="s">
        <v>44</v>
      </c>
    </row>
    <row r="33" spans="2:19" ht="39.950000000000003" hidden="1" customHeight="1" x14ac:dyDescent="0.25">
      <c r="B33" s="159" t="s">
        <v>935</v>
      </c>
      <c r="C33" s="155" t="s">
        <v>933</v>
      </c>
      <c r="D33" s="63" t="s">
        <v>1815</v>
      </c>
      <c r="E33" s="64">
        <f>1/0.14/0.24</f>
        <v>29.761904761904759</v>
      </c>
      <c r="F33" s="64" t="s">
        <v>150</v>
      </c>
      <c r="G33" s="64">
        <f>ROUNDUP(E33*$G$32,2)</f>
        <v>2142.86</v>
      </c>
      <c r="H33" s="78">
        <v>0.51</v>
      </c>
      <c r="I33" s="67">
        <f t="shared" ref="I33:I38" si="0">ROUNDUP(H33*(1+$I$3),2)</f>
        <v>0.62</v>
      </c>
      <c r="J33" s="68">
        <f t="shared" ref="J33:J38" si="1">ROUNDUP(G33*I33,2)</f>
        <v>1328.58</v>
      </c>
      <c r="L33" s="55" t="s">
        <v>944</v>
      </c>
      <c r="M33" s="55" t="s">
        <v>1814</v>
      </c>
      <c r="N33" s="55" t="s">
        <v>156</v>
      </c>
      <c r="O33" s="55" t="s">
        <v>945</v>
      </c>
      <c r="P33" s="55" t="s">
        <v>1847</v>
      </c>
      <c r="Q33" s="55" t="s">
        <v>37</v>
      </c>
      <c r="R33" s="55" t="s">
        <v>812</v>
      </c>
      <c r="S33" s="55" t="s">
        <v>946</v>
      </c>
    </row>
    <row r="34" spans="2:19" ht="39.950000000000003" hidden="1" customHeight="1" x14ac:dyDescent="0.25">
      <c r="B34" s="160"/>
      <c r="C34" s="156"/>
      <c r="D34" s="69" t="s">
        <v>758</v>
      </c>
      <c r="E34" s="71">
        <v>1.3</v>
      </c>
      <c r="F34" s="71" t="s">
        <v>14</v>
      </c>
      <c r="G34" s="71">
        <f>ROUNDUP(0.0167*E34*$G$32,2)</f>
        <v>1.57</v>
      </c>
      <c r="H34" s="73">
        <v>52.48</v>
      </c>
      <c r="I34" s="67">
        <f t="shared" si="0"/>
        <v>62.98</v>
      </c>
      <c r="J34" s="68">
        <f t="shared" si="1"/>
        <v>98.88000000000001</v>
      </c>
      <c r="L34" s="55" t="s">
        <v>944</v>
      </c>
      <c r="M34" s="55" t="s">
        <v>1814</v>
      </c>
      <c r="N34" s="55" t="s">
        <v>156</v>
      </c>
      <c r="O34" s="55" t="s">
        <v>945</v>
      </c>
      <c r="P34" s="55" t="s">
        <v>1848</v>
      </c>
      <c r="Q34" s="55" t="s">
        <v>815</v>
      </c>
      <c r="R34" s="55" t="s">
        <v>229</v>
      </c>
      <c r="S34" s="55" t="s">
        <v>816</v>
      </c>
    </row>
    <row r="35" spans="2:19" ht="39.950000000000003" hidden="1" customHeight="1" x14ac:dyDescent="0.25">
      <c r="B35" s="160"/>
      <c r="C35" s="156"/>
      <c r="D35" s="63" t="s">
        <v>412</v>
      </c>
      <c r="E35" s="64">
        <v>130.49</v>
      </c>
      <c r="F35" s="64" t="s">
        <v>40</v>
      </c>
      <c r="G35" s="71">
        <f>ROUNDUP(0.0167*E35*$G$32,2)</f>
        <v>156.91</v>
      </c>
      <c r="H35" s="78">
        <v>0.5</v>
      </c>
      <c r="I35" s="67">
        <f t="shared" si="0"/>
        <v>0.6</v>
      </c>
      <c r="J35" s="68">
        <f t="shared" si="1"/>
        <v>94.15</v>
      </c>
      <c r="L35" s="55" t="s">
        <v>944</v>
      </c>
      <c r="M35" s="55" t="s">
        <v>1814</v>
      </c>
      <c r="N35" s="55" t="s">
        <v>156</v>
      </c>
      <c r="O35" s="55" t="s">
        <v>945</v>
      </c>
      <c r="P35" s="55" t="s">
        <v>1816</v>
      </c>
      <c r="Q35" s="55" t="s">
        <v>150</v>
      </c>
      <c r="R35" s="55" t="s">
        <v>929</v>
      </c>
      <c r="S35" s="55">
        <v>0.51</v>
      </c>
    </row>
    <row r="36" spans="2:19" ht="39.950000000000003" hidden="1" customHeight="1" x14ac:dyDescent="0.25">
      <c r="B36" s="160"/>
      <c r="C36" s="156"/>
      <c r="D36" s="63" t="s">
        <v>184</v>
      </c>
      <c r="E36" s="64">
        <v>250.11</v>
      </c>
      <c r="F36" s="64" t="s">
        <v>40</v>
      </c>
      <c r="G36" s="71">
        <f>ROUNDUP(0.0167*E36*$G$32,2)</f>
        <v>300.74</v>
      </c>
      <c r="H36" s="78">
        <v>0.39</v>
      </c>
      <c r="I36" s="67">
        <f t="shared" si="0"/>
        <v>0.47000000000000003</v>
      </c>
      <c r="J36" s="68">
        <f t="shared" si="1"/>
        <v>141.35</v>
      </c>
      <c r="L36" s="55" t="s">
        <v>944</v>
      </c>
      <c r="M36" s="55" t="s">
        <v>1814</v>
      </c>
      <c r="N36" s="55" t="s">
        <v>156</v>
      </c>
      <c r="O36" s="55" t="s">
        <v>945</v>
      </c>
      <c r="P36" s="55" t="s">
        <v>643</v>
      </c>
      <c r="Q36" s="55" t="s">
        <v>79</v>
      </c>
      <c r="R36" s="55" t="s">
        <v>930</v>
      </c>
      <c r="S36" s="55" t="s">
        <v>947</v>
      </c>
    </row>
    <row r="37" spans="2:19" ht="39.950000000000003" hidden="1" customHeight="1" x14ac:dyDescent="0.25">
      <c r="B37" s="160"/>
      <c r="C37" s="156"/>
      <c r="D37" s="63" t="s">
        <v>62</v>
      </c>
      <c r="E37" s="64">
        <v>1.29</v>
      </c>
      <c r="F37" s="64" t="s">
        <v>63</v>
      </c>
      <c r="G37" s="64">
        <f>ROUNDUP(E37*$G$32,2)</f>
        <v>92.88</v>
      </c>
      <c r="H37" s="78">
        <v>21.59</v>
      </c>
      <c r="I37" s="67">
        <f t="shared" si="0"/>
        <v>25.91</v>
      </c>
      <c r="J37" s="68">
        <f t="shared" si="1"/>
        <v>2406.5300000000002</v>
      </c>
      <c r="L37" s="55" t="s">
        <v>944</v>
      </c>
      <c r="M37" s="55" t="s">
        <v>1814</v>
      </c>
      <c r="N37" s="55" t="s">
        <v>156</v>
      </c>
      <c r="O37" s="55" t="s">
        <v>945</v>
      </c>
      <c r="P37" s="55" t="s">
        <v>62</v>
      </c>
      <c r="Q37" s="55" t="s">
        <v>63</v>
      </c>
      <c r="R37" s="55" t="s">
        <v>667</v>
      </c>
      <c r="S37" s="55" t="s">
        <v>932</v>
      </c>
    </row>
    <row r="38" spans="2:19" ht="39.950000000000003" hidden="1" customHeight="1" x14ac:dyDescent="0.25">
      <c r="B38" s="161"/>
      <c r="C38" s="157"/>
      <c r="D38" s="63" t="s">
        <v>68</v>
      </c>
      <c r="E38" s="64">
        <v>0.64500000000000002</v>
      </c>
      <c r="F38" s="64" t="s">
        <v>63</v>
      </c>
      <c r="G38" s="64">
        <f>ROUNDUP(E38*$G$32,2)</f>
        <v>46.44</v>
      </c>
      <c r="H38" s="78">
        <v>17.8</v>
      </c>
      <c r="I38" s="67">
        <f t="shared" si="0"/>
        <v>21.36</v>
      </c>
      <c r="J38" s="68">
        <f t="shared" si="1"/>
        <v>991.96</v>
      </c>
      <c r="L38" s="55">
        <v>87521</v>
      </c>
      <c r="M38" s="55" t="s">
        <v>1814</v>
      </c>
      <c r="N38" s="55" t="s">
        <v>156</v>
      </c>
      <c r="O38" s="55" t="s">
        <v>945</v>
      </c>
      <c r="P38" s="55" t="s">
        <v>68</v>
      </c>
      <c r="Q38" s="55" t="s">
        <v>63</v>
      </c>
      <c r="R38" s="55" t="s">
        <v>931</v>
      </c>
      <c r="S38" s="55" t="s">
        <v>91</v>
      </c>
    </row>
    <row r="39" spans="2:19" ht="39.950000000000003" customHeight="1" x14ac:dyDescent="0.25">
      <c r="B39" s="145" t="s">
        <v>1812</v>
      </c>
      <c r="C39" s="146"/>
      <c r="D39" s="146"/>
      <c r="E39" s="146"/>
      <c r="F39" s="60" t="s">
        <v>938</v>
      </c>
      <c r="G39" s="60">
        <f>1.5*8</f>
        <v>12</v>
      </c>
      <c r="H39" s="61">
        <f>J39/G39/(1+$I$3)</f>
        <v>40.093055555555559</v>
      </c>
      <c r="I39" s="61">
        <f>J39/G39</f>
        <v>48.111666666666672</v>
      </c>
      <c r="J39" s="62">
        <f>SUM(J40:J45)</f>
        <v>577.34</v>
      </c>
      <c r="L39" s="55" t="s">
        <v>423</v>
      </c>
      <c r="M39" s="55" t="s">
        <v>424</v>
      </c>
      <c r="N39" s="55" t="s">
        <v>37</v>
      </c>
      <c r="O39" s="55" t="s">
        <v>937</v>
      </c>
      <c r="P39" s="55" t="s">
        <v>44</v>
      </c>
      <c r="Q39" s="55" t="s">
        <v>44</v>
      </c>
      <c r="R39" s="55" t="s">
        <v>44</v>
      </c>
      <c r="S39" s="55" t="s">
        <v>44</v>
      </c>
    </row>
    <row r="40" spans="2:19" ht="39.950000000000003" hidden="1" customHeight="1" x14ac:dyDescent="0.25">
      <c r="B40" s="159" t="s">
        <v>936</v>
      </c>
      <c r="C40" s="155" t="s">
        <v>943</v>
      </c>
      <c r="D40" s="63" t="s">
        <v>1817</v>
      </c>
      <c r="E40" s="64">
        <v>1.222</v>
      </c>
      <c r="F40" s="64" t="s">
        <v>37</v>
      </c>
      <c r="G40" s="64">
        <f t="shared" ref="G40:G45" si="2">ROUNDUP(E40*$G$39,2)</f>
        <v>14.67</v>
      </c>
      <c r="H40" s="78">
        <v>2.96</v>
      </c>
      <c r="I40" s="67">
        <f t="shared" ref="I40:I45" si="3">ROUNDUP(H40*(1+$I$3),2)</f>
        <v>3.5599999999999996</v>
      </c>
      <c r="J40" s="68">
        <f t="shared" ref="J40:J45" si="4">ROUNDUP(G40*I40,2)</f>
        <v>52.23</v>
      </c>
      <c r="L40" s="55" t="s">
        <v>423</v>
      </c>
      <c r="M40" s="55" t="s">
        <v>424</v>
      </c>
      <c r="N40" s="55" t="s">
        <v>37</v>
      </c>
      <c r="O40" s="55" t="s">
        <v>937</v>
      </c>
      <c r="P40" s="55" t="s">
        <v>1817</v>
      </c>
      <c r="Q40" s="55" t="s">
        <v>37</v>
      </c>
      <c r="R40" s="55" t="s">
        <v>433</v>
      </c>
      <c r="S40" s="55" t="s">
        <v>939</v>
      </c>
    </row>
    <row r="41" spans="2:19" ht="39.950000000000003" hidden="1" customHeight="1" x14ac:dyDescent="0.25">
      <c r="B41" s="160"/>
      <c r="C41" s="156"/>
      <c r="D41" s="69" t="s">
        <v>62</v>
      </c>
      <c r="E41" s="71">
        <v>0.38600000000000001</v>
      </c>
      <c r="F41" s="71" t="s">
        <v>63</v>
      </c>
      <c r="G41" s="64">
        <f t="shared" si="2"/>
        <v>4.6399999999999997</v>
      </c>
      <c r="H41" s="73">
        <v>21.59</v>
      </c>
      <c r="I41" s="67">
        <f t="shared" si="3"/>
        <v>25.91</v>
      </c>
      <c r="J41" s="68">
        <f t="shared" si="4"/>
        <v>120.23</v>
      </c>
      <c r="L41" s="55">
        <v>93188</v>
      </c>
      <c r="M41" s="55" t="s">
        <v>424</v>
      </c>
      <c r="N41" s="55" t="s">
        <v>37</v>
      </c>
      <c r="O41" s="55" t="s">
        <v>937</v>
      </c>
      <c r="P41" s="55" t="s">
        <v>62</v>
      </c>
      <c r="Q41" s="55" t="s">
        <v>63</v>
      </c>
      <c r="R41" s="55" t="s">
        <v>440</v>
      </c>
      <c r="S41" s="55" t="s">
        <v>932</v>
      </c>
    </row>
    <row r="42" spans="2:19" ht="39.950000000000003" hidden="1" customHeight="1" x14ac:dyDescent="0.25">
      <c r="B42" s="160"/>
      <c r="C42" s="156"/>
      <c r="D42" s="63" t="s">
        <v>68</v>
      </c>
      <c r="E42" s="64">
        <v>0.193</v>
      </c>
      <c r="F42" s="64" t="s">
        <v>63</v>
      </c>
      <c r="G42" s="64">
        <f t="shared" si="2"/>
        <v>2.3199999999999998</v>
      </c>
      <c r="H42" s="78">
        <v>17.8</v>
      </c>
      <c r="I42" s="67">
        <f t="shared" si="3"/>
        <v>21.36</v>
      </c>
      <c r="J42" s="68">
        <f t="shared" si="4"/>
        <v>49.559999999999995</v>
      </c>
      <c r="L42" s="55" t="s">
        <v>423</v>
      </c>
      <c r="M42" s="55" t="s">
        <v>424</v>
      </c>
      <c r="N42" s="55" t="s">
        <v>37</v>
      </c>
      <c r="O42" s="55" t="s">
        <v>937</v>
      </c>
      <c r="P42" s="55" t="s">
        <v>68</v>
      </c>
      <c r="Q42" s="55" t="s">
        <v>63</v>
      </c>
      <c r="R42" s="55" t="s">
        <v>442</v>
      </c>
      <c r="S42" s="55" t="s">
        <v>91</v>
      </c>
    </row>
    <row r="43" spans="2:19" ht="39.950000000000003" hidden="1" customHeight="1" x14ac:dyDescent="0.25">
      <c r="B43" s="160"/>
      <c r="C43" s="156"/>
      <c r="D43" s="63" t="s">
        <v>1849</v>
      </c>
      <c r="E43" s="64">
        <v>0.3</v>
      </c>
      <c r="F43" s="64" t="s">
        <v>156</v>
      </c>
      <c r="G43" s="64">
        <f t="shared" si="2"/>
        <v>3.6</v>
      </c>
      <c r="H43" s="78">
        <v>64.42</v>
      </c>
      <c r="I43" s="67">
        <f t="shared" si="3"/>
        <v>77.31</v>
      </c>
      <c r="J43" s="68">
        <f t="shared" si="4"/>
        <v>278.32</v>
      </c>
      <c r="L43" s="55" t="s">
        <v>423</v>
      </c>
      <c r="M43" s="55" t="s">
        <v>424</v>
      </c>
      <c r="N43" s="55" t="s">
        <v>37</v>
      </c>
      <c r="O43" s="55" t="s">
        <v>937</v>
      </c>
      <c r="P43" s="55" t="s">
        <v>1849</v>
      </c>
      <c r="Q43" s="55" t="s">
        <v>156</v>
      </c>
      <c r="R43" s="55" t="s">
        <v>444</v>
      </c>
      <c r="S43" s="55" t="s">
        <v>940</v>
      </c>
    </row>
    <row r="44" spans="2:19" ht="39.950000000000003" hidden="1" customHeight="1" x14ac:dyDescent="0.25">
      <c r="B44" s="160"/>
      <c r="C44" s="156"/>
      <c r="D44" s="63" t="s">
        <v>1850</v>
      </c>
      <c r="E44" s="64">
        <v>0.308</v>
      </c>
      <c r="F44" s="64" t="s">
        <v>38</v>
      </c>
      <c r="G44" s="64">
        <f t="shared" si="2"/>
        <v>3.6999999999999997</v>
      </c>
      <c r="H44" s="78">
        <v>6.59</v>
      </c>
      <c r="I44" s="67">
        <f t="shared" si="3"/>
        <v>7.91</v>
      </c>
      <c r="J44" s="68">
        <f t="shared" si="4"/>
        <v>29.270000000000003</v>
      </c>
      <c r="L44" s="55" t="s">
        <v>423</v>
      </c>
      <c r="M44" s="55" t="s">
        <v>424</v>
      </c>
      <c r="N44" s="55" t="s">
        <v>37</v>
      </c>
      <c r="O44" s="55" t="s">
        <v>937</v>
      </c>
      <c r="P44" s="55" t="s">
        <v>1850</v>
      </c>
      <c r="Q44" s="55" t="s">
        <v>38</v>
      </c>
      <c r="R44" s="55" t="s">
        <v>448</v>
      </c>
      <c r="S44" s="55" t="s">
        <v>941</v>
      </c>
    </row>
    <row r="45" spans="2:19" ht="39.950000000000003" hidden="1" customHeight="1" x14ac:dyDescent="0.25">
      <c r="B45" s="161"/>
      <c r="C45" s="157"/>
      <c r="D45" s="63" t="s">
        <v>78</v>
      </c>
      <c r="E45" s="64">
        <v>1.2E-2</v>
      </c>
      <c r="F45" s="64" t="s">
        <v>79</v>
      </c>
      <c r="G45" s="64">
        <f t="shared" si="2"/>
        <v>0.15000000000000002</v>
      </c>
      <c r="H45" s="78">
        <v>265.14999999999998</v>
      </c>
      <c r="I45" s="67">
        <f t="shared" si="3"/>
        <v>318.18</v>
      </c>
      <c r="J45" s="68">
        <f t="shared" si="4"/>
        <v>47.73</v>
      </c>
      <c r="L45" s="55" t="s">
        <v>423</v>
      </c>
      <c r="M45" s="55" t="s">
        <v>424</v>
      </c>
      <c r="N45" s="55" t="s">
        <v>37</v>
      </c>
      <c r="O45" s="55" t="s">
        <v>937</v>
      </c>
      <c r="P45" s="55" t="s">
        <v>78</v>
      </c>
      <c r="Q45" s="55" t="s">
        <v>79</v>
      </c>
      <c r="R45" s="55" t="s">
        <v>451</v>
      </c>
      <c r="S45" s="55" t="s">
        <v>942</v>
      </c>
    </row>
    <row r="46" spans="2:19" ht="24.95" customHeight="1" thickBot="1" x14ac:dyDescent="0.3">
      <c r="B46" s="79"/>
      <c r="C46" s="80"/>
      <c r="D46" s="80"/>
      <c r="E46" s="81"/>
      <c r="F46" s="81"/>
      <c r="G46" s="81"/>
      <c r="H46" s="81"/>
      <c r="I46" s="81" t="s">
        <v>13</v>
      </c>
      <c r="J46" s="82">
        <f>SUM(J32:J45)/2</f>
        <v>5638.79</v>
      </c>
      <c r="L46" s="104"/>
    </row>
    <row r="47" spans="2:19" ht="5.0999999999999996" customHeight="1" thickBot="1" x14ac:dyDescent="0.3">
      <c r="B47" s="149"/>
      <c r="C47" s="150"/>
      <c r="D47" s="150"/>
      <c r="E47" s="150"/>
      <c r="F47" s="150"/>
      <c r="G47" s="150"/>
      <c r="H47" s="150"/>
      <c r="I47" s="150"/>
      <c r="J47" s="151"/>
      <c r="L47" s="9"/>
      <c r="M47" s="9"/>
      <c r="N47" s="9"/>
      <c r="O47" s="9"/>
      <c r="P47" s="9"/>
      <c r="Q47" s="9"/>
      <c r="R47" s="9"/>
      <c r="S47" s="9"/>
    </row>
    <row r="48" spans="2:19" ht="30" customHeight="1" x14ac:dyDescent="0.25">
      <c r="B48" s="106" t="s">
        <v>16</v>
      </c>
      <c r="C48" s="158" t="s">
        <v>23</v>
      </c>
      <c r="D48" s="158"/>
      <c r="E48" s="158"/>
      <c r="F48" s="158"/>
      <c r="G48" s="158"/>
      <c r="H48" s="158"/>
      <c r="I48" s="107"/>
      <c r="J48" s="108">
        <f>J85/$J$492</f>
        <v>7.1245652913324173E-2</v>
      </c>
    </row>
    <row r="49" spans="2:23" ht="69.95" customHeight="1" x14ac:dyDescent="0.25">
      <c r="B49" s="145" t="s">
        <v>2001</v>
      </c>
      <c r="C49" s="146"/>
      <c r="D49" s="146"/>
      <c r="E49" s="146"/>
      <c r="F49" s="60" t="s">
        <v>1236</v>
      </c>
      <c r="G49" s="60">
        <v>8</v>
      </c>
      <c r="H49" s="61">
        <f>J49/G49/(1+$I$3)</f>
        <v>834.14166666666665</v>
      </c>
      <c r="I49" s="61">
        <f>J49/G49</f>
        <v>1000.9699999999999</v>
      </c>
      <c r="J49" s="62">
        <f>SUM(J50:J54)</f>
        <v>8007.7599999999993</v>
      </c>
      <c r="L49" s="1">
        <v>90844</v>
      </c>
      <c r="M49" s="1" t="s">
        <v>1818</v>
      </c>
      <c r="N49" s="1" t="s">
        <v>150</v>
      </c>
      <c r="O49" s="1" t="s">
        <v>47</v>
      </c>
      <c r="P49" s="1" t="s">
        <v>1076</v>
      </c>
      <c r="Q49" s="1" t="s">
        <v>44</v>
      </c>
      <c r="R49" s="1" t="s">
        <v>44</v>
      </c>
      <c r="S49" s="1" t="s">
        <v>44</v>
      </c>
      <c r="T49" s="1" t="s">
        <v>44</v>
      </c>
      <c r="U49" s="1" t="s">
        <v>44</v>
      </c>
      <c r="V49" s="1" t="s">
        <v>44</v>
      </c>
      <c r="W49" s="76" t="s">
        <v>44</v>
      </c>
    </row>
    <row r="50" spans="2:23" ht="39.950000000000003" hidden="1" customHeight="1" x14ac:dyDescent="0.25">
      <c r="B50" s="160" t="s">
        <v>17</v>
      </c>
      <c r="C50" s="156" t="s">
        <v>1079</v>
      </c>
      <c r="D50" s="74" t="s">
        <v>1819</v>
      </c>
      <c r="E50" s="65">
        <v>1</v>
      </c>
      <c r="F50" s="65" t="s">
        <v>150</v>
      </c>
      <c r="G50" s="65">
        <f>ROUNDUP(E50*$G$49,1)</f>
        <v>8</v>
      </c>
      <c r="H50" s="66">
        <v>195.47</v>
      </c>
      <c r="I50" s="67">
        <f>ROUNDUP(H50*(1+$I$3),2)</f>
        <v>234.57</v>
      </c>
      <c r="J50" s="68">
        <f>ROUNDUP(G50*I50,2)</f>
        <v>1876.56</v>
      </c>
      <c r="L50" s="2" t="s">
        <v>1075</v>
      </c>
      <c r="M50" s="2" t="s">
        <v>1818</v>
      </c>
      <c r="N50" s="2" t="s">
        <v>150</v>
      </c>
      <c r="O50" s="2" t="s">
        <v>47</v>
      </c>
      <c r="P50" s="2" t="s">
        <v>1076</v>
      </c>
      <c r="Q50" s="2" t="s">
        <v>60</v>
      </c>
      <c r="R50" s="2" t="s">
        <v>1035</v>
      </c>
      <c r="S50" s="2" t="s">
        <v>1819</v>
      </c>
      <c r="T50" s="2" t="s">
        <v>150</v>
      </c>
      <c r="U50" s="2" t="s">
        <v>47</v>
      </c>
      <c r="V50" s="2" t="s">
        <v>164</v>
      </c>
      <c r="W50" s="83" t="s">
        <v>1036</v>
      </c>
    </row>
    <row r="51" spans="2:23" ht="39.950000000000003" hidden="1" customHeight="1" x14ac:dyDescent="0.25">
      <c r="B51" s="160"/>
      <c r="C51" s="156"/>
      <c r="D51" s="69" t="s">
        <v>1820</v>
      </c>
      <c r="E51" s="71">
        <v>1</v>
      </c>
      <c r="F51" s="71" t="s">
        <v>150</v>
      </c>
      <c r="G51" s="71">
        <f>ROUNDUP(E51*$G$49,1)</f>
        <v>8</v>
      </c>
      <c r="H51" s="73">
        <v>80.42</v>
      </c>
      <c r="I51" s="67">
        <f>ROUNDUP(H51*(1+$I$3),2)</f>
        <v>96.51</v>
      </c>
      <c r="J51" s="68">
        <f>ROUNDUP(G51*I51,2)</f>
        <v>772.08</v>
      </c>
      <c r="L51" s="2" t="s">
        <v>1075</v>
      </c>
      <c r="M51" s="2" t="s">
        <v>1818</v>
      </c>
      <c r="N51" s="2" t="s">
        <v>150</v>
      </c>
      <c r="O51" s="2" t="s">
        <v>47</v>
      </c>
      <c r="P51" s="2" t="s">
        <v>1076</v>
      </c>
      <c r="Q51" s="2" t="s">
        <v>60</v>
      </c>
      <c r="R51" s="2" t="s">
        <v>1037</v>
      </c>
      <c r="S51" s="2" t="s">
        <v>1821</v>
      </c>
      <c r="T51" s="2" t="s">
        <v>150</v>
      </c>
      <c r="U51" s="2" t="s">
        <v>47</v>
      </c>
      <c r="V51" s="2" t="s">
        <v>164</v>
      </c>
      <c r="W51" s="83" t="s">
        <v>1038</v>
      </c>
    </row>
    <row r="52" spans="2:23" ht="39.950000000000003" hidden="1" customHeight="1" x14ac:dyDescent="0.25">
      <c r="B52" s="160"/>
      <c r="C52" s="156"/>
      <c r="D52" s="63" t="s">
        <v>1822</v>
      </c>
      <c r="E52" s="64">
        <v>1</v>
      </c>
      <c r="F52" s="64" t="s">
        <v>150</v>
      </c>
      <c r="G52" s="64">
        <f>ROUNDUP(E52*$G$49,1)</f>
        <v>8</v>
      </c>
      <c r="H52" s="78">
        <v>371.04</v>
      </c>
      <c r="I52" s="67">
        <f>ROUNDUP(H52*(1+$I$3),2)</f>
        <v>445.25</v>
      </c>
      <c r="J52" s="68">
        <f>ROUNDUP(G52*I52,2)</f>
        <v>3562</v>
      </c>
      <c r="L52" s="2" t="s">
        <v>1075</v>
      </c>
      <c r="M52" s="2" t="s">
        <v>1818</v>
      </c>
      <c r="N52" s="2" t="s">
        <v>150</v>
      </c>
      <c r="O52" s="2" t="s">
        <v>47</v>
      </c>
      <c r="P52" s="2" t="s">
        <v>1076</v>
      </c>
      <c r="Q52" s="2" t="s">
        <v>60</v>
      </c>
      <c r="R52" s="2" t="s">
        <v>1039</v>
      </c>
      <c r="S52" s="2" t="s">
        <v>1822</v>
      </c>
      <c r="T52" s="2" t="s">
        <v>150</v>
      </c>
      <c r="U52" s="2" t="s">
        <v>47</v>
      </c>
      <c r="V52" s="2" t="s">
        <v>164</v>
      </c>
      <c r="W52" s="83" t="s">
        <v>1040</v>
      </c>
    </row>
    <row r="53" spans="2:23" ht="39.950000000000003" hidden="1" customHeight="1" x14ac:dyDescent="0.25">
      <c r="B53" s="160"/>
      <c r="C53" s="156"/>
      <c r="D53" s="63" t="s">
        <v>1823</v>
      </c>
      <c r="E53" s="64">
        <v>2</v>
      </c>
      <c r="F53" s="64" t="s">
        <v>150</v>
      </c>
      <c r="G53" s="64">
        <f>ROUNDUP(E53*$G$49,1)</f>
        <v>16</v>
      </c>
      <c r="H53" s="78">
        <v>30.33</v>
      </c>
      <c r="I53" s="67">
        <f>ROUNDUP(H53*(1+$I$3),2)</f>
        <v>36.4</v>
      </c>
      <c r="J53" s="68">
        <f>ROUNDUP(G53*I53,2)</f>
        <v>582.4</v>
      </c>
      <c r="L53" s="2" t="s">
        <v>1075</v>
      </c>
      <c r="M53" s="2" t="s">
        <v>1818</v>
      </c>
      <c r="N53" s="2" t="s">
        <v>150</v>
      </c>
      <c r="O53" s="2" t="s">
        <v>47</v>
      </c>
      <c r="P53" s="2" t="s">
        <v>1076</v>
      </c>
      <c r="Q53" s="2" t="s">
        <v>60</v>
      </c>
      <c r="R53" s="2" t="s">
        <v>1041</v>
      </c>
      <c r="S53" s="2" t="s">
        <v>1823</v>
      </c>
      <c r="T53" s="2" t="s">
        <v>150</v>
      </c>
      <c r="U53" s="2" t="s">
        <v>47</v>
      </c>
      <c r="V53" s="2" t="s">
        <v>896</v>
      </c>
      <c r="W53" s="83" t="s">
        <v>1042</v>
      </c>
    </row>
    <row r="54" spans="2:23" ht="39.950000000000003" hidden="1" customHeight="1" x14ac:dyDescent="0.25">
      <c r="B54" s="161"/>
      <c r="C54" s="157"/>
      <c r="D54" s="63" t="s">
        <v>1080</v>
      </c>
      <c r="E54" s="64">
        <v>1</v>
      </c>
      <c r="F54" s="64" t="s">
        <v>150</v>
      </c>
      <c r="G54" s="64">
        <f>ROUNDUP(E54*$G$49,1)</f>
        <v>8</v>
      </c>
      <c r="H54" s="78">
        <v>126.53</v>
      </c>
      <c r="I54" s="67">
        <f>ROUNDUP(H54*(1+$I$3),2)</f>
        <v>151.84</v>
      </c>
      <c r="J54" s="68">
        <f>ROUNDUP(G54*I54,2)</f>
        <v>1214.72</v>
      </c>
      <c r="L54" s="2" t="s">
        <v>1075</v>
      </c>
      <c r="M54" s="2" t="s">
        <v>1818</v>
      </c>
      <c r="N54" s="2" t="s">
        <v>150</v>
      </c>
      <c r="O54" s="2" t="s">
        <v>47</v>
      </c>
      <c r="P54" s="2" t="s">
        <v>1076</v>
      </c>
      <c r="Q54" s="2" t="s">
        <v>60</v>
      </c>
      <c r="R54" s="2" t="s">
        <v>1077</v>
      </c>
      <c r="S54" s="2" t="s">
        <v>1080</v>
      </c>
      <c r="T54" s="2" t="s">
        <v>150</v>
      </c>
      <c r="U54" s="2" t="s">
        <v>47</v>
      </c>
      <c r="V54" s="2" t="s">
        <v>164</v>
      </c>
      <c r="W54" s="83" t="s">
        <v>1078</v>
      </c>
    </row>
    <row r="55" spans="2:23" ht="39.950000000000003" customHeight="1" x14ac:dyDescent="0.25">
      <c r="B55" s="145" t="s">
        <v>2002</v>
      </c>
      <c r="C55" s="146"/>
      <c r="D55" s="146"/>
      <c r="E55" s="146"/>
      <c r="F55" s="60" t="s">
        <v>1236</v>
      </c>
      <c r="G55" s="60">
        <v>5</v>
      </c>
      <c r="H55" s="61">
        <f>J55/G55/(1+$I$3)</f>
        <v>276.39000000000004</v>
      </c>
      <c r="I55" s="61">
        <f>J55/G55</f>
        <v>331.66800000000001</v>
      </c>
      <c r="J55" s="62">
        <f>SUM(J56:J62)</f>
        <v>1658.34</v>
      </c>
      <c r="L55" s="55" t="s">
        <v>1043</v>
      </c>
      <c r="M55" s="55" t="s">
        <v>1824</v>
      </c>
      <c r="N55" s="55" t="s">
        <v>150</v>
      </c>
      <c r="O55" s="55" t="s">
        <v>47</v>
      </c>
      <c r="P55" s="55" t="s">
        <v>1044</v>
      </c>
      <c r="Q55" s="55" t="s">
        <v>44</v>
      </c>
      <c r="R55" s="55" t="s">
        <v>44</v>
      </c>
      <c r="S55" s="55" t="s">
        <v>44</v>
      </c>
      <c r="T55" s="9" t="s">
        <v>44</v>
      </c>
      <c r="U55" s="9" t="s">
        <v>44</v>
      </c>
      <c r="V55" s="9" t="s">
        <v>44</v>
      </c>
      <c r="W55" s="9" t="s">
        <v>44</v>
      </c>
    </row>
    <row r="56" spans="2:23" ht="39.950000000000003" hidden="1" customHeight="1" x14ac:dyDescent="0.25">
      <c r="B56" s="159" t="s">
        <v>18</v>
      </c>
      <c r="C56" s="155" t="s">
        <v>1071</v>
      </c>
      <c r="D56" s="84" t="s">
        <v>337</v>
      </c>
      <c r="E56" s="64">
        <v>0.2</v>
      </c>
      <c r="F56" s="64" t="s">
        <v>38</v>
      </c>
      <c r="G56" s="64">
        <f>ROUNDUP(E56*$G$55,2)</f>
        <v>1</v>
      </c>
      <c r="H56" s="78">
        <v>9.93</v>
      </c>
      <c r="I56" s="67">
        <f t="shared" ref="I56:I62" si="5">ROUNDUP(H56*(1+$I$3),2)</f>
        <v>11.92</v>
      </c>
      <c r="J56" s="68">
        <f t="shared" ref="J56:J62" si="6">ROUNDUP(G56*I56,2)</f>
        <v>11.92</v>
      </c>
      <c r="L56" s="2">
        <v>90818</v>
      </c>
      <c r="M56" s="2" t="s">
        <v>1824</v>
      </c>
      <c r="N56" s="2" t="s">
        <v>150</v>
      </c>
      <c r="O56" s="2" t="s">
        <v>47</v>
      </c>
      <c r="P56" s="2" t="s">
        <v>1044</v>
      </c>
      <c r="Q56" s="2" t="s">
        <v>95</v>
      </c>
      <c r="R56" s="2" t="s">
        <v>336</v>
      </c>
      <c r="S56" s="2" t="s">
        <v>337</v>
      </c>
      <c r="T56" s="2" t="s">
        <v>38</v>
      </c>
      <c r="U56" s="2" t="s">
        <v>179</v>
      </c>
      <c r="V56" s="2" t="s">
        <v>1045</v>
      </c>
      <c r="W56" s="83" t="s">
        <v>339</v>
      </c>
    </row>
    <row r="57" spans="2:23" ht="39.950000000000003" hidden="1" customHeight="1" x14ac:dyDescent="0.25">
      <c r="B57" s="160"/>
      <c r="C57" s="156"/>
      <c r="D57" s="85" t="s">
        <v>772</v>
      </c>
      <c r="E57" s="71">
        <v>0.17369999999999999</v>
      </c>
      <c r="F57" s="71" t="s">
        <v>39</v>
      </c>
      <c r="G57" s="64">
        <f t="shared" ref="G57:G62" si="7">ROUNDUP(E57*$G$55,2)</f>
        <v>0.87</v>
      </c>
      <c r="H57" s="73">
        <v>8.1300000000000008</v>
      </c>
      <c r="I57" s="67">
        <f t="shared" si="5"/>
        <v>9.76</v>
      </c>
      <c r="J57" s="68">
        <f t="shared" si="6"/>
        <v>8.5</v>
      </c>
      <c r="L57" s="2" t="s">
        <v>1043</v>
      </c>
      <c r="M57" s="2" t="s">
        <v>1824</v>
      </c>
      <c r="N57" s="2" t="s">
        <v>150</v>
      </c>
      <c r="O57" s="2" t="s">
        <v>47</v>
      </c>
      <c r="P57" s="2" t="s">
        <v>1044</v>
      </c>
      <c r="Q57" s="2" t="s">
        <v>95</v>
      </c>
      <c r="R57" s="2" t="s">
        <v>771</v>
      </c>
      <c r="S57" s="2" t="s">
        <v>772</v>
      </c>
      <c r="T57" s="2" t="s">
        <v>39</v>
      </c>
      <c r="U57" s="2" t="s">
        <v>47</v>
      </c>
      <c r="V57" s="2" t="s">
        <v>1046</v>
      </c>
      <c r="W57" s="83" t="s">
        <v>927</v>
      </c>
    </row>
    <row r="58" spans="2:23" ht="39.950000000000003" hidden="1" customHeight="1" x14ac:dyDescent="0.25">
      <c r="B58" s="160"/>
      <c r="C58" s="156"/>
      <c r="D58" s="84" t="s">
        <v>994</v>
      </c>
      <c r="E58" s="64">
        <v>0.65500000000000003</v>
      </c>
      <c r="F58" s="64" t="s">
        <v>63</v>
      </c>
      <c r="G58" s="64">
        <f t="shared" si="7"/>
        <v>3.28</v>
      </c>
      <c r="H58" s="78">
        <v>20.04</v>
      </c>
      <c r="I58" s="67">
        <f t="shared" si="5"/>
        <v>24.05</v>
      </c>
      <c r="J58" s="68">
        <f t="shared" si="6"/>
        <v>78.89</v>
      </c>
      <c r="L58" s="2" t="s">
        <v>1043</v>
      </c>
      <c r="M58" s="2" t="s">
        <v>1824</v>
      </c>
      <c r="N58" s="2" t="s">
        <v>150</v>
      </c>
      <c r="O58" s="2" t="s">
        <v>47</v>
      </c>
      <c r="P58" s="2" t="s">
        <v>1044</v>
      </c>
      <c r="Q58" s="2" t="s">
        <v>60</v>
      </c>
      <c r="R58" s="2" t="s">
        <v>1047</v>
      </c>
      <c r="S58" s="2" t="s">
        <v>994</v>
      </c>
      <c r="T58" s="2" t="s">
        <v>63</v>
      </c>
      <c r="U58" s="2" t="s">
        <v>47</v>
      </c>
      <c r="V58" s="2" t="s">
        <v>1048</v>
      </c>
      <c r="W58" s="83" t="s">
        <v>995</v>
      </c>
    </row>
    <row r="59" spans="2:23" ht="39.950000000000003" hidden="1" customHeight="1" x14ac:dyDescent="0.25">
      <c r="B59" s="160"/>
      <c r="C59" s="156"/>
      <c r="D59" s="84" t="s">
        <v>62</v>
      </c>
      <c r="E59" s="64">
        <v>1.617</v>
      </c>
      <c r="F59" s="64" t="s">
        <v>63</v>
      </c>
      <c r="G59" s="64">
        <f t="shared" si="7"/>
        <v>8.09</v>
      </c>
      <c r="H59" s="78">
        <v>21.59</v>
      </c>
      <c r="I59" s="67">
        <f t="shared" si="5"/>
        <v>25.91</v>
      </c>
      <c r="J59" s="68">
        <f t="shared" si="6"/>
        <v>209.62</v>
      </c>
      <c r="L59" s="2" t="s">
        <v>1043</v>
      </c>
      <c r="M59" s="2" t="s">
        <v>1824</v>
      </c>
      <c r="N59" s="2" t="s">
        <v>150</v>
      </c>
      <c r="O59" s="2" t="s">
        <v>47</v>
      </c>
      <c r="P59" s="2" t="s">
        <v>1044</v>
      </c>
      <c r="Q59" s="2" t="s">
        <v>60</v>
      </c>
      <c r="R59" s="2" t="s">
        <v>61</v>
      </c>
      <c r="S59" s="2" t="s">
        <v>62</v>
      </c>
      <c r="T59" s="2" t="s">
        <v>63</v>
      </c>
      <c r="U59" s="2" t="s">
        <v>47</v>
      </c>
      <c r="V59" s="2" t="s">
        <v>1049</v>
      </c>
      <c r="W59" s="83" t="s">
        <v>932</v>
      </c>
    </row>
    <row r="60" spans="2:23" ht="39.950000000000003" hidden="1" customHeight="1" x14ac:dyDescent="0.25">
      <c r="B60" s="160"/>
      <c r="C60" s="156"/>
      <c r="D60" s="85" t="s">
        <v>68</v>
      </c>
      <c r="E60" s="71">
        <v>1.1359999999999999</v>
      </c>
      <c r="F60" s="71" t="s">
        <v>63</v>
      </c>
      <c r="G60" s="64">
        <f t="shared" si="7"/>
        <v>5.68</v>
      </c>
      <c r="H60" s="73">
        <v>17.8</v>
      </c>
      <c r="I60" s="67">
        <f t="shared" si="5"/>
        <v>21.36</v>
      </c>
      <c r="J60" s="68">
        <f t="shared" si="6"/>
        <v>121.33</v>
      </c>
      <c r="L60" s="2" t="s">
        <v>1043</v>
      </c>
      <c r="M60" s="2" t="s">
        <v>1824</v>
      </c>
      <c r="N60" s="2" t="s">
        <v>150</v>
      </c>
      <c r="O60" s="2" t="s">
        <v>47</v>
      </c>
      <c r="P60" s="2" t="s">
        <v>1044</v>
      </c>
      <c r="Q60" s="2" t="s">
        <v>60</v>
      </c>
      <c r="R60" s="2" t="s">
        <v>67</v>
      </c>
      <c r="S60" s="2" t="s">
        <v>68</v>
      </c>
      <c r="T60" s="2" t="s">
        <v>63</v>
      </c>
      <c r="U60" s="2" t="s">
        <v>47</v>
      </c>
      <c r="V60" s="2" t="s">
        <v>1050</v>
      </c>
      <c r="W60" s="83" t="s">
        <v>91</v>
      </c>
    </row>
    <row r="61" spans="2:23" ht="39.950000000000003" hidden="1" customHeight="1" x14ac:dyDescent="0.25">
      <c r="B61" s="160"/>
      <c r="C61" s="156"/>
      <c r="D61" s="84" t="s">
        <v>1052</v>
      </c>
      <c r="E61" s="64">
        <v>2.29E-2</v>
      </c>
      <c r="F61" s="64" t="s">
        <v>79</v>
      </c>
      <c r="G61" s="64">
        <f t="shared" si="7"/>
        <v>0.12</v>
      </c>
      <c r="H61" s="78">
        <v>383.47</v>
      </c>
      <c r="I61" s="67">
        <f t="shared" si="5"/>
        <v>460.17</v>
      </c>
      <c r="J61" s="68">
        <f t="shared" si="6"/>
        <v>55.23</v>
      </c>
      <c r="L61" s="2" t="s">
        <v>1043</v>
      </c>
      <c r="M61" s="2" t="s">
        <v>1824</v>
      </c>
      <c r="N61" s="2" t="s">
        <v>150</v>
      </c>
      <c r="O61" s="2" t="s">
        <v>47</v>
      </c>
      <c r="P61" s="2" t="s">
        <v>1044</v>
      </c>
      <c r="Q61" s="2" t="s">
        <v>60</v>
      </c>
      <c r="R61" s="2" t="s">
        <v>1051</v>
      </c>
      <c r="S61" s="2" t="s">
        <v>1052</v>
      </c>
      <c r="T61" s="2" t="s">
        <v>79</v>
      </c>
      <c r="U61" s="2" t="s">
        <v>47</v>
      </c>
      <c r="V61" s="2" t="s">
        <v>1053</v>
      </c>
      <c r="W61" s="83" t="s">
        <v>1054</v>
      </c>
    </row>
    <row r="62" spans="2:23" ht="39.950000000000003" hidden="1" customHeight="1" x14ac:dyDescent="0.25">
      <c r="B62" s="161"/>
      <c r="C62" s="157"/>
      <c r="D62" s="84" t="s">
        <v>1819</v>
      </c>
      <c r="E62" s="64">
        <v>1</v>
      </c>
      <c r="F62" s="64" t="s">
        <v>150</v>
      </c>
      <c r="G62" s="64">
        <f t="shared" si="7"/>
        <v>5</v>
      </c>
      <c r="H62" s="78">
        <v>195.47</v>
      </c>
      <c r="I62" s="67">
        <f t="shared" si="5"/>
        <v>234.57</v>
      </c>
      <c r="J62" s="68">
        <f t="shared" si="6"/>
        <v>1172.8499999999999</v>
      </c>
      <c r="L62" s="2" t="s">
        <v>1043</v>
      </c>
      <c r="M62" s="2" t="s">
        <v>1824</v>
      </c>
      <c r="N62" s="2" t="s">
        <v>150</v>
      </c>
      <c r="O62" s="2" t="s">
        <v>47</v>
      </c>
      <c r="P62" s="2" t="s">
        <v>1044</v>
      </c>
      <c r="Q62" s="2" t="s">
        <v>60</v>
      </c>
      <c r="R62" s="2" t="s">
        <v>1035</v>
      </c>
      <c r="S62" s="2" t="s">
        <v>1819</v>
      </c>
      <c r="T62" s="2" t="s">
        <v>150</v>
      </c>
      <c r="U62" s="2" t="s">
        <v>47</v>
      </c>
      <c r="V62" s="2" t="s">
        <v>164</v>
      </c>
      <c r="W62" s="83" t="s">
        <v>1036</v>
      </c>
    </row>
    <row r="63" spans="2:23" ht="39.950000000000003" customHeight="1" x14ac:dyDescent="0.25">
      <c r="B63" s="145" t="s">
        <v>1070</v>
      </c>
      <c r="C63" s="146"/>
      <c r="D63" s="146"/>
      <c r="E63" s="146"/>
      <c r="F63" s="60" t="s">
        <v>15</v>
      </c>
      <c r="G63" s="60">
        <f>ROUNDUP(3*0.8*2.1,1)</f>
        <v>5.0999999999999996</v>
      </c>
      <c r="H63" s="61">
        <f>J63/G63/(1+$I$3)</f>
        <v>581.29084967320273</v>
      </c>
      <c r="I63" s="61">
        <f>J63/G63</f>
        <v>697.54901960784321</v>
      </c>
      <c r="J63" s="62">
        <f>SUM(J64:J69)</f>
        <v>3557.5</v>
      </c>
      <c r="L63" s="55" t="s">
        <v>1056</v>
      </c>
      <c r="M63" s="55" t="s">
        <v>1070</v>
      </c>
      <c r="N63" s="55" t="s">
        <v>156</v>
      </c>
      <c r="O63" s="55" t="s">
        <v>47</v>
      </c>
      <c r="P63" s="55" t="s">
        <v>1057</v>
      </c>
      <c r="Q63" s="55" t="s">
        <v>44</v>
      </c>
      <c r="R63" s="55" t="s">
        <v>44</v>
      </c>
      <c r="S63" s="55" t="s">
        <v>44</v>
      </c>
      <c r="T63" s="9" t="s">
        <v>44</v>
      </c>
      <c r="U63" s="9" t="s">
        <v>44</v>
      </c>
      <c r="V63" s="9" t="s">
        <v>44</v>
      </c>
      <c r="W63" s="9" t="s">
        <v>44</v>
      </c>
    </row>
    <row r="64" spans="2:23" ht="39.950000000000003" hidden="1" customHeight="1" x14ac:dyDescent="0.25">
      <c r="B64" s="159" t="s">
        <v>1055</v>
      </c>
      <c r="C64" s="155" t="s">
        <v>1073</v>
      </c>
      <c r="D64" s="84" t="s">
        <v>465</v>
      </c>
      <c r="E64" s="64">
        <v>0.88290000000000002</v>
      </c>
      <c r="F64" s="64" t="s">
        <v>38</v>
      </c>
      <c r="G64" s="64">
        <f>ROUNDUP(E64*$G$63,2)</f>
        <v>4.51</v>
      </c>
      <c r="H64" s="78">
        <v>33.24</v>
      </c>
      <c r="I64" s="67">
        <f t="shared" ref="I64:I69" si="8">ROUNDUP(H64*(1+$I$3),2)</f>
        <v>39.89</v>
      </c>
      <c r="J64" s="68">
        <f t="shared" ref="J64:J69" si="9">ROUNDUP(G64*I64,2)</f>
        <v>179.91</v>
      </c>
      <c r="L64" s="2" t="s">
        <v>1056</v>
      </c>
      <c r="M64" s="2" t="s">
        <v>1070</v>
      </c>
      <c r="N64" s="2" t="s">
        <v>156</v>
      </c>
      <c r="O64" s="2" t="s">
        <v>47</v>
      </c>
      <c r="P64" s="2" t="s">
        <v>1057</v>
      </c>
      <c r="Q64" s="2" t="s">
        <v>95</v>
      </c>
      <c r="R64" s="2" t="s">
        <v>464</v>
      </c>
      <c r="S64" s="2" t="s">
        <v>465</v>
      </c>
      <c r="T64" s="2" t="s">
        <v>466</v>
      </c>
      <c r="U64" s="2" t="s">
        <v>47</v>
      </c>
      <c r="V64" s="2" t="s">
        <v>1058</v>
      </c>
      <c r="W64" s="83" t="s">
        <v>1059</v>
      </c>
    </row>
    <row r="65" spans="2:25" ht="39.950000000000003" hidden="1" customHeight="1" x14ac:dyDescent="0.25">
      <c r="B65" s="160"/>
      <c r="C65" s="156"/>
      <c r="D65" s="85" t="s">
        <v>1061</v>
      </c>
      <c r="E65" s="71">
        <v>1</v>
      </c>
      <c r="F65" s="71" t="s">
        <v>39</v>
      </c>
      <c r="G65" s="64">
        <f>ROUNDUP(E65*$G$63,2)</f>
        <v>5.0999999999999996</v>
      </c>
      <c r="H65" s="73">
        <v>484.43</v>
      </c>
      <c r="I65" s="67">
        <f t="shared" si="8"/>
        <v>581.31999999999994</v>
      </c>
      <c r="J65" s="68">
        <f t="shared" si="9"/>
        <v>2964.7400000000002</v>
      </c>
      <c r="L65" s="2" t="s">
        <v>1056</v>
      </c>
      <c r="M65" s="2" t="s">
        <v>1070</v>
      </c>
      <c r="N65" s="2" t="s">
        <v>156</v>
      </c>
      <c r="O65" s="2" t="s">
        <v>47</v>
      </c>
      <c r="P65" s="2" t="s">
        <v>1057</v>
      </c>
      <c r="Q65" s="2" t="s">
        <v>95</v>
      </c>
      <c r="R65" s="2" t="s">
        <v>1060</v>
      </c>
      <c r="S65" s="2" t="s">
        <v>1061</v>
      </c>
      <c r="T65" s="2" t="s">
        <v>156</v>
      </c>
      <c r="U65" s="2" t="s">
        <v>47</v>
      </c>
      <c r="V65" s="2" t="s">
        <v>164</v>
      </c>
      <c r="W65" s="83" t="s">
        <v>1062</v>
      </c>
    </row>
    <row r="66" spans="2:25" ht="39.950000000000003" hidden="1" customHeight="1" x14ac:dyDescent="0.25">
      <c r="B66" s="160"/>
      <c r="C66" s="156"/>
      <c r="D66" s="84" t="s">
        <v>1851</v>
      </c>
      <c r="E66" s="64">
        <v>4.8166000000000002</v>
      </c>
      <c r="F66" s="64" t="s">
        <v>63</v>
      </c>
      <c r="G66" s="64">
        <f>ROUNDUP(E66*$G$63,2)</f>
        <v>24.57</v>
      </c>
      <c r="H66" s="78">
        <v>0.18</v>
      </c>
      <c r="I66" s="67">
        <f t="shared" si="8"/>
        <v>0.22</v>
      </c>
      <c r="J66" s="68">
        <f t="shared" si="9"/>
        <v>5.41</v>
      </c>
      <c r="L66" s="2" t="s">
        <v>1056</v>
      </c>
      <c r="M66" s="2" t="s">
        <v>1070</v>
      </c>
      <c r="N66" s="2" t="s">
        <v>156</v>
      </c>
      <c r="O66" s="2" t="s">
        <v>47</v>
      </c>
      <c r="P66" s="2" t="s">
        <v>1057</v>
      </c>
      <c r="Q66" s="2" t="s">
        <v>95</v>
      </c>
      <c r="R66" s="2" t="s">
        <v>470</v>
      </c>
      <c r="S66" s="2" t="s">
        <v>1851</v>
      </c>
      <c r="T66" s="2" t="s">
        <v>150</v>
      </c>
      <c r="U66" s="2" t="s">
        <v>47</v>
      </c>
      <c r="V66" s="2" t="s">
        <v>1063</v>
      </c>
      <c r="W66" s="83" t="s">
        <v>1064</v>
      </c>
    </row>
    <row r="67" spans="2:25" ht="39.950000000000003" hidden="1" customHeight="1" x14ac:dyDescent="0.25">
      <c r="B67" s="160"/>
      <c r="C67" s="156"/>
      <c r="D67" s="84" t="s">
        <v>1066</v>
      </c>
      <c r="E67" s="64">
        <v>6.8503999999999996</v>
      </c>
      <c r="F67" s="64" t="s">
        <v>63</v>
      </c>
      <c r="G67" s="64">
        <f>ROUNDUP(E67*$G$63,2)</f>
        <v>34.94</v>
      </c>
      <c r="H67" s="78">
        <v>8.08</v>
      </c>
      <c r="I67" s="67">
        <f t="shared" si="8"/>
        <v>9.6999999999999993</v>
      </c>
      <c r="J67" s="68">
        <f t="shared" si="9"/>
        <v>338.92</v>
      </c>
      <c r="L67" s="2">
        <v>91338</v>
      </c>
      <c r="M67" s="2" t="s">
        <v>1070</v>
      </c>
      <c r="N67" s="2" t="s">
        <v>156</v>
      </c>
      <c r="O67" s="2" t="s">
        <v>47</v>
      </c>
      <c r="P67" s="2" t="s">
        <v>1057</v>
      </c>
      <c r="Q67" s="2" t="s">
        <v>95</v>
      </c>
      <c r="R67" s="2" t="s">
        <v>1065</v>
      </c>
      <c r="S67" s="2" t="s">
        <v>1066</v>
      </c>
      <c r="T67" s="2" t="s">
        <v>37</v>
      </c>
      <c r="U67" s="2" t="s">
        <v>47</v>
      </c>
      <c r="V67" s="2" t="s">
        <v>1067</v>
      </c>
      <c r="W67" s="83" t="s">
        <v>1068</v>
      </c>
    </row>
    <row r="68" spans="2:25" ht="39.950000000000003" hidden="1" customHeight="1" x14ac:dyDescent="0.25">
      <c r="B68" s="160"/>
      <c r="C68" s="156"/>
      <c r="D68" s="85" t="s">
        <v>62</v>
      </c>
      <c r="E68" s="71">
        <v>0.35630000000000001</v>
      </c>
      <c r="F68" s="71" t="s">
        <v>63</v>
      </c>
      <c r="G68" s="64">
        <f>ROUNDUP(E68*$G$63,2)</f>
        <v>1.82</v>
      </c>
      <c r="H68" s="73">
        <v>21.59</v>
      </c>
      <c r="I68" s="67">
        <f t="shared" si="8"/>
        <v>25.91</v>
      </c>
      <c r="J68" s="68">
        <f t="shared" si="9"/>
        <v>47.16</v>
      </c>
      <c r="L68" s="2" t="s">
        <v>1056</v>
      </c>
      <c r="M68" s="2" t="s">
        <v>1070</v>
      </c>
      <c r="N68" s="2" t="s">
        <v>156</v>
      </c>
      <c r="O68" s="2" t="s">
        <v>47</v>
      </c>
      <c r="P68" s="2" t="s">
        <v>1057</v>
      </c>
      <c r="Q68" s="2" t="s">
        <v>60</v>
      </c>
      <c r="R68" s="2" t="s">
        <v>61</v>
      </c>
      <c r="S68" s="2" t="s">
        <v>62</v>
      </c>
      <c r="T68" s="2" t="s">
        <v>63</v>
      </c>
      <c r="U68" s="2" t="s">
        <v>47</v>
      </c>
      <c r="V68" s="2" t="s">
        <v>123</v>
      </c>
      <c r="W68" s="83" t="s">
        <v>932</v>
      </c>
    </row>
    <row r="69" spans="2:25" ht="39.950000000000003" hidden="1" customHeight="1" x14ac:dyDescent="0.25">
      <c r="B69" s="161"/>
      <c r="C69" s="157"/>
      <c r="D69" s="84" t="s">
        <v>68</v>
      </c>
      <c r="E69" s="64">
        <v>0.1779</v>
      </c>
      <c r="F69" s="64" t="s">
        <v>1074</v>
      </c>
      <c r="G69" s="64">
        <f>ROUNDUP(E69*$G$63,1)</f>
        <v>1</v>
      </c>
      <c r="H69" s="78">
        <v>17.8</v>
      </c>
      <c r="I69" s="67">
        <f t="shared" si="8"/>
        <v>21.36</v>
      </c>
      <c r="J69" s="68">
        <f t="shared" si="9"/>
        <v>21.36</v>
      </c>
      <c r="L69" s="2" t="s">
        <v>1056</v>
      </c>
      <c r="M69" s="2" t="s">
        <v>1070</v>
      </c>
      <c r="N69" s="2" t="s">
        <v>156</v>
      </c>
      <c r="O69" s="2" t="s">
        <v>47</v>
      </c>
      <c r="P69" s="2" t="s">
        <v>1057</v>
      </c>
      <c r="Q69" s="2" t="s">
        <v>60</v>
      </c>
      <c r="R69" s="2" t="s">
        <v>67</v>
      </c>
      <c r="S69" s="2" t="s">
        <v>68</v>
      </c>
      <c r="T69" s="2" t="s">
        <v>63</v>
      </c>
      <c r="U69" s="2" t="s">
        <v>47</v>
      </c>
      <c r="V69" s="2" t="s">
        <v>1069</v>
      </c>
      <c r="W69" s="83" t="s">
        <v>91</v>
      </c>
    </row>
    <row r="70" spans="2:25" ht="30" customHeight="1" x14ac:dyDescent="0.25">
      <c r="B70" s="145" t="s">
        <v>2004</v>
      </c>
      <c r="C70" s="146"/>
      <c r="D70" s="146"/>
      <c r="E70" s="146"/>
      <c r="F70" s="60" t="s">
        <v>1236</v>
      </c>
      <c r="G70" s="60">
        <v>1</v>
      </c>
      <c r="H70" s="61">
        <f>J70/G70/(1+$I$3)</f>
        <v>353.41666666666663</v>
      </c>
      <c r="I70" s="61">
        <f>J70/G70</f>
        <v>424.09999999999997</v>
      </c>
      <c r="J70" s="62">
        <f>SUM(J71:J76)</f>
        <v>424.09999999999997</v>
      </c>
      <c r="L70" s="55" t="s">
        <v>1579</v>
      </c>
      <c r="M70" s="55" t="s">
        <v>1580</v>
      </c>
      <c r="N70" s="55" t="s">
        <v>150</v>
      </c>
      <c r="O70" s="55" t="s">
        <v>47</v>
      </c>
      <c r="P70" s="55" t="s">
        <v>1581</v>
      </c>
      <c r="Q70" s="55" t="s">
        <v>44</v>
      </c>
      <c r="R70" s="55" t="s">
        <v>44</v>
      </c>
      <c r="S70" s="55" t="s">
        <v>44</v>
      </c>
      <c r="T70" s="9" t="s">
        <v>44</v>
      </c>
      <c r="U70" s="9" t="s">
        <v>44</v>
      </c>
      <c r="V70" s="9" t="s">
        <v>44</v>
      </c>
      <c r="W70" s="9" t="s">
        <v>44</v>
      </c>
    </row>
    <row r="71" spans="2:25" ht="39.950000000000003" hidden="1" customHeight="1" x14ac:dyDescent="0.25">
      <c r="B71" s="159" t="s">
        <v>1072</v>
      </c>
      <c r="C71" s="155" t="s">
        <v>1591</v>
      </c>
      <c r="D71" s="84" t="s">
        <v>1583</v>
      </c>
      <c r="E71" s="64">
        <v>0.38440000000000002</v>
      </c>
      <c r="F71" s="64" t="s">
        <v>38</v>
      </c>
      <c r="G71" s="64">
        <f t="shared" ref="G71:G76" si="10">ROUNDUP(1.5*E71*$G$70,2)</f>
        <v>0.57999999999999996</v>
      </c>
      <c r="H71" s="78">
        <v>36.4</v>
      </c>
      <c r="I71" s="67">
        <f t="shared" ref="I71:I76" si="11">ROUNDUP(H71*(1+$I$3),2)</f>
        <v>43.68</v>
      </c>
      <c r="J71" s="68">
        <f t="shared" ref="J71:J76" si="12">ROUNDUP(G71*I71,2)</f>
        <v>25.34</v>
      </c>
      <c r="L71" s="1" t="s">
        <v>1579</v>
      </c>
      <c r="M71" s="1" t="s">
        <v>1580</v>
      </c>
      <c r="N71" s="1" t="s">
        <v>150</v>
      </c>
      <c r="O71" s="1" t="s">
        <v>47</v>
      </c>
      <c r="P71" s="1" t="s">
        <v>1581</v>
      </c>
      <c r="Q71" s="1" t="s">
        <v>95</v>
      </c>
      <c r="R71" s="1" t="s">
        <v>1582</v>
      </c>
      <c r="S71" s="1" t="s">
        <v>1583</v>
      </c>
      <c r="T71" s="1" t="s">
        <v>38</v>
      </c>
      <c r="U71" s="1" t="s">
        <v>47</v>
      </c>
      <c r="V71" s="1" t="s">
        <v>1584</v>
      </c>
      <c r="W71" s="76" t="s">
        <v>1585</v>
      </c>
      <c r="X71" s="83"/>
    </row>
    <row r="72" spans="2:25" ht="39.950000000000003" hidden="1" customHeight="1" x14ac:dyDescent="0.25">
      <c r="B72" s="160"/>
      <c r="C72" s="156"/>
      <c r="D72" s="85" t="s">
        <v>1851</v>
      </c>
      <c r="E72" s="71">
        <v>6</v>
      </c>
      <c r="F72" s="71" t="s">
        <v>150</v>
      </c>
      <c r="G72" s="64">
        <f t="shared" si="10"/>
        <v>9</v>
      </c>
      <c r="H72" s="73">
        <v>0.18</v>
      </c>
      <c r="I72" s="67">
        <f t="shared" si="11"/>
        <v>0.22</v>
      </c>
      <c r="J72" s="68">
        <f t="shared" si="12"/>
        <v>1.98</v>
      </c>
      <c r="L72" s="1" t="s">
        <v>1579</v>
      </c>
      <c r="M72" s="1" t="s">
        <v>1580</v>
      </c>
      <c r="N72" s="1" t="s">
        <v>150</v>
      </c>
      <c r="O72" s="1" t="s">
        <v>47</v>
      </c>
      <c r="P72" s="1" t="s">
        <v>1581</v>
      </c>
      <c r="Q72" s="1" t="s">
        <v>95</v>
      </c>
      <c r="R72" s="1" t="s">
        <v>470</v>
      </c>
      <c r="S72" s="1" t="s">
        <v>1851</v>
      </c>
      <c r="T72" s="1" t="s">
        <v>150</v>
      </c>
      <c r="U72" s="1" t="s">
        <v>47</v>
      </c>
      <c r="V72" s="1" t="s">
        <v>437</v>
      </c>
      <c r="W72" s="76" t="s">
        <v>1064</v>
      </c>
      <c r="X72" s="83"/>
    </row>
    <row r="73" spans="2:25" ht="39.950000000000003" hidden="1" customHeight="1" x14ac:dyDescent="0.25">
      <c r="B73" s="160"/>
      <c r="C73" s="156"/>
      <c r="D73" s="84" t="s">
        <v>1825</v>
      </c>
      <c r="E73" s="64">
        <v>0.377</v>
      </c>
      <c r="F73" s="64" t="s">
        <v>156</v>
      </c>
      <c r="G73" s="64">
        <f t="shared" si="10"/>
        <v>0.57000000000000006</v>
      </c>
      <c r="H73" s="78">
        <v>422.64</v>
      </c>
      <c r="I73" s="67">
        <f t="shared" si="11"/>
        <v>507.17</v>
      </c>
      <c r="J73" s="68">
        <f t="shared" si="12"/>
        <v>289.08999999999997</v>
      </c>
      <c r="L73" s="1">
        <v>86895</v>
      </c>
      <c r="M73" s="1" t="s">
        <v>1580</v>
      </c>
      <c r="N73" s="1" t="s">
        <v>150</v>
      </c>
      <c r="O73" s="1" t="s">
        <v>47</v>
      </c>
      <c r="P73" s="1" t="s">
        <v>1581</v>
      </c>
      <c r="Q73" s="1" t="s">
        <v>95</v>
      </c>
      <c r="R73" s="1" t="s">
        <v>1586</v>
      </c>
      <c r="S73" s="1" t="s">
        <v>1825</v>
      </c>
      <c r="T73" s="1" t="s">
        <v>156</v>
      </c>
      <c r="U73" s="1" t="s">
        <v>47</v>
      </c>
      <c r="V73" s="1" t="s">
        <v>1587</v>
      </c>
      <c r="W73" s="76" t="s">
        <v>1588</v>
      </c>
      <c r="X73" s="83"/>
    </row>
    <row r="74" spans="2:25" ht="39.950000000000003" hidden="1" customHeight="1" x14ac:dyDescent="0.25">
      <c r="B74" s="160"/>
      <c r="C74" s="156"/>
      <c r="D74" s="84" t="s">
        <v>1491</v>
      </c>
      <c r="E74" s="64">
        <v>2.5700000000000001E-2</v>
      </c>
      <c r="F74" s="64" t="s">
        <v>38</v>
      </c>
      <c r="G74" s="64">
        <f t="shared" si="10"/>
        <v>0.04</v>
      </c>
      <c r="H74" s="78">
        <v>39.869999999999997</v>
      </c>
      <c r="I74" s="67">
        <f t="shared" si="11"/>
        <v>47.85</v>
      </c>
      <c r="J74" s="68">
        <f t="shared" si="12"/>
        <v>1.92</v>
      </c>
      <c r="L74" s="1" t="s">
        <v>1579</v>
      </c>
      <c r="M74" s="1" t="s">
        <v>1580</v>
      </c>
      <c r="N74" s="1" t="s">
        <v>150</v>
      </c>
      <c r="O74" s="1" t="s">
        <v>47</v>
      </c>
      <c r="P74" s="1" t="s">
        <v>1581</v>
      </c>
      <c r="Q74" s="1" t="s">
        <v>95</v>
      </c>
      <c r="R74" s="1" t="s">
        <v>1490</v>
      </c>
      <c r="S74" s="1" t="s">
        <v>1491</v>
      </c>
      <c r="T74" s="1" t="s">
        <v>38</v>
      </c>
      <c r="U74" s="1" t="s">
        <v>47</v>
      </c>
      <c r="V74" s="1" t="s">
        <v>1589</v>
      </c>
      <c r="W74" s="76" t="s">
        <v>1493</v>
      </c>
      <c r="X74" s="83"/>
    </row>
    <row r="75" spans="2:25" ht="39.950000000000003" hidden="1" customHeight="1" x14ac:dyDescent="0.25">
      <c r="B75" s="160"/>
      <c r="C75" s="156"/>
      <c r="D75" s="85" t="s">
        <v>1082</v>
      </c>
      <c r="E75" s="71">
        <v>1.92</v>
      </c>
      <c r="F75" s="71" t="s">
        <v>63</v>
      </c>
      <c r="G75" s="64">
        <f t="shared" si="10"/>
        <v>2.88</v>
      </c>
      <c r="H75" s="78">
        <v>21.51</v>
      </c>
      <c r="I75" s="67">
        <f t="shared" si="11"/>
        <v>25.82</v>
      </c>
      <c r="J75" s="68">
        <f t="shared" si="12"/>
        <v>74.37</v>
      </c>
      <c r="L75" s="1" t="s">
        <v>1579</v>
      </c>
      <c r="M75" s="1" t="s">
        <v>1580</v>
      </c>
      <c r="N75" s="1" t="s">
        <v>150</v>
      </c>
      <c r="O75" s="1" t="s">
        <v>47</v>
      </c>
      <c r="P75" s="1" t="s">
        <v>1581</v>
      </c>
      <c r="Q75" s="1" t="s">
        <v>60</v>
      </c>
      <c r="R75" s="1" t="s">
        <v>1081</v>
      </c>
      <c r="S75" s="1" t="s">
        <v>1082</v>
      </c>
      <c r="T75" s="1" t="s">
        <v>63</v>
      </c>
      <c r="U75" s="1" t="s">
        <v>47</v>
      </c>
      <c r="V75" s="1" t="s">
        <v>1590</v>
      </c>
      <c r="W75" s="76" t="s">
        <v>1083</v>
      </c>
      <c r="X75" s="83"/>
    </row>
    <row r="76" spans="2:25" ht="39.950000000000003" hidden="1" customHeight="1" x14ac:dyDescent="0.25">
      <c r="B76" s="161"/>
      <c r="C76" s="157"/>
      <c r="D76" s="85" t="s">
        <v>68</v>
      </c>
      <c r="E76" s="71">
        <v>0.98</v>
      </c>
      <c r="F76" s="71" t="s">
        <v>63</v>
      </c>
      <c r="G76" s="64">
        <f t="shared" si="10"/>
        <v>1.47</v>
      </c>
      <c r="H76" s="78">
        <v>17.8</v>
      </c>
      <c r="I76" s="67">
        <f t="shared" si="11"/>
        <v>21.36</v>
      </c>
      <c r="J76" s="68">
        <f t="shared" si="12"/>
        <v>31.400000000000002</v>
      </c>
      <c r="L76" s="1" t="s">
        <v>1579</v>
      </c>
      <c r="M76" s="1" t="s">
        <v>1580</v>
      </c>
      <c r="N76" s="1" t="s">
        <v>150</v>
      </c>
      <c r="O76" s="1" t="s">
        <v>47</v>
      </c>
      <c r="P76" s="1" t="s">
        <v>1581</v>
      </c>
      <c r="Q76" s="1" t="s">
        <v>60</v>
      </c>
      <c r="R76" s="1" t="s">
        <v>67</v>
      </c>
      <c r="S76" s="1" t="s">
        <v>68</v>
      </c>
      <c r="T76" s="1" t="s">
        <v>63</v>
      </c>
      <c r="U76" s="1" t="s">
        <v>47</v>
      </c>
      <c r="V76" s="1" t="s">
        <v>628</v>
      </c>
      <c r="W76" s="76" t="s">
        <v>91</v>
      </c>
      <c r="X76" s="83"/>
    </row>
    <row r="77" spans="2:25" ht="39.950000000000003" customHeight="1" x14ac:dyDescent="0.25">
      <c r="B77" s="145" t="s">
        <v>1612</v>
      </c>
      <c r="C77" s="146"/>
      <c r="D77" s="146"/>
      <c r="E77" s="146"/>
      <c r="F77" s="60" t="s">
        <v>1236</v>
      </c>
      <c r="G77" s="60">
        <v>5</v>
      </c>
      <c r="H77" s="61">
        <f>J77/G77/(1+$I$3)</f>
        <v>83.251666666666665</v>
      </c>
      <c r="I77" s="61">
        <f>J77/G77</f>
        <v>99.902000000000001</v>
      </c>
      <c r="J77" s="62">
        <f>SUM(J78:J79)</f>
        <v>499.51</v>
      </c>
      <c r="L77" s="55">
        <v>72144</v>
      </c>
      <c r="M77" s="55" t="s">
        <v>992</v>
      </c>
      <c r="N77" s="55" t="s">
        <v>150</v>
      </c>
      <c r="O77" s="55" t="s">
        <v>993</v>
      </c>
      <c r="P77" s="55" t="s">
        <v>44</v>
      </c>
      <c r="Q77" s="55" t="s">
        <v>44</v>
      </c>
      <c r="R77" s="55" t="s">
        <v>44</v>
      </c>
      <c r="S77" s="55" t="s">
        <v>44</v>
      </c>
    </row>
    <row r="78" spans="2:25" ht="39.950000000000003" hidden="1" customHeight="1" x14ac:dyDescent="0.25">
      <c r="B78" s="147" t="s">
        <v>1550</v>
      </c>
      <c r="C78" s="155" t="s">
        <v>996</v>
      </c>
      <c r="D78" s="63" t="s">
        <v>994</v>
      </c>
      <c r="E78" s="64">
        <v>2.2000000000000002</v>
      </c>
      <c r="F78" s="64" t="s">
        <v>150</v>
      </c>
      <c r="G78" s="64">
        <f>ROUNDUP(E78*$G$77,2)</f>
        <v>11</v>
      </c>
      <c r="H78" s="78">
        <v>20.04</v>
      </c>
      <c r="I78" s="67">
        <f>ROUNDUP(H78*(1+$I$3),2)</f>
        <v>24.05</v>
      </c>
      <c r="J78" s="68">
        <f>ROUNDUP(G78*I78,2)</f>
        <v>264.55</v>
      </c>
      <c r="L78" s="2" t="s">
        <v>991</v>
      </c>
      <c r="M78" s="2" t="s">
        <v>992</v>
      </c>
      <c r="N78" s="2" t="s">
        <v>150</v>
      </c>
      <c r="O78" s="2" t="s">
        <v>993</v>
      </c>
      <c r="P78" s="2" t="s">
        <v>994</v>
      </c>
      <c r="Q78" s="2" t="s">
        <v>63</v>
      </c>
      <c r="R78" s="2" t="s">
        <v>884</v>
      </c>
      <c r="S78" s="83" t="s">
        <v>995</v>
      </c>
      <c r="T78" s="86"/>
    </row>
    <row r="79" spans="2:25" ht="39.950000000000003" hidden="1" customHeight="1" x14ac:dyDescent="0.25">
      <c r="B79" s="148"/>
      <c r="C79" s="157"/>
      <c r="D79" s="74" t="s">
        <v>68</v>
      </c>
      <c r="E79" s="65">
        <v>2.2000000000000002</v>
      </c>
      <c r="F79" s="65" t="s">
        <v>150</v>
      </c>
      <c r="G79" s="64">
        <f>ROUNDUP(E79*$G$77,2)</f>
        <v>11</v>
      </c>
      <c r="H79" s="78">
        <v>17.8</v>
      </c>
      <c r="I79" s="67">
        <f>ROUNDUP(H79*(1+$I$3),2)</f>
        <v>21.36</v>
      </c>
      <c r="J79" s="68">
        <f>ROUNDUP(G79*I79,2)</f>
        <v>234.96</v>
      </c>
      <c r="L79" s="2" t="s">
        <v>991</v>
      </c>
      <c r="M79" s="2" t="s">
        <v>992</v>
      </c>
      <c r="N79" s="2" t="s">
        <v>150</v>
      </c>
      <c r="O79" s="2" t="s">
        <v>993</v>
      </c>
      <c r="P79" s="2" t="s">
        <v>68</v>
      </c>
      <c r="Q79" s="2" t="s">
        <v>63</v>
      </c>
      <c r="R79" s="2" t="s">
        <v>884</v>
      </c>
      <c r="S79" s="83" t="s">
        <v>91</v>
      </c>
      <c r="T79" s="86"/>
    </row>
    <row r="80" spans="2:25" ht="39.950000000000003" customHeight="1" x14ac:dyDescent="0.25">
      <c r="B80" s="145" t="s">
        <v>2003</v>
      </c>
      <c r="C80" s="146"/>
      <c r="D80" s="146"/>
      <c r="E80" s="146"/>
      <c r="F80" s="60" t="s">
        <v>1236</v>
      </c>
      <c r="G80" s="60">
        <v>1</v>
      </c>
      <c r="H80" s="61">
        <f>J80/G80/(1+$I$3)</f>
        <v>1176.6333333333334</v>
      </c>
      <c r="I80" s="61">
        <f>J80/G80</f>
        <v>1411.96</v>
      </c>
      <c r="J80" s="62">
        <f>SUM(J81:J84)</f>
        <v>1411.96</v>
      </c>
      <c r="L80" s="55">
        <v>73838</v>
      </c>
      <c r="M80" s="55" t="s">
        <v>1651</v>
      </c>
      <c r="N80" s="55" t="s">
        <v>1652</v>
      </c>
      <c r="O80" s="55" t="s">
        <v>1852</v>
      </c>
      <c r="P80" s="55" t="s">
        <v>150</v>
      </c>
      <c r="Q80" s="55" t="s">
        <v>47</v>
      </c>
      <c r="R80" s="55" t="s">
        <v>1653</v>
      </c>
      <c r="S80" s="55" t="s">
        <v>44</v>
      </c>
      <c r="T80" s="9" t="s">
        <v>44</v>
      </c>
      <c r="U80" s="9" t="s">
        <v>44</v>
      </c>
      <c r="V80" s="9" t="s">
        <v>44</v>
      </c>
      <c r="W80" s="9" t="s">
        <v>44</v>
      </c>
      <c r="X80" s="9" t="s">
        <v>44</v>
      </c>
      <c r="Y80" s="9" t="s">
        <v>44</v>
      </c>
    </row>
    <row r="81" spans="2:29" ht="39.950000000000003" hidden="1" customHeight="1" x14ac:dyDescent="0.25">
      <c r="B81" s="159" t="s">
        <v>1664</v>
      </c>
      <c r="C81" s="155" t="s">
        <v>1686</v>
      </c>
      <c r="D81" s="84" t="s">
        <v>1655</v>
      </c>
      <c r="E81" s="64">
        <v>1</v>
      </c>
      <c r="F81" s="64" t="s">
        <v>540</v>
      </c>
      <c r="G81" s="64">
        <f>ROUNDUP(E81*$G$80,2)</f>
        <v>1</v>
      </c>
      <c r="H81" s="78">
        <v>544.77</v>
      </c>
      <c r="I81" s="67">
        <f>ROUNDUP(H81*(1+$I$3),2)</f>
        <v>653.73</v>
      </c>
      <c r="J81" s="68">
        <f>ROUNDUP(G81*I81,2)</f>
        <v>653.73</v>
      </c>
      <c r="L81" s="1">
        <v>73838</v>
      </c>
      <c r="M81" s="1" t="s">
        <v>1651</v>
      </c>
      <c r="N81" s="1" t="s">
        <v>1652</v>
      </c>
      <c r="O81" s="1" t="s">
        <v>1852</v>
      </c>
      <c r="P81" s="1" t="s">
        <v>150</v>
      </c>
      <c r="Q81" s="1" t="s">
        <v>47</v>
      </c>
      <c r="R81" s="1" t="s">
        <v>1653</v>
      </c>
      <c r="S81" s="1" t="s">
        <v>95</v>
      </c>
      <c r="T81" s="1" t="s">
        <v>1654</v>
      </c>
      <c r="U81" s="1" t="s">
        <v>1655</v>
      </c>
      <c r="V81" s="1" t="s">
        <v>540</v>
      </c>
      <c r="W81" s="76" t="s">
        <v>47</v>
      </c>
      <c r="X81" s="83" t="s">
        <v>164</v>
      </c>
      <c r="Y81" s="9" t="s">
        <v>1656</v>
      </c>
    </row>
    <row r="82" spans="2:29" ht="39.950000000000003" hidden="1" customHeight="1" x14ac:dyDescent="0.25">
      <c r="B82" s="160"/>
      <c r="C82" s="156"/>
      <c r="D82" s="85" t="s">
        <v>1853</v>
      </c>
      <c r="E82" s="71">
        <f>1.2*2.1</f>
        <v>2.52</v>
      </c>
      <c r="F82" s="71" t="s">
        <v>156</v>
      </c>
      <c r="G82" s="64">
        <f>ROUNDUP(E82*$G$80,2)</f>
        <v>2.52</v>
      </c>
      <c r="H82" s="73">
        <v>242.69</v>
      </c>
      <c r="I82" s="67">
        <f>ROUNDUP(H82*(1+$I$3),2)</f>
        <v>291.23</v>
      </c>
      <c r="J82" s="68">
        <f>ROUNDUP(G82*I82,2)</f>
        <v>733.9</v>
      </c>
      <c r="L82" s="1">
        <v>73838</v>
      </c>
      <c r="M82" s="1" t="s">
        <v>1651</v>
      </c>
      <c r="N82" s="1" t="s">
        <v>1652</v>
      </c>
      <c r="O82" s="1" t="s">
        <v>1852</v>
      </c>
      <c r="P82" s="1" t="s">
        <v>150</v>
      </c>
      <c r="Q82" s="1" t="s">
        <v>47</v>
      </c>
      <c r="R82" s="1" t="s">
        <v>1653</v>
      </c>
      <c r="S82" s="1" t="s">
        <v>95</v>
      </c>
      <c r="T82" s="1" t="s">
        <v>1657</v>
      </c>
      <c r="U82" s="1" t="s">
        <v>1853</v>
      </c>
      <c r="V82" s="1" t="s">
        <v>156</v>
      </c>
      <c r="W82" s="76" t="s">
        <v>47</v>
      </c>
      <c r="X82" s="83" t="s">
        <v>1658</v>
      </c>
      <c r="Y82" s="9" t="s">
        <v>1659</v>
      </c>
    </row>
    <row r="83" spans="2:29" ht="39.950000000000003" hidden="1" customHeight="1" x14ac:dyDescent="0.25">
      <c r="B83" s="160"/>
      <c r="C83" s="156"/>
      <c r="D83" s="84" t="s">
        <v>1854</v>
      </c>
      <c r="E83" s="64">
        <v>1</v>
      </c>
      <c r="F83" s="64" t="s">
        <v>150</v>
      </c>
      <c r="G83" s="64">
        <f>ROUNDUP(E83*$G$80,2)</f>
        <v>1</v>
      </c>
      <c r="H83" s="78">
        <v>12.27</v>
      </c>
      <c r="I83" s="67">
        <f>ROUNDUP(H83*(1+$I$3),2)</f>
        <v>14.73</v>
      </c>
      <c r="J83" s="68">
        <f>ROUNDUP(G83*I83,2)</f>
        <v>14.73</v>
      </c>
      <c r="L83" s="1">
        <v>73838</v>
      </c>
      <c r="M83" s="1" t="s">
        <v>1651</v>
      </c>
      <c r="N83" s="1" t="s">
        <v>1652</v>
      </c>
      <c r="O83" s="1" t="s">
        <v>1852</v>
      </c>
      <c r="P83" s="1" t="s">
        <v>150</v>
      </c>
      <c r="Q83" s="1" t="s">
        <v>47</v>
      </c>
      <c r="R83" s="1" t="s">
        <v>1653</v>
      </c>
      <c r="S83" s="1" t="s">
        <v>95</v>
      </c>
      <c r="T83" s="1" t="s">
        <v>1660</v>
      </c>
      <c r="U83" s="1" t="s">
        <v>1854</v>
      </c>
      <c r="V83" s="1" t="s">
        <v>150</v>
      </c>
      <c r="W83" s="76" t="s">
        <v>47</v>
      </c>
      <c r="X83" s="83" t="s">
        <v>164</v>
      </c>
      <c r="Y83" s="9" t="s">
        <v>1661</v>
      </c>
    </row>
    <row r="84" spans="2:29" ht="39.950000000000003" hidden="1" customHeight="1" x14ac:dyDescent="0.25">
      <c r="B84" s="161"/>
      <c r="C84" s="157"/>
      <c r="D84" s="84" t="s">
        <v>1663</v>
      </c>
      <c r="E84" s="64">
        <v>0.4</v>
      </c>
      <c r="F84" s="64" t="s">
        <v>63</v>
      </c>
      <c r="G84" s="64">
        <f>ROUNDUP(E84*$G$80,2)</f>
        <v>0.4</v>
      </c>
      <c r="H84" s="78">
        <v>19.98</v>
      </c>
      <c r="I84" s="67">
        <f>ROUNDUP(H84*(1+$I$3),2)</f>
        <v>23.98</v>
      </c>
      <c r="J84" s="68">
        <f>ROUNDUP(G84*I84,2)</f>
        <v>9.6</v>
      </c>
      <c r="L84" s="1">
        <v>73838</v>
      </c>
      <c r="M84" s="1" t="s">
        <v>1651</v>
      </c>
      <c r="N84" s="1" t="s">
        <v>1652</v>
      </c>
      <c r="O84" s="1" t="s">
        <v>1852</v>
      </c>
      <c r="P84" s="1" t="s">
        <v>150</v>
      </c>
      <c r="Q84" s="1" t="s">
        <v>47</v>
      </c>
      <c r="R84" s="1" t="s">
        <v>1653</v>
      </c>
      <c r="S84" s="1" t="s">
        <v>60</v>
      </c>
      <c r="T84" s="1" t="s">
        <v>1662</v>
      </c>
      <c r="U84" s="1" t="s">
        <v>1663</v>
      </c>
      <c r="V84" s="1" t="s">
        <v>63</v>
      </c>
      <c r="W84" s="76" t="s">
        <v>47</v>
      </c>
      <c r="X84" s="83" t="s">
        <v>444</v>
      </c>
      <c r="Y84" s="9" t="s">
        <v>66</v>
      </c>
    </row>
    <row r="85" spans="2:29" ht="24.95" customHeight="1" thickBot="1" x14ac:dyDescent="0.3">
      <c r="B85" s="79"/>
      <c r="C85" s="80"/>
      <c r="D85" s="80"/>
      <c r="E85" s="81"/>
      <c r="F85" s="81"/>
      <c r="G85" s="81"/>
      <c r="H85" s="81"/>
      <c r="I85" s="81" t="s">
        <v>13</v>
      </c>
      <c r="J85" s="82">
        <f>SUM(J49:J84)/2</f>
        <v>15559.169999999993</v>
      </c>
      <c r="L85" s="104"/>
    </row>
    <row r="86" spans="2:29" ht="5.0999999999999996" customHeight="1" thickBot="1" x14ac:dyDescent="0.3">
      <c r="B86" s="149"/>
      <c r="C86" s="150"/>
      <c r="D86" s="150"/>
      <c r="E86" s="150"/>
      <c r="F86" s="150"/>
      <c r="G86" s="150"/>
      <c r="H86" s="150"/>
      <c r="I86" s="150"/>
      <c r="J86" s="151"/>
      <c r="L86" s="9"/>
      <c r="M86" s="9"/>
      <c r="N86" s="9"/>
      <c r="O86" s="9"/>
      <c r="P86" s="9"/>
      <c r="Q86" s="9"/>
      <c r="R86" s="9"/>
      <c r="S86" s="9"/>
    </row>
    <row r="87" spans="2:29" ht="30" customHeight="1" x14ac:dyDescent="0.25">
      <c r="B87" s="106" t="s">
        <v>19</v>
      </c>
      <c r="C87" s="158" t="s">
        <v>29</v>
      </c>
      <c r="D87" s="158"/>
      <c r="E87" s="158"/>
      <c r="F87" s="158"/>
      <c r="G87" s="158"/>
      <c r="H87" s="158"/>
      <c r="I87" s="107"/>
      <c r="J87" s="108">
        <f>J117/$J$492</f>
        <v>0.27675906933194566</v>
      </c>
    </row>
    <row r="88" spans="2:29" ht="54.95" customHeight="1" x14ac:dyDescent="0.25">
      <c r="B88" s="153" t="s">
        <v>2005</v>
      </c>
      <c r="C88" s="154"/>
      <c r="D88" s="154"/>
      <c r="E88" s="154"/>
      <c r="F88" s="96" t="s">
        <v>15</v>
      </c>
      <c r="G88" s="96">
        <f>ROUNDUP(1.3*2*(0.97+2.57+1.32+3+1.03*2+2.02+1.42+0.9+5.85+2.89)*3,1)</f>
        <v>179.4</v>
      </c>
      <c r="H88" s="97">
        <f>J88/G88/(1+$I$3)</f>
        <v>6.9684596804162027</v>
      </c>
      <c r="I88" s="97">
        <f>J88/G88</f>
        <v>8.3621516164994425</v>
      </c>
      <c r="J88" s="98">
        <f>SUM(J89:J92)</f>
        <v>1500.17</v>
      </c>
    </row>
    <row r="89" spans="2:29" ht="39.950000000000003" hidden="1" customHeight="1" x14ac:dyDescent="0.25">
      <c r="B89" s="159" t="s">
        <v>21</v>
      </c>
      <c r="C89" s="155" t="s">
        <v>926</v>
      </c>
      <c r="D89" s="63" t="s">
        <v>924</v>
      </c>
      <c r="E89" s="64">
        <v>1.06</v>
      </c>
      <c r="F89" s="64" t="s">
        <v>14</v>
      </c>
      <c r="G89" s="64">
        <f>ROUNDUP(E89*$G$88*0.006,2)</f>
        <v>1.1499999999999999</v>
      </c>
      <c r="H89" s="78">
        <v>68.97</v>
      </c>
      <c r="I89" s="67">
        <f>ROUNDUP(H89*(1+$I$3),2)</f>
        <v>82.77000000000001</v>
      </c>
      <c r="J89" s="68">
        <f>ROUNDUP(G89*I89,2)</f>
        <v>95.190000000000012</v>
      </c>
      <c r="L89" s="55" t="s">
        <v>595</v>
      </c>
      <c r="M89" s="55" t="s">
        <v>596</v>
      </c>
      <c r="N89" s="55" t="s">
        <v>156</v>
      </c>
      <c r="O89" s="55" t="s">
        <v>949</v>
      </c>
      <c r="P89" s="55" t="s">
        <v>44</v>
      </c>
      <c r="Q89" s="55" t="s">
        <v>44</v>
      </c>
      <c r="R89" s="55" t="s">
        <v>44</v>
      </c>
      <c r="S89" s="55" t="s">
        <v>44</v>
      </c>
      <c r="T89" s="86"/>
      <c r="U89" s="86"/>
    </row>
    <row r="90" spans="2:29" ht="39.950000000000003" hidden="1" customHeight="1" x14ac:dyDescent="0.25">
      <c r="B90" s="160"/>
      <c r="C90" s="156"/>
      <c r="D90" s="69" t="s">
        <v>184</v>
      </c>
      <c r="E90" s="71">
        <v>405.75</v>
      </c>
      <c r="F90" s="71" t="s">
        <v>40</v>
      </c>
      <c r="G90" s="64">
        <f>ROUNDUP(E90*$G$88*0.006,2)</f>
        <v>436.75</v>
      </c>
      <c r="H90" s="73">
        <v>0.39</v>
      </c>
      <c r="I90" s="67">
        <f>ROUNDUP(H90*(1+$I$3),2)</f>
        <v>0.47000000000000003</v>
      </c>
      <c r="J90" s="68">
        <f>ROUNDUP(G90*I90,2)</f>
        <v>205.28</v>
      </c>
      <c r="L90" s="55" t="s">
        <v>595</v>
      </c>
      <c r="M90" s="55" t="s">
        <v>596</v>
      </c>
      <c r="N90" s="55" t="s">
        <v>156</v>
      </c>
      <c r="O90" s="55" t="s">
        <v>949</v>
      </c>
      <c r="P90" s="55" t="s">
        <v>603</v>
      </c>
      <c r="Q90" s="55" t="s">
        <v>79</v>
      </c>
      <c r="R90" s="55" t="s">
        <v>604</v>
      </c>
      <c r="S90" s="55" t="s">
        <v>950</v>
      </c>
      <c r="T90" s="86"/>
      <c r="U90" s="86"/>
    </row>
    <row r="91" spans="2:29" ht="39.950000000000003" hidden="1" customHeight="1" x14ac:dyDescent="0.25">
      <c r="B91" s="160"/>
      <c r="C91" s="156"/>
      <c r="D91" s="63" t="s">
        <v>62</v>
      </c>
      <c r="E91" s="64">
        <v>0.183</v>
      </c>
      <c r="F91" s="64" t="s">
        <v>63</v>
      </c>
      <c r="G91" s="64">
        <f>ROUNDUP(E91*$G$88,2)</f>
        <v>32.839999999999996</v>
      </c>
      <c r="H91" s="78">
        <v>21.59</v>
      </c>
      <c r="I91" s="67">
        <f>ROUNDUP(H91*(1+$I$3),2)</f>
        <v>25.91</v>
      </c>
      <c r="J91" s="68">
        <f>ROUNDUP(G91*I91,2)</f>
        <v>850.89</v>
      </c>
      <c r="L91" s="55" t="s">
        <v>595</v>
      </c>
      <c r="M91" s="55" t="s">
        <v>596</v>
      </c>
      <c r="N91" s="55" t="s">
        <v>156</v>
      </c>
      <c r="O91" s="55" t="s">
        <v>949</v>
      </c>
      <c r="P91" s="55" t="s">
        <v>62</v>
      </c>
      <c r="Q91" s="55" t="s">
        <v>63</v>
      </c>
      <c r="R91" s="55" t="s">
        <v>607</v>
      </c>
      <c r="S91" s="55" t="s">
        <v>932</v>
      </c>
      <c r="U91" s="86"/>
    </row>
    <row r="92" spans="2:29" ht="39.950000000000003" hidden="1" customHeight="1" x14ac:dyDescent="0.25">
      <c r="B92" s="161"/>
      <c r="C92" s="157"/>
      <c r="D92" s="63" t="s">
        <v>68</v>
      </c>
      <c r="E92" s="64">
        <v>9.0999999999999998E-2</v>
      </c>
      <c r="F92" s="64" t="s">
        <v>63</v>
      </c>
      <c r="G92" s="64">
        <f>ROUNDUP(E92*$G$88,2)</f>
        <v>16.330000000000002</v>
      </c>
      <c r="H92" s="78">
        <v>17.8</v>
      </c>
      <c r="I92" s="67">
        <f>ROUNDUP(H92*(1+$I$3),2)</f>
        <v>21.36</v>
      </c>
      <c r="J92" s="68">
        <f>ROUNDUP(G92*I92,2)</f>
        <v>348.81</v>
      </c>
      <c r="L92" s="55" t="s">
        <v>595</v>
      </c>
      <c r="M92" s="55" t="s">
        <v>596</v>
      </c>
      <c r="N92" s="55" t="s">
        <v>156</v>
      </c>
      <c r="O92" s="55" t="s">
        <v>949</v>
      </c>
      <c r="P92" s="55" t="s">
        <v>68</v>
      </c>
      <c r="Q92" s="55" t="s">
        <v>63</v>
      </c>
      <c r="R92" s="55" t="s">
        <v>609</v>
      </c>
      <c r="S92" s="55" t="s">
        <v>91</v>
      </c>
    </row>
    <row r="93" spans="2:29" ht="54.95" customHeight="1" x14ac:dyDescent="0.25">
      <c r="B93" s="145" t="s">
        <v>2006</v>
      </c>
      <c r="C93" s="146"/>
      <c r="D93" s="146"/>
      <c r="E93" s="146"/>
      <c r="F93" s="60" t="s">
        <v>15</v>
      </c>
      <c r="G93" s="60">
        <f>ROUNDUP(1.3*2*(0.97+2.57+1.32+3+1.03*2+2.02+1.42+0.9+5.85+2.89)*3,1)</f>
        <v>179.4</v>
      </c>
      <c r="H93" s="61">
        <f>J93/G93/(1+$I$3)</f>
        <v>25.697231512448905</v>
      </c>
      <c r="I93" s="61">
        <f>J93/G93</f>
        <v>30.836677814938685</v>
      </c>
      <c r="J93" s="62">
        <f>SUM(J94:J98)</f>
        <v>5532.1</v>
      </c>
    </row>
    <row r="94" spans="2:29" ht="39.950000000000003" hidden="1" customHeight="1" x14ac:dyDescent="0.25">
      <c r="B94" s="147" t="s">
        <v>959</v>
      </c>
      <c r="C94" s="155" t="s">
        <v>923</v>
      </c>
      <c r="D94" s="63" t="s">
        <v>925</v>
      </c>
      <c r="E94" s="87">
        <v>1.29</v>
      </c>
      <c r="F94" s="64" t="s">
        <v>14</v>
      </c>
      <c r="G94" s="64">
        <f>ROUNDUP(E94*$G$93*0.03,2)</f>
        <v>6.95</v>
      </c>
      <c r="H94" s="78">
        <v>52.48</v>
      </c>
      <c r="I94" s="67">
        <f>ROUNDUP(H94*(1+$I$3),2)</f>
        <v>62.98</v>
      </c>
      <c r="J94" s="68">
        <f>ROUNDUP(G94*I94,2)</f>
        <v>437.71999999999997</v>
      </c>
      <c r="L94" s="55" t="s">
        <v>633</v>
      </c>
      <c r="M94" s="55" t="s">
        <v>1855</v>
      </c>
      <c r="N94" s="55" t="s">
        <v>156</v>
      </c>
      <c r="O94" s="55" t="s">
        <v>951</v>
      </c>
      <c r="P94" s="55" t="s">
        <v>44</v>
      </c>
      <c r="Q94" s="55" t="s">
        <v>44</v>
      </c>
      <c r="R94" s="55" t="s">
        <v>44</v>
      </c>
      <c r="S94" s="55" t="s">
        <v>44</v>
      </c>
      <c r="T94" s="2"/>
      <c r="U94" s="2"/>
      <c r="V94" s="2"/>
      <c r="W94" s="2"/>
      <c r="X94" s="2"/>
      <c r="Y94" s="2"/>
      <c r="Z94" s="2"/>
      <c r="AA94" s="2"/>
      <c r="AB94" s="2"/>
      <c r="AC94" s="83"/>
    </row>
    <row r="95" spans="2:29" ht="39.950000000000003" hidden="1" customHeight="1" x14ac:dyDescent="0.25">
      <c r="B95" s="152"/>
      <c r="C95" s="156"/>
      <c r="D95" s="69" t="s">
        <v>412</v>
      </c>
      <c r="E95" s="88">
        <v>193.7</v>
      </c>
      <c r="F95" s="71" t="s">
        <v>40</v>
      </c>
      <c r="G95" s="64">
        <f>ROUNDUP(E95*$G$93*0.03,2)</f>
        <v>1042.5</v>
      </c>
      <c r="H95" s="73">
        <v>0.5</v>
      </c>
      <c r="I95" s="67">
        <f>ROUNDUP(H95*(1+$I$3),2)</f>
        <v>0.6</v>
      </c>
      <c r="J95" s="68">
        <f>ROUNDUP(G95*I95,2)</f>
        <v>625.5</v>
      </c>
      <c r="L95" s="55" t="s">
        <v>633</v>
      </c>
      <c r="M95" s="55" t="s">
        <v>1855</v>
      </c>
      <c r="N95" s="55" t="s">
        <v>156</v>
      </c>
      <c r="O95" s="55" t="s">
        <v>951</v>
      </c>
      <c r="P95" s="55" t="s">
        <v>643</v>
      </c>
      <c r="Q95" s="55" t="s">
        <v>79</v>
      </c>
      <c r="R95" s="55" t="s">
        <v>644</v>
      </c>
      <c r="S95" s="55" t="s">
        <v>947</v>
      </c>
      <c r="T95" s="2"/>
      <c r="U95" s="2"/>
      <c r="V95" s="2"/>
      <c r="W95" s="2"/>
      <c r="X95" s="2"/>
      <c r="Y95" s="2"/>
      <c r="Z95" s="2"/>
      <c r="AA95" s="2"/>
      <c r="AB95" s="2"/>
      <c r="AC95" s="83"/>
    </row>
    <row r="96" spans="2:29" ht="39.950000000000003" hidden="1" customHeight="1" x14ac:dyDescent="0.25">
      <c r="B96" s="152"/>
      <c r="C96" s="156"/>
      <c r="D96" s="63" t="s">
        <v>184</v>
      </c>
      <c r="E96" s="87">
        <v>185.63</v>
      </c>
      <c r="F96" s="64" t="s">
        <v>40</v>
      </c>
      <c r="G96" s="64">
        <f>ROUNDUP(E96*$G$93*0.03,2)</f>
        <v>999.06999999999994</v>
      </c>
      <c r="H96" s="73">
        <v>0.39</v>
      </c>
      <c r="I96" s="67">
        <f>ROUNDUP(H96*(1+$I$3),2)</f>
        <v>0.47000000000000003</v>
      </c>
      <c r="J96" s="68">
        <f>ROUNDUP(G96*I96,2)</f>
        <v>469.57</v>
      </c>
      <c r="L96" s="55" t="s">
        <v>633</v>
      </c>
      <c r="M96" s="55" t="s">
        <v>1855</v>
      </c>
      <c r="N96" s="55" t="s">
        <v>156</v>
      </c>
      <c r="O96" s="55" t="s">
        <v>951</v>
      </c>
      <c r="P96" s="55" t="s">
        <v>62</v>
      </c>
      <c r="Q96" s="55" t="s">
        <v>63</v>
      </c>
      <c r="R96" s="55" t="s">
        <v>395</v>
      </c>
      <c r="S96" s="55" t="s">
        <v>932</v>
      </c>
      <c r="T96" s="2"/>
      <c r="U96" s="2"/>
      <c r="V96" s="2"/>
      <c r="W96" s="2"/>
      <c r="X96" s="2"/>
      <c r="Y96" s="2"/>
      <c r="Z96" s="2"/>
      <c r="AA96" s="2"/>
      <c r="AB96" s="2"/>
      <c r="AC96" s="83"/>
    </row>
    <row r="97" spans="2:29" ht="39.950000000000003" hidden="1" customHeight="1" x14ac:dyDescent="0.25">
      <c r="B97" s="152"/>
      <c r="C97" s="156"/>
      <c r="D97" s="63" t="s">
        <v>62</v>
      </c>
      <c r="E97" s="87">
        <v>0.66</v>
      </c>
      <c r="F97" s="64" t="s">
        <v>63</v>
      </c>
      <c r="G97" s="64">
        <f>ROUNDUP(E97*$G$93,2)</f>
        <v>118.41000000000001</v>
      </c>
      <c r="H97" s="78">
        <v>21.59</v>
      </c>
      <c r="I97" s="67">
        <f>ROUNDUP(H97*(1+$I$3),2)</f>
        <v>25.91</v>
      </c>
      <c r="J97" s="68">
        <f>ROUNDUP(G97*I97,2)</f>
        <v>3068.01</v>
      </c>
      <c r="L97" s="55" t="s">
        <v>633</v>
      </c>
      <c r="M97" s="55" t="s">
        <v>1855</v>
      </c>
      <c r="N97" s="55" t="s">
        <v>156</v>
      </c>
      <c r="O97" s="55" t="s">
        <v>951</v>
      </c>
      <c r="P97" s="55" t="s">
        <v>68</v>
      </c>
      <c r="Q97" s="55" t="s">
        <v>63</v>
      </c>
      <c r="R97" s="55" t="s">
        <v>647</v>
      </c>
      <c r="S97" s="55" t="s">
        <v>91</v>
      </c>
      <c r="T97" s="2"/>
      <c r="U97" s="2"/>
      <c r="V97" s="2"/>
      <c r="W97" s="2"/>
      <c r="X97" s="2"/>
      <c r="Y97" s="2"/>
      <c r="Z97" s="2"/>
      <c r="AA97" s="2"/>
      <c r="AB97" s="2"/>
      <c r="AC97" s="83"/>
    </row>
    <row r="98" spans="2:29" ht="39.950000000000003" hidden="1" customHeight="1" x14ac:dyDescent="0.25">
      <c r="B98" s="148"/>
      <c r="C98" s="157"/>
      <c r="D98" s="63" t="s">
        <v>68</v>
      </c>
      <c r="E98" s="87">
        <v>0.24299999999999999</v>
      </c>
      <c r="F98" s="64" t="s">
        <v>63</v>
      </c>
      <c r="G98" s="64">
        <f>ROUNDUP(E98*$G$93,2)</f>
        <v>43.6</v>
      </c>
      <c r="H98" s="78">
        <v>17.8</v>
      </c>
      <c r="I98" s="67">
        <f>ROUNDUP(H98*(1+$I$3),2)</f>
        <v>21.36</v>
      </c>
      <c r="J98" s="68">
        <f>ROUNDUP(G98*I98,2)</f>
        <v>931.3</v>
      </c>
      <c r="L98" s="9"/>
      <c r="M98" s="9"/>
      <c r="N98" s="9"/>
      <c r="O98" s="9"/>
      <c r="P98" s="9"/>
      <c r="Q98" s="9"/>
      <c r="R98" s="9"/>
      <c r="S98" s="9"/>
    </row>
    <row r="99" spans="2:29" ht="30" customHeight="1" x14ac:dyDescent="0.25">
      <c r="B99" s="145" t="s">
        <v>1603</v>
      </c>
      <c r="C99" s="146"/>
      <c r="D99" s="146"/>
      <c r="E99" s="146"/>
      <c r="F99" s="60" t="s">
        <v>15</v>
      </c>
      <c r="G99" s="60">
        <f>ROUNDUP(12.54+16.49+11.04+8+3.3+4.11+1.88*2+15.59+13.83*2+33.52+12.37+16.16+10.39+15.27+9.51+5.8*2+25.35+16.52+2.56+13.43+3.24+3.02+25.23+8.14+16.01+5.2+17.53,0)</f>
        <v>348</v>
      </c>
      <c r="H99" s="61">
        <f>J99/G99/(1+$I$3)</f>
        <v>97.240373563218398</v>
      </c>
      <c r="I99" s="61">
        <f>J99/G99</f>
        <v>116.68844827586207</v>
      </c>
      <c r="J99" s="62">
        <f>SUM(J100:J104)</f>
        <v>40607.58</v>
      </c>
      <c r="L99" s="55">
        <v>87259</v>
      </c>
      <c r="M99" s="55" t="s">
        <v>1826</v>
      </c>
      <c r="N99" s="55" t="s">
        <v>156</v>
      </c>
      <c r="O99" s="55" t="s">
        <v>47</v>
      </c>
      <c r="P99" s="55" t="s">
        <v>1593</v>
      </c>
      <c r="Q99" s="55" t="s">
        <v>44</v>
      </c>
      <c r="R99" s="55" t="s">
        <v>44</v>
      </c>
      <c r="S99" s="55" t="s">
        <v>44</v>
      </c>
      <c r="T99" s="9" t="s">
        <v>44</v>
      </c>
      <c r="U99" s="9" t="s">
        <v>44</v>
      </c>
      <c r="V99" s="9" t="s">
        <v>44</v>
      </c>
      <c r="W99" s="9" t="s">
        <v>44</v>
      </c>
    </row>
    <row r="100" spans="2:29" ht="39.950000000000003" hidden="1" customHeight="1" x14ac:dyDescent="0.25">
      <c r="B100" s="147" t="s">
        <v>1551</v>
      </c>
      <c r="C100" s="155" t="s">
        <v>1602</v>
      </c>
      <c r="D100" s="63" t="s">
        <v>1827</v>
      </c>
      <c r="E100" s="87">
        <v>1.07</v>
      </c>
      <c r="F100" s="64" t="s">
        <v>156</v>
      </c>
      <c r="G100" s="64">
        <f>ROUNDUP(E100*$G$99,2)</f>
        <v>372.36</v>
      </c>
      <c r="H100" s="89">
        <v>62.73</v>
      </c>
      <c r="I100" s="67">
        <f>ROUNDUP(H100*(1+$I$3),2)</f>
        <v>75.28</v>
      </c>
      <c r="J100" s="68">
        <f>ROUNDUP(G100*I100,2)</f>
        <v>28031.269999999997</v>
      </c>
      <c r="L100" s="1" t="s">
        <v>1592</v>
      </c>
      <c r="M100" s="1" t="s">
        <v>1826</v>
      </c>
      <c r="N100" s="1" t="s">
        <v>156</v>
      </c>
      <c r="O100" s="1" t="s">
        <v>47</v>
      </c>
      <c r="P100" s="1" t="s">
        <v>1593</v>
      </c>
      <c r="Q100" s="1" t="s">
        <v>95</v>
      </c>
      <c r="R100" s="1" t="s">
        <v>1594</v>
      </c>
      <c r="S100" s="1" t="s">
        <v>1827</v>
      </c>
      <c r="T100" s="1" t="s">
        <v>156</v>
      </c>
      <c r="U100" s="1" t="s">
        <v>47</v>
      </c>
      <c r="V100" s="1" t="s">
        <v>1595</v>
      </c>
      <c r="W100" s="76" t="s">
        <v>1596</v>
      </c>
      <c r="X100" s="2"/>
      <c r="Y100" s="2"/>
      <c r="Z100" s="2"/>
      <c r="AA100" s="2"/>
      <c r="AB100" s="2"/>
      <c r="AC100" s="83"/>
    </row>
    <row r="101" spans="2:29" ht="39.950000000000003" hidden="1" customHeight="1" x14ac:dyDescent="0.25">
      <c r="B101" s="152"/>
      <c r="C101" s="156"/>
      <c r="D101" s="69" t="s">
        <v>1088</v>
      </c>
      <c r="E101" s="88">
        <v>0.24</v>
      </c>
      <c r="F101" s="71" t="s">
        <v>38</v>
      </c>
      <c r="G101" s="64">
        <f>ROUNDUP(E101*$G$99,2)</f>
        <v>83.52</v>
      </c>
      <c r="H101" s="89">
        <v>2.86</v>
      </c>
      <c r="I101" s="67">
        <f>ROUNDUP(H101*(1+$I$3),2)</f>
        <v>3.44</v>
      </c>
      <c r="J101" s="68">
        <f>ROUNDUP(G101*I101,2)</f>
        <v>287.31</v>
      </c>
      <c r="L101" s="1" t="s">
        <v>1592</v>
      </c>
      <c r="M101" s="1" t="s">
        <v>1826</v>
      </c>
      <c r="N101" s="1" t="s">
        <v>156</v>
      </c>
      <c r="O101" s="1" t="s">
        <v>47</v>
      </c>
      <c r="P101" s="1" t="s">
        <v>1593</v>
      </c>
      <c r="Q101" s="1" t="s">
        <v>95</v>
      </c>
      <c r="R101" s="1" t="s">
        <v>1087</v>
      </c>
      <c r="S101" s="1" t="s">
        <v>1088</v>
      </c>
      <c r="T101" s="1" t="s">
        <v>38</v>
      </c>
      <c r="U101" s="1" t="s">
        <v>47</v>
      </c>
      <c r="V101" s="1" t="s">
        <v>1089</v>
      </c>
      <c r="W101" s="76" t="s">
        <v>1090</v>
      </c>
      <c r="X101" s="2"/>
      <c r="Y101" s="2"/>
      <c r="Z101" s="2"/>
      <c r="AA101" s="2"/>
      <c r="AB101" s="2"/>
      <c r="AC101" s="83"/>
    </row>
    <row r="102" spans="2:29" ht="39.950000000000003" hidden="1" customHeight="1" x14ac:dyDescent="0.25">
      <c r="B102" s="152"/>
      <c r="C102" s="156"/>
      <c r="D102" s="69" t="s">
        <v>1598</v>
      </c>
      <c r="E102" s="88">
        <v>8.6199999999999992</v>
      </c>
      <c r="F102" s="71" t="s">
        <v>38</v>
      </c>
      <c r="G102" s="64">
        <f>ROUNDUP(E102*$G$99,2)</f>
        <v>2999.76</v>
      </c>
      <c r="H102" s="89">
        <v>1.37</v>
      </c>
      <c r="I102" s="67">
        <f>ROUNDUP(H102*(1+$I$3),2)</f>
        <v>1.65</v>
      </c>
      <c r="J102" s="68">
        <f>ROUNDUP(G102*I102,2)</f>
        <v>4949.6100000000006</v>
      </c>
      <c r="L102" s="1" t="s">
        <v>1592</v>
      </c>
      <c r="M102" s="1" t="s">
        <v>1826</v>
      </c>
      <c r="N102" s="1" t="s">
        <v>156</v>
      </c>
      <c r="O102" s="1" t="s">
        <v>47</v>
      </c>
      <c r="P102" s="1" t="s">
        <v>1593</v>
      </c>
      <c r="Q102" s="1" t="s">
        <v>95</v>
      </c>
      <c r="R102" s="1" t="s">
        <v>1597</v>
      </c>
      <c r="S102" s="1" t="s">
        <v>1598</v>
      </c>
      <c r="T102" s="1" t="s">
        <v>38</v>
      </c>
      <c r="U102" s="1" t="s">
        <v>47</v>
      </c>
      <c r="V102" s="1" t="s">
        <v>1599</v>
      </c>
      <c r="W102" s="76" t="s">
        <v>261</v>
      </c>
      <c r="X102" s="2"/>
      <c r="Y102" s="2"/>
      <c r="Z102" s="2"/>
      <c r="AA102" s="2"/>
      <c r="AB102" s="2"/>
      <c r="AC102" s="83"/>
    </row>
    <row r="103" spans="2:29" ht="39.950000000000003" hidden="1" customHeight="1" x14ac:dyDescent="0.25">
      <c r="B103" s="152"/>
      <c r="C103" s="156"/>
      <c r="D103" s="69" t="s">
        <v>1092</v>
      </c>
      <c r="E103" s="88">
        <v>0.61</v>
      </c>
      <c r="F103" s="71" t="s">
        <v>63</v>
      </c>
      <c r="G103" s="64">
        <f>ROUNDUP(E103*$G$99,2)</f>
        <v>212.28</v>
      </c>
      <c r="H103" s="89">
        <v>21.51</v>
      </c>
      <c r="I103" s="67">
        <f>ROUNDUP(H103*(1+$I$3),2)</f>
        <v>25.82</v>
      </c>
      <c r="J103" s="68">
        <f>ROUNDUP(G103*I103,2)</f>
        <v>5481.0700000000006</v>
      </c>
      <c r="L103" s="1" t="s">
        <v>1592</v>
      </c>
      <c r="M103" s="1" t="s">
        <v>1826</v>
      </c>
      <c r="N103" s="1" t="s">
        <v>156</v>
      </c>
      <c r="O103" s="1" t="s">
        <v>47</v>
      </c>
      <c r="P103" s="1" t="s">
        <v>1593</v>
      </c>
      <c r="Q103" s="1" t="s">
        <v>60</v>
      </c>
      <c r="R103" s="1" t="s">
        <v>1091</v>
      </c>
      <c r="S103" s="1" t="s">
        <v>1092</v>
      </c>
      <c r="T103" s="1" t="s">
        <v>63</v>
      </c>
      <c r="U103" s="1" t="s">
        <v>47</v>
      </c>
      <c r="V103" s="1" t="s">
        <v>1600</v>
      </c>
      <c r="W103" s="76" t="s">
        <v>1083</v>
      </c>
      <c r="X103" s="2"/>
      <c r="Y103" s="2"/>
      <c r="Z103" s="2"/>
      <c r="AA103" s="2"/>
      <c r="AB103" s="2"/>
      <c r="AC103" s="83"/>
    </row>
    <row r="104" spans="2:29" ht="39.950000000000003" hidden="1" customHeight="1" x14ac:dyDescent="0.25">
      <c r="B104" s="148"/>
      <c r="C104" s="157"/>
      <c r="D104" s="63" t="s">
        <v>68</v>
      </c>
      <c r="E104" s="87">
        <v>0.25</v>
      </c>
      <c r="F104" s="64" t="s">
        <v>63</v>
      </c>
      <c r="G104" s="64">
        <f>ROUNDUP(E104*$G$99,2)</f>
        <v>87</v>
      </c>
      <c r="H104" s="89">
        <v>17.8</v>
      </c>
      <c r="I104" s="67">
        <f>ROUNDUP(H104*(1+$I$3),2)</f>
        <v>21.36</v>
      </c>
      <c r="J104" s="68">
        <f>ROUNDUP(G104*I104,2)</f>
        <v>1858.32</v>
      </c>
      <c r="L104" s="1" t="s">
        <v>1592</v>
      </c>
      <c r="M104" s="1" t="s">
        <v>1826</v>
      </c>
      <c r="N104" s="1" t="s">
        <v>156</v>
      </c>
      <c r="O104" s="1" t="s">
        <v>47</v>
      </c>
      <c r="P104" s="1" t="s">
        <v>1593</v>
      </c>
      <c r="Q104" s="1" t="s">
        <v>60</v>
      </c>
      <c r="R104" s="1" t="s">
        <v>67</v>
      </c>
      <c r="S104" s="1" t="s">
        <v>68</v>
      </c>
      <c r="T104" s="1" t="s">
        <v>63</v>
      </c>
      <c r="U104" s="1" t="s">
        <v>47</v>
      </c>
      <c r="V104" s="1" t="s">
        <v>1601</v>
      </c>
      <c r="W104" s="76" t="s">
        <v>91</v>
      </c>
      <c r="X104" s="2"/>
      <c r="Y104" s="2"/>
      <c r="Z104" s="2"/>
      <c r="AA104" s="2"/>
      <c r="AB104" s="2"/>
      <c r="AC104" s="83"/>
    </row>
    <row r="105" spans="2:29" ht="30" customHeight="1" x14ac:dyDescent="0.25">
      <c r="B105" s="145" t="s">
        <v>2043</v>
      </c>
      <c r="C105" s="146"/>
      <c r="D105" s="146"/>
      <c r="E105" s="146"/>
      <c r="F105" s="60" t="s">
        <v>938</v>
      </c>
      <c r="G105" s="60">
        <f>ROUNDUP(14.78 + 16.72 + 18.48 + 11.4 + 8.34 + 8.2 + 4.59*2 + 16.84 + 16.8*2 + 25.66 + 17.04 + 14.24 + 13.26 + 16.38 + 12.34 + 9.78*2 + 38.7 + 16.26 + 6.99 + 16.26 + 7.32 + 7.02 + 20.32 + 12.16 + 16.86 + 9.38 + 17.61,0)</f>
        <v>425</v>
      </c>
      <c r="H105" s="61">
        <f>J105/G105/(1+$I$3)</f>
        <v>11.743490196078433</v>
      </c>
      <c r="I105" s="61">
        <f>J105/G105</f>
        <v>14.092188235294119</v>
      </c>
      <c r="J105" s="62">
        <f>SUM(J106:J110)</f>
        <v>5989.18</v>
      </c>
      <c r="L105" s="1">
        <v>88650</v>
      </c>
      <c r="M105" s="1" t="s">
        <v>2035</v>
      </c>
      <c r="N105" s="1" t="s">
        <v>37</v>
      </c>
      <c r="O105" s="1" t="s">
        <v>47</v>
      </c>
      <c r="P105" s="1" t="s">
        <v>2036</v>
      </c>
      <c r="Q105" s="1" t="s">
        <v>44</v>
      </c>
      <c r="R105" s="1" t="s">
        <v>44</v>
      </c>
      <c r="S105" s="1" t="s">
        <v>44</v>
      </c>
      <c r="T105" s="1" t="s">
        <v>44</v>
      </c>
      <c r="U105" s="1" t="s">
        <v>44</v>
      </c>
      <c r="V105" s="1" t="s">
        <v>44</v>
      </c>
      <c r="W105" s="76" t="s">
        <v>44</v>
      </c>
    </row>
    <row r="106" spans="2:29" ht="39.950000000000003" hidden="1" customHeight="1" x14ac:dyDescent="0.25">
      <c r="B106" s="147" t="s">
        <v>1551</v>
      </c>
      <c r="C106" s="155" t="s">
        <v>2042</v>
      </c>
      <c r="D106" s="63" t="s">
        <v>1616</v>
      </c>
      <c r="E106" s="87">
        <v>0.188</v>
      </c>
      <c r="F106" s="64" t="s">
        <v>156</v>
      </c>
      <c r="G106" s="64">
        <f>ROUNDUP(E106*$G$105,2)</f>
        <v>79.900000000000006</v>
      </c>
      <c r="H106" s="89">
        <v>47.07</v>
      </c>
      <c r="I106" s="67">
        <f>ROUNDUP(H106*(1+$I$3),2)</f>
        <v>56.489999999999995</v>
      </c>
      <c r="J106" s="68">
        <f>ROUNDUP(G106*I106,2)</f>
        <v>4513.5600000000004</v>
      </c>
      <c r="L106" s="1" t="s">
        <v>2034</v>
      </c>
      <c r="M106" s="1" t="s">
        <v>2035</v>
      </c>
      <c r="N106" s="1" t="s">
        <v>37</v>
      </c>
      <c r="O106" s="1" t="s">
        <v>47</v>
      </c>
      <c r="P106" s="1" t="s">
        <v>2036</v>
      </c>
      <c r="Q106" s="1" t="s">
        <v>95</v>
      </c>
      <c r="R106" s="1" t="s">
        <v>1615</v>
      </c>
      <c r="S106" s="1" t="s">
        <v>1616</v>
      </c>
      <c r="T106" s="1" t="s">
        <v>156</v>
      </c>
      <c r="U106" s="1" t="s">
        <v>47</v>
      </c>
      <c r="V106" s="1" t="s">
        <v>2037</v>
      </c>
      <c r="W106" s="76" t="s">
        <v>2038</v>
      </c>
      <c r="X106" s="2"/>
      <c r="Y106" s="2"/>
      <c r="Z106" s="2"/>
      <c r="AA106" s="2"/>
      <c r="AB106" s="2"/>
      <c r="AC106" s="83"/>
    </row>
    <row r="107" spans="2:29" ht="39.950000000000003" hidden="1" customHeight="1" x14ac:dyDescent="0.25">
      <c r="B107" s="152"/>
      <c r="C107" s="156"/>
      <c r="D107" s="69" t="s">
        <v>1085</v>
      </c>
      <c r="E107" s="88">
        <v>0.60299999999999998</v>
      </c>
      <c r="F107" s="71" t="s">
        <v>38</v>
      </c>
      <c r="G107" s="64">
        <f>ROUNDUP(E107*$G$105,2)</f>
        <v>256.27999999999997</v>
      </c>
      <c r="H107" s="89">
        <v>0.45</v>
      </c>
      <c r="I107" s="67">
        <f>ROUNDUP(H107*(1+$I$3),2)</f>
        <v>0.54</v>
      </c>
      <c r="J107" s="68">
        <f>ROUNDUP(G107*I107,2)</f>
        <v>138.39999999999998</v>
      </c>
      <c r="L107" s="1" t="s">
        <v>2034</v>
      </c>
      <c r="M107" s="1" t="s">
        <v>2035</v>
      </c>
      <c r="N107" s="1" t="s">
        <v>37</v>
      </c>
      <c r="O107" s="1" t="s">
        <v>47</v>
      </c>
      <c r="P107" s="1" t="s">
        <v>2036</v>
      </c>
      <c r="Q107" s="1" t="s">
        <v>95</v>
      </c>
      <c r="R107" s="1" t="s">
        <v>1084</v>
      </c>
      <c r="S107" s="1" t="s">
        <v>1085</v>
      </c>
      <c r="T107" s="1" t="s">
        <v>38</v>
      </c>
      <c r="U107" s="1" t="s">
        <v>179</v>
      </c>
      <c r="V107" s="1" t="s">
        <v>2039</v>
      </c>
      <c r="W107" s="76" t="s">
        <v>1086</v>
      </c>
      <c r="X107" s="2"/>
      <c r="Y107" s="2"/>
      <c r="Z107" s="2"/>
      <c r="AA107" s="2"/>
      <c r="AB107" s="2"/>
      <c r="AC107" s="83"/>
    </row>
    <row r="108" spans="2:29" ht="39.950000000000003" hidden="1" customHeight="1" x14ac:dyDescent="0.25">
      <c r="B108" s="152"/>
      <c r="C108" s="156"/>
      <c r="D108" s="69" t="s">
        <v>1088</v>
      </c>
      <c r="E108" s="88">
        <v>8.4000000000000005E-2</v>
      </c>
      <c r="F108" s="71" t="s">
        <v>38</v>
      </c>
      <c r="G108" s="64">
        <f>ROUNDUP(E108*$G$105,2)</f>
        <v>35.700000000000003</v>
      </c>
      <c r="H108" s="89">
        <v>2.86</v>
      </c>
      <c r="I108" s="67">
        <f>ROUNDUP(H108*(1+$I$3),2)</f>
        <v>3.44</v>
      </c>
      <c r="J108" s="68">
        <f>ROUNDUP(G108*I108,2)</f>
        <v>122.81</v>
      </c>
      <c r="L108" s="1" t="s">
        <v>2034</v>
      </c>
      <c r="M108" s="1" t="s">
        <v>2035</v>
      </c>
      <c r="N108" s="1" t="s">
        <v>37</v>
      </c>
      <c r="O108" s="1" t="s">
        <v>47</v>
      </c>
      <c r="P108" s="1" t="s">
        <v>2036</v>
      </c>
      <c r="Q108" s="1" t="s">
        <v>95</v>
      </c>
      <c r="R108" s="1" t="s">
        <v>1087</v>
      </c>
      <c r="S108" s="1" t="s">
        <v>1088</v>
      </c>
      <c r="T108" s="1" t="s">
        <v>38</v>
      </c>
      <c r="U108" s="1" t="s">
        <v>47</v>
      </c>
      <c r="V108" s="1" t="s">
        <v>2040</v>
      </c>
      <c r="W108" s="76" t="s">
        <v>1090</v>
      </c>
      <c r="X108" s="2"/>
      <c r="Y108" s="2"/>
      <c r="Z108" s="2"/>
      <c r="AA108" s="2"/>
      <c r="AB108" s="2"/>
      <c r="AC108" s="83"/>
    </row>
    <row r="109" spans="2:29" ht="39.950000000000003" hidden="1" customHeight="1" x14ac:dyDescent="0.25">
      <c r="B109" s="152"/>
      <c r="C109" s="156"/>
      <c r="D109" s="69" t="s">
        <v>1092</v>
      </c>
      <c r="E109" s="88">
        <v>8.5000000000000006E-2</v>
      </c>
      <c r="F109" s="71" t="s">
        <v>63</v>
      </c>
      <c r="G109" s="64">
        <f>ROUNDUP(E109*$G$105,2)</f>
        <v>36.129999999999995</v>
      </c>
      <c r="H109" s="89">
        <v>21.51</v>
      </c>
      <c r="I109" s="67">
        <f>ROUNDUP(H109*(1+$I$3),2)</f>
        <v>25.82</v>
      </c>
      <c r="J109" s="68">
        <f>ROUNDUP(G109*I109,2)</f>
        <v>932.88</v>
      </c>
      <c r="L109" s="1" t="s">
        <v>2034</v>
      </c>
      <c r="M109" s="1" t="s">
        <v>2035</v>
      </c>
      <c r="N109" s="1" t="s">
        <v>37</v>
      </c>
      <c r="O109" s="1" t="s">
        <v>47</v>
      </c>
      <c r="P109" s="1" t="s">
        <v>2036</v>
      </c>
      <c r="Q109" s="1" t="s">
        <v>60</v>
      </c>
      <c r="R109" s="1" t="s">
        <v>1091</v>
      </c>
      <c r="S109" s="1" t="s">
        <v>1092</v>
      </c>
      <c r="T109" s="1" t="s">
        <v>63</v>
      </c>
      <c r="U109" s="1" t="s">
        <v>47</v>
      </c>
      <c r="V109" s="1" t="s">
        <v>2041</v>
      </c>
      <c r="W109" s="76" t="s">
        <v>1629</v>
      </c>
      <c r="X109" s="2"/>
      <c r="Y109" s="2"/>
      <c r="Z109" s="2"/>
      <c r="AA109" s="2"/>
      <c r="AB109" s="2"/>
      <c r="AC109" s="83"/>
    </row>
    <row r="110" spans="2:29" ht="39.950000000000003" hidden="1" customHeight="1" x14ac:dyDescent="0.25">
      <c r="B110" s="148"/>
      <c r="C110" s="157"/>
      <c r="D110" s="63" t="s">
        <v>68</v>
      </c>
      <c r="E110" s="87">
        <v>3.1E-2</v>
      </c>
      <c r="F110" s="64" t="s">
        <v>63</v>
      </c>
      <c r="G110" s="64">
        <f>ROUNDUP(E110*$G$105,2)</f>
        <v>13.18</v>
      </c>
      <c r="H110" s="89">
        <v>17.8</v>
      </c>
      <c r="I110" s="67">
        <f>ROUNDUP(H110*(1+$I$3),2)</f>
        <v>21.36</v>
      </c>
      <c r="J110" s="68">
        <f>ROUNDUP(G110*I110,2)</f>
        <v>281.52999999999997</v>
      </c>
      <c r="L110" s="1" t="s">
        <v>2034</v>
      </c>
      <c r="M110" s="1" t="s">
        <v>2035</v>
      </c>
      <c r="N110" s="1" t="s">
        <v>37</v>
      </c>
      <c r="O110" s="1" t="s">
        <v>47</v>
      </c>
      <c r="P110" s="1" t="s">
        <v>2036</v>
      </c>
      <c r="Q110" s="1" t="s">
        <v>60</v>
      </c>
      <c r="R110" s="1" t="s">
        <v>67</v>
      </c>
      <c r="S110" s="1" t="s">
        <v>68</v>
      </c>
      <c r="T110" s="1" t="s">
        <v>63</v>
      </c>
      <c r="U110" s="1" t="s">
        <v>47</v>
      </c>
      <c r="V110" s="1" t="s">
        <v>302</v>
      </c>
      <c r="W110" s="76" t="s">
        <v>91</v>
      </c>
      <c r="X110" s="2"/>
      <c r="Y110" s="2"/>
      <c r="Z110" s="2"/>
      <c r="AA110" s="2"/>
      <c r="AB110" s="2"/>
      <c r="AC110" s="83"/>
    </row>
    <row r="111" spans="2:29" ht="39.950000000000003" customHeight="1" x14ac:dyDescent="0.25">
      <c r="B111" s="145" t="s">
        <v>1811</v>
      </c>
      <c r="C111" s="146"/>
      <c r="D111" s="146"/>
      <c r="E111" s="146"/>
      <c r="F111" s="60" t="s">
        <v>15</v>
      </c>
      <c r="G111" s="60">
        <f>ROUNDUP(2.2*(7.32*2+8.37+(5.49+1.8+2.9)*2),1)</f>
        <v>95.5</v>
      </c>
      <c r="H111" s="61">
        <f>J111/G111/(1+$I$3)</f>
        <v>59.439179755671915</v>
      </c>
      <c r="I111" s="61">
        <f>J111/G111</f>
        <v>71.327015706806293</v>
      </c>
      <c r="J111" s="62">
        <f>SUM(J112:J116)</f>
        <v>6811.7300000000014</v>
      </c>
      <c r="L111" s="55" t="s">
        <v>1094</v>
      </c>
      <c r="M111" s="55" t="s">
        <v>1828</v>
      </c>
      <c r="N111" s="55" t="s">
        <v>156</v>
      </c>
      <c r="O111" s="55" t="s">
        <v>47</v>
      </c>
      <c r="P111" s="55" t="s">
        <v>1095</v>
      </c>
      <c r="Q111" s="55" t="s">
        <v>44</v>
      </c>
      <c r="R111" s="55" t="s">
        <v>44</v>
      </c>
      <c r="S111" s="55" t="s">
        <v>44</v>
      </c>
      <c r="T111" s="9" t="s">
        <v>44</v>
      </c>
      <c r="U111" s="9" t="s">
        <v>44</v>
      </c>
      <c r="V111" s="9" t="s">
        <v>44</v>
      </c>
      <c r="W111" s="9" t="s">
        <v>44</v>
      </c>
    </row>
    <row r="112" spans="2:29" ht="39.950000000000003" hidden="1" customHeight="1" x14ac:dyDescent="0.25">
      <c r="B112" s="147" t="s">
        <v>1552</v>
      </c>
      <c r="C112" s="155" t="s">
        <v>1102</v>
      </c>
      <c r="D112" s="63" t="s">
        <v>1829</v>
      </c>
      <c r="E112" s="87">
        <v>1.0900000000000001</v>
      </c>
      <c r="F112" s="64" t="s">
        <v>156</v>
      </c>
      <c r="G112" s="64">
        <f>ROUNDUP(E112*$G$111,2)</f>
        <v>104.10000000000001</v>
      </c>
      <c r="H112" s="78">
        <v>23.11</v>
      </c>
      <c r="I112" s="67">
        <f>ROUNDUP(H112*(1+$I$3),2)</f>
        <v>27.740000000000002</v>
      </c>
      <c r="J112" s="68">
        <f>ROUNDUP(G112*I112,2)</f>
        <v>2887.7400000000002</v>
      </c>
      <c r="L112" s="1">
        <v>87274</v>
      </c>
      <c r="M112" s="1" t="s">
        <v>1828</v>
      </c>
      <c r="N112" s="1" t="s">
        <v>156</v>
      </c>
      <c r="O112" s="1" t="s">
        <v>47</v>
      </c>
      <c r="P112" s="1" t="s">
        <v>1095</v>
      </c>
      <c r="Q112" s="1" t="s">
        <v>95</v>
      </c>
      <c r="R112" s="1" t="s">
        <v>1096</v>
      </c>
      <c r="S112" s="1" t="s">
        <v>1829</v>
      </c>
      <c r="T112" s="1" t="s">
        <v>156</v>
      </c>
      <c r="U112" s="1" t="s">
        <v>179</v>
      </c>
      <c r="V112" s="1" t="s">
        <v>1097</v>
      </c>
      <c r="W112" s="76" t="s">
        <v>1098</v>
      </c>
      <c r="X112" s="2"/>
      <c r="Y112" s="2"/>
      <c r="Z112" s="2"/>
      <c r="AA112" s="2"/>
      <c r="AB112" s="2"/>
      <c r="AC112" s="83"/>
    </row>
    <row r="113" spans="2:29" ht="39.950000000000003" hidden="1" customHeight="1" x14ac:dyDescent="0.25">
      <c r="B113" s="152"/>
      <c r="C113" s="156"/>
      <c r="D113" s="69" t="s">
        <v>1085</v>
      </c>
      <c r="E113" s="88">
        <v>6.14</v>
      </c>
      <c r="F113" s="71" t="s">
        <v>38</v>
      </c>
      <c r="G113" s="64">
        <f>ROUNDUP(E113*$G$111,2)</f>
        <v>586.37</v>
      </c>
      <c r="H113" s="73">
        <v>0.45</v>
      </c>
      <c r="I113" s="67">
        <f>ROUNDUP(H113*(1+$I$3),2)</f>
        <v>0.54</v>
      </c>
      <c r="J113" s="68">
        <f>ROUNDUP(G113*I113,2)</f>
        <v>316.64</v>
      </c>
      <c r="L113" s="1" t="s">
        <v>1094</v>
      </c>
      <c r="M113" s="1" t="s">
        <v>1828</v>
      </c>
      <c r="N113" s="1" t="s">
        <v>156</v>
      </c>
      <c r="O113" s="1" t="s">
        <v>47</v>
      </c>
      <c r="P113" s="1" t="s">
        <v>1095</v>
      </c>
      <c r="Q113" s="1" t="s">
        <v>95</v>
      </c>
      <c r="R113" s="1" t="s">
        <v>1084</v>
      </c>
      <c r="S113" s="1" t="s">
        <v>1085</v>
      </c>
      <c r="T113" s="1" t="s">
        <v>38</v>
      </c>
      <c r="U113" s="1" t="s">
        <v>179</v>
      </c>
      <c r="V113" s="1" t="s">
        <v>1099</v>
      </c>
      <c r="W113" s="76" t="s">
        <v>1086</v>
      </c>
      <c r="X113" s="2"/>
      <c r="Y113" s="2"/>
      <c r="Z113" s="2"/>
      <c r="AA113" s="2"/>
      <c r="AB113" s="2"/>
      <c r="AC113" s="83"/>
    </row>
    <row r="114" spans="2:29" ht="39.950000000000003" hidden="1" customHeight="1" x14ac:dyDescent="0.25">
      <c r="B114" s="152"/>
      <c r="C114" s="156"/>
      <c r="D114" s="69" t="s">
        <v>1088</v>
      </c>
      <c r="E114" s="88">
        <v>0.22</v>
      </c>
      <c r="F114" s="71" t="s">
        <v>38</v>
      </c>
      <c r="G114" s="64">
        <f>ROUNDUP(E114*$G$111,2)</f>
        <v>21.01</v>
      </c>
      <c r="H114" s="73">
        <v>2.86</v>
      </c>
      <c r="I114" s="67">
        <f>ROUNDUP(H114*(1+$I$3),2)</f>
        <v>3.44</v>
      </c>
      <c r="J114" s="68">
        <f>ROUNDUP(G114*I114,2)</f>
        <v>72.28</v>
      </c>
      <c r="L114" s="1" t="s">
        <v>1094</v>
      </c>
      <c r="M114" s="1" t="s">
        <v>1828</v>
      </c>
      <c r="N114" s="1" t="s">
        <v>156</v>
      </c>
      <c r="O114" s="1" t="s">
        <v>47</v>
      </c>
      <c r="P114" s="1" t="s">
        <v>1095</v>
      </c>
      <c r="Q114" s="1" t="s">
        <v>95</v>
      </c>
      <c r="R114" s="1" t="s">
        <v>1087</v>
      </c>
      <c r="S114" s="1" t="s">
        <v>1088</v>
      </c>
      <c r="T114" s="1" t="s">
        <v>38</v>
      </c>
      <c r="U114" s="1" t="s">
        <v>47</v>
      </c>
      <c r="V114" s="1" t="s">
        <v>1100</v>
      </c>
      <c r="W114" s="76" t="s">
        <v>1090</v>
      </c>
      <c r="X114" s="2"/>
      <c r="Y114" s="2"/>
      <c r="Z114" s="2"/>
      <c r="AA114" s="2"/>
      <c r="AB114" s="2"/>
      <c r="AC114" s="83"/>
    </row>
    <row r="115" spans="2:29" ht="39.950000000000003" hidden="1" customHeight="1" x14ac:dyDescent="0.25">
      <c r="B115" s="152"/>
      <c r="C115" s="156"/>
      <c r="D115" s="69" t="s">
        <v>1092</v>
      </c>
      <c r="E115" s="88">
        <v>1.02</v>
      </c>
      <c r="F115" s="71" t="s">
        <v>63</v>
      </c>
      <c r="G115" s="64">
        <f>ROUNDUP(E115*$G$111,2)</f>
        <v>97.41</v>
      </c>
      <c r="H115" s="73">
        <v>21.51</v>
      </c>
      <c r="I115" s="67">
        <f>ROUNDUP(H115*(1+$I$3),2)</f>
        <v>25.82</v>
      </c>
      <c r="J115" s="68">
        <f>ROUNDUP(G115*I115,2)</f>
        <v>2515.13</v>
      </c>
      <c r="L115" s="1" t="s">
        <v>1094</v>
      </c>
      <c r="M115" s="1" t="s">
        <v>1828</v>
      </c>
      <c r="N115" s="1" t="s">
        <v>156</v>
      </c>
      <c r="O115" s="1" t="s">
        <v>47</v>
      </c>
      <c r="P115" s="1" t="s">
        <v>1095</v>
      </c>
      <c r="Q115" s="1" t="s">
        <v>60</v>
      </c>
      <c r="R115" s="1" t="s">
        <v>1091</v>
      </c>
      <c r="S115" s="1" t="s">
        <v>1092</v>
      </c>
      <c r="T115" s="1" t="s">
        <v>63</v>
      </c>
      <c r="U115" s="1" t="s">
        <v>47</v>
      </c>
      <c r="V115" s="1" t="s">
        <v>1101</v>
      </c>
      <c r="W115" s="76" t="s">
        <v>1083</v>
      </c>
      <c r="X115" s="2"/>
      <c r="Y115" s="2"/>
      <c r="Z115" s="2"/>
      <c r="AA115" s="2"/>
      <c r="AB115" s="2"/>
      <c r="AC115" s="83"/>
    </row>
    <row r="116" spans="2:29" ht="39.950000000000003" hidden="1" customHeight="1" x14ac:dyDescent="0.25">
      <c r="B116" s="148"/>
      <c r="C116" s="157"/>
      <c r="D116" s="63" t="s">
        <v>68</v>
      </c>
      <c r="E116" s="87">
        <v>0.5</v>
      </c>
      <c r="F116" s="64" t="s">
        <v>63</v>
      </c>
      <c r="G116" s="64">
        <f>ROUNDUP(E116*$G$111,2)</f>
        <v>47.75</v>
      </c>
      <c r="H116" s="78">
        <v>17.8</v>
      </c>
      <c r="I116" s="67">
        <f>ROUNDUP(H116*(1+$I$3),2)</f>
        <v>21.36</v>
      </c>
      <c r="J116" s="68">
        <f>ROUNDUP(G116*I116,2)</f>
        <v>1019.94</v>
      </c>
      <c r="L116" s="1" t="s">
        <v>1094</v>
      </c>
      <c r="M116" s="1" t="s">
        <v>1828</v>
      </c>
      <c r="N116" s="1" t="s">
        <v>156</v>
      </c>
      <c r="O116" s="1" t="s">
        <v>47</v>
      </c>
      <c r="P116" s="1" t="s">
        <v>1095</v>
      </c>
      <c r="Q116" s="1" t="s">
        <v>60</v>
      </c>
      <c r="R116" s="1" t="s">
        <v>67</v>
      </c>
      <c r="S116" s="1" t="s">
        <v>68</v>
      </c>
      <c r="T116" s="1" t="s">
        <v>63</v>
      </c>
      <c r="U116" s="1" t="s">
        <v>47</v>
      </c>
      <c r="V116" s="1" t="s">
        <v>705</v>
      </c>
      <c r="W116" s="76" t="s">
        <v>91</v>
      </c>
      <c r="X116" s="2"/>
      <c r="Y116" s="2"/>
      <c r="Z116" s="2"/>
      <c r="AA116" s="2"/>
      <c r="AB116" s="2"/>
      <c r="AC116" s="83"/>
    </row>
    <row r="117" spans="2:29" ht="24.95" customHeight="1" thickBot="1" x14ac:dyDescent="0.3">
      <c r="B117" s="79"/>
      <c r="C117" s="80"/>
      <c r="D117" s="80"/>
      <c r="E117" s="81"/>
      <c r="F117" s="81"/>
      <c r="G117" s="81"/>
      <c r="H117" s="81"/>
      <c r="I117" s="81" t="s">
        <v>13</v>
      </c>
      <c r="J117" s="82">
        <f>SUM(J88:J116)/2</f>
        <v>60440.76</v>
      </c>
      <c r="L117" s="104"/>
    </row>
    <row r="118" spans="2:29" ht="5.0999999999999996" customHeight="1" thickBot="1" x14ac:dyDescent="0.3">
      <c r="B118" s="149"/>
      <c r="C118" s="150"/>
      <c r="D118" s="150"/>
      <c r="E118" s="150"/>
      <c r="F118" s="150"/>
      <c r="G118" s="150"/>
      <c r="H118" s="150"/>
      <c r="I118" s="150"/>
      <c r="J118" s="151"/>
      <c r="L118" s="9"/>
      <c r="M118" s="9"/>
      <c r="N118" s="9"/>
      <c r="O118" s="9"/>
      <c r="P118" s="9"/>
      <c r="Q118" s="9"/>
      <c r="R118" s="9"/>
      <c r="S118" s="9"/>
    </row>
    <row r="119" spans="2:29" ht="30" customHeight="1" x14ac:dyDescent="0.25">
      <c r="B119" s="106" t="s">
        <v>22</v>
      </c>
      <c r="C119" s="158" t="s">
        <v>1604</v>
      </c>
      <c r="D119" s="158"/>
      <c r="E119" s="158"/>
      <c r="F119" s="158"/>
      <c r="G119" s="158"/>
      <c r="H119" s="158"/>
      <c r="I119" s="107"/>
      <c r="J119" s="108">
        <f>J146/$J$492</f>
        <v>5.0339387338953781E-2</v>
      </c>
    </row>
    <row r="120" spans="2:29" ht="39.950000000000003" customHeight="1" x14ac:dyDescent="0.25">
      <c r="B120" s="153" t="s">
        <v>1856</v>
      </c>
      <c r="C120" s="154"/>
      <c r="D120" s="154"/>
      <c r="E120" s="154"/>
      <c r="F120" s="96" t="s">
        <v>15</v>
      </c>
      <c r="G120" s="96">
        <f>ROUNDUP(19.22+6.1+(26.36+10.08)*1.1,1)</f>
        <v>65.5</v>
      </c>
      <c r="H120" s="97">
        <f>J120/G120/(1+$I$3)</f>
        <v>73.291984732824432</v>
      </c>
      <c r="I120" s="97">
        <f>J120/G120</f>
        <v>87.950381679389309</v>
      </c>
      <c r="J120" s="98">
        <f>SUM(J121:J125)</f>
        <v>5760.75</v>
      </c>
      <c r="L120" s="55" t="s">
        <v>1392</v>
      </c>
      <c r="M120" s="55" t="s">
        <v>1857</v>
      </c>
      <c r="N120" s="55" t="s">
        <v>156</v>
      </c>
      <c r="O120" s="55" t="s">
        <v>47</v>
      </c>
      <c r="P120" s="55" t="s">
        <v>1393</v>
      </c>
      <c r="Q120" s="55" t="s">
        <v>44</v>
      </c>
      <c r="R120" s="55" t="s">
        <v>44</v>
      </c>
      <c r="S120" s="55" t="s">
        <v>44</v>
      </c>
      <c r="T120" s="9" t="s">
        <v>44</v>
      </c>
      <c r="U120" s="9" t="s">
        <v>44</v>
      </c>
      <c r="V120" s="9" t="s">
        <v>44</v>
      </c>
      <c r="W120" s="9" t="s">
        <v>44</v>
      </c>
    </row>
    <row r="121" spans="2:29" ht="39.950000000000003" hidden="1" customHeight="1" x14ac:dyDescent="0.25">
      <c r="B121" s="147" t="s">
        <v>24</v>
      </c>
      <c r="C121" s="155" t="s">
        <v>1402</v>
      </c>
      <c r="D121" s="63" t="s">
        <v>1395</v>
      </c>
      <c r="E121" s="87">
        <v>0.61499999999999999</v>
      </c>
      <c r="F121" s="64" t="s">
        <v>39</v>
      </c>
      <c r="G121" s="64">
        <f>ROUNDUP(E121*$G$120,2)</f>
        <v>40.29</v>
      </c>
      <c r="H121" s="78">
        <v>12.91</v>
      </c>
      <c r="I121" s="67">
        <f>ROUNDUP(H121*(1+$I$3),2)</f>
        <v>15.5</v>
      </c>
      <c r="J121" s="68">
        <f>ROUNDUP(G121*I121,2)</f>
        <v>624.5</v>
      </c>
      <c r="L121" s="1" t="s">
        <v>1392</v>
      </c>
      <c r="M121" s="1" t="s">
        <v>1857</v>
      </c>
      <c r="N121" s="1" t="s">
        <v>156</v>
      </c>
      <c r="O121" s="1" t="s">
        <v>47</v>
      </c>
      <c r="P121" s="1" t="s">
        <v>1393</v>
      </c>
      <c r="Q121" s="1" t="s">
        <v>95</v>
      </c>
      <c r="R121" s="1" t="s">
        <v>1394</v>
      </c>
      <c r="S121" s="1" t="s">
        <v>1395</v>
      </c>
      <c r="T121" s="1" t="s">
        <v>39</v>
      </c>
      <c r="U121" s="1" t="s">
        <v>47</v>
      </c>
      <c r="V121" s="1" t="s">
        <v>1403</v>
      </c>
      <c r="W121" s="76" t="s">
        <v>1404</v>
      </c>
      <c r="X121" s="2"/>
      <c r="Y121" s="2"/>
      <c r="Z121" s="2"/>
      <c r="AA121" s="2"/>
      <c r="AB121" s="2"/>
      <c r="AC121" s="83"/>
    </row>
    <row r="122" spans="2:29" ht="39.950000000000003" hidden="1" customHeight="1" x14ac:dyDescent="0.25">
      <c r="B122" s="152"/>
      <c r="C122" s="156"/>
      <c r="D122" s="63" t="s">
        <v>1858</v>
      </c>
      <c r="E122" s="87">
        <v>1.125</v>
      </c>
      <c r="F122" s="64" t="s">
        <v>156</v>
      </c>
      <c r="G122" s="64">
        <f>ROUNDUP(E122*$G$120,2)</f>
        <v>73.690000000000012</v>
      </c>
      <c r="H122" s="78">
        <v>35.020000000000003</v>
      </c>
      <c r="I122" s="67">
        <f>ROUNDUP(H122*(1+$I$3),2)</f>
        <v>42.03</v>
      </c>
      <c r="J122" s="68">
        <f>ROUNDUP(G122*I122,2)</f>
        <v>3097.2000000000003</v>
      </c>
      <c r="L122" s="1" t="s">
        <v>1392</v>
      </c>
      <c r="M122" s="1" t="s">
        <v>1857</v>
      </c>
      <c r="N122" s="1" t="s">
        <v>156</v>
      </c>
      <c r="O122" s="1" t="s">
        <v>47</v>
      </c>
      <c r="P122" s="1" t="s">
        <v>1393</v>
      </c>
      <c r="Q122" s="1" t="s">
        <v>95</v>
      </c>
      <c r="R122" s="1" t="s">
        <v>162</v>
      </c>
      <c r="S122" s="1" t="s">
        <v>1858</v>
      </c>
      <c r="T122" s="1" t="s">
        <v>156</v>
      </c>
      <c r="U122" s="1" t="s">
        <v>47</v>
      </c>
      <c r="V122" s="1" t="s">
        <v>1405</v>
      </c>
      <c r="W122" s="76" t="s">
        <v>1406</v>
      </c>
      <c r="X122" s="2"/>
      <c r="Y122" s="2"/>
      <c r="Z122" s="2"/>
      <c r="AA122" s="2"/>
      <c r="AB122" s="2"/>
      <c r="AC122" s="83"/>
    </row>
    <row r="123" spans="2:29" ht="39.950000000000003" hidden="1" customHeight="1" x14ac:dyDescent="0.25">
      <c r="B123" s="152"/>
      <c r="C123" s="156"/>
      <c r="D123" s="63" t="s">
        <v>1397</v>
      </c>
      <c r="E123" s="87">
        <v>0.26</v>
      </c>
      <c r="F123" s="64" t="s">
        <v>38</v>
      </c>
      <c r="G123" s="64">
        <f>ROUNDUP(E123*$G$120,2)</f>
        <v>17.03</v>
      </c>
      <c r="H123" s="78">
        <v>5.16</v>
      </c>
      <c r="I123" s="67">
        <f>ROUNDUP(H123*(1+$I$3),2)</f>
        <v>6.2</v>
      </c>
      <c r="J123" s="68">
        <f>ROUNDUP(G123*I123,2)</f>
        <v>105.59</v>
      </c>
      <c r="L123" s="1" t="s">
        <v>1392</v>
      </c>
      <c r="M123" s="1" t="s">
        <v>1857</v>
      </c>
      <c r="N123" s="1" t="s">
        <v>156</v>
      </c>
      <c r="O123" s="1" t="s">
        <v>47</v>
      </c>
      <c r="P123" s="1" t="s">
        <v>1393</v>
      </c>
      <c r="Q123" s="1" t="s">
        <v>95</v>
      </c>
      <c r="R123" s="1" t="s">
        <v>1396</v>
      </c>
      <c r="S123" s="1" t="s">
        <v>1397</v>
      </c>
      <c r="T123" s="1" t="s">
        <v>38</v>
      </c>
      <c r="U123" s="1" t="s">
        <v>179</v>
      </c>
      <c r="V123" s="1" t="s">
        <v>1093</v>
      </c>
      <c r="W123" s="76" t="s">
        <v>1407</v>
      </c>
      <c r="X123" s="2"/>
      <c r="Y123" s="2"/>
      <c r="Z123" s="2"/>
      <c r="AA123" s="2"/>
      <c r="AB123" s="2"/>
      <c r="AC123" s="83"/>
    </row>
    <row r="124" spans="2:29" ht="39.950000000000003" hidden="1" customHeight="1" x14ac:dyDescent="0.25">
      <c r="B124" s="152"/>
      <c r="C124" s="156"/>
      <c r="D124" s="74" t="s">
        <v>1399</v>
      </c>
      <c r="E124" s="90">
        <v>0.192</v>
      </c>
      <c r="F124" s="65" t="s">
        <v>63</v>
      </c>
      <c r="G124" s="64">
        <f>ROUNDUP(E124*$G$120,2)</f>
        <v>12.58</v>
      </c>
      <c r="H124" s="66">
        <v>21.49</v>
      </c>
      <c r="I124" s="67">
        <f>ROUNDUP(H124*(1+$I$3),2)</f>
        <v>25.790000000000003</v>
      </c>
      <c r="J124" s="68">
        <f>ROUNDUP(G124*I124,2)</f>
        <v>324.44</v>
      </c>
      <c r="L124" s="1" t="s">
        <v>1392</v>
      </c>
      <c r="M124" s="1" t="s">
        <v>1857</v>
      </c>
      <c r="N124" s="1" t="s">
        <v>156</v>
      </c>
      <c r="O124" s="1" t="s">
        <v>47</v>
      </c>
      <c r="P124" s="1" t="s">
        <v>1393</v>
      </c>
      <c r="Q124" s="1" t="s">
        <v>60</v>
      </c>
      <c r="R124" s="1" t="s">
        <v>1398</v>
      </c>
      <c r="S124" s="1" t="s">
        <v>1399</v>
      </c>
      <c r="T124" s="1" t="s">
        <v>63</v>
      </c>
      <c r="U124" s="1" t="s">
        <v>47</v>
      </c>
      <c r="V124" s="1" t="s">
        <v>1408</v>
      </c>
      <c r="W124" s="76" t="s">
        <v>65</v>
      </c>
      <c r="X124" s="2"/>
      <c r="Y124" s="2"/>
      <c r="Z124" s="2"/>
      <c r="AA124" s="2"/>
      <c r="AB124" s="2"/>
      <c r="AC124" s="83"/>
    </row>
    <row r="125" spans="2:29" ht="39.950000000000003" hidden="1" customHeight="1" x14ac:dyDescent="0.25">
      <c r="B125" s="148"/>
      <c r="C125" s="157"/>
      <c r="D125" s="63" t="s">
        <v>1401</v>
      </c>
      <c r="E125" s="87">
        <v>0.94799999999999995</v>
      </c>
      <c r="F125" s="64" t="s">
        <v>63</v>
      </c>
      <c r="G125" s="64">
        <f>ROUNDUP(E125*$G$120,2)</f>
        <v>62.1</v>
      </c>
      <c r="H125" s="78">
        <v>21.59</v>
      </c>
      <c r="I125" s="67">
        <f>ROUNDUP(H125*(1+$I$3),2)</f>
        <v>25.91</v>
      </c>
      <c r="J125" s="68">
        <f>ROUNDUP(G125*I125,2)</f>
        <v>1609.02</v>
      </c>
      <c r="L125" s="1" t="s">
        <v>1392</v>
      </c>
      <c r="M125" s="1" t="s">
        <v>1857</v>
      </c>
      <c r="N125" s="1" t="s">
        <v>156</v>
      </c>
      <c r="O125" s="1" t="s">
        <v>47</v>
      </c>
      <c r="P125" s="1" t="s">
        <v>1393</v>
      </c>
      <c r="Q125" s="1" t="s">
        <v>60</v>
      </c>
      <c r="R125" s="1" t="s">
        <v>1400</v>
      </c>
      <c r="S125" s="1" t="s">
        <v>1401</v>
      </c>
      <c r="T125" s="1" t="s">
        <v>63</v>
      </c>
      <c r="U125" s="1" t="s">
        <v>47</v>
      </c>
      <c r="V125" s="1" t="s">
        <v>1409</v>
      </c>
      <c r="W125" s="76" t="s">
        <v>932</v>
      </c>
    </row>
    <row r="126" spans="2:29" ht="54.95" customHeight="1" x14ac:dyDescent="0.25">
      <c r="B126" s="145" t="s">
        <v>2007</v>
      </c>
      <c r="C126" s="146"/>
      <c r="D126" s="146"/>
      <c r="E126" s="146"/>
      <c r="F126" s="60" t="s">
        <v>15</v>
      </c>
      <c r="G126" s="60">
        <f>ROUNDUP(19.22+6.1,1)</f>
        <v>25.400000000000002</v>
      </c>
      <c r="H126" s="61">
        <f>J126/G126/(1+$I$3)</f>
        <v>40.788385826771652</v>
      </c>
      <c r="I126" s="61">
        <f>J126/G126</f>
        <v>48.946062992125981</v>
      </c>
      <c r="J126" s="62">
        <f>SUM(J127:J130)</f>
        <v>1243.23</v>
      </c>
      <c r="L126" s="55" t="s">
        <v>1605</v>
      </c>
      <c r="M126" s="55" t="s">
        <v>1830</v>
      </c>
      <c r="N126" s="55" t="s">
        <v>156</v>
      </c>
      <c r="O126" s="55" t="s">
        <v>47</v>
      </c>
      <c r="P126" s="55" t="s">
        <v>1606</v>
      </c>
      <c r="Q126" s="55" t="s">
        <v>44</v>
      </c>
      <c r="R126" s="55" t="s">
        <v>44</v>
      </c>
      <c r="S126" s="55" t="s">
        <v>44</v>
      </c>
      <c r="T126" s="9" t="s">
        <v>44</v>
      </c>
      <c r="U126" s="9" t="s">
        <v>44</v>
      </c>
      <c r="V126" s="9" t="s">
        <v>44</v>
      </c>
      <c r="W126" s="9" t="s">
        <v>44</v>
      </c>
    </row>
    <row r="127" spans="2:29" ht="39.950000000000003" hidden="1" customHeight="1" x14ac:dyDescent="0.25">
      <c r="B127" s="147" t="s">
        <v>25</v>
      </c>
      <c r="C127" s="155" t="s">
        <v>1610</v>
      </c>
      <c r="D127" s="63" t="s">
        <v>184</v>
      </c>
      <c r="E127" s="87">
        <v>0.5</v>
      </c>
      <c r="F127" s="71" t="s">
        <v>38</v>
      </c>
      <c r="G127" s="64">
        <f>ROUNDUP(E127*$G$126,2)</f>
        <v>12.7</v>
      </c>
      <c r="H127" s="78">
        <v>0.39</v>
      </c>
      <c r="I127" s="67">
        <f>ROUNDUP(H127*(1+$I$3),2)</f>
        <v>0.47000000000000003</v>
      </c>
      <c r="J127" s="68">
        <f>ROUNDUP(G127*I127,2)</f>
        <v>5.97</v>
      </c>
      <c r="L127" s="1" t="s">
        <v>1605</v>
      </c>
      <c r="M127" s="1" t="s">
        <v>1830</v>
      </c>
      <c r="N127" s="1" t="s">
        <v>156</v>
      </c>
      <c r="O127" s="1" t="s">
        <v>47</v>
      </c>
      <c r="P127" s="1" t="s">
        <v>1606</v>
      </c>
      <c r="Q127" s="1" t="s">
        <v>95</v>
      </c>
      <c r="R127" s="1" t="s">
        <v>183</v>
      </c>
      <c r="S127" s="1" t="s">
        <v>184</v>
      </c>
      <c r="T127" s="1" t="s">
        <v>38</v>
      </c>
      <c r="U127" s="1" t="s">
        <v>47</v>
      </c>
      <c r="V127" s="1" t="s">
        <v>705</v>
      </c>
      <c r="W127" s="76" t="s">
        <v>186</v>
      </c>
      <c r="X127" s="2"/>
      <c r="Y127" s="2"/>
      <c r="Z127" s="2"/>
      <c r="AA127" s="2"/>
      <c r="AB127" s="2"/>
      <c r="AC127" s="83"/>
    </row>
    <row r="128" spans="2:29" ht="39.950000000000003" hidden="1" customHeight="1" x14ac:dyDescent="0.25">
      <c r="B128" s="152"/>
      <c r="C128" s="156"/>
      <c r="D128" s="63" t="s">
        <v>707</v>
      </c>
      <c r="E128" s="87">
        <v>5.2999999999999999E-2</v>
      </c>
      <c r="F128" s="64" t="s">
        <v>79</v>
      </c>
      <c r="G128" s="64">
        <f>ROUNDUP(E128*$G$126,2)</f>
        <v>1.35</v>
      </c>
      <c r="H128" s="78">
        <v>367.72</v>
      </c>
      <c r="I128" s="67">
        <f>ROUNDUP(H128*(1+$I$3),2)</f>
        <v>441.27</v>
      </c>
      <c r="J128" s="68">
        <f>ROUNDUP(G128*I128,2)</f>
        <v>595.72</v>
      </c>
      <c r="L128" s="1" t="s">
        <v>1605</v>
      </c>
      <c r="M128" s="1" t="s">
        <v>1830</v>
      </c>
      <c r="N128" s="1" t="s">
        <v>156</v>
      </c>
      <c r="O128" s="1" t="s">
        <v>47</v>
      </c>
      <c r="P128" s="1" t="s">
        <v>1606</v>
      </c>
      <c r="Q128" s="1" t="s">
        <v>60</v>
      </c>
      <c r="R128" s="1" t="s">
        <v>706</v>
      </c>
      <c r="S128" s="1" t="s">
        <v>707</v>
      </c>
      <c r="T128" s="1" t="s">
        <v>79</v>
      </c>
      <c r="U128" s="1" t="s">
        <v>47</v>
      </c>
      <c r="V128" s="1" t="s">
        <v>801</v>
      </c>
      <c r="W128" s="76" t="s">
        <v>1607</v>
      </c>
      <c r="X128" s="2"/>
      <c r="Y128" s="2"/>
      <c r="Z128" s="2"/>
      <c r="AA128" s="2"/>
      <c r="AB128" s="2"/>
      <c r="AC128" s="83"/>
    </row>
    <row r="129" spans="2:29" ht="39.950000000000003" hidden="1" customHeight="1" x14ac:dyDescent="0.25">
      <c r="B129" s="152"/>
      <c r="C129" s="156"/>
      <c r="D129" s="63" t="s">
        <v>62</v>
      </c>
      <c r="E129" s="87">
        <v>0.69</v>
      </c>
      <c r="F129" s="71" t="s">
        <v>63</v>
      </c>
      <c r="G129" s="64">
        <f>ROUNDUP(E129*$G$126,2)</f>
        <v>17.53</v>
      </c>
      <c r="H129" s="78">
        <v>21.59</v>
      </c>
      <c r="I129" s="67">
        <f>ROUNDUP(H129*(1+$I$3),2)</f>
        <v>25.91</v>
      </c>
      <c r="J129" s="68">
        <f>ROUNDUP(G129*I129,2)</f>
        <v>454.21</v>
      </c>
      <c r="L129" s="1" t="s">
        <v>1605</v>
      </c>
      <c r="M129" s="1" t="s">
        <v>1830</v>
      </c>
      <c r="N129" s="1" t="s">
        <v>156</v>
      </c>
      <c r="O129" s="1" t="s">
        <v>47</v>
      </c>
      <c r="P129" s="1" t="s">
        <v>1606</v>
      </c>
      <c r="Q129" s="1" t="s">
        <v>60</v>
      </c>
      <c r="R129" s="1" t="s">
        <v>61</v>
      </c>
      <c r="S129" s="1" t="s">
        <v>62</v>
      </c>
      <c r="T129" s="1" t="s">
        <v>63</v>
      </c>
      <c r="U129" s="1" t="s">
        <v>47</v>
      </c>
      <c r="V129" s="1" t="s">
        <v>1608</v>
      </c>
      <c r="W129" s="76" t="s">
        <v>932</v>
      </c>
      <c r="X129" s="2"/>
      <c r="Y129" s="2"/>
      <c r="Z129" s="2"/>
      <c r="AA129" s="2"/>
      <c r="AB129" s="2"/>
      <c r="AC129" s="83"/>
    </row>
    <row r="130" spans="2:29" ht="39.950000000000003" hidden="1" customHeight="1" x14ac:dyDescent="0.25">
      <c r="B130" s="148"/>
      <c r="C130" s="157"/>
      <c r="D130" s="63" t="s">
        <v>68</v>
      </c>
      <c r="E130" s="87">
        <v>0.34499999999999997</v>
      </c>
      <c r="F130" s="64" t="s">
        <v>63</v>
      </c>
      <c r="G130" s="64">
        <f>ROUNDUP(E130*$G$126,2)</f>
        <v>8.77</v>
      </c>
      <c r="H130" s="78">
        <v>17.8</v>
      </c>
      <c r="I130" s="67">
        <f>ROUNDUP(H130*(1+$I$3),2)</f>
        <v>21.36</v>
      </c>
      <c r="J130" s="68">
        <f>ROUNDUP(G130*I130,2)</f>
        <v>187.32999999999998</v>
      </c>
      <c r="L130" s="1" t="s">
        <v>1605</v>
      </c>
      <c r="M130" s="1" t="s">
        <v>1830</v>
      </c>
      <c r="N130" s="1" t="s">
        <v>156</v>
      </c>
      <c r="O130" s="1" t="s">
        <v>47</v>
      </c>
      <c r="P130" s="1" t="s">
        <v>1606</v>
      </c>
      <c r="Q130" s="1" t="s">
        <v>60</v>
      </c>
      <c r="R130" s="1" t="s">
        <v>67</v>
      </c>
      <c r="S130" s="1" t="s">
        <v>68</v>
      </c>
      <c r="T130" s="1" t="s">
        <v>63</v>
      </c>
      <c r="U130" s="1" t="s">
        <v>47</v>
      </c>
      <c r="V130" s="1" t="s">
        <v>1609</v>
      </c>
      <c r="W130" s="76" t="s">
        <v>91</v>
      </c>
      <c r="X130" s="2"/>
      <c r="Y130" s="2"/>
      <c r="Z130" s="2"/>
      <c r="AA130" s="2"/>
      <c r="AB130" s="2"/>
      <c r="AC130" s="83"/>
    </row>
    <row r="131" spans="2:29" ht="54.95" customHeight="1" x14ac:dyDescent="0.25">
      <c r="B131" s="145" t="s">
        <v>2005</v>
      </c>
      <c r="C131" s="146"/>
      <c r="D131" s="146"/>
      <c r="E131" s="146"/>
      <c r="F131" s="60" t="s">
        <v>15</v>
      </c>
      <c r="G131" s="60">
        <f>ROUNDUP((26.36+10.08)*1.1,1)</f>
        <v>40.1</v>
      </c>
      <c r="H131" s="61">
        <f>J131/G131/(1+$I$3)</f>
        <v>7.3645054031587698</v>
      </c>
      <c r="I131" s="61">
        <f>J131/G131</f>
        <v>8.8374064837905237</v>
      </c>
      <c r="J131" s="62">
        <f>SUM(J132:J134)</f>
        <v>354.38</v>
      </c>
    </row>
    <row r="132" spans="2:29" ht="39.950000000000003" hidden="1" customHeight="1" x14ac:dyDescent="0.25">
      <c r="B132" s="159" t="s">
        <v>1110</v>
      </c>
      <c r="C132" s="155" t="s">
        <v>926</v>
      </c>
      <c r="D132" s="69" t="s">
        <v>1650</v>
      </c>
      <c r="E132" s="88">
        <v>4.1999999999999997E-3</v>
      </c>
      <c r="F132" s="71" t="s">
        <v>40</v>
      </c>
      <c r="G132" s="64">
        <f>ROUNDUP(E132*$G$131,2)</f>
        <v>0.17</v>
      </c>
      <c r="H132" s="73">
        <v>422.67</v>
      </c>
      <c r="I132" s="67">
        <f>ROUNDUP(H132*(1+$I$3),2)</f>
        <v>507.21</v>
      </c>
      <c r="J132" s="68">
        <f>ROUNDUP(G132*I132,2)</f>
        <v>86.23</v>
      </c>
      <c r="L132" s="55" t="s">
        <v>595</v>
      </c>
      <c r="M132" s="55" t="s">
        <v>596</v>
      </c>
      <c r="N132" s="55" t="s">
        <v>156</v>
      </c>
      <c r="O132" s="55" t="s">
        <v>949</v>
      </c>
      <c r="P132" s="55" t="s">
        <v>44</v>
      </c>
      <c r="Q132" s="55" t="s">
        <v>44</v>
      </c>
      <c r="R132" s="55" t="s">
        <v>44</v>
      </c>
      <c r="S132" s="55" t="s">
        <v>44</v>
      </c>
      <c r="T132" s="86"/>
      <c r="U132" s="86"/>
    </row>
    <row r="133" spans="2:29" ht="39.950000000000003" hidden="1" customHeight="1" x14ac:dyDescent="0.25">
      <c r="B133" s="160"/>
      <c r="C133" s="156"/>
      <c r="D133" s="63" t="s">
        <v>62</v>
      </c>
      <c r="E133" s="87">
        <v>0.183</v>
      </c>
      <c r="F133" s="64" t="s">
        <v>63</v>
      </c>
      <c r="G133" s="64">
        <f>ROUNDUP(E133*$G$131,2)</f>
        <v>7.34</v>
      </c>
      <c r="H133" s="78">
        <v>21.59</v>
      </c>
      <c r="I133" s="67">
        <f>ROUNDUP(H133*(1+$I$3),2)</f>
        <v>25.91</v>
      </c>
      <c r="J133" s="68">
        <f>ROUNDUP(G133*I133,2)</f>
        <v>190.17999999999998</v>
      </c>
      <c r="L133" s="55" t="s">
        <v>595</v>
      </c>
      <c r="M133" s="55" t="s">
        <v>596</v>
      </c>
      <c r="N133" s="55" t="s">
        <v>156</v>
      </c>
      <c r="O133" s="55" t="s">
        <v>949</v>
      </c>
      <c r="P133" s="55" t="s">
        <v>62</v>
      </c>
      <c r="Q133" s="55" t="s">
        <v>63</v>
      </c>
      <c r="R133" s="55" t="s">
        <v>607</v>
      </c>
      <c r="S133" s="55" t="s">
        <v>932</v>
      </c>
      <c r="U133" s="86"/>
    </row>
    <row r="134" spans="2:29" ht="39.950000000000003" hidden="1" customHeight="1" x14ac:dyDescent="0.25">
      <c r="B134" s="161"/>
      <c r="C134" s="157"/>
      <c r="D134" s="63" t="s">
        <v>68</v>
      </c>
      <c r="E134" s="87">
        <v>9.0999999999999998E-2</v>
      </c>
      <c r="F134" s="64" t="s">
        <v>63</v>
      </c>
      <c r="G134" s="64">
        <f>ROUNDUP(E134*$G$131,2)</f>
        <v>3.65</v>
      </c>
      <c r="H134" s="78">
        <v>17.8</v>
      </c>
      <c r="I134" s="67">
        <f>ROUNDUP(H134*(1+$I$3),2)</f>
        <v>21.36</v>
      </c>
      <c r="J134" s="68">
        <f>ROUNDUP(G134*I134,2)</f>
        <v>77.97</v>
      </c>
      <c r="L134" s="55" t="s">
        <v>595</v>
      </c>
      <c r="M134" s="55" t="s">
        <v>596</v>
      </c>
      <c r="N134" s="55" t="s">
        <v>156</v>
      </c>
      <c r="O134" s="55" t="s">
        <v>949</v>
      </c>
      <c r="P134" s="55" t="s">
        <v>68</v>
      </c>
      <c r="Q134" s="55" t="s">
        <v>63</v>
      </c>
      <c r="R134" s="55" t="s">
        <v>609</v>
      </c>
      <c r="S134" s="55" t="s">
        <v>91</v>
      </c>
    </row>
    <row r="135" spans="2:29" ht="39.950000000000003" customHeight="1" x14ac:dyDescent="0.25">
      <c r="B135" s="153" t="s">
        <v>2021</v>
      </c>
      <c r="C135" s="154"/>
      <c r="D135" s="154"/>
      <c r="E135" s="154"/>
      <c r="F135" s="96" t="s">
        <v>15</v>
      </c>
      <c r="G135" s="60">
        <f>ROUNDUP((26.36+10.08)*1.1,1)</f>
        <v>40.1</v>
      </c>
      <c r="H135" s="97">
        <f>J135/G135/(1+$I$3)</f>
        <v>34.777639235245225</v>
      </c>
      <c r="I135" s="97">
        <f>J135/G135</f>
        <v>41.733167082294266</v>
      </c>
      <c r="J135" s="98">
        <f>SUM(J136:J139)</f>
        <v>1673.5</v>
      </c>
      <c r="L135" s="55" t="s">
        <v>2009</v>
      </c>
      <c r="M135" s="55" t="s">
        <v>2010</v>
      </c>
      <c r="N135" s="55" t="s">
        <v>156</v>
      </c>
      <c r="O135" s="55" t="s">
        <v>47</v>
      </c>
      <c r="P135" s="55" t="s">
        <v>1533</v>
      </c>
      <c r="Q135" s="55" t="s">
        <v>44</v>
      </c>
      <c r="R135" s="55" t="s">
        <v>44</v>
      </c>
      <c r="S135" s="55" t="s">
        <v>44</v>
      </c>
      <c r="T135" s="9" t="s">
        <v>44</v>
      </c>
      <c r="U135" s="9" t="s">
        <v>44</v>
      </c>
      <c r="V135" s="9" t="s">
        <v>44</v>
      </c>
      <c r="W135" s="9" t="s">
        <v>44</v>
      </c>
    </row>
    <row r="136" spans="2:29" ht="39.950000000000003" hidden="1" customHeight="1" x14ac:dyDescent="0.25">
      <c r="B136" s="159" t="s">
        <v>1553</v>
      </c>
      <c r="C136" s="155" t="s">
        <v>2022</v>
      </c>
      <c r="D136" s="63" t="s">
        <v>2012</v>
      </c>
      <c r="E136" s="87">
        <v>1.05</v>
      </c>
      <c r="F136" s="64" t="s">
        <v>156</v>
      </c>
      <c r="G136" s="64">
        <f>ROUNDUP(E136*$G$135,2)</f>
        <v>42.11</v>
      </c>
      <c r="H136" s="78">
        <v>10.16</v>
      </c>
      <c r="I136" s="67">
        <f>ROUNDUP(H136*(1+$I$3),2)</f>
        <v>12.2</v>
      </c>
      <c r="J136" s="68">
        <f>ROUNDUP(G136*I136,2)</f>
        <v>513.75</v>
      </c>
      <c r="L136" s="1">
        <v>98564</v>
      </c>
      <c r="M136" s="1" t="s">
        <v>2010</v>
      </c>
      <c r="N136" s="1" t="s">
        <v>156</v>
      </c>
      <c r="O136" s="1" t="s">
        <v>47</v>
      </c>
      <c r="P136" s="1" t="s">
        <v>1533</v>
      </c>
      <c r="Q136" s="1" t="s">
        <v>95</v>
      </c>
      <c r="R136" s="1" t="s">
        <v>2011</v>
      </c>
      <c r="S136" s="1" t="s">
        <v>2012</v>
      </c>
      <c r="T136" s="1" t="s">
        <v>156</v>
      </c>
      <c r="U136" s="1" t="s">
        <v>47</v>
      </c>
      <c r="V136" s="1" t="s">
        <v>581</v>
      </c>
      <c r="W136" s="76" t="s">
        <v>2013</v>
      </c>
      <c r="X136" s="2"/>
      <c r="Y136" s="2"/>
      <c r="Z136" s="2"/>
      <c r="AA136" s="2"/>
      <c r="AB136" s="2"/>
      <c r="AC136" s="83"/>
    </row>
    <row r="137" spans="2:29" ht="39.950000000000003" hidden="1" customHeight="1" x14ac:dyDescent="0.25">
      <c r="B137" s="160"/>
      <c r="C137" s="156"/>
      <c r="D137" s="74" t="s">
        <v>2015</v>
      </c>
      <c r="E137" s="90">
        <v>2.5000000000000001E-2</v>
      </c>
      <c r="F137" s="64" t="s">
        <v>79</v>
      </c>
      <c r="G137" s="64">
        <f t="shared" ref="G137:G139" si="13">ROUNDUP(E137*$G$135,2)</f>
        <v>1.01</v>
      </c>
      <c r="H137" s="66">
        <v>490.02</v>
      </c>
      <c r="I137" s="67">
        <f>ROUNDUP(H137*(1+$I$3),2)</f>
        <v>588.03</v>
      </c>
      <c r="J137" s="68">
        <f t="shared" ref="J137:J139" si="14">ROUNDUP(G137*I137,2)</f>
        <v>593.91999999999996</v>
      </c>
      <c r="L137" s="1" t="s">
        <v>2009</v>
      </c>
      <c r="M137" s="1" t="s">
        <v>2010</v>
      </c>
      <c r="N137" s="1" t="s">
        <v>156</v>
      </c>
      <c r="O137" s="1" t="s">
        <v>47</v>
      </c>
      <c r="P137" s="1" t="s">
        <v>1533</v>
      </c>
      <c r="Q137" s="1" t="s">
        <v>60</v>
      </c>
      <c r="R137" s="1" t="s">
        <v>2014</v>
      </c>
      <c r="S137" s="1" t="s">
        <v>2015</v>
      </c>
      <c r="T137" s="1" t="s">
        <v>79</v>
      </c>
      <c r="U137" s="1" t="s">
        <v>47</v>
      </c>
      <c r="V137" s="1" t="s">
        <v>2016</v>
      </c>
      <c r="W137" s="76" t="s">
        <v>2017</v>
      </c>
      <c r="X137" s="2"/>
      <c r="Y137" s="2"/>
      <c r="Z137" s="2"/>
      <c r="AA137" s="2"/>
      <c r="AB137" s="2"/>
      <c r="AC137" s="83"/>
    </row>
    <row r="138" spans="2:29" ht="39.950000000000003" hidden="1" customHeight="1" x14ac:dyDescent="0.25">
      <c r="B138" s="160"/>
      <c r="C138" s="156"/>
      <c r="D138" s="74" t="s">
        <v>62</v>
      </c>
      <c r="E138" s="90">
        <v>0.46700000000000003</v>
      </c>
      <c r="F138" s="64" t="s">
        <v>63</v>
      </c>
      <c r="G138" s="64">
        <f t="shared" si="13"/>
        <v>18.73</v>
      </c>
      <c r="H138" s="66">
        <v>21.59</v>
      </c>
      <c r="I138" s="67">
        <f>ROUNDUP(H138*(1+$I$3),2)</f>
        <v>25.91</v>
      </c>
      <c r="J138" s="68">
        <f t="shared" si="14"/>
        <v>485.3</v>
      </c>
      <c r="L138" s="1" t="s">
        <v>2009</v>
      </c>
      <c r="M138" s="1" t="s">
        <v>2010</v>
      </c>
      <c r="N138" s="1" t="s">
        <v>156</v>
      </c>
      <c r="O138" s="1" t="s">
        <v>47</v>
      </c>
      <c r="P138" s="1" t="s">
        <v>1533</v>
      </c>
      <c r="Q138" s="1" t="s">
        <v>60</v>
      </c>
      <c r="R138" s="1" t="s">
        <v>61</v>
      </c>
      <c r="S138" s="1" t="s">
        <v>62</v>
      </c>
      <c r="T138" s="1" t="s">
        <v>63</v>
      </c>
      <c r="U138" s="1" t="s">
        <v>47</v>
      </c>
      <c r="V138" s="1" t="s">
        <v>2018</v>
      </c>
      <c r="W138" s="76" t="s">
        <v>2019</v>
      </c>
      <c r="X138" s="2"/>
      <c r="Y138" s="2"/>
      <c r="Z138" s="2"/>
      <c r="AA138" s="2"/>
      <c r="AB138" s="2"/>
      <c r="AC138" s="83"/>
    </row>
    <row r="139" spans="2:29" ht="39.950000000000003" hidden="1" customHeight="1" x14ac:dyDescent="0.25">
      <c r="B139" s="161"/>
      <c r="C139" s="157"/>
      <c r="D139" s="63" t="s">
        <v>68</v>
      </c>
      <c r="E139" s="87">
        <v>9.4E-2</v>
      </c>
      <c r="F139" s="64" t="s">
        <v>63</v>
      </c>
      <c r="G139" s="64">
        <f t="shared" si="13"/>
        <v>3.7699999999999996</v>
      </c>
      <c r="H139" s="78">
        <v>17.8</v>
      </c>
      <c r="I139" s="67">
        <f>ROUNDUP(H139*(1+$I$3),2)</f>
        <v>21.36</v>
      </c>
      <c r="J139" s="68">
        <f t="shared" si="14"/>
        <v>80.53</v>
      </c>
      <c r="L139" s="1" t="s">
        <v>2009</v>
      </c>
      <c r="M139" s="1" t="s">
        <v>2010</v>
      </c>
      <c r="N139" s="1" t="s">
        <v>156</v>
      </c>
      <c r="O139" s="1" t="s">
        <v>47</v>
      </c>
      <c r="P139" s="1" t="s">
        <v>1533</v>
      </c>
      <c r="Q139" s="1" t="s">
        <v>60</v>
      </c>
      <c r="R139" s="1" t="s">
        <v>67</v>
      </c>
      <c r="S139" s="1" t="s">
        <v>68</v>
      </c>
      <c r="T139" s="1" t="s">
        <v>63</v>
      </c>
      <c r="U139" s="1" t="s">
        <v>47</v>
      </c>
      <c r="V139" s="1" t="s">
        <v>2020</v>
      </c>
      <c r="W139" s="76" t="s">
        <v>91</v>
      </c>
    </row>
    <row r="140" spans="2:29" ht="54.95" customHeight="1" x14ac:dyDescent="0.25">
      <c r="B140" s="145" t="s">
        <v>2008</v>
      </c>
      <c r="C140" s="146"/>
      <c r="D140" s="146"/>
      <c r="E140" s="146"/>
      <c r="F140" s="60" t="s">
        <v>15</v>
      </c>
      <c r="G140" s="60">
        <f>ROUNDUP(19.22+6.1,1)</f>
        <v>25.400000000000002</v>
      </c>
      <c r="H140" s="61">
        <f>J140/G140/(1+$I$3)</f>
        <v>64.358267716535437</v>
      </c>
      <c r="I140" s="61">
        <f>J140/G140</f>
        <v>77.229921259842513</v>
      </c>
      <c r="J140" s="62">
        <f>SUM(J141:J145)</f>
        <v>1961.64</v>
      </c>
      <c r="L140" s="55">
        <v>87257</v>
      </c>
      <c r="M140" s="55" t="s">
        <v>1831</v>
      </c>
      <c r="N140" s="55" t="s">
        <v>156</v>
      </c>
      <c r="O140" s="55" t="s">
        <v>47</v>
      </c>
      <c r="P140" s="55" t="s">
        <v>1614</v>
      </c>
      <c r="Q140" s="55" t="s">
        <v>44</v>
      </c>
      <c r="R140" s="55" t="s">
        <v>44</v>
      </c>
      <c r="S140" s="55" t="s">
        <v>44</v>
      </c>
      <c r="T140" s="9" t="s">
        <v>44</v>
      </c>
      <c r="U140" s="9" t="s">
        <v>44</v>
      </c>
      <c r="V140" s="9" t="s">
        <v>44</v>
      </c>
      <c r="W140" s="9" t="s">
        <v>44</v>
      </c>
      <c r="X140" s="9" t="s">
        <v>44</v>
      </c>
    </row>
    <row r="141" spans="2:29" ht="39.950000000000003" hidden="1" customHeight="1" x14ac:dyDescent="0.25">
      <c r="B141" s="147" t="s">
        <v>1554</v>
      </c>
      <c r="C141" s="155" t="s">
        <v>1622</v>
      </c>
      <c r="D141" s="63" t="s">
        <v>1832</v>
      </c>
      <c r="E141" s="87">
        <v>1.07</v>
      </c>
      <c r="F141" s="64" t="s">
        <v>156</v>
      </c>
      <c r="G141" s="64">
        <f>ROUNDUP(E141*$G$140,2)</f>
        <v>27.180000000000003</v>
      </c>
      <c r="H141" s="78">
        <v>47.07</v>
      </c>
      <c r="I141" s="67">
        <f>ROUNDUP(H141*(1+$I$3),2)</f>
        <v>56.489999999999995</v>
      </c>
      <c r="J141" s="68">
        <f>ROUNDUP(G141*I141,2)</f>
        <v>1535.4</v>
      </c>
      <c r="L141" s="1" t="s">
        <v>1613</v>
      </c>
      <c r="M141" s="1" t="s">
        <v>1831</v>
      </c>
      <c r="N141" s="1" t="s">
        <v>156</v>
      </c>
      <c r="O141" s="1" t="s">
        <v>47</v>
      </c>
      <c r="P141" s="1" t="s">
        <v>1614</v>
      </c>
      <c r="Q141" s="1" t="s">
        <v>95</v>
      </c>
      <c r="R141" s="1" t="s">
        <v>1615</v>
      </c>
      <c r="S141" s="1" t="s">
        <v>1833</v>
      </c>
      <c r="T141" s="1" t="s">
        <v>156</v>
      </c>
      <c r="U141" s="1" t="s">
        <v>47</v>
      </c>
      <c r="V141" s="1" t="s">
        <v>1595</v>
      </c>
      <c r="W141" s="76" t="s">
        <v>1617</v>
      </c>
      <c r="X141" s="76" t="s">
        <v>1618</v>
      </c>
      <c r="Y141" s="2"/>
      <c r="Z141" s="2"/>
      <c r="AA141" s="2"/>
      <c r="AB141" s="2"/>
      <c r="AC141" s="83"/>
    </row>
    <row r="142" spans="2:29" ht="39.950000000000003" hidden="1" customHeight="1" x14ac:dyDescent="0.25">
      <c r="B142" s="152"/>
      <c r="C142" s="156"/>
      <c r="D142" s="63" t="s">
        <v>1085</v>
      </c>
      <c r="E142" s="87">
        <v>8.6199999999999992</v>
      </c>
      <c r="F142" s="64" t="s">
        <v>38</v>
      </c>
      <c r="G142" s="64">
        <f>ROUNDUP(E142*$G$140,2)</f>
        <v>218.95</v>
      </c>
      <c r="H142" s="78">
        <v>0.45</v>
      </c>
      <c r="I142" s="67">
        <f>ROUNDUP(H142*(1+$I$3),2)</f>
        <v>0.54</v>
      </c>
      <c r="J142" s="68">
        <f>ROUNDUP(G142*I142,2)</f>
        <v>118.24000000000001</v>
      </c>
      <c r="L142" s="1" t="s">
        <v>1613</v>
      </c>
      <c r="M142" s="1" t="s">
        <v>1831</v>
      </c>
      <c r="N142" s="1" t="s">
        <v>156</v>
      </c>
      <c r="O142" s="1" t="s">
        <v>47</v>
      </c>
      <c r="P142" s="1" t="s">
        <v>1614</v>
      </c>
      <c r="Q142" s="1" t="s">
        <v>95</v>
      </c>
      <c r="R142" s="1" t="s">
        <v>1084</v>
      </c>
      <c r="S142" s="1" t="s">
        <v>1085</v>
      </c>
      <c r="T142" s="1" t="s">
        <v>38</v>
      </c>
      <c r="U142" s="1" t="s">
        <v>179</v>
      </c>
      <c r="V142" s="1" t="s">
        <v>1599</v>
      </c>
      <c r="W142" s="76" t="s">
        <v>1086</v>
      </c>
      <c r="X142" s="76" t="s">
        <v>1619</v>
      </c>
      <c r="Y142" s="2"/>
      <c r="Z142" s="2"/>
      <c r="AA142" s="2"/>
      <c r="AB142" s="2"/>
      <c r="AC142" s="83"/>
    </row>
    <row r="143" spans="2:29" ht="39.950000000000003" hidden="1" customHeight="1" x14ac:dyDescent="0.25">
      <c r="B143" s="152"/>
      <c r="C143" s="156"/>
      <c r="D143" s="63" t="s">
        <v>1088</v>
      </c>
      <c r="E143" s="87">
        <v>0.14000000000000001</v>
      </c>
      <c r="F143" s="64" t="s">
        <v>38</v>
      </c>
      <c r="G143" s="64">
        <f>ROUNDUP(E143*$G$140,2)</f>
        <v>3.5599999999999996</v>
      </c>
      <c r="H143" s="78">
        <v>2.86</v>
      </c>
      <c r="I143" s="67">
        <f>ROUNDUP(H143*(1+$I$3),2)</f>
        <v>3.44</v>
      </c>
      <c r="J143" s="68">
        <f>ROUNDUP(G143*I143,2)</f>
        <v>12.25</v>
      </c>
      <c r="L143" s="1" t="s">
        <v>1613</v>
      </c>
      <c r="M143" s="1" t="s">
        <v>1831</v>
      </c>
      <c r="N143" s="1" t="s">
        <v>156</v>
      </c>
      <c r="O143" s="1" t="s">
        <v>47</v>
      </c>
      <c r="P143" s="1" t="s">
        <v>1614</v>
      </c>
      <c r="Q143" s="1" t="s">
        <v>95</v>
      </c>
      <c r="R143" s="1" t="s">
        <v>1087</v>
      </c>
      <c r="S143" s="1" t="s">
        <v>1088</v>
      </c>
      <c r="T143" s="1" t="s">
        <v>38</v>
      </c>
      <c r="U143" s="1" t="s">
        <v>47</v>
      </c>
      <c r="V143" s="1" t="s">
        <v>170</v>
      </c>
      <c r="W143" s="76" t="s">
        <v>1090</v>
      </c>
      <c r="X143" s="76" t="s">
        <v>186</v>
      </c>
      <c r="Y143" s="2"/>
      <c r="Z143" s="2"/>
      <c r="AA143" s="2"/>
      <c r="AB143" s="2"/>
      <c r="AC143" s="83"/>
    </row>
    <row r="144" spans="2:29" ht="39.950000000000003" hidden="1" customHeight="1" x14ac:dyDescent="0.25">
      <c r="B144" s="152"/>
      <c r="C144" s="156"/>
      <c r="D144" s="74" t="s">
        <v>1092</v>
      </c>
      <c r="E144" s="90">
        <v>0.31</v>
      </c>
      <c r="F144" s="65" t="s">
        <v>63</v>
      </c>
      <c r="G144" s="64">
        <f>ROUNDUP(E144*$G$140,2)</f>
        <v>7.88</v>
      </c>
      <c r="H144" s="66">
        <v>21.51</v>
      </c>
      <c r="I144" s="67">
        <f>ROUNDUP(H144*(1+$I$3),2)</f>
        <v>25.82</v>
      </c>
      <c r="J144" s="68">
        <f>ROUNDUP(G144*I144,2)</f>
        <v>203.47</v>
      </c>
      <c r="L144" s="1" t="s">
        <v>1613</v>
      </c>
      <c r="M144" s="1" t="s">
        <v>1831</v>
      </c>
      <c r="N144" s="1" t="s">
        <v>156</v>
      </c>
      <c r="O144" s="1" t="s">
        <v>47</v>
      </c>
      <c r="P144" s="1" t="s">
        <v>1614</v>
      </c>
      <c r="Q144" s="1" t="s">
        <v>60</v>
      </c>
      <c r="R144" s="1" t="s">
        <v>1091</v>
      </c>
      <c r="S144" s="1" t="s">
        <v>1092</v>
      </c>
      <c r="T144" s="1" t="s">
        <v>63</v>
      </c>
      <c r="U144" s="1" t="s">
        <v>47</v>
      </c>
      <c r="V144" s="1" t="s">
        <v>657</v>
      </c>
      <c r="W144" s="76" t="s">
        <v>1083</v>
      </c>
      <c r="X144" s="76" t="s">
        <v>1620</v>
      </c>
      <c r="Y144" s="2"/>
      <c r="Z144" s="2"/>
      <c r="AA144" s="2"/>
      <c r="AB144" s="2"/>
      <c r="AC144" s="83"/>
    </row>
    <row r="145" spans="2:24" ht="39.950000000000003" hidden="1" customHeight="1" x14ac:dyDescent="0.25">
      <c r="B145" s="148"/>
      <c r="C145" s="157"/>
      <c r="D145" s="63" t="s">
        <v>68</v>
      </c>
      <c r="E145" s="87">
        <v>0.17</v>
      </c>
      <c r="F145" s="64" t="s">
        <v>63</v>
      </c>
      <c r="G145" s="64">
        <f>ROUNDUP(E145*$G$140,2)</f>
        <v>4.3199999999999994</v>
      </c>
      <c r="H145" s="78">
        <v>17.8</v>
      </c>
      <c r="I145" s="67">
        <f>ROUNDUP(H145*(1+$I$3),2)</f>
        <v>21.36</v>
      </c>
      <c r="J145" s="68">
        <f>ROUNDUP(G145*I145,2)</f>
        <v>92.28</v>
      </c>
      <c r="L145" s="1" t="s">
        <v>1613</v>
      </c>
      <c r="M145" s="1" t="s">
        <v>1831</v>
      </c>
      <c r="N145" s="1" t="s">
        <v>156</v>
      </c>
      <c r="O145" s="1" t="s">
        <v>47</v>
      </c>
      <c r="P145" s="1" t="s">
        <v>1614</v>
      </c>
      <c r="Q145" s="1" t="s">
        <v>60</v>
      </c>
      <c r="R145" s="1" t="s">
        <v>67</v>
      </c>
      <c r="S145" s="1" t="s">
        <v>68</v>
      </c>
      <c r="T145" s="1" t="s">
        <v>63</v>
      </c>
      <c r="U145" s="1" t="s">
        <v>47</v>
      </c>
      <c r="V145" s="1" t="s">
        <v>341</v>
      </c>
      <c r="W145" s="76" t="s">
        <v>91</v>
      </c>
      <c r="X145" s="76" t="s">
        <v>1621</v>
      </c>
    </row>
    <row r="146" spans="2:24" ht="24.95" customHeight="1" thickBot="1" x14ac:dyDescent="0.3">
      <c r="B146" s="79"/>
      <c r="C146" s="80"/>
      <c r="D146" s="80"/>
      <c r="E146" s="81"/>
      <c r="F146" s="81"/>
      <c r="G146" s="81"/>
      <c r="H146" s="81"/>
      <c r="I146" s="81" t="s">
        <v>13</v>
      </c>
      <c r="J146" s="82">
        <f>SUM(J120:J145)/2</f>
        <v>10993.499999999998</v>
      </c>
      <c r="L146" s="104"/>
    </row>
    <row r="147" spans="2:24" ht="5.0999999999999996" customHeight="1" thickBot="1" x14ac:dyDescent="0.3">
      <c r="B147" s="149"/>
      <c r="C147" s="150"/>
      <c r="D147" s="150"/>
      <c r="E147" s="150"/>
      <c r="F147" s="150"/>
      <c r="G147" s="150"/>
      <c r="H147" s="150"/>
      <c r="I147" s="150"/>
      <c r="J147" s="151"/>
      <c r="L147" s="9"/>
      <c r="M147" s="9"/>
      <c r="N147" s="9"/>
      <c r="O147" s="9"/>
      <c r="P147" s="9"/>
      <c r="Q147" s="9"/>
      <c r="R147" s="9"/>
      <c r="S147" s="9"/>
    </row>
    <row r="148" spans="2:24" ht="30" customHeight="1" x14ac:dyDescent="0.25">
      <c r="B148" s="106" t="s">
        <v>26</v>
      </c>
      <c r="C148" s="158" t="s">
        <v>1324</v>
      </c>
      <c r="D148" s="158"/>
      <c r="E148" s="158"/>
      <c r="F148" s="158"/>
      <c r="G148" s="158"/>
      <c r="H148" s="158"/>
      <c r="I148" s="107"/>
      <c r="J148" s="108">
        <f>J194/$J$492</f>
        <v>2.2026200750188973E-2</v>
      </c>
    </row>
    <row r="149" spans="2:24" ht="54.95" customHeight="1" x14ac:dyDescent="0.25">
      <c r="B149" s="153" t="s">
        <v>1859</v>
      </c>
      <c r="C149" s="154"/>
      <c r="D149" s="154"/>
      <c r="E149" s="154"/>
      <c r="F149" s="96" t="s">
        <v>938</v>
      </c>
      <c r="G149" s="96">
        <v>12</v>
      </c>
      <c r="H149" s="97">
        <f>J149/G149/(1+$I$3)</f>
        <v>46.703472222222231</v>
      </c>
      <c r="I149" s="97">
        <f>J149/G149</f>
        <v>56.044166666666676</v>
      </c>
      <c r="J149" s="98">
        <f>SUM(J150:J160)</f>
        <v>672.53000000000009</v>
      </c>
      <c r="L149" s="55" t="s">
        <v>1112</v>
      </c>
      <c r="M149" s="55" t="s">
        <v>1860</v>
      </c>
      <c r="N149" s="55" t="s">
        <v>37</v>
      </c>
      <c r="O149" s="55" t="s">
        <v>47</v>
      </c>
      <c r="P149" s="55" t="s">
        <v>1113</v>
      </c>
      <c r="Q149" s="55" t="s">
        <v>44</v>
      </c>
      <c r="R149" s="55" t="s">
        <v>44</v>
      </c>
      <c r="S149" s="55" t="s">
        <v>44</v>
      </c>
      <c r="T149" s="9" t="s">
        <v>44</v>
      </c>
      <c r="U149" s="9" t="s">
        <v>44</v>
      </c>
      <c r="V149" s="9" t="s">
        <v>44</v>
      </c>
      <c r="W149" s="9" t="s">
        <v>44</v>
      </c>
    </row>
    <row r="150" spans="2:24" ht="39.950000000000003" hidden="1" customHeight="1" x14ac:dyDescent="0.25">
      <c r="B150" s="147" t="s">
        <v>27</v>
      </c>
      <c r="C150" s="155" t="s">
        <v>1233</v>
      </c>
      <c r="D150" s="63" t="s">
        <v>1861</v>
      </c>
      <c r="E150" s="91">
        <v>1</v>
      </c>
      <c r="F150" s="65" t="s">
        <v>37</v>
      </c>
      <c r="G150" s="65">
        <f>ROUNDUP(E150*$G$149,2)</f>
        <v>12</v>
      </c>
      <c r="H150" s="66">
        <v>15.92</v>
      </c>
      <c r="I150" s="67">
        <f t="shared" ref="I150:I160" si="15">ROUNDUP(H150*(1+$I$3),2)</f>
        <v>19.110000000000003</v>
      </c>
      <c r="J150" s="68">
        <f>ROUNDUP(G150*I150,2)</f>
        <v>229.32</v>
      </c>
      <c r="L150" s="1" t="s">
        <v>1112</v>
      </c>
      <c r="M150" s="1" t="s">
        <v>1860</v>
      </c>
      <c r="N150" s="1" t="s">
        <v>37</v>
      </c>
      <c r="O150" s="1" t="s">
        <v>47</v>
      </c>
      <c r="P150" s="1" t="s">
        <v>1113</v>
      </c>
      <c r="Q150" s="1" t="s">
        <v>60</v>
      </c>
      <c r="R150" s="1" t="s">
        <v>1114</v>
      </c>
      <c r="S150" s="1" t="s">
        <v>1861</v>
      </c>
      <c r="T150" s="1" t="s">
        <v>37</v>
      </c>
      <c r="U150" s="1" t="s">
        <v>47</v>
      </c>
      <c r="V150" s="1" t="s">
        <v>164</v>
      </c>
      <c r="W150" s="76" t="s">
        <v>710</v>
      </c>
      <c r="X150" s="76"/>
    </row>
    <row r="151" spans="2:24" ht="39.950000000000003" hidden="1" customHeight="1" x14ac:dyDescent="0.25">
      <c r="B151" s="152"/>
      <c r="C151" s="156"/>
      <c r="D151" s="69" t="s">
        <v>1862</v>
      </c>
      <c r="E151" s="91">
        <v>0.85840000000000005</v>
      </c>
      <c r="F151" s="64" t="s">
        <v>150</v>
      </c>
      <c r="G151" s="65">
        <f>ROUNDUP(E151*$G$149,2)</f>
        <v>10.31</v>
      </c>
      <c r="H151" s="78">
        <v>7.68</v>
      </c>
      <c r="I151" s="67">
        <f t="shared" si="15"/>
        <v>9.2200000000000006</v>
      </c>
      <c r="J151" s="68">
        <f>ROUNDUP(G151*I151,2)</f>
        <v>95.06</v>
      </c>
      <c r="L151" s="1" t="s">
        <v>1112</v>
      </c>
      <c r="M151" s="1" t="s">
        <v>1860</v>
      </c>
      <c r="N151" s="1" t="s">
        <v>37</v>
      </c>
      <c r="O151" s="1" t="s">
        <v>47</v>
      </c>
      <c r="P151" s="1" t="s">
        <v>1113</v>
      </c>
      <c r="Q151" s="1" t="s">
        <v>60</v>
      </c>
      <c r="R151" s="1" t="s">
        <v>1115</v>
      </c>
      <c r="S151" s="1" t="s">
        <v>1862</v>
      </c>
      <c r="T151" s="1" t="s">
        <v>150</v>
      </c>
      <c r="U151" s="1" t="s">
        <v>47</v>
      </c>
      <c r="V151" s="1" t="s">
        <v>1116</v>
      </c>
      <c r="W151" s="76" t="s">
        <v>1117</v>
      </c>
      <c r="X151" s="76"/>
    </row>
    <row r="152" spans="2:24" ht="39.950000000000003" hidden="1" customHeight="1" x14ac:dyDescent="0.25">
      <c r="B152" s="152"/>
      <c r="C152" s="156"/>
      <c r="D152" s="69" t="s">
        <v>1863</v>
      </c>
      <c r="E152" s="91">
        <v>0.76910000000000001</v>
      </c>
      <c r="F152" s="64" t="s">
        <v>150</v>
      </c>
      <c r="G152" s="65">
        <f>ROUNDUP(E152*$G$149,2)</f>
        <v>9.23</v>
      </c>
      <c r="H152" s="78">
        <v>5.84</v>
      </c>
      <c r="I152" s="67">
        <f t="shared" si="15"/>
        <v>7.01</v>
      </c>
      <c r="J152" s="68">
        <f t="shared" ref="J152:J193" si="16">ROUNDUP(G152*I152,2)</f>
        <v>64.710000000000008</v>
      </c>
      <c r="L152" s="1" t="s">
        <v>1112</v>
      </c>
      <c r="M152" s="1" t="s">
        <v>1860</v>
      </c>
      <c r="N152" s="1" t="s">
        <v>37</v>
      </c>
      <c r="O152" s="1" t="s">
        <v>47</v>
      </c>
      <c r="P152" s="1" t="s">
        <v>1113</v>
      </c>
      <c r="Q152" s="1" t="s">
        <v>60</v>
      </c>
      <c r="R152" s="1" t="s">
        <v>1118</v>
      </c>
      <c r="S152" s="1" t="s">
        <v>1863</v>
      </c>
      <c r="T152" s="1" t="s">
        <v>150</v>
      </c>
      <c r="U152" s="1" t="s">
        <v>47</v>
      </c>
      <c r="V152" s="1" t="s">
        <v>1119</v>
      </c>
      <c r="W152" s="76" t="s">
        <v>1120</v>
      </c>
      <c r="X152" s="76"/>
    </row>
    <row r="153" spans="2:24" ht="39.950000000000003" hidden="1" customHeight="1" x14ac:dyDescent="0.25">
      <c r="B153" s="152"/>
      <c r="C153" s="156"/>
      <c r="D153" s="69" t="s">
        <v>1864</v>
      </c>
      <c r="E153" s="91">
        <v>0.29239999999999999</v>
      </c>
      <c r="F153" s="64" t="s">
        <v>150</v>
      </c>
      <c r="G153" s="65">
        <f t="shared" ref="G153:G160" si="17">ROUNDUP(E153*$G$149,2)</f>
        <v>3.51</v>
      </c>
      <c r="H153" s="78">
        <v>4.82</v>
      </c>
      <c r="I153" s="67">
        <f t="shared" si="15"/>
        <v>5.79</v>
      </c>
      <c r="J153" s="68">
        <f t="shared" si="16"/>
        <v>20.330000000000002</v>
      </c>
      <c r="L153" s="1" t="s">
        <v>1112</v>
      </c>
      <c r="M153" s="1" t="s">
        <v>1860</v>
      </c>
      <c r="N153" s="1" t="s">
        <v>37</v>
      </c>
      <c r="O153" s="1" t="s">
        <v>47</v>
      </c>
      <c r="P153" s="1" t="s">
        <v>1113</v>
      </c>
      <c r="Q153" s="1" t="s">
        <v>60</v>
      </c>
      <c r="R153" s="1" t="s">
        <v>1121</v>
      </c>
      <c r="S153" s="1" t="s">
        <v>1864</v>
      </c>
      <c r="T153" s="1" t="s">
        <v>150</v>
      </c>
      <c r="U153" s="1" t="s">
        <v>47</v>
      </c>
      <c r="V153" s="1" t="s">
        <v>1122</v>
      </c>
      <c r="W153" s="76" t="s">
        <v>1123</v>
      </c>
      <c r="X153" s="76"/>
    </row>
    <row r="154" spans="2:24" ht="39.950000000000003" hidden="1" customHeight="1" x14ac:dyDescent="0.25">
      <c r="B154" s="152"/>
      <c r="C154" s="156"/>
      <c r="D154" s="69" t="s">
        <v>1865</v>
      </c>
      <c r="E154" s="91">
        <v>0.31159999999999999</v>
      </c>
      <c r="F154" s="64" t="s">
        <v>150</v>
      </c>
      <c r="G154" s="65">
        <f t="shared" si="17"/>
        <v>3.7399999999999998</v>
      </c>
      <c r="H154" s="78">
        <v>9.56</v>
      </c>
      <c r="I154" s="67">
        <f t="shared" si="15"/>
        <v>11.48</v>
      </c>
      <c r="J154" s="68">
        <f t="shared" si="16"/>
        <v>42.94</v>
      </c>
      <c r="L154" s="1">
        <v>91792</v>
      </c>
      <c r="M154" s="1" t="s">
        <v>1860</v>
      </c>
      <c r="N154" s="1" t="s">
        <v>37</v>
      </c>
      <c r="O154" s="1" t="s">
        <v>47</v>
      </c>
      <c r="P154" s="1" t="s">
        <v>1113</v>
      </c>
      <c r="Q154" s="1" t="s">
        <v>60</v>
      </c>
      <c r="R154" s="1" t="s">
        <v>1124</v>
      </c>
      <c r="S154" s="1" t="s">
        <v>1865</v>
      </c>
      <c r="T154" s="1" t="s">
        <v>150</v>
      </c>
      <c r="U154" s="1" t="s">
        <v>47</v>
      </c>
      <c r="V154" s="1" t="s">
        <v>1125</v>
      </c>
      <c r="W154" s="76" t="s">
        <v>1126</v>
      </c>
      <c r="X154" s="76"/>
    </row>
    <row r="155" spans="2:24" ht="39.950000000000003" hidden="1" customHeight="1" x14ac:dyDescent="0.25">
      <c r="B155" s="152"/>
      <c r="C155" s="156"/>
      <c r="D155" s="69" t="s">
        <v>1866</v>
      </c>
      <c r="E155" s="91">
        <v>0.2596</v>
      </c>
      <c r="F155" s="64" t="s">
        <v>150</v>
      </c>
      <c r="G155" s="65">
        <f t="shared" si="17"/>
        <v>3.1199999999999997</v>
      </c>
      <c r="H155" s="78">
        <v>12.3</v>
      </c>
      <c r="I155" s="67">
        <f t="shared" si="15"/>
        <v>14.76</v>
      </c>
      <c r="J155" s="68">
        <f t="shared" si="16"/>
        <v>46.059999999999995</v>
      </c>
      <c r="L155" s="1" t="s">
        <v>1112</v>
      </c>
      <c r="M155" s="1" t="s">
        <v>1860</v>
      </c>
      <c r="N155" s="1" t="s">
        <v>37</v>
      </c>
      <c r="O155" s="1" t="s">
        <v>47</v>
      </c>
      <c r="P155" s="1" t="s">
        <v>1113</v>
      </c>
      <c r="Q155" s="1" t="s">
        <v>60</v>
      </c>
      <c r="R155" s="1" t="s">
        <v>1127</v>
      </c>
      <c r="S155" s="1" t="s">
        <v>1866</v>
      </c>
      <c r="T155" s="1" t="s">
        <v>150</v>
      </c>
      <c r="U155" s="1" t="s">
        <v>47</v>
      </c>
      <c r="V155" s="1" t="s">
        <v>1128</v>
      </c>
      <c r="W155" s="76" t="s">
        <v>1129</v>
      </c>
      <c r="X155" s="76"/>
    </row>
    <row r="156" spans="2:24" ht="39.950000000000003" hidden="1" customHeight="1" x14ac:dyDescent="0.25">
      <c r="B156" s="152"/>
      <c r="C156" s="156"/>
      <c r="D156" s="69" t="s">
        <v>1867</v>
      </c>
      <c r="E156" s="91">
        <v>0.26090000000000002</v>
      </c>
      <c r="F156" s="64" t="s">
        <v>37</v>
      </c>
      <c r="G156" s="65">
        <f t="shared" si="17"/>
        <v>3.1399999999999997</v>
      </c>
      <c r="H156" s="78">
        <v>11.18</v>
      </c>
      <c r="I156" s="67">
        <f t="shared" si="15"/>
        <v>13.42</v>
      </c>
      <c r="J156" s="68">
        <f t="shared" si="16"/>
        <v>42.14</v>
      </c>
      <c r="L156" s="1" t="s">
        <v>1112</v>
      </c>
      <c r="M156" s="1" t="s">
        <v>1860</v>
      </c>
      <c r="N156" s="1" t="s">
        <v>37</v>
      </c>
      <c r="O156" s="1" t="s">
        <v>47</v>
      </c>
      <c r="P156" s="1" t="s">
        <v>1113</v>
      </c>
      <c r="Q156" s="1" t="s">
        <v>60</v>
      </c>
      <c r="R156" s="1" t="s">
        <v>1130</v>
      </c>
      <c r="S156" s="1" t="s">
        <v>1867</v>
      </c>
      <c r="T156" s="1" t="s">
        <v>37</v>
      </c>
      <c r="U156" s="1" t="s">
        <v>47</v>
      </c>
      <c r="V156" s="1" t="s">
        <v>1131</v>
      </c>
      <c r="W156" s="76" t="s">
        <v>1132</v>
      </c>
      <c r="X156" s="76"/>
    </row>
    <row r="157" spans="2:24" ht="39.950000000000003" hidden="1" customHeight="1" x14ac:dyDescent="0.25">
      <c r="B157" s="152"/>
      <c r="C157" s="156"/>
      <c r="D157" s="69" t="s">
        <v>1868</v>
      </c>
      <c r="E157" s="91">
        <v>0.22220000000000001</v>
      </c>
      <c r="F157" s="64" t="s">
        <v>150</v>
      </c>
      <c r="G157" s="65">
        <f t="shared" si="17"/>
        <v>2.67</v>
      </c>
      <c r="H157" s="78">
        <v>2.23</v>
      </c>
      <c r="I157" s="67">
        <f t="shared" si="15"/>
        <v>2.6799999999999997</v>
      </c>
      <c r="J157" s="68">
        <f t="shared" si="16"/>
        <v>7.16</v>
      </c>
      <c r="L157" s="1" t="s">
        <v>1112</v>
      </c>
      <c r="M157" s="1" t="s">
        <v>1860</v>
      </c>
      <c r="N157" s="1" t="s">
        <v>37</v>
      </c>
      <c r="O157" s="1" t="s">
        <v>47</v>
      </c>
      <c r="P157" s="1" t="s">
        <v>1113</v>
      </c>
      <c r="Q157" s="1" t="s">
        <v>60</v>
      </c>
      <c r="R157" s="1" t="s">
        <v>1133</v>
      </c>
      <c r="S157" s="1" t="s">
        <v>1868</v>
      </c>
      <c r="T157" s="1" t="s">
        <v>150</v>
      </c>
      <c r="U157" s="1" t="s">
        <v>47</v>
      </c>
      <c r="V157" s="1" t="s">
        <v>1134</v>
      </c>
      <c r="W157" s="76" t="s">
        <v>1135</v>
      </c>
      <c r="X157" s="76"/>
    </row>
    <row r="158" spans="2:24" ht="39.950000000000003" hidden="1" customHeight="1" x14ac:dyDescent="0.25">
      <c r="B158" s="152"/>
      <c r="C158" s="156"/>
      <c r="D158" s="69" t="s">
        <v>1869</v>
      </c>
      <c r="E158" s="91">
        <v>0.26090000000000002</v>
      </c>
      <c r="F158" s="64" t="s">
        <v>37</v>
      </c>
      <c r="G158" s="65">
        <f t="shared" si="17"/>
        <v>3.1399999999999997</v>
      </c>
      <c r="H158" s="78">
        <v>10.78</v>
      </c>
      <c r="I158" s="67">
        <f t="shared" si="15"/>
        <v>12.94</v>
      </c>
      <c r="J158" s="68">
        <f t="shared" si="16"/>
        <v>40.64</v>
      </c>
      <c r="L158" s="1" t="s">
        <v>1112</v>
      </c>
      <c r="M158" s="1" t="s">
        <v>1860</v>
      </c>
      <c r="N158" s="1" t="s">
        <v>37</v>
      </c>
      <c r="O158" s="1" t="s">
        <v>47</v>
      </c>
      <c r="P158" s="1" t="s">
        <v>1113</v>
      </c>
      <c r="Q158" s="1" t="s">
        <v>60</v>
      </c>
      <c r="R158" s="1" t="s">
        <v>890</v>
      </c>
      <c r="S158" s="1" t="s">
        <v>1869</v>
      </c>
      <c r="T158" s="1" t="s">
        <v>37</v>
      </c>
      <c r="U158" s="1" t="s">
        <v>47</v>
      </c>
      <c r="V158" s="1" t="s">
        <v>1131</v>
      </c>
      <c r="W158" s="76" t="s">
        <v>1136</v>
      </c>
      <c r="X158" s="76"/>
    </row>
    <row r="159" spans="2:24" ht="39.950000000000003" hidden="1" customHeight="1" x14ac:dyDescent="0.25">
      <c r="B159" s="152"/>
      <c r="C159" s="156"/>
      <c r="D159" s="69" t="s">
        <v>1870</v>
      </c>
      <c r="E159" s="91">
        <v>0.80220000000000002</v>
      </c>
      <c r="F159" s="64" t="s">
        <v>37</v>
      </c>
      <c r="G159" s="65">
        <f t="shared" si="17"/>
        <v>9.629999999999999</v>
      </c>
      <c r="H159" s="78">
        <v>5.92</v>
      </c>
      <c r="I159" s="67">
        <f t="shared" si="15"/>
        <v>7.1099999999999994</v>
      </c>
      <c r="J159" s="68">
        <f t="shared" si="16"/>
        <v>68.47</v>
      </c>
      <c r="L159" s="1" t="s">
        <v>1112</v>
      </c>
      <c r="M159" s="1" t="s">
        <v>1860</v>
      </c>
      <c r="N159" s="1" t="s">
        <v>37</v>
      </c>
      <c r="O159" s="1" t="s">
        <v>47</v>
      </c>
      <c r="P159" s="1" t="s">
        <v>1113</v>
      </c>
      <c r="Q159" s="1" t="s">
        <v>60</v>
      </c>
      <c r="R159" s="1" t="s">
        <v>1137</v>
      </c>
      <c r="S159" s="1" t="s">
        <v>1870</v>
      </c>
      <c r="T159" s="1" t="s">
        <v>37</v>
      </c>
      <c r="U159" s="1" t="s">
        <v>47</v>
      </c>
      <c r="V159" s="1" t="s">
        <v>1138</v>
      </c>
      <c r="W159" s="76" t="s">
        <v>1139</v>
      </c>
      <c r="X159" s="76"/>
    </row>
    <row r="160" spans="2:24" ht="39.950000000000003" hidden="1" customHeight="1" x14ac:dyDescent="0.25">
      <c r="B160" s="148"/>
      <c r="C160" s="157"/>
      <c r="D160" s="69" t="s">
        <v>1871</v>
      </c>
      <c r="E160" s="91">
        <v>0.2596</v>
      </c>
      <c r="F160" s="71" t="s">
        <v>150</v>
      </c>
      <c r="G160" s="65">
        <f t="shared" si="17"/>
        <v>3.1199999999999997</v>
      </c>
      <c r="H160" s="73">
        <v>4.1900000000000004</v>
      </c>
      <c r="I160" s="67">
        <f t="shared" si="15"/>
        <v>5.0299999999999994</v>
      </c>
      <c r="J160" s="68">
        <f t="shared" si="16"/>
        <v>15.7</v>
      </c>
      <c r="L160" s="1" t="s">
        <v>1112</v>
      </c>
      <c r="M160" s="1" t="s">
        <v>1860</v>
      </c>
      <c r="N160" s="1" t="s">
        <v>37</v>
      </c>
      <c r="O160" s="1" t="s">
        <v>47</v>
      </c>
      <c r="P160" s="1" t="s">
        <v>1113</v>
      </c>
      <c r="Q160" s="1" t="s">
        <v>60</v>
      </c>
      <c r="R160" s="1" t="s">
        <v>1140</v>
      </c>
      <c r="S160" s="1" t="s">
        <v>1871</v>
      </c>
      <c r="T160" s="1" t="s">
        <v>150</v>
      </c>
      <c r="U160" s="1" t="s">
        <v>47</v>
      </c>
      <c r="V160" s="1" t="s">
        <v>1128</v>
      </c>
      <c r="W160" s="76" t="s">
        <v>1141</v>
      </c>
      <c r="X160" s="76"/>
    </row>
    <row r="161" spans="2:24" ht="54.95" customHeight="1" x14ac:dyDescent="0.25">
      <c r="B161" s="145" t="s">
        <v>1872</v>
      </c>
      <c r="C161" s="146"/>
      <c r="D161" s="146"/>
      <c r="E161" s="146"/>
      <c r="F161" s="60" t="s">
        <v>938</v>
      </c>
      <c r="G161" s="60">
        <f>24+3*6</f>
        <v>42</v>
      </c>
      <c r="H161" s="61">
        <f>J161/G161/(1+$I$3)</f>
        <v>67.232142857142861</v>
      </c>
      <c r="I161" s="61">
        <f>J161/G161</f>
        <v>80.678571428571431</v>
      </c>
      <c r="J161" s="62">
        <f>SUM(J162:J173)</f>
        <v>3388.5</v>
      </c>
      <c r="L161" s="55" t="s">
        <v>1142</v>
      </c>
      <c r="M161" s="55" t="s">
        <v>1873</v>
      </c>
      <c r="N161" s="55" t="s">
        <v>37</v>
      </c>
      <c r="O161" s="55" t="s">
        <v>47</v>
      </c>
      <c r="P161" s="55" t="s">
        <v>1143</v>
      </c>
      <c r="Q161" s="55" t="s">
        <v>44</v>
      </c>
      <c r="R161" s="55" t="s">
        <v>44</v>
      </c>
      <c r="S161" s="55" t="s">
        <v>44</v>
      </c>
      <c r="T161" s="9" t="s">
        <v>44</v>
      </c>
      <c r="U161" s="9" t="s">
        <v>44</v>
      </c>
      <c r="V161" s="9" t="s">
        <v>44</v>
      </c>
      <c r="W161" s="9" t="s">
        <v>44</v>
      </c>
    </row>
    <row r="162" spans="2:24" ht="39.950000000000003" hidden="1" customHeight="1" x14ac:dyDescent="0.25">
      <c r="B162" s="147" t="s">
        <v>36</v>
      </c>
      <c r="C162" s="155" t="s">
        <v>1234</v>
      </c>
      <c r="D162" s="63" t="s">
        <v>1874</v>
      </c>
      <c r="E162" s="91">
        <v>1</v>
      </c>
      <c r="F162" s="65" t="s">
        <v>37</v>
      </c>
      <c r="G162" s="65">
        <f>ROUNDUP(E162*$G$161,2)</f>
        <v>42</v>
      </c>
      <c r="H162" s="66">
        <v>23.09</v>
      </c>
      <c r="I162" s="67">
        <f t="shared" ref="I162:I173" si="18">ROUNDUP(H162*(1+$I$3),2)</f>
        <v>27.71</v>
      </c>
      <c r="J162" s="68">
        <f>ROUNDUP(G162*I162,2)</f>
        <v>1163.82</v>
      </c>
      <c r="L162" s="1" t="s">
        <v>1142</v>
      </c>
      <c r="M162" s="1" t="s">
        <v>1873</v>
      </c>
      <c r="N162" s="1" t="s">
        <v>37</v>
      </c>
      <c r="O162" s="1" t="s">
        <v>47</v>
      </c>
      <c r="P162" s="1" t="s">
        <v>1143</v>
      </c>
      <c r="Q162" s="1" t="s">
        <v>60</v>
      </c>
      <c r="R162" s="1" t="s">
        <v>1144</v>
      </c>
      <c r="S162" s="1" t="s">
        <v>1874</v>
      </c>
      <c r="T162" s="1" t="s">
        <v>37</v>
      </c>
      <c r="U162" s="1" t="s">
        <v>47</v>
      </c>
      <c r="V162" s="1" t="s">
        <v>164</v>
      </c>
      <c r="W162" s="76" t="s">
        <v>1145</v>
      </c>
      <c r="X162" s="76"/>
    </row>
    <row r="163" spans="2:24" ht="39.950000000000003" hidden="1" customHeight="1" x14ac:dyDescent="0.25">
      <c r="B163" s="152"/>
      <c r="C163" s="156"/>
      <c r="D163" s="69" t="s">
        <v>1875</v>
      </c>
      <c r="E163" s="91">
        <v>1.4222999999999999</v>
      </c>
      <c r="F163" s="64" t="s">
        <v>150</v>
      </c>
      <c r="G163" s="65">
        <f t="shared" ref="G163:G173" si="19">ROUNDUP(E163*$G$161,2)</f>
        <v>59.739999999999995</v>
      </c>
      <c r="H163" s="78">
        <v>8.35</v>
      </c>
      <c r="I163" s="67">
        <f t="shared" si="18"/>
        <v>10.02</v>
      </c>
      <c r="J163" s="68">
        <f>ROUNDUP(G163*I163,2)</f>
        <v>598.6</v>
      </c>
      <c r="L163" s="1" t="s">
        <v>1142</v>
      </c>
      <c r="M163" s="1" t="s">
        <v>1873</v>
      </c>
      <c r="N163" s="1" t="s">
        <v>37</v>
      </c>
      <c r="O163" s="1" t="s">
        <v>47</v>
      </c>
      <c r="P163" s="1" t="s">
        <v>1143</v>
      </c>
      <c r="Q163" s="1" t="s">
        <v>60</v>
      </c>
      <c r="R163" s="1" t="s">
        <v>1146</v>
      </c>
      <c r="S163" s="1" t="s">
        <v>1875</v>
      </c>
      <c r="T163" s="1" t="s">
        <v>150</v>
      </c>
      <c r="U163" s="1" t="s">
        <v>47</v>
      </c>
      <c r="V163" s="1" t="s">
        <v>1147</v>
      </c>
      <c r="W163" s="76" t="s">
        <v>1148</v>
      </c>
      <c r="X163" s="76"/>
    </row>
    <row r="164" spans="2:24" ht="39.950000000000003" hidden="1" customHeight="1" x14ac:dyDescent="0.25">
      <c r="B164" s="152"/>
      <c r="C164" s="156"/>
      <c r="D164" s="69" t="s">
        <v>1876</v>
      </c>
      <c r="E164" s="91">
        <v>1.4991000000000001</v>
      </c>
      <c r="F164" s="64" t="s">
        <v>150</v>
      </c>
      <c r="G164" s="65">
        <f t="shared" si="19"/>
        <v>62.97</v>
      </c>
      <c r="H164" s="78">
        <v>8.7799999999999994</v>
      </c>
      <c r="I164" s="67">
        <f t="shared" si="18"/>
        <v>10.54</v>
      </c>
      <c r="J164" s="68">
        <f t="shared" si="16"/>
        <v>663.71</v>
      </c>
      <c r="L164" s="1" t="s">
        <v>1142</v>
      </c>
      <c r="M164" s="1" t="s">
        <v>1873</v>
      </c>
      <c r="N164" s="1" t="s">
        <v>37</v>
      </c>
      <c r="O164" s="1" t="s">
        <v>47</v>
      </c>
      <c r="P164" s="1" t="s">
        <v>1143</v>
      </c>
      <c r="Q164" s="1" t="s">
        <v>60</v>
      </c>
      <c r="R164" s="1" t="s">
        <v>1149</v>
      </c>
      <c r="S164" s="1" t="s">
        <v>1876</v>
      </c>
      <c r="T164" s="1" t="s">
        <v>150</v>
      </c>
      <c r="U164" s="1" t="s">
        <v>47</v>
      </c>
      <c r="V164" s="1" t="s">
        <v>1150</v>
      </c>
      <c r="W164" s="76" t="s">
        <v>1151</v>
      </c>
      <c r="X164" s="76"/>
    </row>
    <row r="165" spans="2:24" ht="39.950000000000003" hidden="1" customHeight="1" x14ac:dyDescent="0.25">
      <c r="B165" s="152"/>
      <c r="C165" s="156"/>
      <c r="D165" s="69" t="s">
        <v>1877</v>
      </c>
      <c r="E165" s="91">
        <v>1.2919</v>
      </c>
      <c r="F165" s="64" t="s">
        <v>150</v>
      </c>
      <c r="G165" s="65">
        <f t="shared" si="19"/>
        <v>54.26</v>
      </c>
      <c r="H165" s="78">
        <v>6.63</v>
      </c>
      <c r="I165" s="67">
        <f t="shared" si="18"/>
        <v>7.96</v>
      </c>
      <c r="J165" s="68">
        <f t="shared" si="16"/>
        <v>431.90999999999997</v>
      </c>
      <c r="L165" s="1" t="s">
        <v>1142</v>
      </c>
      <c r="M165" s="1" t="s">
        <v>1873</v>
      </c>
      <c r="N165" s="1" t="s">
        <v>37</v>
      </c>
      <c r="O165" s="1" t="s">
        <v>47</v>
      </c>
      <c r="P165" s="1" t="s">
        <v>1143</v>
      </c>
      <c r="Q165" s="1" t="s">
        <v>60</v>
      </c>
      <c r="R165" s="1" t="s">
        <v>1152</v>
      </c>
      <c r="S165" s="1" t="s">
        <v>1877</v>
      </c>
      <c r="T165" s="1" t="s">
        <v>150</v>
      </c>
      <c r="U165" s="1" t="s">
        <v>47</v>
      </c>
      <c r="V165" s="1" t="s">
        <v>1153</v>
      </c>
      <c r="W165" s="76" t="s">
        <v>1154</v>
      </c>
      <c r="X165" s="76"/>
    </row>
    <row r="166" spans="2:24" ht="39.950000000000003" hidden="1" customHeight="1" x14ac:dyDescent="0.25">
      <c r="B166" s="152"/>
      <c r="C166" s="156"/>
      <c r="D166" s="69" t="s">
        <v>1878</v>
      </c>
      <c r="E166" s="91">
        <v>7.0000000000000007E-2</v>
      </c>
      <c r="F166" s="64" t="s">
        <v>150</v>
      </c>
      <c r="G166" s="65">
        <f t="shared" si="19"/>
        <v>2.94</v>
      </c>
      <c r="H166" s="78">
        <v>14.61</v>
      </c>
      <c r="I166" s="67">
        <f t="shared" si="18"/>
        <v>17.540000000000003</v>
      </c>
      <c r="J166" s="68">
        <f t="shared" si="16"/>
        <v>51.57</v>
      </c>
      <c r="L166" s="1" t="s">
        <v>1142</v>
      </c>
      <c r="M166" s="1" t="s">
        <v>1873</v>
      </c>
      <c r="N166" s="1" t="s">
        <v>37</v>
      </c>
      <c r="O166" s="1" t="s">
        <v>47</v>
      </c>
      <c r="P166" s="1" t="s">
        <v>1143</v>
      </c>
      <c r="Q166" s="1" t="s">
        <v>60</v>
      </c>
      <c r="R166" s="1" t="s">
        <v>1155</v>
      </c>
      <c r="S166" s="1" t="s">
        <v>1878</v>
      </c>
      <c r="T166" s="1" t="s">
        <v>150</v>
      </c>
      <c r="U166" s="1" t="s">
        <v>47</v>
      </c>
      <c r="V166" s="1" t="s">
        <v>507</v>
      </c>
      <c r="W166" s="76" t="s">
        <v>1156</v>
      </c>
      <c r="X166" s="76"/>
    </row>
    <row r="167" spans="2:24" ht="39.950000000000003" hidden="1" customHeight="1" x14ac:dyDescent="0.25">
      <c r="B167" s="152"/>
      <c r="C167" s="156"/>
      <c r="D167" s="69" t="s">
        <v>1879</v>
      </c>
      <c r="E167" s="91">
        <v>2.7799999999999998E-2</v>
      </c>
      <c r="F167" s="64" t="s">
        <v>150</v>
      </c>
      <c r="G167" s="65">
        <f t="shared" si="19"/>
        <v>1.17</v>
      </c>
      <c r="H167" s="78">
        <v>4.66</v>
      </c>
      <c r="I167" s="67">
        <f t="shared" si="18"/>
        <v>5.6</v>
      </c>
      <c r="J167" s="68">
        <f t="shared" si="16"/>
        <v>6.56</v>
      </c>
      <c r="L167" s="1" t="s">
        <v>1142</v>
      </c>
      <c r="M167" s="1" t="s">
        <v>1873</v>
      </c>
      <c r="N167" s="1" t="s">
        <v>37</v>
      </c>
      <c r="O167" s="1" t="s">
        <v>47</v>
      </c>
      <c r="P167" s="1" t="s">
        <v>1143</v>
      </c>
      <c r="Q167" s="1" t="s">
        <v>60</v>
      </c>
      <c r="R167" s="1" t="s">
        <v>1157</v>
      </c>
      <c r="S167" s="1" t="s">
        <v>1879</v>
      </c>
      <c r="T167" s="1" t="s">
        <v>150</v>
      </c>
      <c r="U167" s="1" t="s">
        <v>47</v>
      </c>
      <c r="V167" s="1" t="s">
        <v>1158</v>
      </c>
      <c r="W167" s="76" t="s">
        <v>1159</v>
      </c>
      <c r="X167" s="76"/>
    </row>
    <row r="168" spans="2:24" ht="39.950000000000003" hidden="1" customHeight="1" x14ac:dyDescent="0.25">
      <c r="B168" s="152"/>
      <c r="C168" s="156"/>
      <c r="D168" s="69" t="s">
        <v>1880</v>
      </c>
      <c r="E168" s="91">
        <v>0.17180000000000001</v>
      </c>
      <c r="F168" s="64" t="s">
        <v>150</v>
      </c>
      <c r="G168" s="65">
        <f t="shared" si="19"/>
        <v>7.22</v>
      </c>
      <c r="H168" s="78">
        <v>29.89</v>
      </c>
      <c r="I168" s="67">
        <f t="shared" si="18"/>
        <v>35.869999999999997</v>
      </c>
      <c r="J168" s="68">
        <f t="shared" si="16"/>
        <v>258.99</v>
      </c>
      <c r="L168" s="1" t="s">
        <v>1142</v>
      </c>
      <c r="M168" s="1" t="s">
        <v>1873</v>
      </c>
      <c r="N168" s="1" t="s">
        <v>37</v>
      </c>
      <c r="O168" s="1" t="s">
        <v>47</v>
      </c>
      <c r="P168" s="1" t="s">
        <v>1143</v>
      </c>
      <c r="Q168" s="1" t="s">
        <v>60</v>
      </c>
      <c r="R168" s="1" t="s">
        <v>1160</v>
      </c>
      <c r="S168" s="1" t="s">
        <v>1880</v>
      </c>
      <c r="T168" s="1" t="s">
        <v>150</v>
      </c>
      <c r="U168" s="1" t="s">
        <v>47</v>
      </c>
      <c r="V168" s="1" t="s">
        <v>1161</v>
      </c>
      <c r="W168" s="76" t="s">
        <v>1162</v>
      </c>
      <c r="X168" s="76"/>
    </row>
    <row r="169" spans="2:24" ht="39.950000000000003" hidden="1" customHeight="1" x14ac:dyDescent="0.25">
      <c r="B169" s="152"/>
      <c r="C169" s="156"/>
      <c r="D169" s="69" t="s">
        <v>1881</v>
      </c>
      <c r="E169" s="91">
        <v>4.2099999999999999E-2</v>
      </c>
      <c r="F169" s="64" t="s">
        <v>150</v>
      </c>
      <c r="G169" s="65">
        <f t="shared" si="19"/>
        <v>1.77</v>
      </c>
      <c r="H169" s="78">
        <v>3.92</v>
      </c>
      <c r="I169" s="67">
        <f t="shared" si="18"/>
        <v>4.71</v>
      </c>
      <c r="J169" s="68">
        <f t="shared" si="16"/>
        <v>8.34</v>
      </c>
      <c r="L169" s="1" t="s">
        <v>1142</v>
      </c>
      <c r="M169" s="1" t="s">
        <v>1873</v>
      </c>
      <c r="N169" s="1" t="s">
        <v>37</v>
      </c>
      <c r="O169" s="1" t="s">
        <v>47</v>
      </c>
      <c r="P169" s="1" t="s">
        <v>1143</v>
      </c>
      <c r="Q169" s="1" t="s">
        <v>60</v>
      </c>
      <c r="R169" s="1" t="s">
        <v>1163</v>
      </c>
      <c r="S169" s="1" t="s">
        <v>1881</v>
      </c>
      <c r="T169" s="1" t="s">
        <v>150</v>
      </c>
      <c r="U169" s="1" t="s">
        <v>47</v>
      </c>
      <c r="V169" s="1" t="s">
        <v>1164</v>
      </c>
      <c r="W169" s="76" t="s">
        <v>608</v>
      </c>
      <c r="X169" s="76"/>
    </row>
    <row r="170" spans="2:24" ht="39.950000000000003" hidden="1" customHeight="1" x14ac:dyDescent="0.25">
      <c r="B170" s="152"/>
      <c r="C170" s="156"/>
      <c r="D170" s="69" t="s">
        <v>1882</v>
      </c>
      <c r="E170" s="91">
        <v>0.1074</v>
      </c>
      <c r="F170" s="64" t="s">
        <v>37</v>
      </c>
      <c r="G170" s="65">
        <f t="shared" si="19"/>
        <v>4.5199999999999996</v>
      </c>
      <c r="H170" s="78">
        <v>17.010000000000002</v>
      </c>
      <c r="I170" s="67">
        <f t="shared" si="18"/>
        <v>20.420000000000002</v>
      </c>
      <c r="J170" s="68">
        <f t="shared" si="16"/>
        <v>92.300000000000011</v>
      </c>
      <c r="L170" s="1" t="s">
        <v>1142</v>
      </c>
      <c r="M170" s="1" t="s">
        <v>1873</v>
      </c>
      <c r="N170" s="1" t="s">
        <v>37</v>
      </c>
      <c r="O170" s="1" t="s">
        <v>47</v>
      </c>
      <c r="P170" s="1" t="s">
        <v>1143</v>
      </c>
      <c r="Q170" s="1" t="s">
        <v>60</v>
      </c>
      <c r="R170" s="1" t="s">
        <v>1165</v>
      </c>
      <c r="S170" s="1" t="s">
        <v>1882</v>
      </c>
      <c r="T170" s="1" t="s">
        <v>37</v>
      </c>
      <c r="U170" s="1" t="s">
        <v>47</v>
      </c>
      <c r="V170" s="1" t="s">
        <v>1166</v>
      </c>
      <c r="W170" s="76" t="s">
        <v>1167</v>
      </c>
      <c r="X170" s="76"/>
    </row>
    <row r="171" spans="2:24" ht="39.950000000000003" hidden="1" customHeight="1" x14ac:dyDescent="0.25">
      <c r="B171" s="152"/>
      <c r="C171" s="156"/>
      <c r="D171" s="69" t="s">
        <v>1883</v>
      </c>
      <c r="E171" s="91">
        <v>3.5299999999999998E-2</v>
      </c>
      <c r="F171" s="64" t="s">
        <v>37</v>
      </c>
      <c r="G171" s="65">
        <f t="shared" si="19"/>
        <v>1.49</v>
      </c>
      <c r="H171" s="78">
        <v>4.8499999999999996</v>
      </c>
      <c r="I171" s="67">
        <f t="shared" si="18"/>
        <v>5.82</v>
      </c>
      <c r="J171" s="68">
        <f t="shared" si="16"/>
        <v>8.68</v>
      </c>
      <c r="L171" s="1" t="s">
        <v>1142</v>
      </c>
      <c r="M171" s="1" t="s">
        <v>1873</v>
      </c>
      <c r="N171" s="1" t="s">
        <v>37</v>
      </c>
      <c r="O171" s="1" t="s">
        <v>47</v>
      </c>
      <c r="P171" s="1" t="s">
        <v>1143</v>
      </c>
      <c r="Q171" s="1" t="s">
        <v>60</v>
      </c>
      <c r="R171" s="1" t="s">
        <v>1168</v>
      </c>
      <c r="S171" s="1" t="s">
        <v>1883</v>
      </c>
      <c r="T171" s="1" t="s">
        <v>37</v>
      </c>
      <c r="U171" s="1" t="s">
        <v>47</v>
      </c>
      <c r="V171" s="1" t="s">
        <v>1169</v>
      </c>
      <c r="W171" s="76" t="s">
        <v>1170</v>
      </c>
      <c r="X171" s="76"/>
    </row>
    <row r="172" spans="2:24" ht="39.950000000000003" hidden="1" customHeight="1" x14ac:dyDescent="0.25">
      <c r="B172" s="152"/>
      <c r="C172" s="156"/>
      <c r="D172" s="69" t="s">
        <v>1884</v>
      </c>
      <c r="E172" s="91">
        <v>0.17180000000000001</v>
      </c>
      <c r="F172" s="64" t="s">
        <v>150</v>
      </c>
      <c r="G172" s="65">
        <f t="shared" si="19"/>
        <v>7.22</v>
      </c>
      <c r="H172" s="78">
        <v>4.46</v>
      </c>
      <c r="I172" s="67">
        <f t="shared" si="18"/>
        <v>5.3599999999999994</v>
      </c>
      <c r="J172" s="68">
        <f t="shared" si="16"/>
        <v>38.699999999999996</v>
      </c>
      <c r="L172" s="1" t="s">
        <v>1142</v>
      </c>
      <c r="M172" s="1" t="s">
        <v>1873</v>
      </c>
      <c r="N172" s="1" t="s">
        <v>37</v>
      </c>
      <c r="O172" s="1" t="s">
        <v>47</v>
      </c>
      <c r="P172" s="1" t="s">
        <v>1143</v>
      </c>
      <c r="Q172" s="1" t="s">
        <v>60</v>
      </c>
      <c r="R172" s="1" t="s">
        <v>1171</v>
      </c>
      <c r="S172" s="1" t="s">
        <v>1884</v>
      </c>
      <c r="T172" s="1" t="s">
        <v>150</v>
      </c>
      <c r="U172" s="1" t="s">
        <v>47</v>
      </c>
      <c r="V172" s="1" t="s">
        <v>1161</v>
      </c>
      <c r="W172" s="76" t="s">
        <v>1172</v>
      </c>
      <c r="X172" s="76"/>
    </row>
    <row r="173" spans="2:24" ht="39.950000000000003" hidden="1" customHeight="1" x14ac:dyDescent="0.25">
      <c r="B173" s="148"/>
      <c r="C173" s="157"/>
      <c r="D173" s="63" t="s">
        <v>1885</v>
      </c>
      <c r="E173" s="91">
        <v>0.1074</v>
      </c>
      <c r="F173" s="65" t="s">
        <v>37</v>
      </c>
      <c r="G173" s="65">
        <f t="shared" si="19"/>
        <v>4.5199999999999996</v>
      </c>
      <c r="H173" s="66">
        <v>12.04</v>
      </c>
      <c r="I173" s="67">
        <f t="shared" si="18"/>
        <v>14.45</v>
      </c>
      <c r="J173" s="68">
        <f t="shared" si="16"/>
        <v>65.320000000000007</v>
      </c>
      <c r="L173" s="1" t="s">
        <v>1142</v>
      </c>
      <c r="M173" s="1" t="s">
        <v>1873</v>
      </c>
      <c r="N173" s="1" t="s">
        <v>37</v>
      </c>
      <c r="O173" s="1" t="s">
        <v>47</v>
      </c>
      <c r="P173" s="1" t="s">
        <v>1143</v>
      </c>
      <c r="Q173" s="1" t="s">
        <v>60</v>
      </c>
      <c r="R173" s="1" t="s">
        <v>1173</v>
      </c>
      <c r="S173" s="1" t="s">
        <v>1885</v>
      </c>
      <c r="T173" s="1" t="s">
        <v>37</v>
      </c>
      <c r="U173" s="1" t="s">
        <v>47</v>
      </c>
      <c r="V173" s="1" t="s">
        <v>1166</v>
      </c>
      <c r="W173" s="76" t="s">
        <v>1174</v>
      </c>
      <c r="X173" s="76"/>
    </row>
    <row r="174" spans="2:24" ht="69.95" customHeight="1" x14ac:dyDescent="0.25">
      <c r="B174" s="145" t="s">
        <v>1886</v>
      </c>
      <c r="C174" s="146"/>
      <c r="D174" s="146"/>
      <c r="E174" s="146"/>
      <c r="F174" s="60" t="s">
        <v>938</v>
      </c>
      <c r="G174" s="60">
        <v>12</v>
      </c>
      <c r="H174" s="61">
        <f>J174/G174/(1+$I$3)</f>
        <v>52.029166666666669</v>
      </c>
      <c r="I174" s="61">
        <f>J174/G174</f>
        <v>62.435000000000002</v>
      </c>
      <c r="J174" s="62">
        <f>SUM(J175:J193)</f>
        <v>749.22</v>
      </c>
      <c r="L174" s="55" t="s">
        <v>1175</v>
      </c>
      <c r="M174" s="55" t="s">
        <v>1887</v>
      </c>
      <c r="N174" s="55" t="s">
        <v>37</v>
      </c>
      <c r="O174" s="55" t="s">
        <v>47</v>
      </c>
      <c r="P174" s="55" t="s">
        <v>1176</v>
      </c>
      <c r="Q174" s="55" t="s">
        <v>44</v>
      </c>
      <c r="R174" s="55" t="s">
        <v>44</v>
      </c>
      <c r="S174" s="55" t="s">
        <v>44</v>
      </c>
      <c r="T174" s="9" t="s">
        <v>44</v>
      </c>
      <c r="U174" s="9" t="s">
        <v>44</v>
      </c>
      <c r="V174" s="9" t="s">
        <v>44</v>
      </c>
      <c r="W174" s="9" t="s">
        <v>44</v>
      </c>
    </row>
    <row r="175" spans="2:24" ht="39.950000000000003" hidden="1" customHeight="1" x14ac:dyDescent="0.25">
      <c r="B175" s="147" t="s">
        <v>1003</v>
      </c>
      <c r="C175" s="155" t="s">
        <v>1235</v>
      </c>
      <c r="D175" s="63" t="s">
        <v>1888</v>
      </c>
      <c r="E175" s="91">
        <v>0.18459999999999999</v>
      </c>
      <c r="F175" s="65" t="s">
        <v>37</v>
      </c>
      <c r="G175" s="65">
        <f>ROUNDUP(E175*$G$174,2)</f>
        <v>2.2199999999999998</v>
      </c>
      <c r="H175" s="66">
        <v>44.83</v>
      </c>
      <c r="I175" s="67">
        <f t="shared" ref="I175:I193" si="20">ROUNDUP(H175*(1+$I$3),2)</f>
        <v>53.8</v>
      </c>
      <c r="J175" s="68">
        <f t="shared" si="16"/>
        <v>119.44000000000001</v>
      </c>
      <c r="L175" s="1" t="s">
        <v>1175</v>
      </c>
      <c r="M175" s="1" t="s">
        <v>1887</v>
      </c>
      <c r="N175" s="1" t="s">
        <v>37</v>
      </c>
      <c r="O175" s="1" t="s">
        <v>47</v>
      </c>
      <c r="P175" s="1" t="s">
        <v>1176</v>
      </c>
      <c r="Q175" s="1" t="s">
        <v>60</v>
      </c>
      <c r="R175" s="1" t="s">
        <v>1177</v>
      </c>
      <c r="S175" s="1" t="s">
        <v>1888</v>
      </c>
      <c r="T175" s="1" t="s">
        <v>37</v>
      </c>
      <c r="U175" s="1" t="s">
        <v>47</v>
      </c>
      <c r="V175" s="1" t="s">
        <v>1178</v>
      </c>
      <c r="W175" s="76" t="s">
        <v>1179</v>
      </c>
    </row>
    <row r="176" spans="2:24" ht="39.950000000000003" hidden="1" customHeight="1" x14ac:dyDescent="0.25">
      <c r="B176" s="152"/>
      <c r="C176" s="156"/>
      <c r="D176" s="69" t="s">
        <v>1889</v>
      </c>
      <c r="E176" s="91">
        <v>6.5299999999999997E-2</v>
      </c>
      <c r="F176" s="64" t="s">
        <v>150</v>
      </c>
      <c r="G176" s="65">
        <f t="shared" ref="G176:G193" si="21">ROUNDUP(E176*$G$174,2)</f>
        <v>0.79</v>
      </c>
      <c r="H176" s="78">
        <v>18.46</v>
      </c>
      <c r="I176" s="67">
        <f t="shared" si="20"/>
        <v>22.16</v>
      </c>
      <c r="J176" s="68">
        <f t="shared" si="16"/>
        <v>17.510000000000002</v>
      </c>
      <c r="L176" s="1" t="s">
        <v>1175</v>
      </c>
      <c r="M176" s="1" t="s">
        <v>1887</v>
      </c>
      <c r="N176" s="1" t="s">
        <v>37</v>
      </c>
      <c r="O176" s="1" t="s">
        <v>47</v>
      </c>
      <c r="P176" s="1" t="s">
        <v>1176</v>
      </c>
      <c r="Q176" s="1" t="s">
        <v>60</v>
      </c>
      <c r="R176" s="1" t="s">
        <v>1180</v>
      </c>
      <c r="S176" s="1" t="s">
        <v>1889</v>
      </c>
      <c r="T176" s="1" t="s">
        <v>150</v>
      </c>
      <c r="U176" s="1" t="s">
        <v>47</v>
      </c>
      <c r="V176" s="1" t="s">
        <v>1181</v>
      </c>
      <c r="W176" s="76" t="s">
        <v>1182</v>
      </c>
    </row>
    <row r="177" spans="2:23" ht="39.950000000000003" hidden="1" customHeight="1" x14ac:dyDescent="0.25">
      <c r="B177" s="152"/>
      <c r="C177" s="156"/>
      <c r="D177" s="69" t="s">
        <v>1890</v>
      </c>
      <c r="E177" s="91">
        <v>0.2122</v>
      </c>
      <c r="F177" s="64" t="s">
        <v>150</v>
      </c>
      <c r="G177" s="65">
        <f t="shared" si="21"/>
        <v>2.5499999999999998</v>
      </c>
      <c r="H177" s="78">
        <v>28.14</v>
      </c>
      <c r="I177" s="67">
        <f t="shared" si="20"/>
        <v>33.769999999999996</v>
      </c>
      <c r="J177" s="68">
        <f t="shared" si="16"/>
        <v>86.12</v>
      </c>
      <c r="L177" s="1" t="s">
        <v>1175</v>
      </c>
      <c r="M177" s="1" t="s">
        <v>1887</v>
      </c>
      <c r="N177" s="1" t="s">
        <v>37</v>
      </c>
      <c r="O177" s="1" t="s">
        <v>47</v>
      </c>
      <c r="P177" s="1" t="s">
        <v>1176</v>
      </c>
      <c r="Q177" s="1" t="s">
        <v>60</v>
      </c>
      <c r="R177" s="1" t="s">
        <v>1183</v>
      </c>
      <c r="S177" s="1" t="s">
        <v>1890</v>
      </c>
      <c r="T177" s="1" t="s">
        <v>150</v>
      </c>
      <c r="U177" s="1" t="s">
        <v>47</v>
      </c>
      <c r="V177" s="1" t="s">
        <v>1184</v>
      </c>
      <c r="W177" s="76" t="s">
        <v>1185</v>
      </c>
    </row>
    <row r="178" spans="2:23" ht="39.950000000000003" hidden="1" customHeight="1" x14ac:dyDescent="0.25">
      <c r="B178" s="152"/>
      <c r="C178" s="156"/>
      <c r="D178" s="69" t="s">
        <v>1891</v>
      </c>
      <c r="E178" s="91">
        <v>9.8199999999999996E-2</v>
      </c>
      <c r="F178" s="64" t="s">
        <v>150</v>
      </c>
      <c r="G178" s="65">
        <f t="shared" si="21"/>
        <v>1.18</v>
      </c>
      <c r="H178" s="78">
        <v>13.95</v>
      </c>
      <c r="I178" s="67">
        <f t="shared" si="20"/>
        <v>16.739999999999998</v>
      </c>
      <c r="J178" s="68">
        <f t="shared" si="16"/>
        <v>19.760000000000002</v>
      </c>
      <c r="L178" s="1" t="s">
        <v>1175</v>
      </c>
      <c r="M178" s="1" t="s">
        <v>1887</v>
      </c>
      <c r="N178" s="1" t="s">
        <v>37</v>
      </c>
      <c r="O178" s="1" t="s">
        <v>47</v>
      </c>
      <c r="P178" s="1" t="s">
        <v>1176</v>
      </c>
      <c r="Q178" s="1" t="s">
        <v>60</v>
      </c>
      <c r="R178" s="1" t="s">
        <v>1186</v>
      </c>
      <c r="S178" s="1" t="s">
        <v>1891</v>
      </c>
      <c r="T178" s="1" t="s">
        <v>150</v>
      </c>
      <c r="U178" s="1" t="s">
        <v>47</v>
      </c>
      <c r="V178" s="1" t="s">
        <v>1187</v>
      </c>
      <c r="W178" s="76" t="s">
        <v>1188</v>
      </c>
    </row>
    <row r="179" spans="2:23" ht="39.950000000000003" hidden="1" customHeight="1" x14ac:dyDescent="0.25">
      <c r="B179" s="152"/>
      <c r="C179" s="156"/>
      <c r="D179" s="69" t="s">
        <v>1892</v>
      </c>
      <c r="E179" s="91">
        <v>4.7800000000000002E-2</v>
      </c>
      <c r="F179" s="64" t="s">
        <v>150</v>
      </c>
      <c r="G179" s="65">
        <f t="shared" si="21"/>
        <v>0.57999999999999996</v>
      </c>
      <c r="H179" s="78">
        <v>29.82</v>
      </c>
      <c r="I179" s="67">
        <f t="shared" si="20"/>
        <v>35.79</v>
      </c>
      <c r="J179" s="68">
        <f t="shared" si="16"/>
        <v>20.76</v>
      </c>
      <c r="L179" s="1" t="s">
        <v>1175</v>
      </c>
      <c r="M179" s="1" t="s">
        <v>1887</v>
      </c>
      <c r="N179" s="1" t="s">
        <v>37</v>
      </c>
      <c r="O179" s="1" t="s">
        <v>47</v>
      </c>
      <c r="P179" s="1" t="s">
        <v>1176</v>
      </c>
      <c r="Q179" s="1" t="s">
        <v>60</v>
      </c>
      <c r="R179" s="1" t="s">
        <v>1189</v>
      </c>
      <c r="S179" s="1" t="s">
        <v>1892</v>
      </c>
      <c r="T179" s="1" t="s">
        <v>150</v>
      </c>
      <c r="U179" s="1" t="s">
        <v>47</v>
      </c>
      <c r="V179" s="1" t="s">
        <v>1190</v>
      </c>
      <c r="W179" s="76" t="s">
        <v>809</v>
      </c>
    </row>
    <row r="180" spans="2:23" ht="39.950000000000003" hidden="1" customHeight="1" x14ac:dyDescent="0.25">
      <c r="B180" s="152"/>
      <c r="C180" s="156"/>
      <c r="D180" s="69" t="s">
        <v>1893</v>
      </c>
      <c r="E180" s="91">
        <v>0.1086</v>
      </c>
      <c r="F180" s="64" t="s">
        <v>150</v>
      </c>
      <c r="G180" s="65">
        <f t="shared" si="21"/>
        <v>1.31</v>
      </c>
      <c r="H180" s="78">
        <v>33.81</v>
      </c>
      <c r="I180" s="67">
        <f t="shared" si="20"/>
        <v>40.58</v>
      </c>
      <c r="J180" s="68">
        <f t="shared" si="16"/>
        <v>53.16</v>
      </c>
      <c r="L180" s="1" t="s">
        <v>1175</v>
      </c>
      <c r="M180" s="1" t="s">
        <v>1887</v>
      </c>
      <c r="N180" s="1" t="s">
        <v>37</v>
      </c>
      <c r="O180" s="1" t="s">
        <v>47</v>
      </c>
      <c r="P180" s="1" t="s">
        <v>1176</v>
      </c>
      <c r="Q180" s="1" t="s">
        <v>60</v>
      </c>
      <c r="R180" s="1" t="s">
        <v>1191</v>
      </c>
      <c r="S180" s="1" t="s">
        <v>1893</v>
      </c>
      <c r="T180" s="1" t="s">
        <v>150</v>
      </c>
      <c r="U180" s="1" t="s">
        <v>47</v>
      </c>
      <c r="V180" s="1" t="s">
        <v>1192</v>
      </c>
      <c r="W180" s="76" t="s">
        <v>1193</v>
      </c>
    </row>
    <row r="181" spans="2:23" ht="39.950000000000003" hidden="1" customHeight="1" x14ac:dyDescent="0.25">
      <c r="B181" s="152"/>
      <c r="C181" s="156"/>
      <c r="D181" s="69" t="s">
        <v>1894</v>
      </c>
      <c r="E181" s="91">
        <v>0.56100000000000005</v>
      </c>
      <c r="F181" s="64" t="s">
        <v>37</v>
      </c>
      <c r="G181" s="65">
        <f t="shared" si="21"/>
        <v>6.74</v>
      </c>
      <c r="H181" s="78">
        <v>18.600000000000001</v>
      </c>
      <c r="I181" s="67">
        <f t="shared" si="20"/>
        <v>22.32</v>
      </c>
      <c r="J181" s="68">
        <f t="shared" si="16"/>
        <v>150.44</v>
      </c>
      <c r="L181" s="1" t="s">
        <v>1175</v>
      </c>
      <c r="M181" s="1" t="s">
        <v>1887</v>
      </c>
      <c r="N181" s="1" t="s">
        <v>37</v>
      </c>
      <c r="O181" s="1" t="s">
        <v>47</v>
      </c>
      <c r="P181" s="1" t="s">
        <v>1176</v>
      </c>
      <c r="Q181" s="1" t="s">
        <v>60</v>
      </c>
      <c r="R181" s="1" t="s">
        <v>1194</v>
      </c>
      <c r="S181" s="1" t="s">
        <v>1894</v>
      </c>
      <c r="T181" s="1" t="s">
        <v>37</v>
      </c>
      <c r="U181" s="1" t="s">
        <v>47</v>
      </c>
      <c r="V181" s="1" t="s">
        <v>1195</v>
      </c>
      <c r="W181" s="76" t="s">
        <v>1196</v>
      </c>
    </row>
    <row r="182" spans="2:23" ht="39.950000000000003" hidden="1" customHeight="1" x14ac:dyDescent="0.25">
      <c r="B182" s="152"/>
      <c r="C182" s="156"/>
      <c r="D182" s="69" t="s">
        <v>1895</v>
      </c>
      <c r="E182" s="91">
        <v>8.5000000000000006E-3</v>
      </c>
      <c r="F182" s="64" t="s">
        <v>150</v>
      </c>
      <c r="G182" s="65">
        <f t="shared" si="21"/>
        <v>0.11</v>
      </c>
      <c r="H182" s="78">
        <v>13.32</v>
      </c>
      <c r="I182" s="67">
        <f t="shared" si="20"/>
        <v>15.99</v>
      </c>
      <c r="J182" s="68">
        <f t="shared" si="16"/>
        <v>1.76</v>
      </c>
      <c r="L182" s="1" t="s">
        <v>1175</v>
      </c>
      <c r="M182" s="1" t="s">
        <v>1887</v>
      </c>
      <c r="N182" s="1" t="s">
        <v>37</v>
      </c>
      <c r="O182" s="1" t="s">
        <v>47</v>
      </c>
      <c r="P182" s="1" t="s">
        <v>1176</v>
      </c>
      <c r="Q182" s="1" t="s">
        <v>60</v>
      </c>
      <c r="R182" s="1" t="s">
        <v>1197</v>
      </c>
      <c r="S182" s="1" t="s">
        <v>1895</v>
      </c>
      <c r="T182" s="1" t="s">
        <v>150</v>
      </c>
      <c r="U182" s="1" t="s">
        <v>47</v>
      </c>
      <c r="V182" s="1" t="s">
        <v>1198</v>
      </c>
      <c r="W182" s="76" t="s">
        <v>1199</v>
      </c>
    </row>
    <row r="183" spans="2:23" ht="39.950000000000003" hidden="1" customHeight="1" x14ac:dyDescent="0.25">
      <c r="B183" s="152"/>
      <c r="C183" s="156"/>
      <c r="D183" s="69" t="s">
        <v>1896</v>
      </c>
      <c r="E183" s="91">
        <v>0.2392</v>
      </c>
      <c r="F183" s="64" t="s">
        <v>150</v>
      </c>
      <c r="G183" s="65">
        <f t="shared" si="21"/>
        <v>2.88</v>
      </c>
      <c r="H183" s="78">
        <v>10.39</v>
      </c>
      <c r="I183" s="67">
        <f t="shared" si="20"/>
        <v>12.47</v>
      </c>
      <c r="J183" s="68">
        <f t="shared" si="16"/>
        <v>35.919999999999995</v>
      </c>
      <c r="L183" s="1" t="s">
        <v>1175</v>
      </c>
      <c r="M183" s="1" t="s">
        <v>1887</v>
      </c>
      <c r="N183" s="1" t="s">
        <v>37</v>
      </c>
      <c r="O183" s="1" t="s">
        <v>47</v>
      </c>
      <c r="P183" s="1" t="s">
        <v>1176</v>
      </c>
      <c r="Q183" s="1" t="s">
        <v>60</v>
      </c>
      <c r="R183" s="1" t="s">
        <v>1200</v>
      </c>
      <c r="S183" s="1" t="s">
        <v>1896</v>
      </c>
      <c r="T183" s="1" t="s">
        <v>150</v>
      </c>
      <c r="U183" s="1" t="s">
        <v>47</v>
      </c>
      <c r="V183" s="1" t="s">
        <v>1201</v>
      </c>
      <c r="W183" s="76" t="s">
        <v>1202</v>
      </c>
    </row>
    <row r="184" spans="2:23" ht="39.950000000000003" hidden="1" customHeight="1" x14ac:dyDescent="0.25">
      <c r="B184" s="152"/>
      <c r="C184" s="156"/>
      <c r="D184" s="69" t="s">
        <v>1897</v>
      </c>
      <c r="E184" s="91">
        <v>5.9799999999999999E-2</v>
      </c>
      <c r="F184" s="64" t="s">
        <v>150</v>
      </c>
      <c r="G184" s="65">
        <f t="shared" si="21"/>
        <v>0.72</v>
      </c>
      <c r="H184" s="78">
        <v>23.12</v>
      </c>
      <c r="I184" s="67">
        <f t="shared" si="20"/>
        <v>27.75</v>
      </c>
      <c r="J184" s="68">
        <f t="shared" si="16"/>
        <v>19.98</v>
      </c>
      <c r="L184" s="1" t="s">
        <v>1175</v>
      </c>
      <c r="M184" s="1" t="s">
        <v>1887</v>
      </c>
      <c r="N184" s="1" t="s">
        <v>37</v>
      </c>
      <c r="O184" s="1" t="s">
        <v>47</v>
      </c>
      <c r="P184" s="1" t="s">
        <v>1176</v>
      </c>
      <c r="Q184" s="1" t="s">
        <v>60</v>
      </c>
      <c r="R184" s="1" t="s">
        <v>1203</v>
      </c>
      <c r="S184" s="1" t="s">
        <v>1897</v>
      </c>
      <c r="T184" s="1" t="s">
        <v>150</v>
      </c>
      <c r="U184" s="1" t="s">
        <v>47</v>
      </c>
      <c r="V184" s="1" t="s">
        <v>1204</v>
      </c>
      <c r="W184" s="76" t="s">
        <v>1205</v>
      </c>
    </row>
    <row r="185" spans="2:23" ht="39.950000000000003" hidden="1" customHeight="1" x14ac:dyDescent="0.25">
      <c r="B185" s="152"/>
      <c r="C185" s="156"/>
      <c r="D185" s="69" t="s">
        <v>1898</v>
      </c>
      <c r="E185" s="91">
        <v>3.1099999999999999E-2</v>
      </c>
      <c r="F185" s="64" t="s">
        <v>150</v>
      </c>
      <c r="G185" s="65">
        <f t="shared" si="21"/>
        <v>0.38</v>
      </c>
      <c r="H185" s="78">
        <v>27.11</v>
      </c>
      <c r="I185" s="67">
        <f t="shared" si="20"/>
        <v>32.54</v>
      </c>
      <c r="J185" s="68">
        <f t="shared" si="16"/>
        <v>12.37</v>
      </c>
      <c r="L185" s="1" t="s">
        <v>1175</v>
      </c>
      <c r="M185" s="1" t="s">
        <v>1887</v>
      </c>
      <c r="N185" s="1" t="s">
        <v>37</v>
      </c>
      <c r="O185" s="1" t="s">
        <v>47</v>
      </c>
      <c r="P185" s="1" t="s">
        <v>1176</v>
      </c>
      <c r="Q185" s="1" t="s">
        <v>60</v>
      </c>
      <c r="R185" s="1" t="s">
        <v>1206</v>
      </c>
      <c r="S185" s="1" t="s">
        <v>1898</v>
      </c>
      <c r="T185" s="1" t="s">
        <v>150</v>
      </c>
      <c r="U185" s="1" t="s">
        <v>47</v>
      </c>
      <c r="V185" s="1" t="s">
        <v>1207</v>
      </c>
      <c r="W185" s="76" t="s">
        <v>1208</v>
      </c>
    </row>
    <row r="186" spans="2:23" ht="39.950000000000003" hidden="1" customHeight="1" x14ac:dyDescent="0.25">
      <c r="B186" s="152"/>
      <c r="C186" s="156"/>
      <c r="D186" s="63" t="s">
        <v>1899</v>
      </c>
      <c r="E186" s="91">
        <v>0.25440000000000002</v>
      </c>
      <c r="F186" s="65" t="s">
        <v>37</v>
      </c>
      <c r="G186" s="65">
        <f t="shared" si="21"/>
        <v>3.0599999999999996</v>
      </c>
      <c r="H186" s="66">
        <v>23.27</v>
      </c>
      <c r="I186" s="67">
        <f t="shared" si="20"/>
        <v>27.930000000000003</v>
      </c>
      <c r="J186" s="68">
        <f t="shared" si="16"/>
        <v>85.47</v>
      </c>
      <c r="L186" s="1" t="s">
        <v>1175</v>
      </c>
      <c r="M186" s="1" t="s">
        <v>1887</v>
      </c>
      <c r="N186" s="1" t="s">
        <v>37</v>
      </c>
      <c r="O186" s="1" t="s">
        <v>47</v>
      </c>
      <c r="P186" s="1" t="s">
        <v>1176</v>
      </c>
      <c r="Q186" s="1" t="s">
        <v>60</v>
      </c>
      <c r="R186" s="1" t="s">
        <v>1209</v>
      </c>
      <c r="S186" s="1" t="s">
        <v>1899</v>
      </c>
      <c r="T186" s="1" t="s">
        <v>37</v>
      </c>
      <c r="U186" s="1" t="s">
        <v>47</v>
      </c>
      <c r="V186" s="1" t="s">
        <v>1210</v>
      </c>
      <c r="W186" s="76" t="s">
        <v>1211</v>
      </c>
    </row>
    <row r="187" spans="2:23" ht="39.950000000000003" hidden="1" customHeight="1" x14ac:dyDescent="0.25">
      <c r="B187" s="152"/>
      <c r="C187" s="156"/>
      <c r="D187" s="69" t="s">
        <v>1900</v>
      </c>
      <c r="E187" s="91">
        <v>1.78E-2</v>
      </c>
      <c r="F187" s="64" t="s">
        <v>150</v>
      </c>
      <c r="G187" s="65">
        <f t="shared" si="21"/>
        <v>0.22</v>
      </c>
      <c r="H187" s="78">
        <v>18.05</v>
      </c>
      <c r="I187" s="67">
        <f t="shared" si="20"/>
        <v>21.66</v>
      </c>
      <c r="J187" s="68">
        <f t="shared" si="16"/>
        <v>4.7699999999999996</v>
      </c>
      <c r="L187" s="1" t="s">
        <v>1175</v>
      </c>
      <c r="M187" s="1" t="s">
        <v>1887</v>
      </c>
      <c r="N187" s="1" t="s">
        <v>37</v>
      </c>
      <c r="O187" s="1" t="s">
        <v>47</v>
      </c>
      <c r="P187" s="1" t="s">
        <v>1176</v>
      </c>
      <c r="Q187" s="1" t="s">
        <v>60</v>
      </c>
      <c r="R187" s="1" t="s">
        <v>1212</v>
      </c>
      <c r="S187" s="1" t="s">
        <v>1900</v>
      </c>
      <c r="T187" s="1" t="s">
        <v>150</v>
      </c>
      <c r="U187" s="1" t="s">
        <v>47</v>
      </c>
      <c r="V187" s="1" t="s">
        <v>1213</v>
      </c>
      <c r="W187" s="76" t="s">
        <v>1214</v>
      </c>
    </row>
    <row r="188" spans="2:23" ht="39.950000000000003" hidden="1" customHeight="1" x14ac:dyDescent="0.25">
      <c r="B188" s="152"/>
      <c r="C188" s="156"/>
      <c r="D188" s="69" t="s">
        <v>1901</v>
      </c>
      <c r="E188" s="91">
        <v>0.12670000000000001</v>
      </c>
      <c r="F188" s="64" t="s">
        <v>150</v>
      </c>
      <c r="G188" s="65">
        <f t="shared" si="21"/>
        <v>1.53</v>
      </c>
      <c r="H188" s="78">
        <v>13.55</v>
      </c>
      <c r="I188" s="67">
        <f t="shared" si="20"/>
        <v>16.260000000000002</v>
      </c>
      <c r="J188" s="68">
        <f t="shared" si="16"/>
        <v>24.880000000000003</v>
      </c>
      <c r="L188" s="1" t="s">
        <v>1175</v>
      </c>
      <c r="M188" s="1" t="s">
        <v>1887</v>
      </c>
      <c r="N188" s="1" t="s">
        <v>37</v>
      </c>
      <c r="O188" s="1" t="s">
        <v>47</v>
      </c>
      <c r="P188" s="1" t="s">
        <v>1176</v>
      </c>
      <c r="Q188" s="1" t="s">
        <v>60</v>
      </c>
      <c r="R188" s="1" t="s">
        <v>1215</v>
      </c>
      <c r="S188" s="1" t="s">
        <v>1901</v>
      </c>
      <c r="T188" s="1" t="s">
        <v>150</v>
      </c>
      <c r="U188" s="1" t="s">
        <v>47</v>
      </c>
      <c r="V188" s="1" t="s">
        <v>1216</v>
      </c>
      <c r="W188" s="76" t="s">
        <v>1217</v>
      </c>
    </row>
    <row r="189" spans="2:23" ht="39.950000000000003" hidden="1" customHeight="1" x14ac:dyDescent="0.25">
      <c r="B189" s="152"/>
      <c r="C189" s="156"/>
      <c r="D189" s="69" t="s">
        <v>1902</v>
      </c>
      <c r="E189" s="91">
        <v>8.0000000000000004E-4</v>
      </c>
      <c r="F189" s="64" t="s">
        <v>150</v>
      </c>
      <c r="G189" s="65">
        <f t="shared" si="21"/>
        <v>0.01</v>
      </c>
      <c r="H189" s="78">
        <v>33.42</v>
      </c>
      <c r="I189" s="67">
        <f t="shared" si="20"/>
        <v>40.11</v>
      </c>
      <c r="J189" s="68">
        <f t="shared" si="16"/>
        <v>0.41000000000000003</v>
      </c>
      <c r="L189" s="1" t="s">
        <v>1175</v>
      </c>
      <c r="M189" s="1" t="s">
        <v>1887</v>
      </c>
      <c r="N189" s="1" t="s">
        <v>37</v>
      </c>
      <c r="O189" s="1" t="s">
        <v>47</v>
      </c>
      <c r="P189" s="1" t="s">
        <v>1176</v>
      </c>
      <c r="Q189" s="1" t="s">
        <v>60</v>
      </c>
      <c r="R189" s="1" t="s">
        <v>1218</v>
      </c>
      <c r="S189" s="1" t="s">
        <v>1902</v>
      </c>
      <c r="T189" s="1" t="s">
        <v>150</v>
      </c>
      <c r="U189" s="1" t="s">
        <v>47</v>
      </c>
      <c r="V189" s="1" t="s">
        <v>1219</v>
      </c>
      <c r="W189" s="76" t="s">
        <v>1220</v>
      </c>
    </row>
    <row r="190" spans="2:23" ht="39.950000000000003" hidden="1" customHeight="1" x14ac:dyDescent="0.25">
      <c r="B190" s="152"/>
      <c r="C190" s="156"/>
      <c r="D190" s="69" t="s">
        <v>1903</v>
      </c>
      <c r="E190" s="91">
        <v>9.9949999999999997E-2</v>
      </c>
      <c r="F190" s="64" t="s">
        <v>150</v>
      </c>
      <c r="G190" s="65">
        <f t="shared" si="21"/>
        <v>1.2</v>
      </c>
      <c r="H190" s="78">
        <v>42.85</v>
      </c>
      <c r="I190" s="67">
        <f t="shared" si="20"/>
        <v>51.42</v>
      </c>
      <c r="J190" s="68">
        <f t="shared" si="16"/>
        <v>61.71</v>
      </c>
      <c r="L190" s="1" t="s">
        <v>1175</v>
      </c>
      <c r="M190" s="1" t="s">
        <v>1887</v>
      </c>
      <c r="N190" s="1" t="s">
        <v>37</v>
      </c>
      <c r="O190" s="1" t="s">
        <v>47</v>
      </c>
      <c r="P190" s="1" t="s">
        <v>1176</v>
      </c>
      <c r="Q190" s="1" t="s">
        <v>60</v>
      </c>
      <c r="R190" s="1" t="s">
        <v>1221</v>
      </c>
      <c r="S190" s="1" t="s">
        <v>1903</v>
      </c>
      <c r="T190" s="1" t="s">
        <v>150</v>
      </c>
      <c r="U190" s="1" t="s">
        <v>47</v>
      </c>
      <c r="V190" s="1" t="s">
        <v>1222</v>
      </c>
      <c r="W190" s="76" t="s">
        <v>1223</v>
      </c>
    </row>
    <row r="191" spans="2:23" ht="39.950000000000003" hidden="1" customHeight="1" x14ac:dyDescent="0.25">
      <c r="B191" s="152"/>
      <c r="C191" s="156"/>
      <c r="D191" s="69" t="s">
        <v>1904</v>
      </c>
      <c r="E191" s="91">
        <v>0.23230000000000001</v>
      </c>
      <c r="F191" s="64" t="s">
        <v>150</v>
      </c>
      <c r="G191" s="65">
        <f t="shared" si="21"/>
        <v>2.7899999999999996</v>
      </c>
      <c r="H191" s="78">
        <v>5.25</v>
      </c>
      <c r="I191" s="67">
        <f t="shared" si="20"/>
        <v>6.3</v>
      </c>
      <c r="J191" s="68">
        <f t="shared" si="16"/>
        <v>17.580000000000002</v>
      </c>
      <c r="L191" s="1" t="s">
        <v>1175</v>
      </c>
      <c r="M191" s="1" t="s">
        <v>1887</v>
      </c>
      <c r="N191" s="1" t="s">
        <v>37</v>
      </c>
      <c r="O191" s="1" t="s">
        <v>47</v>
      </c>
      <c r="P191" s="1" t="s">
        <v>1176</v>
      </c>
      <c r="Q191" s="1" t="s">
        <v>60</v>
      </c>
      <c r="R191" s="1" t="s">
        <v>1224</v>
      </c>
      <c r="S191" s="1" t="s">
        <v>1904</v>
      </c>
      <c r="T191" s="1" t="s">
        <v>150</v>
      </c>
      <c r="U191" s="1" t="s">
        <v>47</v>
      </c>
      <c r="V191" s="1" t="s">
        <v>1225</v>
      </c>
      <c r="W191" s="76" t="s">
        <v>1226</v>
      </c>
    </row>
    <row r="192" spans="2:23" ht="39.950000000000003" hidden="1" customHeight="1" x14ac:dyDescent="0.25">
      <c r="B192" s="152"/>
      <c r="C192" s="156"/>
      <c r="D192" s="69" t="s">
        <v>1905</v>
      </c>
      <c r="E192" s="91">
        <v>0.1239</v>
      </c>
      <c r="F192" s="64" t="s">
        <v>37</v>
      </c>
      <c r="G192" s="65">
        <f t="shared" si="21"/>
        <v>1.49</v>
      </c>
      <c r="H192" s="78">
        <v>5.61</v>
      </c>
      <c r="I192" s="67">
        <f t="shared" si="20"/>
        <v>6.74</v>
      </c>
      <c r="J192" s="68">
        <f t="shared" si="16"/>
        <v>10.049999999999999</v>
      </c>
      <c r="L192" s="1" t="s">
        <v>1175</v>
      </c>
      <c r="M192" s="1" t="s">
        <v>1887</v>
      </c>
      <c r="N192" s="1" t="s">
        <v>37</v>
      </c>
      <c r="O192" s="1" t="s">
        <v>47</v>
      </c>
      <c r="P192" s="1" t="s">
        <v>1176</v>
      </c>
      <c r="Q192" s="1" t="s">
        <v>60</v>
      </c>
      <c r="R192" s="1" t="s">
        <v>1227</v>
      </c>
      <c r="S192" s="1" t="s">
        <v>1905</v>
      </c>
      <c r="T192" s="1" t="s">
        <v>37</v>
      </c>
      <c r="U192" s="1" t="s">
        <v>47</v>
      </c>
      <c r="V192" s="1" t="s">
        <v>1228</v>
      </c>
      <c r="W192" s="76" t="s">
        <v>1229</v>
      </c>
    </row>
    <row r="193" spans="2:24" ht="39.950000000000003" hidden="1" customHeight="1" x14ac:dyDescent="0.25">
      <c r="B193" s="148"/>
      <c r="C193" s="157"/>
      <c r="D193" s="63" t="s">
        <v>1906</v>
      </c>
      <c r="E193" s="91">
        <v>9.9500000000000005E-2</v>
      </c>
      <c r="F193" s="64" t="s">
        <v>150</v>
      </c>
      <c r="G193" s="65">
        <f t="shared" si="21"/>
        <v>1.2</v>
      </c>
      <c r="H193" s="78">
        <v>4.95</v>
      </c>
      <c r="I193" s="67">
        <f t="shared" si="20"/>
        <v>5.94</v>
      </c>
      <c r="J193" s="68">
        <f t="shared" si="16"/>
        <v>7.13</v>
      </c>
      <c r="L193" s="1" t="s">
        <v>1175</v>
      </c>
      <c r="M193" s="1" t="s">
        <v>1887</v>
      </c>
      <c r="N193" s="1" t="s">
        <v>37</v>
      </c>
      <c r="O193" s="1" t="s">
        <v>47</v>
      </c>
      <c r="P193" s="1" t="s">
        <v>1176</v>
      </c>
      <c r="Q193" s="1" t="s">
        <v>60</v>
      </c>
      <c r="R193" s="1" t="s">
        <v>1230</v>
      </c>
      <c r="S193" s="1" t="s">
        <v>1906</v>
      </c>
      <c r="T193" s="1" t="s">
        <v>150</v>
      </c>
      <c r="U193" s="1" t="s">
        <v>47</v>
      </c>
      <c r="V193" s="1" t="s">
        <v>1231</v>
      </c>
      <c r="W193" s="76" t="s">
        <v>1232</v>
      </c>
    </row>
    <row r="194" spans="2:24" ht="24.95" customHeight="1" thickBot="1" x14ac:dyDescent="0.3">
      <c r="B194" s="79"/>
      <c r="C194" s="80"/>
      <c r="D194" s="80"/>
      <c r="E194" s="81"/>
      <c r="F194" s="81"/>
      <c r="G194" s="81"/>
      <c r="H194" s="81"/>
      <c r="I194" s="81" t="s">
        <v>13</v>
      </c>
      <c r="J194" s="82">
        <f>SUM(J149:J193)/2</f>
        <v>4810.25</v>
      </c>
      <c r="L194" s="104"/>
    </row>
    <row r="195" spans="2:24" ht="5.0999999999999996" customHeight="1" thickBot="1" x14ac:dyDescent="0.3">
      <c r="B195" s="149"/>
      <c r="C195" s="150"/>
      <c r="D195" s="150"/>
      <c r="E195" s="150"/>
      <c r="F195" s="150"/>
      <c r="G195" s="150"/>
      <c r="H195" s="150"/>
      <c r="I195" s="150"/>
      <c r="J195" s="151"/>
      <c r="L195" s="9"/>
      <c r="M195" s="9"/>
      <c r="N195" s="9"/>
      <c r="O195" s="9"/>
      <c r="P195" s="9"/>
      <c r="Q195" s="9"/>
      <c r="R195" s="9"/>
      <c r="S195" s="9"/>
    </row>
    <row r="196" spans="2:24" ht="30" customHeight="1" x14ac:dyDescent="0.25">
      <c r="B196" s="106" t="s">
        <v>1237</v>
      </c>
      <c r="C196" s="158" t="s">
        <v>1111</v>
      </c>
      <c r="D196" s="158"/>
      <c r="E196" s="158"/>
      <c r="F196" s="158"/>
      <c r="G196" s="158"/>
      <c r="H196" s="158"/>
      <c r="I196" s="107"/>
      <c r="J196" s="108">
        <f>J250/$J$492</f>
        <v>1.5626388013534095E-2</v>
      </c>
    </row>
    <row r="197" spans="2:24" ht="54.95" customHeight="1" x14ac:dyDescent="0.25">
      <c r="B197" s="153" t="s">
        <v>1907</v>
      </c>
      <c r="C197" s="154"/>
      <c r="D197" s="154"/>
      <c r="E197" s="154"/>
      <c r="F197" s="96" t="s">
        <v>938</v>
      </c>
      <c r="G197" s="96">
        <f>24+3*6</f>
        <v>42</v>
      </c>
      <c r="H197" s="97">
        <f>J197/G197/(1+$I$3)</f>
        <v>35.093650793650802</v>
      </c>
      <c r="I197" s="97">
        <f>J197/G197</f>
        <v>42.11238095238096</v>
      </c>
      <c r="J197" s="98">
        <f>SUM(J198:J222)</f>
        <v>1768.7200000000003</v>
      </c>
      <c r="L197" s="55" t="s">
        <v>1264</v>
      </c>
      <c r="M197" s="55" t="s">
        <v>1908</v>
      </c>
      <c r="N197" s="55" t="s">
        <v>37</v>
      </c>
      <c r="O197" s="55" t="s">
        <v>47</v>
      </c>
      <c r="P197" s="55" t="s">
        <v>1265</v>
      </c>
      <c r="Q197" s="55" t="s">
        <v>44</v>
      </c>
      <c r="R197" s="55" t="s">
        <v>44</v>
      </c>
      <c r="S197" s="55" t="s">
        <v>44</v>
      </c>
      <c r="T197" s="9" t="s">
        <v>44</v>
      </c>
      <c r="U197" s="9" t="s">
        <v>44</v>
      </c>
      <c r="V197" s="9" t="s">
        <v>44</v>
      </c>
      <c r="W197" s="9" t="s">
        <v>44</v>
      </c>
    </row>
    <row r="198" spans="2:24" ht="39.950000000000003" hidden="1" customHeight="1" x14ac:dyDescent="0.25">
      <c r="B198" s="147" t="s">
        <v>1238</v>
      </c>
      <c r="C198" s="155" t="s">
        <v>1322</v>
      </c>
      <c r="D198" s="63" t="s">
        <v>1909</v>
      </c>
      <c r="E198" s="87">
        <v>0.79400000000000004</v>
      </c>
      <c r="F198" s="65" t="s">
        <v>37</v>
      </c>
      <c r="G198" s="65">
        <f>ROUNDUP(E198*$G$197,2)</f>
        <v>33.35</v>
      </c>
      <c r="H198" s="66">
        <v>17.77</v>
      </c>
      <c r="I198" s="67">
        <f t="shared" ref="I198:I222" si="22">ROUNDUP(H198*(1+$I$3),2)</f>
        <v>21.330000000000002</v>
      </c>
      <c r="J198" s="68">
        <f t="shared" ref="J198:J249" si="23">ROUNDUP(G198*I198,2)</f>
        <v>711.36</v>
      </c>
      <c r="L198" s="1" t="s">
        <v>1264</v>
      </c>
      <c r="M198" s="1" t="s">
        <v>1908</v>
      </c>
      <c r="N198" s="1" t="s">
        <v>37</v>
      </c>
      <c r="O198" s="1" t="s">
        <v>47</v>
      </c>
      <c r="P198" s="1" t="s">
        <v>1265</v>
      </c>
      <c r="Q198" s="1" t="s">
        <v>60</v>
      </c>
      <c r="R198" s="1" t="s">
        <v>1266</v>
      </c>
      <c r="S198" s="1" t="s">
        <v>1909</v>
      </c>
      <c r="T198" s="1" t="s">
        <v>37</v>
      </c>
      <c r="U198" s="1" t="s">
        <v>47</v>
      </c>
      <c r="V198" s="1" t="s">
        <v>1267</v>
      </c>
      <c r="W198" s="76" t="s">
        <v>1268</v>
      </c>
      <c r="X198" s="76"/>
    </row>
    <row r="199" spans="2:24" ht="39.950000000000003" hidden="1" customHeight="1" x14ac:dyDescent="0.25">
      <c r="B199" s="152"/>
      <c r="C199" s="156"/>
      <c r="D199" s="69" t="s">
        <v>1910</v>
      </c>
      <c r="E199" s="87">
        <v>0.65429999999999999</v>
      </c>
      <c r="F199" s="64" t="s">
        <v>150</v>
      </c>
      <c r="G199" s="65">
        <f t="shared" ref="G199:G222" si="24">ROUNDUP(E199*$G$197,2)</f>
        <v>27.490000000000002</v>
      </c>
      <c r="H199" s="78">
        <v>7.24</v>
      </c>
      <c r="I199" s="67">
        <f t="shared" si="22"/>
        <v>8.69</v>
      </c>
      <c r="J199" s="68">
        <f t="shared" si="23"/>
        <v>238.89</v>
      </c>
      <c r="L199" s="1" t="s">
        <v>1264</v>
      </c>
      <c r="M199" s="1" t="s">
        <v>1908</v>
      </c>
      <c r="N199" s="1" t="s">
        <v>37</v>
      </c>
      <c r="O199" s="1" t="s">
        <v>47</v>
      </c>
      <c r="P199" s="1" t="s">
        <v>1265</v>
      </c>
      <c r="Q199" s="1" t="s">
        <v>60</v>
      </c>
      <c r="R199" s="1" t="s">
        <v>1269</v>
      </c>
      <c r="S199" s="1" t="s">
        <v>1910</v>
      </c>
      <c r="T199" s="1" t="s">
        <v>150</v>
      </c>
      <c r="U199" s="1" t="s">
        <v>47</v>
      </c>
      <c r="V199" s="1" t="s">
        <v>1270</v>
      </c>
      <c r="W199" s="76" t="s">
        <v>1271</v>
      </c>
      <c r="X199" s="76"/>
    </row>
    <row r="200" spans="2:24" ht="39.950000000000003" hidden="1" customHeight="1" x14ac:dyDescent="0.25">
      <c r="B200" s="152"/>
      <c r="C200" s="156"/>
      <c r="D200" s="69" t="s">
        <v>1911</v>
      </c>
      <c r="E200" s="87">
        <v>0.1694</v>
      </c>
      <c r="F200" s="64" t="s">
        <v>150</v>
      </c>
      <c r="G200" s="65">
        <f t="shared" si="24"/>
        <v>7.12</v>
      </c>
      <c r="H200" s="78">
        <v>12.17</v>
      </c>
      <c r="I200" s="67">
        <f t="shared" si="22"/>
        <v>14.61</v>
      </c>
      <c r="J200" s="68">
        <f t="shared" si="23"/>
        <v>104.03</v>
      </c>
      <c r="L200" s="1" t="s">
        <v>1264</v>
      </c>
      <c r="M200" s="1" t="s">
        <v>1908</v>
      </c>
      <c r="N200" s="1" t="s">
        <v>37</v>
      </c>
      <c r="O200" s="1" t="s">
        <v>47</v>
      </c>
      <c r="P200" s="1" t="s">
        <v>1265</v>
      </c>
      <c r="Q200" s="1" t="s">
        <v>60</v>
      </c>
      <c r="R200" s="1" t="s">
        <v>1272</v>
      </c>
      <c r="S200" s="1" t="s">
        <v>1911</v>
      </c>
      <c r="T200" s="1" t="s">
        <v>150</v>
      </c>
      <c r="U200" s="1" t="s">
        <v>47</v>
      </c>
      <c r="V200" s="1" t="s">
        <v>1273</v>
      </c>
      <c r="W200" s="76" t="s">
        <v>1274</v>
      </c>
      <c r="X200" s="76"/>
    </row>
    <row r="201" spans="2:24" ht="39.950000000000003" hidden="1" customHeight="1" x14ac:dyDescent="0.25">
      <c r="B201" s="152"/>
      <c r="C201" s="156"/>
      <c r="D201" s="69" t="s">
        <v>1912</v>
      </c>
      <c r="E201" s="87">
        <v>7.7299999999999994E-2</v>
      </c>
      <c r="F201" s="64" t="s">
        <v>150</v>
      </c>
      <c r="G201" s="65">
        <f t="shared" si="24"/>
        <v>3.25</v>
      </c>
      <c r="H201" s="78">
        <v>5.31</v>
      </c>
      <c r="I201" s="67">
        <f t="shared" si="22"/>
        <v>6.38</v>
      </c>
      <c r="J201" s="68">
        <f t="shared" si="23"/>
        <v>20.740000000000002</v>
      </c>
      <c r="L201" s="1" t="s">
        <v>1264</v>
      </c>
      <c r="M201" s="1" t="s">
        <v>1908</v>
      </c>
      <c r="N201" s="1" t="s">
        <v>37</v>
      </c>
      <c r="O201" s="1" t="s">
        <v>47</v>
      </c>
      <c r="P201" s="1" t="s">
        <v>1265</v>
      </c>
      <c r="Q201" s="1" t="s">
        <v>60</v>
      </c>
      <c r="R201" s="1" t="s">
        <v>1275</v>
      </c>
      <c r="S201" s="1" t="s">
        <v>1912</v>
      </c>
      <c r="T201" s="1" t="s">
        <v>150</v>
      </c>
      <c r="U201" s="1" t="s">
        <v>47</v>
      </c>
      <c r="V201" s="1" t="s">
        <v>1276</v>
      </c>
      <c r="W201" s="76" t="s">
        <v>1277</v>
      </c>
      <c r="X201" s="76"/>
    </row>
    <row r="202" spans="2:24" ht="39.950000000000003" hidden="1" customHeight="1" x14ac:dyDescent="0.25">
      <c r="B202" s="152"/>
      <c r="C202" s="156"/>
      <c r="D202" s="69" t="s">
        <v>1913</v>
      </c>
      <c r="E202" s="87">
        <v>0.6522</v>
      </c>
      <c r="F202" s="64" t="s">
        <v>150</v>
      </c>
      <c r="G202" s="65">
        <f t="shared" si="24"/>
        <v>27.400000000000002</v>
      </c>
      <c r="H202" s="78">
        <v>5.38</v>
      </c>
      <c r="I202" s="67">
        <f t="shared" si="22"/>
        <v>6.46</v>
      </c>
      <c r="J202" s="68">
        <f t="shared" si="23"/>
        <v>177.01</v>
      </c>
      <c r="L202" s="1" t="s">
        <v>1264</v>
      </c>
      <c r="M202" s="1" t="s">
        <v>1908</v>
      </c>
      <c r="N202" s="1" t="s">
        <v>37</v>
      </c>
      <c r="O202" s="1" t="s">
        <v>47</v>
      </c>
      <c r="P202" s="1" t="s">
        <v>1265</v>
      </c>
      <c r="Q202" s="1" t="s">
        <v>60</v>
      </c>
      <c r="R202" s="1" t="s">
        <v>1278</v>
      </c>
      <c r="S202" s="1" t="s">
        <v>1913</v>
      </c>
      <c r="T202" s="1" t="s">
        <v>150</v>
      </c>
      <c r="U202" s="1" t="s">
        <v>47</v>
      </c>
      <c r="V202" s="1" t="s">
        <v>1279</v>
      </c>
      <c r="W202" s="76" t="s">
        <v>1280</v>
      </c>
      <c r="X202" s="76"/>
    </row>
    <row r="203" spans="2:24" ht="39.950000000000003" hidden="1" customHeight="1" x14ac:dyDescent="0.25">
      <c r="B203" s="152"/>
      <c r="C203" s="156"/>
      <c r="D203" s="69" t="s">
        <v>1914</v>
      </c>
      <c r="E203" s="87">
        <v>0.30370000000000003</v>
      </c>
      <c r="F203" s="64" t="s">
        <v>150</v>
      </c>
      <c r="G203" s="65">
        <f t="shared" si="24"/>
        <v>12.76</v>
      </c>
      <c r="H203" s="78">
        <v>10.02</v>
      </c>
      <c r="I203" s="67">
        <f t="shared" si="22"/>
        <v>12.03</v>
      </c>
      <c r="J203" s="68">
        <f t="shared" si="23"/>
        <v>153.51</v>
      </c>
      <c r="L203" s="1" t="s">
        <v>1264</v>
      </c>
      <c r="M203" s="1" t="s">
        <v>1908</v>
      </c>
      <c r="N203" s="1" t="s">
        <v>37</v>
      </c>
      <c r="O203" s="1" t="s">
        <v>47</v>
      </c>
      <c r="P203" s="1" t="s">
        <v>1265</v>
      </c>
      <c r="Q203" s="1" t="s">
        <v>60</v>
      </c>
      <c r="R203" s="1" t="s">
        <v>1281</v>
      </c>
      <c r="S203" s="1" t="s">
        <v>1914</v>
      </c>
      <c r="T203" s="1" t="s">
        <v>150</v>
      </c>
      <c r="U203" s="1" t="s">
        <v>47</v>
      </c>
      <c r="V203" s="1" t="s">
        <v>1282</v>
      </c>
      <c r="W203" s="76" t="s">
        <v>1283</v>
      </c>
      <c r="X203" s="76"/>
    </row>
    <row r="204" spans="2:24" ht="39.950000000000003" hidden="1" customHeight="1" x14ac:dyDescent="0.25">
      <c r="B204" s="152"/>
      <c r="C204" s="156"/>
      <c r="D204" s="69" t="s">
        <v>1915</v>
      </c>
      <c r="E204" s="87">
        <v>1.6799999999999999E-2</v>
      </c>
      <c r="F204" s="64" t="s">
        <v>150</v>
      </c>
      <c r="G204" s="65">
        <f t="shared" si="24"/>
        <v>0.71</v>
      </c>
      <c r="H204" s="78">
        <v>15.73</v>
      </c>
      <c r="I204" s="67">
        <f t="shared" si="22"/>
        <v>18.880000000000003</v>
      </c>
      <c r="J204" s="68">
        <f t="shared" si="23"/>
        <v>13.41</v>
      </c>
      <c r="L204" s="1" t="s">
        <v>1264</v>
      </c>
      <c r="M204" s="1" t="s">
        <v>1908</v>
      </c>
      <c r="N204" s="1" t="s">
        <v>37</v>
      </c>
      <c r="O204" s="1" t="s">
        <v>47</v>
      </c>
      <c r="P204" s="1" t="s">
        <v>1265</v>
      </c>
      <c r="Q204" s="1" t="s">
        <v>60</v>
      </c>
      <c r="R204" s="1" t="s">
        <v>1284</v>
      </c>
      <c r="S204" s="1" t="s">
        <v>1915</v>
      </c>
      <c r="T204" s="1" t="s">
        <v>150</v>
      </c>
      <c r="U204" s="1" t="s">
        <v>47</v>
      </c>
      <c r="V204" s="1" t="s">
        <v>140</v>
      </c>
      <c r="W204" s="76" t="s">
        <v>1285</v>
      </c>
      <c r="X204" s="76"/>
    </row>
    <row r="205" spans="2:24" ht="39.950000000000003" hidden="1" customHeight="1" x14ac:dyDescent="0.25">
      <c r="B205" s="152"/>
      <c r="C205" s="156"/>
      <c r="D205" s="69" t="s">
        <v>1916</v>
      </c>
      <c r="E205" s="87">
        <v>1.15E-2</v>
      </c>
      <c r="F205" s="64" t="s">
        <v>150</v>
      </c>
      <c r="G205" s="65">
        <f t="shared" si="24"/>
        <v>0.49</v>
      </c>
      <c r="H205" s="78">
        <v>15.62</v>
      </c>
      <c r="I205" s="67">
        <f t="shared" si="22"/>
        <v>18.75</v>
      </c>
      <c r="J205" s="68">
        <f t="shared" si="23"/>
        <v>9.19</v>
      </c>
      <c r="L205" s="1" t="s">
        <v>1264</v>
      </c>
      <c r="M205" s="1" t="s">
        <v>1908</v>
      </c>
      <c r="N205" s="1" t="s">
        <v>37</v>
      </c>
      <c r="O205" s="1" t="s">
        <v>47</v>
      </c>
      <c r="P205" s="1" t="s">
        <v>1265</v>
      </c>
      <c r="Q205" s="1" t="s">
        <v>60</v>
      </c>
      <c r="R205" s="1" t="s">
        <v>1286</v>
      </c>
      <c r="S205" s="1" t="s">
        <v>1916</v>
      </c>
      <c r="T205" s="1" t="s">
        <v>150</v>
      </c>
      <c r="U205" s="1" t="s">
        <v>47</v>
      </c>
      <c r="V205" s="1" t="s">
        <v>1287</v>
      </c>
      <c r="W205" s="76" t="s">
        <v>1288</v>
      </c>
      <c r="X205" s="76"/>
    </row>
    <row r="206" spans="2:24" ht="39.950000000000003" hidden="1" customHeight="1" x14ac:dyDescent="0.25">
      <c r="B206" s="152"/>
      <c r="C206" s="156"/>
      <c r="D206" s="69" t="s">
        <v>1917</v>
      </c>
      <c r="E206" s="87">
        <v>7.8E-2</v>
      </c>
      <c r="F206" s="64" t="s">
        <v>37</v>
      </c>
      <c r="G206" s="65">
        <f t="shared" si="24"/>
        <v>3.28</v>
      </c>
      <c r="H206" s="78">
        <v>7.5</v>
      </c>
      <c r="I206" s="67">
        <f t="shared" si="22"/>
        <v>9</v>
      </c>
      <c r="J206" s="68">
        <f t="shared" si="23"/>
        <v>29.52</v>
      </c>
      <c r="L206" s="1" t="s">
        <v>1264</v>
      </c>
      <c r="M206" s="1" t="s">
        <v>1908</v>
      </c>
      <c r="N206" s="1" t="s">
        <v>37</v>
      </c>
      <c r="O206" s="1" t="s">
        <v>47</v>
      </c>
      <c r="P206" s="1" t="s">
        <v>1265</v>
      </c>
      <c r="Q206" s="1" t="s">
        <v>60</v>
      </c>
      <c r="R206" s="1" t="s">
        <v>1289</v>
      </c>
      <c r="S206" s="1" t="s">
        <v>1917</v>
      </c>
      <c r="T206" s="1" t="s">
        <v>37</v>
      </c>
      <c r="U206" s="1" t="s">
        <v>47</v>
      </c>
      <c r="V206" s="1" t="s">
        <v>1290</v>
      </c>
      <c r="W206" s="76" t="s">
        <v>1291</v>
      </c>
      <c r="X206" s="76"/>
    </row>
    <row r="207" spans="2:24" ht="39.950000000000003" hidden="1" customHeight="1" x14ac:dyDescent="0.25">
      <c r="B207" s="152"/>
      <c r="C207" s="156"/>
      <c r="D207" s="69" t="s">
        <v>1918</v>
      </c>
      <c r="E207" s="87">
        <v>7.6E-3</v>
      </c>
      <c r="F207" s="64" t="s">
        <v>150</v>
      </c>
      <c r="G207" s="65">
        <f t="shared" si="24"/>
        <v>0.32</v>
      </c>
      <c r="H207" s="78">
        <v>4.83</v>
      </c>
      <c r="I207" s="67">
        <f t="shared" si="22"/>
        <v>5.8</v>
      </c>
      <c r="J207" s="68">
        <f t="shared" si="23"/>
        <v>1.86</v>
      </c>
      <c r="L207" s="1" t="s">
        <v>1264</v>
      </c>
      <c r="M207" s="1" t="s">
        <v>1908</v>
      </c>
      <c r="N207" s="1" t="s">
        <v>37</v>
      </c>
      <c r="O207" s="1" t="s">
        <v>47</v>
      </c>
      <c r="P207" s="1" t="s">
        <v>1265</v>
      </c>
      <c r="Q207" s="1" t="s">
        <v>60</v>
      </c>
      <c r="R207" s="1" t="s">
        <v>1292</v>
      </c>
      <c r="S207" s="1" t="s">
        <v>1918</v>
      </c>
      <c r="T207" s="1" t="s">
        <v>150</v>
      </c>
      <c r="U207" s="1" t="s">
        <v>47</v>
      </c>
      <c r="V207" s="1" t="s">
        <v>1293</v>
      </c>
      <c r="W207" s="76" t="s">
        <v>1294</v>
      </c>
      <c r="X207" s="76"/>
    </row>
    <row r="208" spans="2:24" ht="39.950000000000003" hidden="1" customHeight="1" x14ac:dyDescent="0.25">
      <c r="B208" s="152"/>
      <c r="C208" s="156"/>
      <c r="D208" s="69" t="s">
        <v>1919</v>
      </c>
      <c r="E208" s="87">
        <v>1.35E-2</v>
      </c>
      <c r="F208" s="64" t="s">
        <v>150</v>
      </c>
      <c r="G208" s="65">
        <f t="shared" si="24"/>
        <v>0.57000000000000006</v>
      </c>
      <c r="H208" s="78">
        <v>3.69</v>
      </c>
      <c r="I208" s="67">
        <f t="shared" si="22"/>
        <v>4.43</v>
      </c>
      <c r="J208" s="68">
        <f t="shared" si="23"/>
        <v>2.5299999999999998</v>
      </c>
      <c r="L208" s="1" t="s">
        <v>1264</v>
      </c>
      <c r="M208" s="1" t="s">
        <v>1908</v>
      </c>
      <c r="N208" s="1" t="s">
        <v>37</v>
      </c>
      <c r="O208" s="1" t="s">
        <v>47</v>
      </c>
      <c r="P208" s="1" t="s">
        <v>1265</v>
      </c>
      <c r="Q208" s="1" t="s">
        <v>60</v>
      </c>
      <c r="R208" s="1" t="s">
        <v>1295</v>
      </c>
      <c r="S208" s="1" t="s">
        <v>1919</v>
      </c>
      <c r="T208" s="1" t="s">
        <v>150</v>
      </c>
      <c r="U208" s="1" t="s">
        <v>47</v>
      </c>
      <c r="V208" s="1" t="s">
        <v>1296</v>
      </c>
      <c r="W208" s="76" t="s">
        <v>1297</v>
      </c>
      <c r="X208" s="76"/>
    </row>
    <row r="209" spans="2:24" ht="39.950000000000003" hidden="1" customHeight="1" x14ac:dyDescent="0.25">
      <c r="B209" s="152"/>
      <c r="C209" s="156"/>
      <c r="D209" s="69" t="s">
        <v>1920</v>
      </c>
      <c r="E209" s="87">
        <v>1.6999999999999999E-3</v>
      </c>
      <c r="F209" s="64" t="s">
        <v>150</v>
      </c>
      <c r="G209" s="65">
        <f t="shared" si="24"/>
        <v>0.08</v>
      </c>
      <c r="H209" s="78">
        <v>6.8</v>
      </c>
      <c r="I209" s="67">
        <f t="shared" si="22"/>
        <v>8.16</v>
      </c>
      <c r="J209" s="68">
        <f t="shared" si="23"/>
        <v>0.66</v>
      </c>
      <c r="L209" s="1" t="s">
        <v>1264</v>
      </c>
      <c r="M209" s="1" t="s">
        <v>1908</v>
      </c>
      <c r="N209" s="1" t="s">
        <v>37</v>
      </c>
      <c r="O209" s="1" t="s">
        <v>47</v>
      </c>
      <c r="P209" s="1" t="s">
        <v>1265</v>
      </c>
      <c r="Q209" s="1" t="s">
        <v>60</v>
      </c>
      <c r="R209" s="1" t="s">
        <v>1298</v>
      </c>
      <c r="S209" s="1" t="s">
        <v>1920</v>
      </c>
      <c r="T209" s="1" t="s">
        <v>150</v>
      </c>
      <c r="U209" s="1" t="s">
        <v>47</v>
      </c>
      <c r="V209" s="1" t="s">
        <v>1299</v>
      </c>
      <c r="W209" s="76" t="s">
        <v>1300</v>
      </c>
      <c r="X209" s="76"/>
    </row>
    <row r="210" spans="2:24" ht="39.950000000000003" hidden="1" customHeight="1" x14ac:dyDescent="0.25">
      <c r="B210" s="152"/>
      <c r="C210" s="156"/>
      <c r="D210" s="69" t="s">
        <v>1921</v>
      </c>
      <c r="E210" s="87">
        <v>3.3999999999999998E-3</v>
      </c>
      <c r="F210" s="64" t="s">
        <v>150</v>
      </c>
      <c r="G210" s="65">
        <f t="shared" si="24"/>
        <v>0.15000000000000002</v>
      </c>
      <c r="H210" s="78">
        <v>11.79</v>
      </c>
      <c r="I210" s="67">
        <f t="shared" si="22"/>
        <v>14.15</v>
      </c>
      <c r="J210" s="68">
        <f t="shared" si="23"/>
        <v>2.13</v>
      </c>
      <c r="L210" s="1" t="s">
        <v>1264</v>
      </c>
      <c r="M210" s="1" t="s">
        <v>1908</v>
      </c>
      <c r="N210" s="1" t="s">
        <v>37</v>
      </c>
      <c r="O210" s="1" t="s">
        <v>47</v>
      </c>
      <c r="P210" s="1" t="s">
        <v>1265</v>
      </c>
      <c r="Q210" s="1" t="s">
        <v>60</v>
      </c>
      <c r="R210" s="1" t="s">
        <v>1301</v>
      </c>
      <c r="S210" s="1" t="s">
        <v>1921</v>
      </c>
      <c r="T210" s="1" t="s">
        <v>150</v>
      </c>
      <c r="U210" s="1" t="s">
        <v>47</v>
      </c>
      <c r="V210" s="1" t="s">
        <v>1302</v>
      </c>
      <c r="W210" s="76" t="s">
        <v>1303</v>
      </c>
      <c r="X210" s="76"/>
    </row>
    <row r="211" spans="2:24" ht="39.950000000000003" hidden="1" customHeight="1" x14ac:dyDescent="0.25">
      <c r="B211" s="152"/>
      <c r="C211" s="156"/>
      <c r="D211" s="69" t="s">
        <v>1922</v>
      </c>
      <c r="E211" s="87">
        <v>0.128</v>
      </c>
      <c r="F211" s="64" t="s">
        <v>37</v>
      </c>
      <c r="G211" s="65">
        <f t="shared" si="24"/>
        <v>5.38</v>
      </c>
      <c r="H211" s="78">
        <v>3.6</v>
      </c>
      <c r="I211" s="67">
        <f t="shared" si="22"/>
        <v>4.32</v>
      </c>
      <c r="J211" s="68">
        <f t="shared" si="23"/>
        <v>23.25</v>
      </c>
      <c r="L211" s="1" t="s">
        <v>1264</v>
      </c>
      <c r="M211" s="1" t="s">
        <v>1908</v>
      </c>
      <c r="N211" s="1" t="s">
        <v>37</v>
      </c>
      <c r="O211" s="1" t="s">
        <v>47</v>
      </c>
      <c r="P211" s="1" t="s">
        <v>1265</v>
      </c>
      <c r="Q211" s="1" t="s">
        <v>60</v>
      </c>
      <c r="R211" s="1" t="s">
        <v>1304</v>
      </c>
      <c r="S211" s="1" t="s">
        <v>1922</v>
      </c>
      <c r="T211" s="1" t="s">
        <v>37</v>
      </c>
      <c r="U211" s="1" t="s">
        <v>47</v>
      </c>
      <c r="V211" s="1" t="s">
        <v>555</v>
      </c>
      <c r="W211" s="76" t="s">
        <v>1305</v>
      </c>
      <c r="X211" s="76"/>
    </row>
    <row r="212" spans="2:24" ht="39.950000000000003" hidden="1" customHeight="1" x14ac:dyDescent="0.25">
      <c r="B212" s="152"/>
      <c r="C212" s="156"/>
      <c r="D212" s="69" t="s">
        <v>1923</v>
      </c>
      <c r="E212" s="87">
        <v>6.7000000000000004E-2</v>
      </c>
      <c r="F212" s="64" t="s">
        <v>150</v>
      </c>
      <c r="G212" s="65">
        <f t="shared" si="24"/>
        <v>2.82</v>
      </c>
      <c r="H212" s="78">
        <v>3.61</v>
      </c>
      <c r="I212" s="67">
        <f t="shared" si="22"/>
        <v>4.34</v>
      </c>
      <c r="J212" s="68">
        <f t="shared" si="23"/>
        <v>12.24</v>
      </c>
      <c r="L212" s="1" t="s">
        <v>1264</v>
      </c>
      <c r="M212" s="1" t="s">
        <v>1908</v>
      </c>
      <c r="N212" s="1" t="s">
        <v>37</v>
      </c>
      <c r="O212" s="1" t="s">
        <v>47</v>
      </c>
      <c r="P212" s="1" t="s">
        <v>1265</v>
      </c>
      <c r="Q212" s="1" t="s">
        <v>60</v>
      </c>
      <c r="R212" s="1" t="s">
        <v>1306</v>
      </c>
      <c r="S212" s="1" t="s">
        <v>1923</v>
      </c>
      <c r="T212" s="1" t="s">
        <v>150</v>
      </c>
      <c r="U212" s="1" t="s">
        <v>47</v>
      </c>
      <c r="V212" s="1" t="s">
        <v>1307</v>
      </c>
      <c r="W212" s="76" t="s">
        <v>1305</v>
      </c>
      <c r="X212" s="76"/>
    </row>
    <row r="213" spans="2:24" ht="39.950000000000003" hidden="1" customHeight="1" x14ac:dyDescent="0.25">
      <c r="B213" s="152"/>
      <c r="C213" s="156"/>
      <c r="D213" s="69" t="s">
        <v>1924</v>
      </c>
      <c r="E213" s="87">
        <v>1.35E-2</v>
      </c>
      <c r="F213" s="64" t="s">
        <v>150</v>
      </c>
      <c r="G213" s="65">
        <f t="shared" si="24"/>
        <v>0.57000000000000006</v>
      </c>
      <c r="H213" s="78">
        <v>2.85</v>
      </c>
      <c r="I213" s="67">
        <f t="shared" si="22"/>
        <v>3.42</v>
      </c>
      <c r="J213" s="68">
        <f t="shared" si="23"/>
        <v>1.95</v>
      </c>
      <c r="L213" s="1">
        <v>91785</v>
      </c>
      <c r="M213" s="1" t="s">
        <v>1908</v>
      </c>
      <c r="N213" s="1" t="s">
        <v>37</v>
      </c>
      <c r="O213" s="1" t="s">
        <v>47</v>
      </c>
      <c r="P213" s="1" t="s">
        <v>1265</v>
      </c>
      <c r="Q213" s="1" t="s">
        <v>60</v>
      </c>
      <c r="R213" s="1" t="s">
        <v>1308</v>
      </c>
      <c r="S213" s="1" t="s">
        <v>1924</v>
      </c>
      <c r="T213" s="1" t="s">
        <v>150</v>
      </c>
      <c r="U213" s="1" t="s">
        <v>47</v>
      </c>
      <c r="V213" s="1" t="s">
        <v>1296</v>
      </c>
      <c r="W213" s="76" t="s">
        <v>1309</v>
      </c>
      <c r="X213" s="76"/>
    </row>
    <row r="214" spans="2:24" ht="39.950000000000003" hidden="1" customHeight="1" x14ac:dyDescent="0.25">
      <c r="B214" s="152"/>
      <c r="C214" s="156"/>
      <c r="D214" s="69" t="s">
        <v>1925</v>
      </c>
      <c r="E214" s="87">
        <v>4.6100000000000002E-2</v>
      </c>
      <c r="F214" s="64" t="s">
        <v>150</v>
      </c>
      <c r="G214" s="65">
        <f t="shared" si="24"/>
        <v>1.94</v>
      </c>
      <c r="H214" s="78">
        <v>5.04</v>
      </c>
      <c r="I214" s="67">
        <f t="shared" si="22"/>
        <v>6.05</v>
      </c>
      <c r="J214" s="68">
        <f t="shared" si="23"/>
        <v>11.74</v>
      </c>
      <c r="L214" s="1" t="s">
        <v>1264</v>
      </c>
      <c r="M214" s="1" t="s">
        <v>1908</v>
      </c>
      <c r="N214" s="1" t="s">
        <v>37</v>
      </c>
      <c r="O214" s="1" t="s">
        <v>47</v>
      </c>
      <c r="P214" s="1" t="s">
        <v>1265</v>
      </c>
      <c r="Q214" s="1" t="s">
        <v>60</v>
      </c>
      <c r="R214" s="1" t="s">
        <v>1310</v>
      </c>
      <c r="S214" s="1" t="s">
        <v>1925</v>
      </c>
      <c r="T214" s="1" t="s">
        <v>150</v>
      </c>
      <c r="U214" s="1" t="s">
        <v>47</v>
      </c>
      <c r="V214" s="1" t="s">
        <v>1311</v>
      </c>
      <c r="W214" s="76" t="s">
        <v>1312</v>
      </c>
      <c r="X214" s="76"/>
    </row>
    <row r="215" spans="2:24" ht="39.950000000000003" hidden="1" customHeight="1" x14ac:dyDescent="0.25">
      <c r="B215" s="152"/>
      <c r="C215" s="156"/>
      <c r="D215" s="69" t="s">
        <v>1926</v>
      </c>
      <c r="E215" s="87">
        <v>3.85E-2</v>
      </c>
      <c r="F215" s="64" t="s">
        <v>150</v>
      </c>
      <c r="G215" s="65">
        <f t="shared" si="24"/>
        <v>1.62</v>
      </c>
      <c r="H215" s="78">
        <v>9.9600000000000009</v>
      </c>
      <c r="I215" s="67">
        <f t="shared" si="22"/>
        <v>11.959999999999999</v>
      </c>
      <c r="J215" s="68">
        <f t="shared" si="23"/>
        <v>19.380000000000003</v>
      </c>
      <c r="L215" s="1" t="s">
        <v>1264</v>
      </c>
      <c r="M215" s="1" t="s">
        <v>1908</v>
      </c>
      <c r="N215" s="1" t="s">
        <v>37</v>
      </c>
      <c r="O215" s="1" t="s">
        <v>47</v>
      </c>
      <c r="P215" s="1" t="s">
        <v>1265</v>
      </c>
      <c r="Q215" s="1" t="s">
        <v>60</v>
      </c>
      <c r="R215" s="1" t="s">
        <v>1313</v>
      </c>
      <c r="S215" s="1" t="s">
        <v>1926</v>
      </c>
      <c r="T215" s="1" t="s">
        <v>150</v>
      </c>
      <c r="U215" s="1" t="s">
        <v>47</v>
      </c>
      <c r="V215" s="1" t="s">
        <v>1314</v>
      </c>
      <c r="W215" s="76" t="s">
        <v>1315</v>
      </c>
      <c r="X215" s="76"/>
    </row>
    <row r="216" spans="2:24" ht="39.950000000000003" hidden="1" customHeight="1" x14ac:dyDescent="0.25">
      <c r="B216" s="152"/>
      <c r="C216" s="156"/>
      <c r="D216" s="69" t="s">
        <v>1927</v>
      </c>
      <c r="E216" s="87">
        <v>3.0999999999999999E-3</v>
      </c>
      <c r="F216" s="64" t="s">
        <v>150</v>
      </c>
      <c r="G216" s="65">
        <f t="shared" si="24"/>
        <v>0.14000000000000001</v>
      </c>
      <c r="H216" s="78">
        <v>15.21</v>
      </c>
      <c r="I216" s="67">
        <f t="shared" si="22"/>
        <v>18.260000000000002</v>
      </c>
      <c r="J216" s="68">
        <f t="shared" si="23"/>
        <v>2.5599999999999996</v>
      </c>
      <c r="L216" s="1" t="s">
        <v>1264</v>
      </c>
      <c r="M216" s="1" t="s">
        <v>1908</v>
      </c>
      <c r="N216" s="1" t="s">
        <v>37</v>
      </c>
      <c r="O216" s="1" t="s">
        <v>47</v>
      </c>
      <c r="P216" s="1" t="s">
        <v>1265</v>
      </c>
      <c r="Q216" s="1" t="s">
        <v>60</v>
      </c>
      <c r="R216" s="1" t="s">
        <v>1316</v>
      </c>
      <c r="S216" s="1" t="s">
        <v>1927</v>
      </c>
      <c r="T216" s="1" t="s">
        <v>150</v>
      </c>
      <c r="U216" s="1" t="s">
        <v>47</v>
      </c>
      <c r="V216" s="1" t="s">
        <v>1317</v>
      </c>
      <c r="W216" s="76" t="s">
        <v>582</v>
      </c>
      <c r="X216" s="76"/>
    </row>
    <row r="217" spans="2:24" ht="39.950000000000003" hidden="1" customHeight="1" x14ac:dyDescent="0.25">
      <c r="B217" s="152"/>
      <c r="C217" s="156"/>
      <c r="D217" s="69" t="s">
        <v>1928</v>
      </c>
      <c r="E217" s="87">
        <v>8.3000000000000001E-3</v>
      </c>
      <c r="F217" s="64" t="s">
        <v>150</v>
      </c>
      <c r="G217" s="65">
        <f t="shared" si="24"/>
        <v>0.35000000000000003</v>
      </c>
      <c r="H217" s="78">
        <v>12.3</v>
      </c>
      <c r="I217" s="67">
        <f t="shared" si="22"/>
        <v>14.76</v>
      </c>
      <c r="J217" s="68">
        <f t="shared" si="23"/>
        <v>5.17</v>
      </c>
      <c r="L217" s="1" t="s">
        <v>1264</v>
      </c>
      <c r="M217" s="1" t="s">
        <v>1908</v>
      </c>
      <c r="N217" s="1" t="s">
        <v>37</v>
      </c>
      <c r="O217" s="1" t="s">
        <v>47</v>
      </c>
      <c r="P217" s="1" t="s">
        <v>1265</v>
      </c>
      <c r="Q217" s="1" t="s">
        <v>60</v>
      </c>
      <c r="R217" s="1" t="s">
        <v>1127</v>
      </c>
      <c r="S217" s="1" t="s">
        <v>1928</v>
      </c>
      <c r="T217" s="1" t="s">
        <v>150</v>
      </c>
      <c r="U217" s="1" t="s">
        <v>47</v>
      </c>
      <c r="V217" s="1" t="s">
        <v>1318</v>
      </c>
      <c r="W217" s="76" t="s">
        <v>1129</v>
      </c>
      <c r="X217" s="76"/>
    </row>
    <row r="218" spans="2:24" ht="39.950000000000003" hidden="1" customHeight="1" x14ac:dyDescent="0.25">
      <c r="B218" s="152"/>
      <c r="C218" s="156"/>
      <c r="D218" s="69" t="s">
        <v>1929</v>
      </c>
      <c r="E218" s="87">
        <v>0.2006</v>
      </c>
      <c r="F218" s="64" t="s">
        <v>37</v>
      </c>
      <c r="G218" s="65">
        <f t="shared" si="24"/>
        <v>8.43</v>
      </c>
      <c r="H218" s="78">
        <v>11.18</v>
      </c>
      <c r="I218" s="67">
        <f t="shared" si="22"/>
        <v>13.42</v>
      </c>
      <c r="J218" s="68">
        <f t="shared" si="23"/>
        <v>113.14</v>
      </c>
      <c r="L218" s="1" t="s">
        <v>1264</v>
      </c>
      <c r="M218" s="1" t="s">
        <v>1908</v>
      </c>
      <c r="N218" s="1" t="s">
        <v>37</v>
      </c>
      <c r="O218" s="1" t="s">
        <v>47</v>
      </c>
      <c r="P218" s="1" t="s">
        <v>1265</v>
      </c>
      <c r="Q218" s="1" t="s">
        <v>60</v>
      </c>
      <c r="R218" s="1" t="s">
        <v>1130</v>
      </c>
      <c r="S218" s="1" t="s">
        <v>1929</v>
      </c>
      <c r="T218" s="1" t="s">
        <v>37</v>
      </c>
      <c r="U218" s="1" t="s">
        <v>47</v>
      </c>
      <c r="V218" s="1" t="s">
        <v>1319</v>
      </c>
      <c r="W218" s="76" t="s">
        <v>1132</v>
      </c>
      <c r="X218" s="76"/>
    </row>
    <row r="219" spans="2:24" ht="39.950000000000003" hidden="1" customHeight="1" x14ac:dyDescent="0.25">
      <c r="B219" s="152"/>
      <c r="C219" s="156"/>
      <c r="D219" s="69" t="s">
        <v>1930</v>
      </c>
      <c r="E219" s="87">
        <v>7.1000000000000004E-3</v>
      </c>
      <c r="F219" s="64" t="s">
        <v>150</v>
      </c>
      <c r="G219" s="65">
        <f t="shared" si="24"/>
        <v>0.3</v>
      </c>
      <c r="H219" s="78">
        <v>2.23</v>
      </c>
      <c r="I219" s="67">
        <f t="shared" si="22"/>
        <v>2.6799999999999997</v>
      </c>
      <c r="J219" s="68">
        <f t="shared" si="23"/>
        <v>0.81</v>
      </c>
      <c r="L219" s="1" t="s">
        <v>1264</v>
      </c>
      <c r="M219" s="1" t="s">
        <v>1908</v>
      </c>
      <c r="N219" s="1" t="s">
        <v>37</v>
      </c>
      <c r="O219" s="1" t="s">
        <v>47</v>
      </c>
      <c r="P219" s="1" t="s">
        <v>1265</v>
      </c>
      <c r="Q219" s="1" t="s">
        <v>60</v>
      </c>
      <c r="R219" s="1" t="s">
        <v>1133</v>
      </c>
      <c r="S219" s="1" t="s">
        <v>1930</v>
      </c>
      <c r="T219" s="1" t="s">
        <v>150</v>
      </c>
      <c r="U219" s="1" t="s">
        <v>47</v>
      </c>
      <c r="V219" s="1" t="s">
        <v>1320</v>
      </c>
      <c r="W219" s="76" t="s">
        <v>1135</v>
      </c>
      <c r="X219" s="76"/>
    </row>
    <row r="220" spans="2:24" ht="39.950000000000003" hidden="1" customHeight="1" x14ac:dyDescent="0.25">
      <c r="B220" s="152"/>
      <c r="C220" s="156"/>
      <c r="D220" s="69" t="s">
        <v>1931</v>
      </c>
      <c r="E220" s="87">
        <v>0.2006</v>
      </c>
      <c r="F220" s="64" t="s">
        <v>37</v>
      </c>
      <c r="G220" s="65">
        <f t="shared" si="24"/>
        <v>8.43</v>
      </c>
      <c r="H220" s="78">
        <v>10.78</v>
      </c>
      <c r="I220" s="67">
        <f t="shared" si="22"/>
        <v>12.94</v>
      </c>
      <c r="J220" s="68">
        <f t="shared" si="23"/>
        <v>109.09</v>
      </c>
      <c r="L220" s="1" t="s">
        <v>1264</v>
      </c>
      <c r="M220" s="1" t="s">
        <v>1908</v>
      </c>
      <c r="N220" s="1" t="s">
        <v>37</v>
      </c>
      <c r="O220" s="1" t="s">
        <v>47</v>
      </c>
      <c r="P220" s="1" t="s">
        <v>1265</v>
      </c>
      <c r="Q220" s="1" t="s">
        <v>60</v>
      </c>
      <c r="R220" s="1" t="s">
        <v>890</v>
      </c>
      <c r="S220" s="1" t="s">
        <v>1931</v>
      </c>
      <c r="T220" s="1" t="s">
        <v>37</v>
      </c>
      <c r="U220" s="1" t="s">
        <v>47</v>
      </c>
      <c r="V220" s="1" t="s">
        <v>1319</v>
      </c>
      <c r="W220" s="76" t="s">
        <v>1136</v>
      </c>
      <c r="X220" s="76"/>
    </row>
    <row r="221" spans="2:24" ht="39.950000000000003" hidden="1" customHeight="1" x14ac:dyDescent="0.25">
      <c r="B221" s="152"/>
      <c r="C221" s="156"/>
      <c r="D221" s="69" t="s">
        <v>1932</v>
      </c>
      <c r="E221" s="87">
        <v>9.1999999999999998E-3</v>
      </c>
      <c r="F221" s="64" t="s">
        <v>37</v>
      </c>
      <c r="G221" s="65">
        <f t="shared" si="24"/>
        <v>0.39</v>
      </c>
      <c r="H221" s="78">
        <v>5.92</v>
      </c>
      <c r="I221" s="67">
        <f t="shared" si="22"/>
        <v>7.1099999999999994</v>
      </c>
      <c r="J221" s="68">
        <f t="shared" si="23"/>
        <v>2.78</v>
      </c>
      <c r="L221" s="1" t="s">
        <v>1264</v>
      </c>
      <c r="M221" s="1" t="s">
        <v>1908</v>
      </c>
      <c r="N221" s="1" t="s">
        <v>37</v>
      </c>
      <c r="O221" s="1" t="s">
        <v>47</v>
      </c>
      <c r="P221" s="1" t="s">
        <v>1265</v>
      </c>
      <c r="Q221" s="1" t="s">
        <v>60</v>
      </c>
      <c r="R221" s="1" t="s">
        <v>1137</v>
      </c>
      <c r="S221" s="1" t="s">
        <v>1932</v>
      </c>
      <c r="T221" s="1" t="s">
        <v>37</v>
      </c>
      <c r="U221" s="1" t="s">
        <v>47</v>
      </c>
      <c r="V221" s="1" t="s">
        <v>1321</v>
      </c>
      <c r="W221" s="76" t="s">
        <v>1139</v>
      </c>
      <c r="X221" s="76"/>
    </row>
    <row r="222" spans="2:24" ht="39.950000000000003" hidden="1" customHeight="1" x14ac:dyDescent="0.25">
      <c r="B222" s="148"/>
      <c r="C222" s="157"/>
      <c r="D222" s="69" t="s">
        <v>1933</v>
      </c>
      <c r="E222" s="87">
        <v>8.3000000000000001E-3</v>
      </c>
      <c r="F222" s="64" t="s">
        <v>150</v>
      </c>
      <c r="G222" s="65">
        <f t="shared" si="24"/>
        <v>0.35000000000000003</v>
      </c>
      <c r="H222" s="78">
        <v>4.1900000000000004</v>
      </c>
      <c r="I222" s="67">
        <f t="shared" si="22"/>
        <v>5.0299999999999994</v>
      </c>
      <c r="J222" s="68">
        <f t="shared" si="23"/>
        <v>1.77</v>
      </c>
      <c r="L222" s="1" t="s">
        <v>1264</v>
      </c>
      <c r="M222" s="1" t="s">
        <v>1908</v>
      </c>
      <c r="N222" s="1" t="s">
        <v>37</v>
      </c>
      <c r="O222" s="1" t="s">
        <v>47</v>
      </c>
      <c r="P222" s="1" t="s">
        <v>1265</v>
      </c>
      <c r="Q222" s="1" t="s">
        <v>60</v>
      </c>
      <c r="R222" s="1" t="s">
        <v>1140</v>
      </c>
      <c r="S222" s="1" t="s">
        <v>1933</v>
      </c>
      <c r="T222" s="1" t="s">
        <v>150</v>
      </c>
      <c r="U222" s="1" t="s">
        <v>47</v>
      </c>
      <c r="V222" s="1" t="s">
        <v>1318</v>
      </c>
      <c r="W222" s="76" t="s">
        <v>1141</v>
      </c>
      <c r="X222" s="76"/>
    </row>
    <row r="223" spans="2:24" ht="39.950000000000003" customHeight="1" x14ac:dyDescent="0.25">
      <c r="B223" s="145" t="s">
        <v>1934</v>
      </c>
      <c r="C223" s="146"/>
      <c r="D223" s="146"/>
      <c r="E223" s="146"/>
      <c r="F223" s="60" t="s">
        <v>938</v>
      </c>
      <c r="G223" s="60">
        <v>24</v>
      </c>
      <c r="H223" s="61">
        <f>J223/G223/(1+$I$3)</f>
        <v>30.389583333333341</v>
      </c>
      <c r="I223" s="61">
        <f>J223/G223</f>
        <v>36.467500000000008</v>
      </c>
      <c r="J223" s="62">
        <f>SUM(J224:J234)</f>
        <v>875.22000000000014</v>
      </c>
      <c r="L223" s="1" t="s">
        <v>1240</v>
      </c>
      <c r="M223" s="1" t="s">
        <v>1935</v>
      </c>
      <c r="N223" s="1" t="s">
        <v>37</v>
      </c>
      <c r="O223" s="1" t="s">
        <v>47</v>
      </c>
      <c r="P223" s="1" t="s">
        <v>1241</v>
      </c>
      <c r="Q223" s="1" t="s">
        <v>44</v>
      </c>
      <c r="R223" s="1" t="s">
        <v>44</v>
      </c>
      <c r="S223" s="1" t="s">
        <v>44</v>
      </c>
      <c r="T223" s="1" t="s">
        <v>44</v>
      </c>
      <c r="U223" s="1" t="s">
        <v>44</v>
      </c>
      <c r="V223" s="1" t="s">
        <v>44</v>
      </c>
      <c r="W223" s="76" t="s">
        <v>44</v>
      </c>
      <c r="X223" s="76"/>
    </row>
    <row r="224" spans="2:24" ht="39.950000000000003" hidden="1" customHeight="1" x14ac:dyDescent="0.25">
      <c r="B224" s="147" t="s">
        <v>1239</v>
      </c>
      <c r="C224" s="155" t="s">
        <v>1323</v>
      </c>
      <c r="D224" s="69" t="s">
        <v>1936</v>
      </c>
      <c r="E224" s="87">
        <v>1</v>
      </c>
      <c r="F224" s="64" t="s">
        <v>37</v>
      </c>
      <c r="G224" s="64">
        <f>ROUNDUP(E224*$G$223,2)</f>
        <v>24</v>
      </c>
      <c r="H224" s="78">
        <v>12.31</v>
      </c>
      <c r="I224" s="67">
        <f t="shared" ref="I224:I234" si="25">ROUNDUP(H224*(1+$I$3),2)</f>
        <v>14.78</v>
      </c>
      <c r="J224" s="68">
        <f t="shared" si="23"/>
        <v>354.72</v>
      </c>
      <c r="L224" s="1" t="s">
        <v>1240</v>
      </c>
      <c r="M224" s="1" t="s">
        <v>1935</v>
      </c>
      <c r="N224" s="1" t="s">
        <v>37</v>
      </c>
      <c r="O224" s="1" t="s">
        <v>47</v>
      </c>
      <c r="P224" s="1" t="s">
        <v>1241</v>
      </c>
      <c r="Q224" s="1" t="s">
        <v>60</v>
      </c>
      <c r="R224" s="1" t="s">
        <v>1242</v>
      </c>
      <c r="S224" s="1" t="s">
        <v>1936</v>
      </c>
      <c r="T224" s="1" t="s">
        <v>37</v>
      </c>
      <c r="U224" s="1" t="s">
        <v>47</v>
      </c>
      <c r="V224" s="1" t="s">
        <v>164</v>
      </c>
      <c r="W224" s="76" t="s">
        <v>1243</v>
      </c>
    </row>
    <row r="225" spans="2:24" ht="39.950000000000003" hidden="1" customHeight="1" x14ac:dyDescent="0.25">
      <c r="B225" s="152"/>
      <c r="C225" s="156"/>
      <c r="D225" s="69" t="s">
        <v>1937</v>
      </c>
      <c r="E225" s="87">
        <v>0.28510000000000002</v>
      </c>
      <c r="F225" s="64" t="s">
        <v>150</v>
      </c>
      <c r="G225" s="64">
        <f>ROUNDUP(E225*$G$223,2)</f>
        <v>6.85</v>
      </c>
      <c r="H225" s="78">
        <v>10.37</v>
      </c>
      <c r="I225" s="67">
        <f t="shared" si="25"/>
        <v>12.45</v>
      </c>
      <c r="J225" s="68">
        <f t="shared" si="23"/>
        <v>85.29</v>
      </c>
      <c r="L225" s="1" t="s">
        <v>1240</v>
      </c>
      <c r="M225" s="1" t="s">
        <v>1935</v>
      </c>
      <c r="N225" s="1" t="s">
        <v>37</v>
      </c>
      <c r="O225" s="1" t="s">
        <v>47</v>
      </c>
      <c r="P225" s="1" t="s">
        <v>1241</v>
      </c>
      <c r="Q225" s="1" t="s">
        <v>60</v>
      </c>
      <c r="R225" s="1" t="s">
        <v>1244</v>
      </c>
      <c r="S225" s="1" t="s">
        <v>1937</v>
      </c>
      <c r="T225" s="1" t="s">
        <v>150</v>
      </c>
      <c r="U225" s="1" t="s">
        <v>47</v>
      </c>
      <c r="V225" s="1" t="s">
        <v>1245</v>
      </c>
      <c r="W225" s="76" t="s">
        <v>1246</v>
      </c>
    </row>
    <row r="226" spans="2:24" ht="39.950000000000003" hidden="1" customHeight="1" x14ac:dyDescent="0.25">
      <c r="B226" s="152"/>
      <c r="C226" s="156"/>
      <c r="D226" s="69" t="s">
        <v>1938</v>
      </c>
      <c r="E226" s="87">
        <v>0.1948</v>
      </c>
      <c r="F226" s="64" t="s">
        <v>150</v>
      </c>
      <c r="G226" s="64">
        <f>ROUNDUP(E226*$G$223,2)</f>
        <v>4.68</v>
      </c>
      <c r="H226" s="78">
        <v>11.71</v>
      </c>
      <c r="I226" s="67">
        <f t="shared" si="25"/>
        <v>14.06</v>
      </c>
      <c r="J226" s="68">
        <f t="shared" si="23"/>
        <v>65.81</v>
      </c>
      <c r="L226" s="1" t="s">
        <v>1240</v>
      </c>
      <c r="M226" s="1" t="s">
        <v>1935</v>
      </c>
      <c r="N226" s="1" t="s">
        <v>37</v>
      </c>
      <c r="O226" s="1" t="s">
        <v>47</v>
      </c>
      <c r="P226" s="1" t="s">
        <v>1241</v>
      </c>
      <c r="Q226" s="1" t="s">
        <v>60</v>
      </c>
      <c r="R226" s="1" t="s">
        <v>1247</v>
      </c>
      <c r="S226" s="1" t="s">
        <v>1938</v>
      </c>
      <c r="T226" s="1" t="s">
        <v>150</v>
      </c>
      <c r="U226" s="1" t="s">
        <v>47</v>
      </c>
      <c r="V226" s="1" t="s">
        <v>1248</v>
      </c>
      <c r="W226" s="76" t="s">
        <v>1249</v>
      </c>
    </row>
    <row r="227" spans="2:24" ht="39.950000000000003" hidden="1" customHeight="1" x14ac:dyDescent="0.25">
      <c r="B227" s="152"/>
      <c r="C227" s="156"/>
      <c r="D227" s="69" t="s">
        <v>1939</v>
      </c>
      <c r="E227" s="87">
        <v>0.21460000000000001</v>
      </c>
      <c r="F227" s="64" t="s">
        <v>150</v>
      </c>
      <c r="G227" s="64">
        <f t="shared" ref="G227:G234" si="26">ROUNDUP(E227*$G$223,2)</f>
        <v>5.16</v>
      </c>
      <c r="H227" s="78">
        <v>8.19</v>
      </c>
      <c r="I227" s="67">
        <f t="shared" si="25"/>
        <v>9.83</v>
      </c>
      <c r="J227" s="68">
        <f t="shared" si="23"/>
        <v>50.73</v>
      </c>
      <c r="L227" s="1" t="s">
        <v>1240</v>
      </c>
      <c r="M227" s="1" t="s">
        <v>1935</v>
      </c>
      <c r="N227" s="1" t="s">
        <v>37</v>
      </c>
      <c r="O227" s="1" t="s">
        <v>47</v>
      </c>
      <c r="P227" s="1" t="s">
        <v>1241</v>
      </c>
      <c r="Q227" s="1" t="s">
        <v>60</v>
      </c>
      <c r="R227" s="1" t="s">
        <v>1250</v>
      </c>
      <c r="S227" s="1" t="s">
        <v>1939</v>
      </c>
      <c r="T227" s="1" t="s">
        <v>150</v>
      </c>
      <c r="U227" s="1" t="s">
        <v>47</v>
      </c>
      <c r="V227" s="1" t="s">
        <v>1251</v>
      </c>
      <c r="W227" s="76" t="s">
        <v>1252</v>
      </c>
    </row>
    <row r="228" spans="2:24" ht="39.950000000000003" hidden="1" customHeight="1" x14ac:dyDescent="0.25">
      <c r="B228" s="152"/>
      <c r="C228" s="156"/>
      <c r="D228" s="69" t="s">
        <v>1940</v>
      </c>
      <c r="E228" s="87">
        <v>0.22700000000000001</v>
      </c>
      <c r="F228" s="64" t="s">
        <v>150</v>
      </c>
      <c r="G228" s="64">
        <f t="shared" si="26"/>
        <v>5.45</v>
      </c>
      <c r="H228" s="78">
        <v>28.03</v>
      </c>
      <c r="I228" s="67">
        <f t="shared" si="25"/>
        <v>33.64</v>
      </c>
      <c r="J228" s="68">
        <f t="shared" si="23"/>
        <v>183.34</v>
      </c>
      <c r="L228" s="1" t="s">
        <v>1240</v>
      </c>
      <c r="M228" s="1" t="s">
        <v>1935</v>
      </c>
      <c r="N228" s="1" t="s">
        <v>37</v>
      </c>
      <c r="O228" s="1" t="s">
        <v>47</v>
      </c>
      <c r="P228" s="1" t="s">
        <v>1241</v>
      </c>
      <c r="Q228" s="1" t="s">
        <v>60</v>
      </c>
      <c r="R228" s="1" t="s">
        <v>1253</v>
      </c>
      <c r="S228" s="1" t="s">
        <v>1940</v>
      </c>
      <c r="T228" s="1" t="s">
        <v>150</v>
      </c>
      <c r="U228" s="1" t="s">
        <v>47</v>
      </c>
      <c r="V228" s="1" t="s">
        <v>1254</v>
      </c>
      <c r="W228" s="76" t="s">
        <v>1255</v>
      </c>
    </row>
    <row r="229" spans="2:24" ht="39.950000000000003" hidden="1" customHeight="1" x14ac:dyDescent="0.25">
      <c r="B229" s="152"/>
      <c r="C229" s="156"/>
      <c r="D229" s="69" t="s">
        <v>1941</v>
      </c>
      <c r="E229" s="87">
        <v>7.51E-2</v>
      </c>
      <c r="F229" s="64" t="s">
        <v>150</v>
      </c>
      <c r="G229" s="64">
        <f t="shared" si="26"/>
        <v>1.81</v>
      </c>
      <c r="H229" s="78">
        <v>8.0500000000000007</v>
      </c>
      <c r="I229" s="67">
        <f t="shared" si="25"/>
        <v>9.66</v>
      </c>
      <c r="J229" s="68">
        <f t="shared" si="23"/>
        <v>17.490000000000002</v>
      </c>
      <c r="L229" s="1" t="s">
        <v>1240</v>
      </c>
      <c r="M229" s="1" t="s">
        <v>1935</v>
      </c>
      <c r="N229" s="1" t="s">
        <v>37</v>
      </c>
      <c r="O229" s="1" t="s">
        <v>47</v>
      </c>
      <c r="P229" s="1" t="s">
        <v>1241</v>
      </c>
      <c r="Q229" s="1" t="s">
        <v>60</v>
      </c>
      <c r="R229" s="1" t="s">
        <v>1256</v>
      </c>
      <c r="S229" s="1" t="s">
        <v>1941</v>
      </c>
      <c r="T229" s="1" t="s">
        <v>150</v>
      </c>
      <c r="U229" s="1" t="s">
        <v>47</v>
      </c>
      <c r="V229" s="1" t="s">
        <v>1257</v>
      </c>
      <c r="W229" s="76" t="s">
        <v>1258</v>
      </c>
    </row>
    <row r="230" spans="2:24" ht="39.950000000000003" hidden="1" customHeight="1" x14ac:dyDescent="0.25">
      <c r="B230" s="152"/>
      <c r="C230" s="156"/>
      <c r="D230" s="69" t="s">
        <v>1942</v>
      </c>
      <c r="E230" s="87">
        <v>4.5999999999999999E-3</v>
      </c>
      <c r="F230" s="64" t="s">
        <v>150</v>
      </c>
      <c r="G230" s="64">
        <f t="shared" si="26"/>
        <v>0.12</v>
      </c>
      <c r="H230" s="78">
        <v>16.09</v>
      </c>
      <c r="I230" s="67">
        <f t="shared" si="25"/>
        <v>19.310000000000002</v>
      </c>
      <c r="J230" s="68">
        <f t="shared" si="23"/>
        <v>2.3199999999999998</v>
      </c>
      <c r="L230" s="1">
        <v>91788</v>
      </c>
      <c r="M230" s="1" t="s">
        <v>1935</v>
      </c>
      <c r="N230" s="1" t="s">
        <v>37</v>
      </c>
      <c r="O230" s="1" t="s">
        <v>47</v>
      </c>
      <c r="P230" s="1" t="s">
        <v>1241</v>
      </c>
      <c r="Q230" s="1" t="s">
        <v>60</v>
      </c>
      <c r="R230" s="1" t="s">
        <v>1259</v>
      </c>
      <c r="S230" s="1" t="s">
        <v>1942</v>
      </c>
      <c r="T230" s="1" t="s">
        <v>150</v>
      </c>
      <c r="U230" s="1" t="s">
        <v>47</v>
      </c>
      <c r="V230" s="1" t="s">
        <v>145</v>
      </c>
      <c r="W230" s="76" t="s">
        <v>1260</v>
      </c>
    </row>
    <row r="231" spans="2:24" ht="39.950000000000003" hidden="1" customHeight="1" x14ac:dyDescent="0.25">
      <c r="B231" s="152"/>
      <c r="C231" s="156"/>
      <c r="D231" s="69" t="s">
        <v>1943</v>
      </c>
      <c r="E231" s="87">
        <v>4.1799999999999997E-2</v>
      </c>
      <c r="F231" s="64" t="s">
        <v>150</v>
      </c>
      <c r="G231" s="64">
        <f t="shared" si="26"/>
        <v>1.01</v>
      </c>
      <c r="H231" s="78">
        <v>29.89</v>
      </c>
      <c r="I231" s="67">
        <f t="shared" si="25"/>
        <v>35.869999999999997</v>
      </c>
      <c r="J231" s="68">
        <f t="shared" si="23"/>
        <v>36.229999999999997</v>
      </c>
      <c r="L231" s="1" t="s">
        <v>1240</v>
      </c>
      <c r="M231" s="1" t="s">
        <v>1935</v>
      </c>
      <c r="N231" s="1" t="s">
        <v>37</v>
      </c>
      <c r="O231" s="1" t="s">
        <v>47</v>
      </c>
      <c r="P231" s="1" t="s">
        <v>1241</v>
      </c>
      <c r="Q231" s="1" t="s">
        <v>60</v>
      </c>
      <c r="R231" s="1" t="s">
        <v>1160</v>
      </c>
      <c r="S231" s="1" t="s">
        <v>1943</v>
      </c>
      <c r="T231" s="1" t="s">
        <v>150</v>
      </c>
      <c r="U231" s="1" t="s">
        <v>47</v>
      </c>
      <c r="V231" s="1" t="s">
        <v>1261</v>
      </c>
      <c r="W231" s="76" t="s">
        <v>1162</v>
      </c>
    </row>
    <row r="232" spans="2:24" ht="39.950000000000003" hidden="1" customHeight="1" x14ac:dyDescent="0.25">
      <c r="B232" s="152"/>
      <c r="C232" s="156"/>
      <c r="D232" s="69" t="s">
        <v>1944</v>
      </c>
      <c r="E232" s="87">
        <v>0.1023</v>
      </c>
      <c r="F232" s="64" t="s">
        <v>150</v>
      </c>
      <c r="G232" s="64">
        <f t="shared" si="26"/>
        <v>2.46</v>
      </c>
      <c r="H232" s="78">
        <v>3.92</v>
      </c>
      <c r="I232" s="67">
        <f t="shared" si="25"/>
        <v>4.71</v>
      </c>
      <c r="J232" s="68">
        <f t="shared" si="23"/>
        <v>11.59</v>
      </c>
      <c r="L232" s="1" t="s">
        <v>1240</v>
      </c>
      <c r="M232" s="1" t="s">
        <v>1935</v>
      </c>
      <c r="N232" s="1" t="s">
        <v>37</v>
      </c>
      <c r="O232" s="1" t="s">
        <v>47</v>
      </c>
      <c r="P232" s="1" t="s">
        <v>1241</v>
      </c>
      <c r="Q232" s="1" t="s">
        <v>60</v>
      </c>
      <c r="R232" s="1" t="s">
        <v>1163</v>
      </c>
      <c r="S232" s="1" t="s">
        <v>1944</v>
      </c>
      <c r="T232" s="1" t="s">
        <v>150</v>
      </c>
      <c r="U232" s="1" t="s">
        <v>47</v>
      </c>
      <c r="V232" s="1" t="s">
        <v>1262</v>
      </c>
      <c r="W232" s="76" t="s">
        <v>608</v>
      </c>
    </row>
    <row r="233" spans="2:24" ht="39.950000000000003" hidden="1" customHeight="1" x14ac:dyDescent="0.25">
      <c r="B233" s="152"/>
      <c r="C233" s="156"/>
      <c r="D233" s="69" t="s">
        <v>1945</v>
      </c>
      <c r="E233" s="87">
        <v>0.44569999999999999</v>
      </c>
      <c r="F233" s="64" t="s">
        <v>37</v>
      </c>
      <c r="G233" s="64">
        <f t="shared" si="26"/>
        <v>10.7</v>
      </c>
      <c r="H233" s="78">
        <v>4.8499999999999996</v>
      </c>
      <c r="I233" s="67">
        <f t="shared" si="25"/>
        <v>5.82</v>
      </c>
      <c r="J233" s="68">
        <f t="shared" si="23"/>
        <v>62.28</v>
      </c>
      <c r="L233" s="1" t="s">
        <v>1240</v>
      </c>
      <c r="M233" s="1" t="s">
        <v>1935</v>
      </c>
      <c r="N233" s="1" t="s">
        <v>37</v>
      </c>
      <c r="O233" s="1" t="s">
        <v>47</v>
      </c>
      <c r="P233" s="1" t="s">
        <v>1241</v>
      </c>
      <c r="Q233" s="1" t="s">
        <v>60</v>
      </c>
      <c r="R233" s="1" t="s">
        <v>1168</v>
      </c>
      <c r="S233" s="1" t="s">
        <v>1945</v>
      </c>
      <c r="T233" s="1" t="s">
        <v>37</v>
      </c>
      <c r="U233" s="1" t="s">
        <v>47</v>
      </c>
      <c r="V233" s="1" t="s">
        <v>1263</v>
      </c>
      <c r="W233" s="76" t="s">
        <v>1170</v>
      </c>
    </row>
    <row r="234" spans="2:24" ht="39.950000000000003" hidden="1" customHeight="1" x14ac:dyDescent="0.25">
      <c r="B234" s="148"/>
      <c r="C234" s="157"/>
      <c r="D234" s="63" t="s">
        <v>1946</v>
      </c>
      <c r="E234" s="87">
        <v>4.1799999999999997E-2</v>
      </c>
      <c r="F234" s="64" t="s">
        <v>150</v>
      </c>
      <c r="G234" s="64">
        <f t="shared" si="26"/>
        <v>1.01</v>
      </c>
      <c r="H234" s="78">
        <v>4.46</v>
      </c>
      <c r="I234" s="67">
        <f t="shared" si="25"/>
        <v>5.3599999999999994</v>
      </c>
      <c r="J234" s="68">
        <f t="shared" si="23"/>
        <v>5.42</v>
      </c>
      <c r="L234" s="1" t="s">
        <v>1240</v>
      </c>
      <c r="M234" s="1" t="s">
        <v>1935</v>
      </c>
      <c r="N234" s="1" t="s">
        <v>37</v>
      </c>
      <c r="O234" s="1" t="s">
        <v>47</v>
      </c>
      <c r="P234" s="1" t="s">
        <v>1241</v>
      </c>
      <c r="Q234" s="1" t="s">
        <v>60</v>
      </c>
      <c r="R234" s="1" t="s">
        <v>1171</v>
      </c>
      <c r="S234" s="1" t="s">
        <v>1946</v>
      </c>
      <c r="T234" s="1" t="s">
        <v>150</v>
      </c>
      <c r="U234" s="1" t="s">
        <v>47</v>
      </c>
      <c r="V234" s="1" t="s">
        <v>1261</v>
      </c>
      <c r="W234" s="76" t="s">
        <v>1172</v>
      </c>
    </row>
    <row r="235" spans="2:24" ht="30" customHeight="1" x14ac:dyDescent="0.25">
      <c r="B235" s="145" t="s">
        <v>2023</v>
      </c>
      <c r="C235" s="146"/>
      <c r="D235" s="146"/>
      <c r="E235" s="146"/>
      <c r="F235" s="60" t="s">
        <v>1236</v>
      </c>
      <c r="G235" s="60">
        <v>1</v>
      </c>
      <c r="H235" s="61">
        <f>J235/G235/(1+$I$3)</f>
        <v>640.55833333333328</v>
      </c>
      <c r="I235" s="61">
        <f>J235/G235</f>
        <v>768.67</v>
      </c>
      <c r="J235" s="62">
        <f>SUM(J236:J249)</f>
        <v>768.67</v>
      </c>
      <c r="L235" s="55" t="s">
        <v>1411</v>
      </c>
      <c r="M235" s="55" t="s">
        <v>1412</v>
      </c>
      <c r="N235" s="55" t="s">
        <v>150</v>
      </c>
      <c r="O235" s="55" t="s">
        <v>47</v>
      </c>
      <c r="P235" s="55" t="s">
        <v>1413</v>
      </c>
      <c r="Q235" s="55" t="s">
        <v>44</v>
      </c>
      <c r="R235" s="55" t="s">
        <v>44</v>
      </c>
      <c r="S235" s="55" t="s">
        <v>44</v>
      </c>
      <c r="T235" s="9" t="s">
        <v>44</v>
      </c>
      <c r="U235" s="9" t="s">
        <v>44</v>
      </c>
      <c r="V235" s="9" t="s">
        <v>44</v>
      </c>
      <c r="W235" s="9" t="s">
        <v>44</v>
      </c>
    </row>
    <row r="236" spans="2:24" ht="39.950000000000003" hidden="1" customHeight="1" x14ac:dyDescent="0.25">
      <c r="B236" s="147" t="s">
        <v>1446</v>
      </c>
      <c r="C236" s="155" t="s">
        <v>1441</v>
      </c>
      <c r="D236" s="63" t="s">
        <v>1415</v>
      </c>
      <c r="E236" s="87">
        <v>1</v>
      </c>
      <c r="F236" s="64" t="s">
        <v>150</v>
      </c>
      <c r="G236" s="64">
        <f>ROUNDUP(E236*$G$235,2)</f>
        <v>1</v>
      </c>
      <c r="H236" s="78">
        <v>8.4499999999999993</v>
      </c>
      <c r="I236" s="67">
        <f t="shared" ref="I236:I249" si="27">ROUNDUP(H236*(1+$I$3),2)</f>
        <v>10.14</v>
      </c>
      <c r="J236" s="68">
        <f t="shared" si="23"/>
        <v>10.14</v>
      </c>
      <c r="L236" s="1">
        <v>88504</v>
      </c>
      <c r="M236" s="1" t="s">
        <v>1412</v>
      </c>
      <c r="N236" s="1" t="s">
        <v>150</v>
      </c>
      <c r="O236" s="1" t="s">
        <v>47</v>
      </c>
      <c r="P236" s="1" t="s">
        <v>1413</v>
      </c>
      <c r="Q236" s="1" t="s">
        <v>95</v>
      </c>
      <c r="R236" s="1" t="s">
        <v>1414</v>
      </c>
      <c r="S236" s="1" t="s">
        <v>1415</v>
      </c>
      <c r="T236" s="1" t="s">
        <v>150</v>
      </c>
      <c r="U236" s="1" t="s">
        <v>47</v>
      </c>
      <c r="V236" s="1" t="s">
        <v>164</v>
      </c>
      <c r="W236" s="76" t="s">
        <v>1416</v>
      </c>
      <c r="X236" s="76"/>
    </row>
    <row r="237" spans="2:24" ht="39.950000000000003" hidden="1" customHeight="1" x14ac:dyDescent="0.25">
      <c r="B237" s="152"/>
      <c r="C237" s="156"/>
      <c r="D237" s="69" t="s">
        <v>1947</v>
      </c>
      <c r="E237" s="87">
        <v>2</v>
      </c>
      <c r="F237" s="64" t="s">
        <v>150</v>
      </c>
      <c r="G237" s="64">
        <f t="shared" ref="G237:G249" si="28">ROUNDUP(E237*$G$235,2)</f>
        <v>2</v>
      </c>
      <c r="H237" s="78">
        <v>14.5</v>
      </c>
      <c r="I237" s="67">
        <f t="shared" si="27"/>
        <v>17.399999999999999</v>
      </c>
      <c r="J237" s="68">
        <f t="shared" si="23"/>
        <v>34.799999999999997</v>
      </c>
      <c r="L237" s="1" t="s">
        <v>1411</v>
      </c>
      <c r="M237" s="1" t="s">
        <v>1412</v>
      </c>
      <c r="N237" s="1" t="s">
        <v>150</v>
      </c>
      <c r="O237" s="1" t="s">
        <v>47</v>
      </c>
      <c r="P237" s="1" t="s">
        <v>1413</v>
      </c>
      <c r="Q237" s="1" t="s">
        <v>95</v>
      </c>
      <c r="R237" s="1" t="s">
        <v>1417</v>
      </c>
      <c r="S237" s="1" t="s">
        <v>1947</v>
      </c>
      <c r="T237" s="1" t="s">
        <v>150</v>
      </c>
      <c r="U237" s="1" t="s">
        <v>47</v>
      </c>
      <c r="V237" s="1" t="s">
        <v>896</v>
      </c>
      <c r="W237" s="76" t="s">
        <v>1418</v>
      </c>
      <c r="X237" s="76"/>
    </row>
    <row r="238" spans="2:24" ht="39.950000000000003" hidden="1" customHeight="1" x14ac:dyDescent="0.25">
      <c r="B238" s="152"/>
      <c r="C238" s="156"/>
      <c r="D238" s="69" t="s">
        <v>1948</v>
      </c>
      <c r="E238" s="87">
        <v>1</v>
      </c>
      <c r="F238" s="64" t="s">
        <v>150</v>
      </c>
      <c r="G238" s="64">
        <f t="shared" si="28"/>
        <v>1</v>
      </c>
      <c r="H238" s="78">
        <v>13.32</v>
      </c>
      <c r="I238" s="67">
        <f t="shared" si="27"/>
        <v>15.99</v>
      </c>
      <c r="J238" s="68">
        <f t="shared" si="23"/>
        <v>15.99</v>
      </c>
      <c r="L238" s="1" t="s">
        <v>1411</v>
      </c>
      <c r="M238" s="1" t="s">
        <v>1412</v>
      </c>
      <c r="N238" s="1" t="s">
        <v>150</v>
      </c>
      <c r="O238" s="1" t="s">
        <v>47</v>
      </c>
      <c r="P238" s="1" t="s">
        <v>1413</v>
      </c>
      <c r="Q238" s="1" t="s">
        <v>95</v>
      </c>
      <c r="R238" s="1" t="s">
        <v>1419</v>
      </c>
      <c r="S238" s="1" t="s">
        <v>1948</v>
      </c>
      <c r="T238" s="1" t="s">
        <v>150</v>
      </c>
      <c r="U238" s="1" t="s">
        <v>47</v>
      </c>
      <c r="V238" s="1" t="s">
        <v>164</v>
      </c>
      <c r="W238" s="76" t="s">
        <v>1420</v>
      </c>
      <c r="X238" s="76"/>
    </row>
    <row r="239" spans="2:24" ht="39.950000000000003" hidden="1" customHeight="1" x14ac:dyDescent="0.25">
      <c r="B239" s="152"/>
      <c r="C239" s="156"/>
      <c r="D239" s="69" t="s">
        <v>1422</v>
      </c>
      <c r="E239" s="87">
        <v>0.4</v>
      </c>
      <c r="F239" s="64" t="s">
        <v>150</v>
      </c>
      <c r="G239" s="64">
        <f t="shared" si="28"/>
        <v>0.4</v>
      </c>
      <c r="H239" s="78">
        <v>5.51</v>
      </c>
      <c r="I239" s="67">
        <f t="shared" si="27"/>
        <v>6.62</v>
      </c>
      <c r="J239" s="68">
        <f t="shared" si="23"/>
        <v>2.65</v>
      </c>
      <c r="L239" s="1" t="s">
        <v>1411</v>
      </c>
      <c r="M239" s="1" t="s">
        <v>1412</v>
      </c>
      <c r="N239" s="1" t="s">
        <v>150</v>
      </c>
      <c r="O239" s="1" t="s">
        <v>47</v>
      </c>
      <c r="P239" s="1" t="s">
        <v>1413</v>
      </c>
      <c r="Q239" s="1" t="s">
        <v>95</v>
      </c>
      <c r="R239" s="1" t="s">
        <v>1421</v>
      </c>
      <c r="S239" s="1" t="s">
        <v>1422</v>
      </c>
      <c r="T239" s="1" t="s">
        <v>150</v>
      </c>
      <c r="U239" s="1" t="s">
        <v>179</v>
      </c>
      <c r="V239" s="1" t="s">
        <v>773</v>
      </c>
      <c r="W239" s="76" t="s">
        <v>1423</v>
      </c>
      <c r="X239" s="76"/>
    </row>
    <row r="240" spans="2:24" ht="39.950000000000003" hidden="1" customHeight="1" x14ac:dyDescent="0.25">
      <c r="B240" s="152"/>
      <c r="C240" s="156"/>
      <c r="D240" s="69" t="s">
        <v>1949</v>
      </c>
      <c r="E240" s="87">
        <v>0.3</v>
      </c>
      <c r="F240" s="64" t="s">
        <v>150</v>
      </c>
      <c r="G240" s="64">
        <f t="shared" si="28"/>
        <v>0.3</v>
      </c>
      <c r="H240" s="78">
        <v>2.15</v>
      </c>
      <c r="I240" s="67">
        <f t="shared" si="27"/>
        <v>2.58</v>
      </c>
      <c r="J240" s="68">
        <f t="shared" si="23"/>
        <v>0.78</v>
      </c>
      <c r="L240" s="1" t="s">
        <v>1411</v>
      </c>
      <c r="M240" s="1" t="s">
        <v>1412</v>
      </c>
      <c r="N240" s="1" t="s">
        <v>150</v>
      </c>
      <c r="O240" s="1" t="s">
        <v>47</v>
      </c>
      <c r="P240" s="1" t="s">
        <v>1413</v>
      </c>
      <c r="Q240" s="1" t="s">
        <v>95</v>
      </c>
      <c r="R240" s="1" t="s">
        <v>1424</v>
      </c>
      <c r="S240" s="1" t="s">
        <v>1949</v>
      </c>
      <c r="T240" s="1" t="s">
        <v>150</v>
      </c>
      <c r="U240" s="1" t="s">
        <v>179</v>
      </c>
      <c r="V240" s="1" t="s">
        <v>444</v>
      </c>
      <c r="W240" s="76" t="s">
        <v>1425</v>
      </c>
      <c r="X240" s="76"/>
    </row>
    <row r="241" spans="2:24" ht="39.950000000000003" hidden="1" customHeight="1" x14ac:dyDescent="0.25">
      <c r="B241" s="152"/>
      <c r="C241" s="156"/>
      <c r="D241" s="69" t="s">
        <v>1950</v>
      </c>
      <c r="E241" s="87">
        <v>1</v>
      </c>
      <c r="F241" s="64" t="s">
        <v>150</v>
      </c>
      <c r="G241" s="64">
        <f t="shared" si="28"/>
        <v>1</v>
      </c>
      <c r="H241" s="78">
        <v>1.65</v>
      </c>
      <c r="I241" s="67">
        <f t="shared" si="27"/>
        <v>1.98</v>
      </c>
      <c r="J241" s="68">
        <f t="shared" si="23"/>
        <v>1.98</v>
      </c>
      <c r="L241" s="1" t="s">
        <v>1411</v>
      </c>
      <c r="M241" s="1" t="s">
        <v>1412</v>
      </c>
      <c r="N241" s="1" t="s">
        <v>150</v>
      </c>
      <c r="O241" s="1" t="s">
        <v>47</v>
      </c>
      <c r="P241" s="1" t="s">
        <v>1413</v>
      </c>
      <c r="Q241" s="1" t="s">
        <v>95</v>
      </c>
      <c r="R241" s="1" t="s">
        <v>1426</v>
      </c>
      <c r="S241" s="1" t="s">
        <v>1950</v>
      </c>
      <c r="T241" s="1" t="s">
        <v>150</v>
      </c>
      <c r="U241" s="1" t="s">
        <v>47</v>
      </c>
      <c r="V241" s="1" t="s">
        <v>164</v>
      </c>
      <c r="W241" s="76" t="s">
        <v>800</v>
      </c>
      <c r="X241" s="76"/>
    </row>
    <row r="242" spans="2:24" ht="39.950000000000003" hidden="1" customHeight="1" x14ac:dyDescent="0.25">
      <c r="B242" s="152"/>
      <c r="C242" s="156"/>
      <c r="D242" s="69" t="s">
        <v>1951</v>
      </c>
      <c r="E242" s="87">
        <v>1</v>
      </c>
      <c r="F242" s="64" t="s">
        <v>150</v>
      </c>
      <c r="G242" s="64">
        <f t="shared" si="28"/>
        <v>1</v>
      </c>
      <c r="H242" s="78">
        <v>3.12</v>
      </c>
      <c r="I242" s="67">
        <f t="shared" si="27"/>
        <v>3.75</v>
      </c>
      <c r="J242" s="68">
        <f t="shared" si="23"/>
        <v>3.75</v>
      </c>
      <c r="L242" s="1" t="s">
        <v>1411</v>
      </c>
      <c r="M242" s="1" t="s">
        <v>1412</v>
      </c>
      <c r="N242" s="1" t="s">
        <v>150</v>
      </c>
      <c r="O242" s="1" t="s">
        <v>47</v>
      </c>
      <c r="P242" s="1" t="s">
        <v>1413</v>
      </c>
      <c r="Q242" s="1" t="s">
        <v>95</v>
      </c>
      <c r="R242" s="1" t="s">
        <v>1427</v>
      </c>
      <c r="S242" s="1" t="s">
        <v>1951</v>
      </c>
      <c r="T242" s="1" t="s">
        <v>150</v>
      </c>
      <c r="U242" s="1" t="s">
        <v>47</v>
      </c>
      <c r="V242" s="1" t="s">
        <v>164</v>
      </c>
      <c r="W242" s="76" t="s">
        <v>1428</v>
      </c>
      <c r="X242" s="76"/>
    </row>
    <row r="243" spans="2:24" ht="39.950000000000003" hidden="1" customHeight="1" x14ac:dyDescent="0.25">
      <c r="B243" s="152"/>
      <c r="C243" s="156"/>
      <c r="D243" s="69" t="s">
        <v>1952</v>
      </c>
      <c r="E243" s="87">
        <v>1.5</v>
      </c>
      <c r="F243" s="64" t="s">
        <v>37</v>
      </c>
      <c r="G243" s="64">
        <f t="shared" si="28"/>
        <v>1.5</v>
      </c>
      <c r="H243" s="78">
        <v>2.81</v>
      </c>
      <c r="I243" s="67">
        <f t="shared" si="27"/>
        <v>3.38</v>
      </c>
      <c r="J243" s="68">
        <f t="shared" si="23"/>
        <v>5.07</v>
      </c>
      <c r="L243" s="1" t="s">
        <v>1411</v>
      </c>
      <c r="M243" s="1" t="s">
        <v>1412</v>
      </c>
      <c r="N243" s="1" t="s">
        <v>150</v>
      </c>
      <c r="O243" s="1" t="s">
        <v>47</v>
      </c>
      <c r="P243" s="1" t="s">
        <v>1413</v>
      </c>
      <c r="Q243" s="1" t="s">
        <v>95</v>
      </c>
      <c r="R243" s="1" t="s">
        <v>1429</v>
      </c>
      <c r="S243" s="1" t="s">
        <v>1952</v>
      </c>
      <c r="T243" s="1" t="s">
        <v>37</v>
      </c>
      <c r="U243" s="1" t="s">
        <v>179</v>
      </c>
      <c r="V243" s="1" t="s">
        <v>151</v>
      </c>
      <c r="W243" s="76" t="s">
        <v>1430</v>
      </c>
      <c r="X243" s="76"/>
    </row>
    <row r="244" spans="2:24" ht="39.950000000000003" hidden="1" customHeight="1" x14ac:dyDescent="0.25">
      <c r="B244" s="152"/>
      <c r="C244" s="156"/>
      <c r="D244" s="69" t="s">
        <v>1953</v>
      </c>
      <c r="E244" s="87">
        <v>2</v>
      </c>
      <c r="F244" s="64" t="s">
        <v>37</v>
      </c>
      <c r="G244" s="64">
        <f t="shared" si="28"/>
        <v>2</v>
      </c>
      <c r="H244" s="78">
        <v>6.31</v>
      </c>
      <c r="I244" s="67">
        <f t="shared" si="27"/>
        <v>7.58</v>
      </c>
      <c r="J244" s="68">
        <f t="shared" si="23"/>
        <v>15.16</v>
      </c>
      <c r="L244" s="1" t="s">
        <v>1411</v>
      </c>
      <c r="M244" s="1" t="s">
        <v>1412</v>
      </c>
      <c r="N244" s="1" t="s">
        <v>150</v>
      </c>
      <c r="O244" s="1" t="s">
        <v>47</v>
      </c>
      <c r="P244" s="1" t="s">
        <v>1413</v>
      </c>
      <c r="Q244" s="1" t="s">
        <v>95</v>
      </c>
      <c r="R244" s="1" t="s">
        <v>1431</v>
      </c>
      <c r="S244" s="1" t="s">
        <v>1953</v>
      </c>
      <c r="T244" s="1" t="s">
        <v>37</v>
      </c>
      <c r="U244" s="1" t="s">
        <v>47</v>
      </c>
      <c r="V244" s="1" t="s">
        <v>896</v>
      </c>
      <c r="W244" s="76" t="s">
        <v>349</v>
      </c>
      <c r="X244" s="76"/>
    </row>
    <row r="245" spans="2:24" ht="39.950000000000003" hidden="1" customHeight="1" x14ac:dyDescent="0.25">
      <c r="B245" s="152"/>
      <c r="C245" s="156"/>
      <c r="D245" s="69" t="s">
        <v>1954</v>
      </c>
      <c r="E245" s="87">
        <v>1</v>
      </c>
      <c r="F245" s="64" t="s">
        <v>150</v>
      </c>
      <c r="G245" s="64">
        <f t="shared" si="28"/>
        <v>1</v>
      </c>
      <c r="H245" s="78">
        <v>38.270000000000003</v>
      </c>
      <c r="I245" s="67">
        <f t="shared" si="27"/>
        <v>45.93</v>
      </c>
      <c r="J245" s="68">
        <f t="shared" si="23"/>
        <v>45.93</v>
      </c>
      <c r="L245" s="1" t="s">
        <v>1411</v>
      </c>
      <c r="M245" s="1" t="s">
        <v>1412</v>
      </c>
      <c r="N245" s="1" t="s">
        <v>150</v>
      </c>
      <c r="O245" s="1" t="s">
        <v>47</v>
      </c>
      <c r="P245" s="1" t="s">
        <v>1413</v>
      </c>
      <c r="Q245" s="1" t="s">
        <v>95</v>
      </c>
      <c r="R245" s="1" t="s">
        <v>1432</v>
      </c>
      <c r="S245" s="1" t="s">
        <v>1954</v>
      </c>
      <c r="T245" s="1" t="s">
        <v>150</v>
      </c>
      <c r="U245" s="1" t="s">
        <v>47</v>
      </c>
      <c r="V245" s="1" t="s">
        <v>164</v>
      </c>
      <c r="W245" s="76" t="s">
        <v>1433</v>
      </c>
      <c r="X245" s="76"/>
    </row>
    <row r="246" spans="2:24" ht="39.950000000000003" hidden="1" customHeight="1" x14ac:dyDescent="0.25">
      <c r="B246" s="152"/>
      <c r="C246" s="156"/>
      <c r="D246" s="69" t="s">
        <v>1435</v>
      </c>
      <c r="E246" s="87">
        <v>1</v>
      </c>
      <c r="F246" s="64" t="s">
        <v>150</v>
      </c>
      <c r="G246" s="64">
        <f t="shared" si="28"/>
        <v>1</v>
      </c>
      <c r="H246" s="78">
        <v>33.270000000000003</v>
      </c>
      <c r="I246" s="67">
        <f t="shared" si="27"/>
        <v>39.93</v>
      </c>
      <c r="J246" s="68">
        <f t="shared" si="23"/>
        <v>39.93</v>
      </c>
      <c r="L246" s="1" t="s">
        <v>1411</v>
      </c>
      <c r="M246" s="1" t="s">
        <v>1412</v>
      </c>
      <c r="N246" s="1" t="s">
        <v>150</v>
      </c>
      <c r="O246" s="1" t="s">
        <v>47</v>
      </c>
      <c r="P246" s="1" t="s">
        <v>1413</v>
      </c>
      <c r="Q246" s="1" t="s">
        <v>95</v>
      </c>
      <c r="R246" s="1" t="s">
        <v>1434</v>
      </c>
      <c r="S246" s="1" t="s">
        <v>1435</v>
      </c>
      <c r="T246" s="1" t="s">
        <v>150</v>
      </c>
      <c r="U246" s="1" t="s">
        <v>47</v>
      </c>
      <c r="V246" s="1" t="s">
        <v>164</v>
      </c>
      <c r="W246" s="76" t="s">
        <v>1436</v>
      </c>
      <c r="X246" s="76"/>
    </row>
    <row r="247" spans="2:24" ht="39.950000000000003" hidden="1" customHeight="1" x14ac:dyDescent="0.25">
      <c r="B247" s="152"/>
      <c r="C247" s="156"/>
      <c r="D247" s="69" t="s">
        <v>1438</v>
      </c>
      <c r="E247" s="87">
        <v>1</v>
      </c>
      <c r="F247" s="64" t="s">
        <v>150</v>
      </c>
      <c r="G247" s="64">
        <f t="shared" si="28"/>
        <v>1</v>
      </c>
      <c r="H247" s="78">
        <v>190.03</v>
      </c>
      <c r="I247" s="67">
        <f t="shared" si="27"/>
        <v>228.04</v>
      </c>
      <c r="J247" s="68">
        <f t="shared" si="23"/>
        <v>228.04</v>
      </c>
      <c r="L247" s="1" t="s">
        <v>1411</v>
      </c>
      <c r="M247" s="1" t="s">
        <v>1412</v>
      </c>
      <c r="N247" s="1" t="s">
        <v>150</v>
      </c>
      <c r="O247" s="1" t="s">
        <v>47</v>
      </c>
      <c r="P247" s="1" t="s">
        <v>1413</v>
      </c>
      <c r="Q247" s="1" t="s">
        <v>95</v>
      </c>
      <c r="R247" s="1" t="s">
        <v>1437</v>
      </c>
      <c r="S247" s="1" t="s">
        <v>1438</v>
      </c>
      <c r="T247" s="1" t="s">
        <v>150</v>
      </c>
      <c r="U247" s="1" t="s">
        <v>47</v>
      </c>
      <c r="V247" s="1" t="s">
        <v>164</v>
      </c>
      <c r="W247" s="76" t="s">
        <v>1439</v>
      </c>
      <c r="X247" s="76"/>
    </row>
    <row r="248" spans="2:24" ht="39.950000000000003" hidden="1" customHeight="1" x14ac:dyDescent="0.25">
      <c r="B248" s="152"/>
      <c r="C248" s="156"/>
      <c r="D248" s="69" t="s">
        <v>1388</v>
      </c>
      <c r="E248" s="87">
        <v>7.7</v>
      </c>
      <c r="F248" s="64" t="s">
        <v>63</v>
      </c>
      <c r="G248" s="64">
        <f t="shared" si="28"/>
        <v>7.7</v>
      </c>
      <c r="H248" s="78">
        <v>17.2</v>
      </c>
      <c r="I248" s="67">
        <f t="shared" si="27"/>
        <v>20.64</v>
      </c>
      <c r="J248" s="68">
        <f t="shared" si="23"/>
        <v>158.92999999999998</v>
      </c>
      <c r="L248" s="1" t="s">
        <v>1411</v>
      </c>
      <c r="M248" s="1" t="s">
        <v>1412</v>
      </c>
      <c r="N248" s="1" t="s">
        <v>150</v>
      </c>
      <c r="O248" s="1" t="s">
        <v>47</v>
      </c>
      <c r="P248" s="1" t="s">
        <v>1413</v>
      </c>
      <c r="Q248" s="1" t="s">
        <v>60</v>
      </c>
      <c r="R248" s="1" t="s">
        <v>1387</v>
      </c>
      <c r="S248" s="1" t="s">
        <v>1388</v>
      </c>
      <c r="T248" s="1" t="s">
        <v>63</v>
      </c>
      <c r="U248" s="1" t="s">
        <v>47</v>
      </c>
      <c r="V248" s="1" t="s">
        <v>1440</v>
      </c>
      <c r="W248" s="76" t="s">
        <v>1389</v>
      </c>
      <c r="X248" s="76"/>
    </row>
    <row r="249" spans="2:24" ht="39.950000000000003" hidden="1" customHeight="1" x14ac:dyDescent="0.25">
      <c r="B249" s="148"/>
      <c r="C249" s="157"/>
      <c r="D249" s="63" t="s">
        <v>984</v>
      </c>
      <c r="E249" s="87">
        <v>7.7</v>
      </c>
      <c r="F249" s="64" t="s">
        <v>63</v>
      </c>
      <c r="G249" s="64">
        <f t="shared" si="28"/>
        <v>7.7</v>
      </c>
      <c r="H249" s="78">
        <v>22.24</v>
      </c>
      <c r="I249" s="67">
        <f t="shared" si="27"/>
        <v>26.69</v>
      </c>
      <c r="J249" s="68">
        <f t="shared" si="23"/>
        <v>205.51999999999998</v>
      </c>
      <c r="L249" s="1" t="s">
        <v>1411</v>
      </c>
      <c r="M249" s="1" t="s">
        <v>1412</v>
      </c>
      <c r="N249" s="1" t="s">
        <v>150</v>
      </c>
      <c r="O249" s="1" t="s">
        <v>47</v>
      </c>
      <c r="P249" s="1" t="s">
        <v>1413</v>
      </c>
      <c r="Q249" s="1" t="s">
        <v>60</v>
      </c>
      <c r="R249" s="1" t="s">
        <v>1390</v>
      </c>
      <c r="S249" s="1" t="s">
        <v>984</v>
      </c>
      <c r="T249" s="1" t="s">
        <v>63</v>
      </c>
      <c r="U249" s="1" t="s">
        <v>47</v>
      </c>
      <c r="V249" s="1" t="s">
        <v>1440</v>
      </c>
      <c r="W249" s="76" t="s">
        <v>986</v>
      </c>
      <c r="X249" s="76"/>
    </row>
    <row r="250" spans="2:24" ht="24.95" customHeight="1" thickBot="1" x14ac:dyDescent="0.3">
      <c r="B250" s="79"/>
      <c r="C250" s="80"/>
      <c r="D250" s="80"/>
      <c r="E250" s="81"/>
      <c r="F250" s="81"/>
      <c r="G250" s="81"/>
      <c r="H250" s="81"/>
      <c r="I250" s="81" t="s">
        <v>13</v>
      </c>
      <c r="J250" s="82">
        <f>SUM(J197:J249)/2</f>
        <v>3412.6099999999997</v>
      </c>
      <c r="L250" s="104"/>
    </row>
    <row r="251" spans="2:24" ht="5.0999999999999996" customHeight="1" thickBot="1" x14ac:dyDescent="0.3">
      <c r="B251" s="149"/>
      <c r="C251" s="150"/>
      <c r="D251" s="150"/>
      <c r="E251" s="150"/>
      <c r="F251" s="150"/>
      <c r="G251" s="150"/>
      <c r="H251" s="150"/>
      <c r="I251" s="150"/>
      <c r="J251" s="151"/>
      <c r="L251" s="9"/>
      <c r="M251" s="9"/>
      <c r="N251" s="9"/>
      <c r="O251" s="9"/>
      <c r="P251" s="9"/>
      <c r="Q251" s="9"/>
      <c r="R251" s="9"/>
      <c r="S251" s="9"/>
    </row>
    <row r="252" spans="2:24" ht="30" customHeight="1" x14ac:dyDescent="0.25">
      <c r="B252" s="106" t="s">
        <v>1442</v>
      </c>
      <c r="C252" s="158" t="s">
        <v>1366</v>
      </c>
      <c r="D252" s="158"/>
      <c r="E252" s="158"/>
      <c r="F252" s="158"/>
      <c r="G252" s="158"/>
      <c r="H252" s="158"/>
      <c r="I252" s="107"/>
      <c r="J252" s="108">
        <f>J285/$J$492</f>
        <v>2.0303896319407079E-2</v>
      </c>
    </row>
    <row r="253" spans="2:24" ht="54.95" customHeight="1" x14ac:dyDescent="0.25">
      <c r="B253" s="153" t="s">
        <v>1955</v>
      </c>
      <c r="C253" s="154"/>
      <c r="D253" s="154"/>
      <c r="E253" s="154"/>
      <c r="F253" s="96" t="s">
        <v>938</v>
      </c>
      <c r="G253" s="96">
        <f>36+7*4</f>
        <v>64</v>
      </c>
      <c r="H253" s="97">
        <f>J253/G253/(1+$I$3)</f>
        <v>50.603255208333337</v>
      </c>
      <c r="I253" s="97">
        <f>J253/G253</f>
        <v>60.723906249999999</v>
      </c>
      <c r="J253" s="98">
        <f>SUM(J254:J270)</f>
        <v>3886.33</v>
      </c>
      <c r="L253" s="55">
        <v>91790</v>
      </c>
      <c r="M253" s="55" t="s">
        <v>1956</v>
      </c>
      <c r="N253" s="55" t="s">
        <v>37</v>
      </c>
      <c r="O253" s="55" t="s">
        <v>47</v>
      </c>
      <c r="P253" s="55" t="s">
        <v>1326</v>
      </c>
      <c r="Q253" s="55" t="s">
        <v>44</v>
      </c>
      <c r="R253" s="55" t="s">
        <v>44</v>
      </c>
      <c r="S253" s="55" t="s">
        <v>44</v>
      </c>
      <c r="T253" s="9" t="s">
        <v>44</v>
      </c>
      <c r="U253" s="9" t="s">
        <v>44</v>
      </c>
      <c r="V253" s="9" t="s">
        <v>44</v>
      </c>
      <c r="W253" s="9" t="s">
        <v>44</v>
      </c>
    </row>
    <row r="254" spans="2:24" ht="39.950000000000003" hidden="1" customHeight="1" x14ac:dyDescent="0.25">
      <c r="B254" s="147" t="s">
        <v>1447</v>
      </c>
      <c r="C254" s="155" t="s">
        <v>1365</v>
      </c>
      <c r="D254" s="63" t="s">
        <v>1957</v>
      </c>
      <c r="E254" s="87">
        <v>0.36840000000000001</v>
      </c>
      <c r="F254" s="64" t="s">
        <v>37</v>
      </c>
      <c r="G254" s="64">
        <f>ROUNDUP(E254*$G$253,2)</f>
        <v>23.580000000000002</v>
      </c>
      <c r="H254" s="78">
        <v>49.39</v>
      </c>
      <c r="I254" s="67">
        <f t="shared" ref="I254:I270" si="29">ROUNDUP(H254*(1+$I$3),2)</f>
        <v>59.269999999999996</v>
      </c>
      <c r="J254" s="68">
        <f t="shared" ref="J254:J270" si="30">ROUNDUP(G254*I254,2)</f>
        <v>1397.59</v>
      </c>
      <c r="L254" s="1" t="s">
        <v>1325</v>
      </c>
      <c r="M254" s="1" t="s">
        <v>1956</v>
      </c>
      <c r="N254" s="1" t="s">
        <v>37</v>
      </c>
      <c r="O254" s="1" t="s">
        <v>47</v>
      </c>
      <c r="P254" s="1" t="s">
        <v>1326</v>
      </c>
      <c r="Q254" s="1" t="s">
        <v>60</v>
      </c>
      <c r="R254" s="1" t="s">
        <v>1327</v>
      </c>
      <c r="S254" s="1" t="s">
        <v>1957</v>
      </c>
      <c r="T254" s="1" t="s">
        <v>37</v>
      </c>
      <c r="U254" s="1" t="s">
        <v>47</v>
      </c>
      <c r="V254" s="1" t="s">
        <v>1328</v>
      </c>
      <c r="W254" s="76" t="s">
        <v>1329</v>
      </c>
      <c r="X254" s="76"/>
    </row>
    <row r="255" spans="2:24" ht="39.950000000000003" hidden="1" customHeight="1" x14ac:dyDescent="0.25">
      <c r="B255" s="152"/>
      <c r="C255" s="156"/>
      <c r="D255" s="69" t="s">
        <v>1958</v>
      </c>
      <c r="E255" s="87">
        <v>1.9599999999999999E-2</v>
      </c>
      <c r="F255" s="64" t="s">
        <v>150</v>
      </c>
      <c r="G255" s="64">
        <f t="shared" ref="G255:G270" si="31">ROUNDUP(E255*$G$253,2)</f>
        <v>1.26</v>
      </c>
      <c r="H255" s="78">
        <v>30.2</v>
      </c>
      <c r="I255" s="67">
        <f t="shared" si="29"/>
        <v>36.24</v>
      </c>
      <c r="J255" s="68">
        <f t="shared" si="30"/>
        <v>45.669999999999995</v>
      </c>
      <c r="L255" s="1" t="s">
        <v>1325</v>
      </c>
      <c r="M255" s="1" t="s">
        <v>1956</v>
      </c>
      <c r="N255" s="1" t="s">
        <v>37</v>
      </c>
      <c r="O255" s="1" t="s">
        <v>47</v>
      </c>
      <c r="P255" s="1" t="s">
        <v>1326</v>
      </c>
      <c r="Q255" s="1" t="s">
        <v>60</v>
      </c>
      <c r="R255" s="1" t="s">
        <v>1330</v>
      </c>
      <c r="S255" s="1" t="s">
        <v>1958</v>
      </c>
      <c r="T255" s="1" t="s">
        <v>150</v>
      </c>
      <c r="U255" s="1" t="s">
        <v>47</v>
      </c>
      <c r="V255" s="1" t="s">
        <v>1331</v>
      </c>
      <c r="W255" s="76" t="s">
        <v>1332</v>
      </c>
      <c r="X255" s="76"/>
    </row>
    <row r="256" spans="2:24" ht="39.950000000000003" hidden="1" customHeight="1" x14ac:dyDescent="0.25">
      <c r="B256" s="152"/>
      <c r="C256" s="156"/>
      <c r="D256" s="69" t="s">
        <v>1959</v>
      </c>
      <c r="E256" s="87">
        <v>3.4799999999999998E-2</v>
      </c>
      <c r="F256" s="64" t="s">
        <v>150</v>
      </c>
      <c r="G256" s="64">
        <f t="shared" si="31"/>
        <v>2.23</v>
      </c>
      <c r="H256" s="78">
        <v>16.739999999999998</v>
      </c>
      <c r="I256" s="67">
        <f t="shared" si="29"/>
        <v>20.09</v>
      </c>
      <c r="J256" s="68">
        <f t="shared" si="30"/>
        <v>44.809999999999995</v>
      </c>
      <c r="L256" s="1" t="s">
        <v>1325</v>
      </c>
      <c r="M256" s="1" t="s">
        <v>1956</v>
      </c>
      <c r="N256" s="1" t="s">
        <v>37</v>
      </c>
      <c r="O256" s="1" t="s">
        <v>47</v>
      </c>
      <c r="P256" s="1" t="s">
        <v>1326</v>
      </c>
      <c r="Q256" s="1" t="s">
        <v>60</v>
      </c>
      <c r="R256" s="1" t="s">
        <v>1333</v>
      </c>
      <c r="S256" s="1" t="s">
        <v>1959</v>
      </c>
      <c r="T256" s="1" t="s">
        <v>150</v>
      </c>
      <c r="U256" s="1" t="s">
        <v>47</v>
      </c>
      <c r="V256" s="1" t="s">
        <v>1334</v>
      </c>
      <c r="W256" s="76" t="s">
        <v>1335</v>
      </c>
      <c r="X256" s="76"/>
    </row>
    <row r="257" spans="2:24" ht="39.950000000000003" hidden="1" customHeight="1" x14ac:dyDescent="0.25">
      <c r="B257" s="152"/>
      <c r="C257" s="156"/>
      <c r="D257" s="69" t="s">
        <v>1960</v>
      </c>
      <c r="E257" s="87">
        <v>4.3E-3</v>
      </c>
      <c r="F257" s="64" t="s">
        <v>150</v>
      </c>
      <c r="G257" s="64">
        <f t="shared" si="31"/>
        <v>0.28000000000000003</v>
      </c>
      <c r="H257" s="78">
        <v>43.57</v>
      </c>
      <c r="I257" s="67">
        <f t="shared" si="29"/>
        <v>52.29</v>
      </c>
      <c r="J257" s="68">
        <f t="shared" si="30"/>
        <v>14.65</v>
      </c>
      <c r="L257" s="1" t="s">
        <v>1325</v>
      </c>
      <c r="M257" s="1" t="s">
        <v>1956</v>
      </c>
      <c r="N257" s="1" t="s">
        <v>37</v>
      </c>
      <c r="O257" s="1" t="s">
        <v>47</v>
      </c>
      <c r="P257" s="1" t="s">
        <v>1326</v>
      </c>
      <c r="Q257" s="1" t="s">
        <v>60</v>
      </c>
      <c r="R257" s="1" t="s">
        <v>1336</v>
      </c>
      <c r="S257" s="1" t="s">
        <v>1960</v>
      </c>
      <c r="T257" s="1" t="s">
        <v>150</v>
      </c>
      <c r="U257" s="1" t="s">
        <v>47</v>
      </c>
      <c r="V257" s="1" t="s">
        <v>1337</v>
      </c>
      <c r="W257" s="76" t="s">
        <v>1338</v>
      </c>
      <c r="X257" s="76"/>
    </row>
    <row r="258" spans="2:24" ht="39.950000000000003" hidden="1" customHeight="1" x14ac:dyDescent="0.25">
      <c r="B258" s="152"/>
      <c r="C258" s="156"/>
      <c r="D258" s="69" t="s">
        <v>1961</v>
      </c>
      <c r="E258" s="87">
        <v>0.63160000000000005</v>
      </c>
      <c r="F258" s="64" t="s">
        <v>150</v>
      </c>
      <c r="G258" s="64">
        <f t="shared" si="31"/>
        <v>40.43</v>
      </c>
      <c r="H258" s="78">
        <v>31.36</v>
      </c>
      <c r="I258" s="67">
        <f t="shared" si="29"/>
        <v>37.64</v>
      </c>
      <c r="J258" s="68">
        <f t="shared" si="30"/>
        <v>1521.79</v>
      </c>
      <c r="L258" s="1" t="s">
        <v>1325</v>
      </c>
      <c r="M258" s="1" t="s">
        <v>1956</v>
      </c>
      <c r="N258" s="1" t="s">
        <v>37</v>
      </c>
      <c r="O258" s="1" t="s">
        <v>47</v>
      </c>
      <c r="P258" s="1" t="s">
        <v>1326</v>
      </c>
      <c r="Q258" s="1" t="s">
        <v>60</v>
      </c>
      <c r="R258" s="1" t="s">
        <v>1339</v>
      </c>
      <c r="S258" s="1" t="s">
        <v>1961</v>
      </c>
      <c r="T258" s="1" t="s">
        <v>37</v>
      </c>
      <c r="U258" s="1" t="s">
        <v>47</v>
      </c>
      <c r="V258" s="1" t="s">
        <v>1340</v>
      </c>
      <c r="W258" s="76" t="s">
        <v>1341</v>
      </c>
      <c r="X258" s="76"/>
    </row>
    <row r="259" spans="2:24" ht="39.950000000000003" hidden="1" customHeight="1" x14ac:dyDescent="0.25">
      <c r="B259" s="152"/>
      <c r="C259" s="156"/>
      <c r="D259" s="69" t="s">
        <v>1962</v>
      </c>
      <c r="E259" s="87">
        <v>8.3099999999999993E-2</v>
      </c>
      <c r="F259" s="64" t="s">
        <v>150</v>
      </c>
      <c r="G259" s="64">
        <f t="shared" si="31"/>
        <v>5.3199999999999994</v>
      </c>
      <c r="H259" s="78">
        <v>28.63</v>
      </c>
      <c r="I259" s="67">
        <f t="shared" si="29"/>
        <v>34.36</v>
      </c>
      <c r="J259" s="68">
        <f t="shared" si="30"/>
        <v>182.79999999999998</v>
      </c>
      <c r="L259" s="1" t="s">
        <v>1325</v>
      </c>
      <c r="M259" s="1" t="s">
        <v>1956</v>
      </c>
      <c r="N259" s="1" t="s">
        <v>37</v>
      </c>
      <c r="O259" s="1" t="s">
        <v>47</v>
      </c>
      <c r="P259" s="1" t="s">
        <v>1326</v>
      </c>
      <c r="Q259" s="1" t="s">
        <v>60</v>
      </c>
      <c r="R259" s="1" t="s">
        <v>1342</v>
      </c>
      <c r="S259" s="1" t="s">
        <v>1962</v>
      </c>
      <c r="T259" s="1" t="s">
        <v>150</v>
      </c>
      <c r="U259" s="1" t="s">
        <v>47</v>
      </c>
      <c r="V259" s="1" t="s">
        <v>1343</v>
      </c>
      <c r="W259" s="76" t="s">
        <v>1344</v>
      </c>
      <c r="X259" s="76"/>
    </row>
    <row r="260" spans="2:24" ht="39.950000000000003" hidden="1" customHeight="1" x14ac:dyDescent="0.25">
      <c r="B260" s="152"/>
      <c r="C260" s="156"/>
      <c r="D260" s="69" t="s">
        <v>1963</v>
      </c>
      <c r="E260" s="87">
        <v>4.3E-3</v>
      </c>
      <c r="F260" s="64" t="s">
        <v>150</v>
      </c>
      <c r="G260" s="64">
        <f t="shared" si="31"/>
        <v>0.28000000000000003</v>
      </c>
      <c r="H260" s="78">
        <v>22.96</v>
      </c>
      <c r="I260" s="67">
        <f t="shared" si="29"/>
        <v>27.560000000000002</v>
      </c>
      <c r="J260" s="68">
        <f t="shared" si="30"/>
        <v>7.72</v>
      </c>
      <c r="L260" s="1" t="s">
        <v>1325</v>
      </c>
      <c r="M260" s="1" t="s">
        <v>1956</v>
      </c>
      <c r="N260" s="1" t="s">
        <v>37</v>
      </c>
      <c r="O260" s="1" t="s">
        <v>47</v>
      </c>
      <c r="P260" s="1" t="s">
        <v>1326</v>
      </c>
      <c r="Q260" s="1" t="s">
        <v>60</v>
      </c>
      <c r="R260" s="1" t="s">
        <v>1345</v>
      </c>
      <c r="S260" s="1" t="s">
        <v>1963</v>
      </c>
      <c r="T260" s="1" t="s">
        <v>150</v>
      </c>
      <c r="U260" s="1" t="s">
        <v>47</v>
      </c>
      <c r="V260" s="1" t="s">
        <v>1337</v>
      </c>
      <c r="W260" s="76" t="s">
        <v>1346</v>
      </c>
      <c r="X260" s="76"/>
    </row>
    <row r="261" spans="2:24" ht="39.950000000000003" hidden="1" customHeight="1" x14ac:dyDescent="0.25">
      <c r="B261" s="152"/>
      <c r="C261" s="156"/>
      <c r="D261" s="69" t="s">
        <v>1964</v>
      </c>
      <c r="E261" s="87">
        <v>8.6300000000000002E-2</v>
      </c>
      <c r="F261" s="64" t="s">
        <v>150</v>
      </c>
      <c r="G261" s="64">
        <f t="shared" si="31"/>
        <v>5.5299999999999994</v>
      </c>
      <c r="H261" s="78">
        <v>15.75</v>
      </c>
      <c r="I261" s="67">
        <f t="shared" si="29"/>
        <v>18.899999999999999</v>
      </c>
      <c r="J261" s="68">
        <f t="shared" si="30"/>
        <v>104.52000000000001</v>
      </c>
      <c r="L261" s="1" t="s">
        <v>1325</v>
      </c>
      <c r="M261" s="1" t="s">
        <v>1956</v>
      </c>
      <c r="N261" s="1" t="s">
        <v>37</v>
      </c>
      <c r="O261" s="1" t="s">
        <v>47</v>
      </c>
      <c r="P261" s="1" t="s">
        <v>1326</v>
      </c>
      <c r="Q261" s="1" t="s">
        <v>60</v>
      </c>
      <c r="R261" s="1" t="s">
        <v>1347</v>
      </c>
      <c r="S261" s="1" t="s">
        <v>1964</v>
      </c>
      <c r="T261" s="1" t="s">
        <v>150</v>
      </c>
      <c r="U261" s="1" t="s">
        <v>47</v>
      </c>
      <c r="V261" s="1" t="s">
        <v>1348</v>
      </c>
      <c r="W261" s="76" t="s">
        <v>377</v>
      </c>
      <c r="X261" s="76"/>
    </row>
    <row r="262" spans="2:24" ht="39.950000000000003" hidden="1" customHeight="1" x14ac:dyDescent="0.25">
      <c r="B262" s="152"/>
      <c r="C262" s="156"/>
      <c r="D262" s="69" t="s">
        <v>1965</v>
      </c>
      <c r="E262" s="87">
        <v>7.4000000000000003E-3</v>
      </c>
      <c r="F262" s="64" t="s">
        <v>37</v>
      </c>
      <c r="G262" s="64">
        <f t="shared" si="31"/>
        <v>0.48</v>
      </c>
      <c r="H262" s="78">
        <v>18.47</v>
      </c>
      <c r="I262" s="67">
        <f t="shared" si="29"/>
        <v>22.17</v>
      </c>
      <c r="J262" s="68">
        <f t="shared" si="30"/>
        <v>10.65</v>
      </c>
      <c r="L262" s="1" t="s">
        <v>1325</v>
      </c>
      <c r="M262" s="1" t="s">
        <v>1956</v>
      </c>
      <c r="N262" s="1" t="s">
        <v>37</v>
      </c>
      <c r="O262" s="1" t="s">
        <v>47</v>
      </c>
      <c r="P262" s="1" t="s">
        <v>1326</v>
      </c>
      <c r="Q262" s="1" t="s">
        <v>60</v>
      </c>
      <c r="R262" s="1" t="s">
        <v>1349</v>
      </c>
      <c r="S262" s="1" t="s">
        <v>1965</v>
      </c>
      <c r="T262" s="1" t="s">
        <v>150</v>
      </c>
      <c r="U262" s="1" t="s">
        <v>47</v>
      </c>
      <c r="V262" s="1" t="s">
        <v>1350</v>
      </c>
      <c r="W262" s="76" t="s">
        <v>1351</v>
      </c>
      <c r="X262" s="76"/>
    </row>
    <row r="263" spans="2:24" ht="39.950000000000003" hidden="1" customHeight="1" x14ac:dyDescent="0.25">
      <c r="B263" s="152"/>
      <c r="C263" s="156"/>
      <c r="D263" s="69" t="s">
        <v>1966</v>
      </c>
      <c r="E263" s="87">
        <v>1.84E-2</v>
      </c>
      <c r="F263" s="64" t="s">
        <v>150</v>
      </c>
      <c r="G263" s="64">
        <f t="shared" si="31"/>
        <v>1.18</v>
      </c>
      <c r="H263" s="78">
        <v>42.58</v>
      </c>
      <c r="I263" s="67">
        <f t="shared" si="29"/>
        <v>51.1</v>
      </c>
      <c r="J263" s="68">
        <f t="shared" si="30"/>
        <v>60.3</v>
      </c>
      <c r="L263" s="1" t="s">
        <v>1325</v>
      </c>
      <c r="M263" s="1" t="s">
        <v>1956</v>
      </c>
      <c r="N263" s="1" t="s">
        <v>37</v>
      </c>
      <c r="O263" s="1" t="s">
        <v>47</v>
      </c>
      <c r="P263" s="1" t="s">
        <v>1326</v>
      </c>
      <c r="Q263" s="1" t="s">
        <v>60</v>
      </c>
      <c r="R263" s="1" t="s">
        <v>1352</v>
      </c>
      <c r="S263" s="1" t="s">
        <v>1966</v>
      </c>
      <c r="T263" s="1" t="s">
        <v>150</v>
      </c>
      <c r="U263" s="1" t="s">
        <v>47</v>
      </c>
      <c r="V263" s="1" t="s">
        <v>1353</v>
      </c>
      <c r="W263" s="76" t="s">
        <v>1354</v>
      </c>
      <c r="X263" s="76"/>
    </row>
    <row r="264" spans="2:24" ht="39.950000000000003" hidden="1" customHeight="1" x14ac:dyDescent="0.25">
      <c r="B264" s="152"/>
      <c r="C264" s="156"/>
      <c r="D264" s="69" t="s">
        <v>1967</v>
      </c>
      <c r="E264" s="87">
        <v>3.6700000000000003E-2</v>
      </c>
      <c r="F264" s="64" t="s">
        <v>150</v>
      </c>
      <c r="G264" s="64">
        <f t="shared" si="31"/>
        <v>2.3499999999999996</v>
      </c>
      <c r="H264" s="78">
        <v>49.18</v>
      </c>
      <c r="I264" s="67">
        <f t="shared" si="29"/>
        <v>59.019999999999996</v>
      </c>
      <c r="J264" s="68">
        <f t="shared" si="30"/>
        <v>138.69999999999999</v>
      </c>
      <c r="L264" s="1" t="s">
        <v>1325</v>
      </c>
      <c r="M264" s="1" t="s">
        <v>1956</v>
      </c>
      <c r="N264" s="1" t="s">
        <v>37</v>
      </c>
      <c r="O264" s="1" t="s">
        <v>47</v>
      </c>
      <c r="P264" s="1" t="s">
        <v>1326</v>
      </c>
      <c r="Q264" s="1" t="s">
        <v>60</v>
      </c>
      <c r="R264" s="1" t="s">
        <v>1355</v>
      </c>
      <c r="S264" s="1" t="s">
        <v>1967</v>
      </c>
      <c r="T264" s="1" t="s">
        <v>150</v>
      </c>
      <c r="U264" s="1" t="s">
        <v>47</v>
      </c>
      <c r="V264" s="1" t="s">
        <v>1356</v>
      </c>
      <c r="W264" s="76" t="s">
        <v>1357</v>
      </c>
      <c r="X264" s="76"/>
    </row>
    <row r="265" spans="2:24" ht="39.950000000000003" hidden="1" customHeight="1" x14ac:dyDescent="0.25">
      <c r="B265" s="152"/>
      <c r="C265" s="156"/>
      <c r="D265" s="69" t="s">
        <v>1968</v>
      </c>
      <c r="E265" s="87">
        <v>2.0999999999999999E-3</v>
      </c>
      <c r="F265" s="64" t="s">
        <v>150</v>
      </c>
      <c r="G265" s="64">
        <f t="shared" si="31"/>
        <v>0.14000000000000001</v>
      </c>
      <c r="H265" s="78">
        <v>51.97</v>
      </c>
      <c r="I265" s="67">
        <f t="shared" si="29"/>
        <v>62.37</v>
      </c>
      <c r="J265" s="68">
        <f t="shared" si="30"/>
        <v>8.74</v>
      </c>
      <c r="L265" s="1" t="s">
        <v>1325</v>
      </c>
      <c r="M265" s="1" t="s">
        <v>1956</v>
      </c>
      <c r="N265" s="1" t="s">
        <v>37</v>
      </c>
      <c r="O265" s="1" t="s">
        <v>47</v>
      </c>
      <c r="P265" s="1" t="s">
        <v>1326</v>
      </c>
      <c r="Q265" s="1" t="s">
        <v>60</v>
      </c>
      <c r="R265" s="1" t="s">
        <v>1358</v>
      </c>
      <c r="S265" s="1" t="s">
        <v>1968</v>
      </c>
      <c r="T265" s="1" t="s">
        <v>150</v>
      </c>
      <c r="U265" s="1" t="s">
        <v>47</v>
      </c>
      <c r="V265" s="1" t="s">
        <v>1359</v>
      </c>
      <c r="W265" s="76" t="s">
        <v>1360</v>
      </c>
      <c r="X265" s="76"/>
    </row>
    <row r="266" spans="2:24" ht="39.950000000000003" hidden="1" customHeight="1" x14ac:dyDescent="0.25">
      <c r="B266" s="152"/>
      <c r="C266" s="156"/>
      <c r="D266" s="69" t="s">
        <v>1969</v>
      </c>
      <c r="E266" s="87">
        <v>4.3E-3</v>
      </c>
      <c r="F266" s="64" t="s">
        <v>150</v>
      </c>
      <c r="G266" s="64">
        <f t="shared" si="31"/>
        <v>0.28000000000000003</v>
      </c>
      <c r="H266" s="78">
        <v>131.16</v>
      </c>
      <c r="I266" s="67">
        <f t="shared" si="29"/>
        <v>157.39999999999998</v>
      </c>
      <c r="J266" s="68">
        <f t="shared" si="30"/>
        <v>44.08</v>
      </c>
      <c r="L266" s="1" t="s">
        <v>1325</v>
      </c>
      <c r="M266" s="1" t="s">
        <v>1956</v>
      </c>
      <c r="N266" s="1" t="s">
        <v>37</v>
      </c>
      <c r="O266" s="1" t="s">
        <v>47</v>
      </c>
      <c r="P266" s="1" t="s">
        <v>1326</v>
      </c>
      <c r="Q266" s="1" t="s">
        <v>60</v>
      </c>
      <c r="R266" s="1" t="s">
        <v>1361</v>
      </c>
      <c r="S266" s="1" t="s">
        <v>1969</v>
      </c>
      <c r="T266" s="1" t="s">
        <v>150</v>
      </c>
      <c r="U266" s="1" t="s">
        <v>47</v>
      </c>
      <c r="V266" s="1" t="s">
        <v>1337</v>
      </c>
      <c r="W266" s="76" t="s">
        <v>1362</v>
      </c>
      <c r="X266" s="76"/>
    </row>
    <row r="267" spans="2:24" ht="39.950000000000003" hidden="1" customHeight="1" x14ac:dyDescent="0.25">
      <c r="B267" s="152"/>
      <c r="C267" s="156"/>
      <c r="D267" s="69" t="s">
        <v>1970</v>
      </c>
      <c r="E267" s="87">
        <v>5.6599999999999998E-2</v>
      </c>
      <c r="F267" s="64" t="s">
        <v>37</v>
      </c>
      <c r="G267" s="64">
        <f t="shared" si="31"/>
        <v>3.63</v>
      </c>
      <c r="H267" s="78">
        <v>42.85</v>
      </c>
      <c r="I267" s="67">
        <f t="shared" si="29"/>
        <v>51.42</v>
      </c>
      <c r="J267" s="68">
        <f t="shared" si="30"/>
        <v>186.66</v>
      </c>
      <c r="L267" s="1" t="s">
        <v>1325</v>
      </c>
      <c r="M267" s="1" t="s">
        <v>1956</v>
      </c>
      <c r="N267" s="1" t="s">
        <v>37</v>
      </c>
      <c r="O267" s="1" t="s">
        <v>47</v>
      </c>
      <c r="P267" s="1" t="s">
        <v>1326</v>
      </c>
      <c r="Q267" s="1" t="s">
        <v>60</v>
      </c>
      <c r="R267" s="1" t="s">
        <v>1221</v>
      </c>
      <c r="S267" s="1" t="s">
        <v>1970</v>
      </c>
      <c r="T267" s="1" t="s">
        <v>150</v>
      </c>
      <c r="U267" s="1" t="s">
        <v>47</v>
      </c>
      <c r="V267" s="1" t="s">
        <v>1363</v>
      </c>
      <c r="W267" s="76" t="s">
        <v>1223</v>
      </c>
      <c r="X267" s="76"/>
    </row>
    <row r="268" spans="2:24" ht="39.950000000000003" hidden="1" customHeight="1" x14ac:dyDescent="0.25">
      <c r="B268" s="152"/>
      <c r="C268" s="156"/>
      <c r="D268" s="69" t="s">
        <v>1971</v>
      </c>
      <c r="E268" s="87">
        <v>0.21920000000000001</v>
      </c>
      <c r="F268" s="64" t="s">
        <v>150</v>
      </c>
      <c r="G268" s="64">
        <f t="shared" si="31"/>
        <v>14.03</v>
      </c>
      <c r="H268" s="78">
        <v>5.25</v>
      </c>
      <c r="I268" s="67">
        <f t="shared" si="29"/>
        <v>6.3</v>
      </c>
      <c r="J268" s="68">
        <f t="shared" si="30"/>
        <v>88.39</v>
      </c>
      <c r="L268" s="1" t="s">
        <v>1325</v>
      </c>
      <c r="M268" s="1" t="s">
        <v>1956</v>
      </c>
      <c r="N268" s="1" t="s">
        <v>37</v>
      </c>
      <c r="O268" s="1" t="s">
        <v>47</v>
      </c>
      <c r="P268" s="1" t="s">
        <v>1326</v>
      </c>
      <c r="Q268" s="1" t="s">
        <v>60</v>
      </c>
      <c r="R268" s="1" t="s">
        <v>1224</v>
      </c>
      <c r="S268" s="1" t="s">
        <v>1971</v>
      </c>
      <c r="T268" s="1" t="s">
        <v>150</v>
      </c>
      <c r="U268" s="1" t="s">
        <v>47</v>
      </c>
      <c r="V268" s="1" t="s">
        <v>1364</v>
      </c>
      <c r="W268" s="76" t="s">
        <v>1226</v>
      </c>
      <c r="X268" s="76"/>
    </row>
    <row r="269" spans="2:24" ht="39.950000000000003" hidden="1" customHeight="1" x14ac:dyDescent="0.25">
      <c r="B269" s="152"/>
      <c r="C269" s="156"/>
      <c r="D269" s="69" t="s">
        <v>1972</v>
      </c>
      <c r="E269" s="87">
        <v>1.78E-2</v>
      </c>
      <c r="F269" s="64" t="s">
        <v>150</v>
      </c>
      <c r="G269" s="64">
        <f t="shared" si="31"/>
        <v>1.1399999999999999</v>
      </c>
      <c r="H269" s="78">
        <v>5.61</v>
      </c>
      <c r="I269" s="67">
        <f t="shared" si="29"/>
        <v>6.74</v>
      </c>
      <c r="J269" s="68">
        <f t="shared" si="30"/>
        <v>7.6899999999999995</v>
      </c>
      <c r="L269" s="1" t="s">
        <v>1325</v>
      </c>
      <c r="M269" s="1" t="s">
        <v>1956</v>
      </c>
      <c r="N269" s="1" t="s">
        <v>37</v>
      </c>
      <c r="O269" s="1" t="s">
        <v>47</v>
      </c>
      <c r="P269" s="1" t="s">
        <v>1326</v>
      </c>
      <c r="Q269" s="1" t="s">
        <v>60</v>
      </c>
      <c r="R269" s="1" t="s">
        <v>1227</v>
      </c>
      <c r="S269" s="1" t="s">
        <v>1972</v>
      </c>
      <c r="T269" s="1" t="s">
        <v>37</v>
      </c>
      <c r="U269" s="1" t="s">
        <v>47</v>
      </c>
      <c r="V269" s="1" t="s">
        <v>1213</v>
      </c>
      <c r="W269" s="76" t="s">
        <v>1229</v>
      </c>
      <c r="X269" s="76"/>
    </row>
    <row r="270" spans="2:24" ht="39.950000000000003" hidden="1" customHeight="1" x14ac:dyDescent="0.25">
      <c r="B270" s="148"/>
      <c r="C270" s="157"/>
      <c r="D270" s="63" t="s">
        <v>1973</v>
      </c>
      <c r="E270" s="87">
        <v>5.6599999999999998E-2</v>
      </c>
      <c r="F270" s="64" t="s">
        <v>150</v>
      </c>
      <c r="G270" s="64">
        <f t="shared" si="31"/>
        <v>3.63</v>
      </c>
      <c r="H270" s="78">
        <v>4.95</v>
      </c>
      <c r="I270" s="67">
        <f t="shared" si="29"/>
        <v>5.94</v>
      </c>
      <c r="J270" s="68">
        <f t="shared" si="30"/>
        <v>21.57</v>
      </c>
      <c r="L270" s="1" t="s">
        <v>1325</v>
      </c>
      <c r="M270" s="1" t="s">
        <v>1956</v>
      </c>
      <c r="N270" s="1" t="s">
        <v>37</v>
      </c>
      <c r="O270" s="1" t="s">
        <v>47</v>
      </c>
      <c r="P270" s="1" t="s">
        <v>1326</v>
      </c>
      <c r="Q270" s="1" t="s">
        <v>60</v>
      </c>
      <c r="R270" s="1" t="s">
        <v>1230</v>
      </c>
      <c r="S270" s="1" t="s">
        <v>1973</v>
      </c>
      <c r="T270" s="1" t="s">
        <v>150</v>
      </c>
      <c r="U270" s="1" t="s">
        <v>47</v>
      </c>
      <c r="V270" s="1" t="s">
        <v>1363</v>
      </c>
      <c r="W270" s="76" t="s">
        <v>1232</v>
      </c>
      <c r="X270" s="76"/>
    </row>
    <row r="271" spans="2:24" ht="39.950000000000003" customHeight="1" x14ac:dyDescent="0.25">
      <c r="B271" s="145" t="s">
        <v>2024</v>
      </c>
      <c r="C271" s="146"/>
      <c r="D271" s="146"/>
      <c r="E271" s="146"/>
      <c r="F271" s="60" t="s">
        <v>1236</v>
      </c>
      <c r="G271" s="60">
        <v>2</v>
      </c>
      <c r="H271" s="61">
        <f>J271/G271/(1+$I$3)</f>
        <v>20.829166666666669</v>
      </c>
      <c r="I271" s="61">
        <f>J271/G271</f>
        <v>24.995000000000001</v>
      </c>
      <c r="J271" s="62">
        <f>SUM(J272:J279)</f>
        <v>49.99</v>
      </c>
      <c r="L271" s="55">
        <v>89482</v>
      </c>
      <c r="M271" s="55" t="s">
        <v>1974</v>
      </c>
      <c r="N271" s="55" t="s">
        <v>150</v>
      </c>
      <c r="O271" s="55" t="s">
        <v>47</v>
      </c>
      <c r="P271" s="55" t="s">
        <v>1368</v>
      </c>
      <c r="Q271" s="55" t="s">
        <v>44</v>
      </c>
      <c r="R271" s="55" t="s">
        <v>44</v>
      </c>
      <c r="S271" s="55" t="s">
        <v>44</v>
      </c>
      <c r="T271" s="9" t="s">
        <v>44</v>
      </c>
      <c r="U271" s="9" t="s">
        <v>44</v>
      </c>
      <c r="V271" s="9" t="s">
        <v>44</v>
      </c>
      <c r="W271" s="9" t="s">
        <v>44</v>
      </c>
    </row>
    <row r="272" spans="2:24" ht="39.950000000000003" hidden="1" customHeight="1" x14ac:dyDescent="0.25">
      <c r="B272" s="147" t="s">
        <v>1448</v>
      </c>
      <c r="C272" s="155" t="s">
        <v>1391</v>
      </c>
      <c r="D272" s="63" t="s">
        <v>1370</v>
      </c>
      <c r="E272" s="87">
        <v>1.4800000000000001E-2</v>
      </c>
      <c r="F272" s="64" t="s">
        <v>37</v>
      </c>
      <c r="G272" s="64">
        <f>ROUNDUP(E272*$G$271,2)</f>
        <v>0.03</v>
      </c>
      <c r="H272" s="78">
        <v>49.77</v>
      </c>
      <c r="I272" s="67">
        <f t="shared" ref="I272:I279" si="32">ROUNDUP(H272*(1+$I$3),2)</f>
        <v>59.73</v>
      </c>
      <c r="J272" s="68">
        <f t="shared" ref="J272:J279" si="33">ROUNDUP(G272*I272,2)</f>
        <v>1.8</v>
      </c>
      <c r="L272" s="1" t="s">
        <v>1367</v>
      </c>
      <c r="M272" s="1" t="s">
        <v>1974</v>
      </c>
      <c r="N272" s="1" t="s">
        <v>150</v>
      </c>
      <c r="O272" s="1" t="s">
        <v>47</v>
      </c>
      <c r="P272" s="1" t="s">
        <v>1368</v>
      </c>
      <c r="Q272" s="1" t="s">
        <v>95</v>
      </c>
      <c r="R272" s="1" t="s">
        <v>1369</v>
      </c>
      <c r="S272" s="1" t="s">
        <v>1370</v>
      </c>
      <c r="T272" s="1" t="s">
        <v>150</v>
      </c>
      <c r="U272" s="1" t="s">
        <v>47</v>
      </c>
      <c r="V272" s="1" t="s">
        <v>1371</v>
      </c>
      <c r="W272" s="76" t="s">
        <v>1372</v>
      </c>
      <c r="X272" s="76"/>
    </row>
    <row r="273" spans="2:24" ht="39.950000000000003" hidden="1" customHeight="1" x14ac:dyDescent="0.25">
      <c r="B273" s="152"/>
      <c r="C273" s="156"/>
      <c r="D273" s="69" t="s">
        <v>1975</v>
      </c>
      <c r="E273" s="87">
        <v>1</v>
      </c>
      <c r="F273" s="64" t="s">
        <v>150</v>
      </c>
      <c r="G273" s="64">
        <f t="shared" ref="G273:G279" si="34">ROUNDUP(E273*$G$271,2)</f>
        <v>2</v>
      </c>
      <c r="H273" s="78">
        <v>12.23</v>
      </c>
      <c r="I273" s="67">
        <f t="shared" si="32"/>
        <v>14.68</v>
      </c>
      <c r="J273" s="68">
        <f t="shared" si="33"/>
        <v>29.36</v>
      </c>
      <c r="L273" s="1" t="s">
        <v>1367</v>
      </c>
      <c r="M273" s="1" t="s">
        <v>1974</v>
      </c>
      <c r="N273" s="1" t="s">
        <v>150</v>
      </c>
      <c r="O273" s="1" t="s">
        <v>47</v>
      </c>
      <c r="P273" s="1" t="s">
        <v>1368</v>
      </c>
      <c r="Q273" s="1" t="s">
        <v>95</v>
      </c>
      <c r="R273" s="1" t="s">
        <v>1373</v>
      </c>
      <c r="S273" s="1" t="s">
        <v>1975</v>
      </c>
      <c r="T273" s="1" t="s">
        <v>150</v>
      </c>
      <c r="U273" s="1" t="s">
        <v>47</v>
      </c>
      <c r="V273" s="1" t="s">
        <v>164</v>
      </c>
      <c r="W273" s="76" t="s">
        <v>1374</v>
      </c>
      <c r="X273" s="76"/>
    </row>
    <row r="274" spans="2:24" ht="39.950000000000003" hidden="1" customHeight="1" x14ac:dyDescent="0.25">
      <c r="B274" s="152"/>
      <c r="C274" s="156"/>
      <c r="D274" s="69" t="s">
        <v>1376</v>
      </c>
      <c r="E274" s="87">
        <v>0.02</v>
      </c>
      <c r="F274" s="64" t="s">
        <v>150</v>
      </c>
      <c r="G274" s="64">
        <f>ROUNDUP(E274*$G$271,2)</f>
        <v>0.04</v>
      </c>
      <c r="H274" s="78">
        <v>18.22</v>
      </c>
      <c r="I274" s="67">
        <f t="shared" si="32"/>
        <v>21.87</v>
      </c>
      <c r="J274" s="68">
        <f t="shared" si="33"/>
        <v>0.88</v>
      </c>
      <c r="L274" s="1" t="s">
        <v>1367</v>
      </c>
      <c r="M274" s="1" t="s">
        <v>1974</v>
      </c>
      <c r="N274" s="1" t="s">
        <v>150</v>
      </c>
      <c r="O274" s="1" t="s">
        <v>47</v>
      </c>
      <c r="P274" s="1" t="s">
        <v>1368</v>
      </c>
      <c r="Q274" s="1" t="s">
        <v>95</v>
      </c>
      <c r="R274" s="1" t="s">
        <v>1375</v>
      </c>
      <c r="S274" s="1" t="s">
        <v>1376</v>
      </c>
      <c r="T274" s="1" t="s">
        <v>150</v>
      </c>
      <c r="U274" s="1" t="s">
        <v>47</v>
      </c>
      <c r="V274" s="1" t="s">
        <v>1377</v>
      </c>
      <c r="W274" s="76" t="s">
        <v>1378</v>
      </c>
      <c r="X274" s="76"/>
    </row>
    <row r="275" spans="2:24" ht="39.950000000000003" hidden="1" customHeight="1" x14ac:dyDescent="0.25">
      <c r="B275" s="152"/>
      <c r="C275" s="156"/>
      <c r="D275" s="69" t="s">
        <v>1834</v>
      </c>
      <c r="E275" s="87">
        <v>2.2499999999999999E-2</v>
      </c>
      <c r="F275" s="64" t="s">
        <v>150</v>
      </c>
      <c r="G275" s="64">
        <f>ROUNDUP(E275*$G$271,2)</f>
        <v>0.05</v>
      </c>
      <c r="H275" s="78">
        <v>43.22</v>
      </c>
      <c r="I275" s="67">
        <f t="shared" si="32"/>
        <v>51.87</v>
      </c>
      <c r="J275" s="68">
        <f t="shared" si="33"/>
        <v>2.5999999999999996</v>
      </c>
      <c r="L275" s="1" t="s">
        <v>1367</v>
      </c>
      <c r="M275" s="1" t="s">
        <v>1974</v>
      </c>
      <c r="N275" s="1" t="s">
        <v>150</v>
      </c>
      <c r="O275" s="1" t="s">
        <v>47</v>
      </c>
      <c r="P275" s="1" t="s">
        <v>1368</v>
      </c>
      <c r="Q275" s="1" t="s">
        <v>95</v>
      </c>
      <c r="R275" s="1" t="s">
        <v>1379</v>
      </c>
      <c r="S275" s="1" t="s">
        <v>1834</v>
      </c>
      <c r="T275" s="1" t="s">
        <v>150</v>
      </c>
      <c r="U275" s="1" t="s">
        <v>47</v>
      </c>
      <c r="V275" s="1" t="s">
        <v>1380</v>
      </c>
      <c r="W275" s="76" t="s">
        <v>1381</v>
      </c>
      <c r="X275" s="76"/>
    </row>
    <row r="276" spans="2:24" ht="39.950000000000003" hidden="1" customHeight="1" x14ac:dyDescent="0.25">
      <c r="B276" s="152"/>
      <c r="C276" s="156"/>
      <c r="D276" s="69" t="s">
        <v>1976</v>
      </c>
      <c r="E276" s="87">
        <v>1</v>
      </c>
      <c r="F276" s="64" t="s">
        <v>150</v>
      </c>
      <c r="G276" s="64">
        <f t="shared" si="34"/>
        <v>2</v>
      </c>
      <c r="H276" s="78">
        <v>0.98</v>
      </c>
      <c r="I276" s="67">
        <f t="shared" si="32"/>
        <v>1.18</v>
      </c>
      <c r="J276" s="68">
        <f t="shared" si="33"/>
        <v>2.36</v>
      </c>
      <c r="L276" s="1" t="s">
        <v>1367</v>
      </c>
      <c r="M276" s="1" t="s">
        <v>1974</v>
      </c>
      <c r="N276" s="1" t="s">
        <v>150</v>
      </c>
      <c r="O276" s="1" t="s">
        <v>47</v>
      </c>
      <c r="P276" s="1" t="s">
        <v>1368</v>
      </c>
      <c r="Q276" s="1" t="s">
        <v>95</v>
      </c>
      <c r="R276" s="1" t="s">
        <v>1382</v>
      </c>
      <c r="S276" s="1" t="s">
        <v>1976</v>
      </c>
      <c r="T276" s="1" t="s">
        <v>150</v>
      </c>
      <c r="U276" s="1" t="s">
        <v>47</v>
      </c>
      <c r="V276" s="1" t="s">
        <v>164</v>
      </c>
      <c r="W276" s="76" t="s">
        <v>1383</v>
      </c>
      <c r="X276" s="76"/>
    </row>
    <row r="277" spans="2:24" ht="39.950000000000003" hidden="1" customHeight="1" x14ac:dyDescent="0.25">
      <c r="B277" s="152"/>
      <c r="C277" s="156"/>
      <c r="D277" s="69" t="s">
        <v>1385</v>
      </c>
      <c r="E277" s="87">
        <v>3.6499999999999998E-2</v>
      </c>
      <c r="F277" s="64" t="s">
        <v>150</v>
      </c>
      <c r="G277" s="64">
        <f t="shared" si="34"/>
        <v>0.08</v>
      </c>
      <c r="H277" s="78">
        <v>2.06</v>
      </c>
      <c r="I277" s="67">
        <f t="shared" si="32"/>
        <v>2.48</v>
      </c>
      <c r="J277" s="68">
        <f t="shared" si="33"/>
        <v>0.2</v>
      </c>
      <c r="L277" s="1" t="s">
        <v>1367</v>
      </c>
      <c r="M277" s="1" t="s">
        <v>1974</v>
      </c>
      <c r="N277" s="1" t="s">
        <v>150</v>
      </c>
      <c r="O277" s="1" t="s">
        <v>47</v>
      </c>
      <c r="P277" s="1" t="s">
        <v>1368</v>
      </c>
      <c r="Q277" s="1" t="s">
        <v>95</v>
      </c>
      <c r="R277" s="1" t="s">
        <v>1384</v>
      </c>
      <c r="S277" s="1" t="s">
        <v>1385</v>
      </c>
      <c r="T277" s="1" t="s">
        <v>150</v>
      </c>
      <c r="U277" s="1" t="s">
        <v>47</v>
      </c>
      <c r="V277" s="1" t="s">
        <v>1386</v>
      </c>
      <c r="W277" s="76" t="s">
        <v>120</v>
      </c>
      <c r="X277" s="76"/>
    </row>
    <row r="278" spans="2:24" ht="39.950000000000003" hidden="1" customHeight="1" x14ac:dyDescent="0.25">
      <c r="B278" s="152"/>
      <c r="C278" s="156"/>
      <c r="D278" s="69" t="s">
        <v>1388</v>
      </c>
      <c r="E278" s="87">
        <v>0.13500000000000001</v>
      </c>
      <c r="F278" s="64" t="s">
        <v>150</v>
      </c>
      <c r="G278" s="64">
        <f t="shared" si="34"/>
        <v>0.27</v>
      </c>
      <c r="H278" s="78">
        <v>17.2</v>
      </c>
      <c r="I278" s="67">
        <f t="shared" si="32"/>
        <v>20.64</v>
      </c>
      <c r="J278" s="68">
        <f t="shared" si="33"/>
        <v>5.58</v>
      </c>
      <c r="L278" s="1" t="s">
        <v>1367</v>
      </c>
      <c r="M278" s="1" t="s">
        <v>1974</v>
      </c>
      <c r="N278" s="1" t="s">
        <v>150</v>
      </c>
      <c r="O278" s="1" t="s">
        <v>47</v>
      </c>
      <c r="P278" s="1" t="s">
        <v>1368</v>
      </c>
      <c r="Q278" s="1" t="s">
        <v>60</v>
      </c>
      <c r="R278" s="1" t="s">
        <v>1387</v>
      </c>
      <c r="S278" s="1" t="s">
        <v>1388</v>
      </c>
      <c r="T278" s="1" t="s">
        <v>63</v>
      </c>
      <c r="U278" s="1" t="s">
        <v>47</v>
      </c>
      <c r="V278" s="1" t="s">
        <v>281</v>
      </c>
      <c r="W278" s="76" t="s">
        <v>1389</v>
      </c>
      <c r="X278" s="76"/>
    </row>
    <row r="279" spans="2:24" ht="31.5" hidden="1" customHeight="1" x14ac:dyDescent="0.25">
      <c r="B279" s="148"/>
      <c r="C279" s="157"/>
      <c r="D279" s="63" t="s">
        <v>984</v>
      </c>
      <c r="E279" s="87">
        <v>0.13500000000000001</v>
      </c>
      <c r="F279" s="64" t="s">
        <v>150</v>
      </c>
      <c r="G279" s="64">
        <f t="shared" si="34"/>
        <v>0.27</v>
      </c>
      <c r="H279" s="78">
        <v>22.24</v>
      </c>
      <c r="I279" s="67">
        <f t="shared" si="32"/>
        <v>26.69</v>
      </c>
      <c r="J279" s="68">
        <f t="shared" si="33"/>
        <v>7.21</v>
      </c>
      <c r="L279" s="1" t="s">
        <v>1367</v>
      </c>
      <c r="M279" s="1" t="s">
        <v>1974</v>
      </c>
      <c r="N279" s="1" t="s">
        <v>150</v>
      </c>
      <c r="O279" s="1" t="s">
        <v>47</v>
      </c>
      <c r="P279" s="1" t="s">
        <v>1368</v>
      </c>
      <c r="Q279" s="1" t="s">
        <v>60</v>
      </c>
      <c r="R279" s="1" t="s">
        <v>1390</v>
      </c>
      <c r="S279" s="1" t="s">
        <v>984</v>
      </c>
      <c r="T279" s="1" t="s">
        <v>63</v>
      </c>
      <c r="U279" s="1" t="s">
        <v>47</v>
      </c>
      <c r="V279" s="1" t="s">
        <v>281</v>
      </c>
      <c r="W279" s="76" t="s">
        <v>986</v>
      </c>
      <c r="X279" s="76"/>
    </row>
    <row r="280" spans="2:24" ht="30" customHeight="1" x14ac:dyDescent="0.25">
      <c r="B280" s="145" t="s">
        <v>1835</v>
      </c>
      <c r="C280" s="146"/>
      <c r="D280" s="146"/>
      <c r="E280" s="146"/>
      <c r="F280" s="60" t="s">
        <v>938</v>
      </c>
      <c r="G280" s="60">
        <v>12</v>
      </c>
      <c r="H280" s="61">
        <f>J280/G280/(1+$I$3)</f>
        <v>34.56944444444445</v>
      </c>
      <c r="I280" s="61">
        <f>J280/G280</f>
        <v>41.483333333333334</v>
      </c>
      <c r="J280" s="62">
        <f>SUM(J281:J284)</f>
        <v>497.8</v>
      </c>
      <c r="L280" s="55">
        <v>89482</v>
      </c>
      <c r="M280" s="55" t="s">
        <v>1974</v>
      </c>
      <c r="N280" s="55" t="s">
        <v>150</v>
      </c>
      <c r="O280" s="55" t="s">
        <v>47</v>
      </c>
      <c r="P280" s="55" t="s">
        <v>1368</v>
      </c>
      <c r="Q280" s="55" t="s">
        <v>44</v>
      </c>
      <c r="R280" s="55" t="s">
        <v>44</v>
      </c>
      <c r="S280" s="55" t="s">
        <v>44</v>
      </c>
      <c r="T280" s="9" t="s">
        <v>44</v>
      </c>
      <c r="U280" s="9" t="s">
        <v>44</v>
      </c>
      <c r="V280" s="9" t="s">
        <v>44</v>
      </c>
      <c r="W280" s="9" t="s">
        <v>44</v>
      </c>
    </row>
    <row r="281" spans="2:24" ht="39.950000000000003" hidden="1" customHeight="1" x14ac:dyDescent="0.25">
      <c r="B281" s="147" t="s">
        <v>1701</v>
      </c>
      <c r="C281" s="155" t="s">
        <v>1703</v>
      </c>
      <c r="D281" s="63" t="s">
        <v>1702</v>
      </c>
      <c r="E281" s="87">
        <v>5.2999999999999999E-2</v>
      </c>
      <c r="F281" s="64" t="s">
        <v>150</v>
      </c>
      <c r="G281" s="64">
        <f>ROUNDUP(E281*$G$280,2)</f>
        <v>0.64</v>
      </c>
      <c r="H281" s="78">
        <v>246.1</v>
      </c>
      <c r="I281" s="67">
        <f>ROUNDUP(H281*(1+$I$3),2)</f>
        <v>295.32</v>
      </c>
      <c r="J281" s="68">
        <f t="shared" ref="J281:J284" si="35">ROUNDUP(G281*I281,2)</f>
        <v>189.01</v>
      </c>
      <c r="L281" s="1" t="s">
        <v>1367</v>
      </c>
      <c r="M281" s="1" t="s">
        <v>1974</v>
      </c>
      <c r="N281" s="1" t="s">
        <v>150</v>
      </c>
      <c r="O281" s="1" t="s">
        <v>47</v>
      </c>
      <c r="P281" s="1" t="s">
        <v>1368</v>
      </c>
      <c r="Q281" s="1" t="s">
        <v>95</v>
      </c>
      <c r="R281" s="1" t="s">
        <v>1369</v>
      </c>
      <c r="S281" s="1" t="s">
        <v>1370</v>
      </c>
      <c r="T281" s="1" t="s">
        <v>150</v>
      </c>
      <c r="U281" s="1" t="s">
        <v>47</v>
      </c>
      <c r="V281" s="1" t="s">
        <v>1371</v>
      </c>
      <c r="W281" s="76" t="s">
        <v>1372</v>
      </c>
      <c r="X281" s="76"/>
    </row>
    <row r="282" spans="2:24" ht="39.950000000000003" hidden="1" customHeight="1" x14ac:dyDescent="0.25">
      <c r="B282" s="152"/>
      <c r="C282" s="156"/>
      <c r="D282" s="69" t="s">
        <v>1977</v>
      </c>
      <c r="E282" s="87">
        <v>0.01</v>
      </c>
      <c r="F282" s="64" t="s">
        <v>150</v>
      </c>
      <c r="G282" s="64">
        <f>ROUNDUP(E282*$G$280,2)</f>
        <v>0.12</v>
      </c>
      <c r="H282" s="78">
        <v>14.91</v>
      </c>
      <c r="I282" s="67">
        <f>ROUNDUP(H282*(1+$I$3),2)</f>
        <v>17.900000000000002</v>
      </c>
      <c r="J282" s="68">
        <f t="shared" si="35"/>
        <v>2.15</v>
      </c>
      <c r="L282" s="1" t="s">
        <v>1367</v>
      </c>
      <c r="M282" s="1" t="s">
        <v>1974</v>
      </c>
      <c r="N282" s="1" t="s">
        <v>150</v>
      </c>
      <c r="O282" s="1" t="s">
        <v>47</v>
      </c>
      <c r="P282" s="1" t="s">
        <v>1368</v>
      </c>
      <c r="Q282" s="1" t="s">
        <v>95</v>
      </c>
      <c r="R282" s="1" t="s">
        <v>1373</v>
      </c>
      <c r="S282" s="1" t="s">
        <v>1975</v>
      </c>
      <c r="T282" s="1" t="s">
        <v>150</v>
      </c>
      <c r="U282" s="1" t="s">
        <v>47</v>
      </c>
      <c r="V282" s="1" t="s">
        <v>164</v>
      </c>
      <c r="W282" s="76" t="s">
        <v>1374</v>
      </c>
      <c r="X282" s="76"/>
    </row>
    <row r="283" spans="2:24" ht="39.950000000000003" hidden="1" customHeight="1" x14ac:dyDescent="0.25">
      <c r="B283" s="152"/>
      <c r="C283" s="156"/>
      <c r="D283" s="69" t="s">
        <v>1388</v>
      </c>
      <c r="E283" s="87">
        <v>0.84</v>
      </c>
      <c r="F283" s="64" t="s">
        <v>63</v>
      </c>
      <c r="G283" s="64">
        <f t="shared" ref="G283:G284" si="36">ROUNDUP(E283*$G$280,2)</f>
        <v>10.08</v>
      </c>
      <c r="H283" s="78">
        <v>15.69</v>
      </c>
      <c r="I283" s="67">
        <f>ROUNDUP(H283*(1+$I$3),2)</f>
        <v>18.830000000000002</v>
      </c>
      <c r="J283" s="68">
        <f t="shared" si="35"/>
        <v>189.81</v>
      </c>
      <c r="L283" s="1" t="s">
        <v>1367</v>
      </c>
      <c r="M283" s="1" t="s">
        <v>1974</v>
      </c>
      <c r="N283" s="1" t="s">
        <v>150</v>
      </c>
      <c r="O283" s="1" t="s">
        <v>47</v>
      </c>
      <c r="P283" s="1" t="s">
        <v>1368</v>
      </c>
      <c r="Q283" s="1" t="s">
        <v>60</v>
      </c>
      <c r="R283" s="1" t="s">
        <v>1387</v>
      </c>
      <c r="S283" s="1" t="s">
        <v>1388</v>
      </c>
      <c r="T283" s="1" t="s">
        <v>63</v>
      </c>
      <c r="U283" s="1" t="s">
        <v>47</v>
      </c>
      <c r="V283" s="1" t="s">
        <v>281</v>
      </c>
      <c r="W283" s="76" t="s">
        <v>1389</v>
      </c>
      <c r="X283" s="76"/>
    </row>
    <row r="284" spans="2:24" ht="39.950000000000003" hidden="1" customHeight="1" x14ac:dyDescent="0.25">
      <c r="B284" s="148"/>
      <c r="C284" s="157"/>
      <c r="D284" s="63" t="s">
        <v>984</v>
      </c>
      <c r="E284" s="87">
        <v>0.42</v>
      </c>
      <c r="F284" s="64" t="s">
        <v>63</v>
      </c>
      <c r="G284" s="64">
        <f t="shared" si="36"/>
        <v>5.04</v>
      </c>
      <c r="H284" s="78">
        <v>19.309999999999999</v>
      </c>
      <c r="I284" s="67">
        <f>ROUNDUP(H284*(1+$I$3),2)</f>
        <v>23.180000000000003</v>
      </c>
      <c r="J284" s="68">
        <f t="shared" si="35"/>
        <v>116.83</v>
      </c>
      <c r="L284" s="1" t="s">
        <v>1367</v>
      </c>
      <c r="M284" s="1" t="s">
        <v>1974</v>
      </c>
      <c r="N284" s="1" t="s">
        <v>150</v>
      </c>
      <c r="O284" s="1" t="s">
        <v>47</v>
      </c>
      <c r="P284" s="1" t="s">
        <v>1368</v>
      </c>
      <c r="Q284" s="1" t="s">
        <v>60</v>
      </c>
      <c r="R284" s="1" t="s">
        <v>1390</v>
      </c>
      <c r="S284" s="1" t="s">
        <v>984</v>
      </c>
      <c r="T284" s="1" t="s">
        <v>63</v>
      </c>
      <c r="U284" s="1" t="s">
        <v>47</v>
      </c>
      <c r="V284" s="1" t="s">
        <v>281</v>
      </c>
      <c r="W284" s="76" t="s">
        <v>986</v>
      </c>
      <c r="X284" s="76"/>
    </row>
    <row r="285" spans="2:24" ht="24.95" customHeight="1" thickBot="1" x14ac:dyDescent="0.3">
      <c r="B285" s="79"/>
      <c r="C285" s="80"/>
      <c r="D285" s="80"/>
      <c r="E285" s="81"/>
      <c r="F285" s="81"/>
      <c r="G285" s="81"/>
      <c r="H285" s="81"/>
      <c r="I285" s="81" t="s">
        <v>13</v>
      </c>
      <c r="J285" s="82">
        <f>SUM(J253:J284)/2</f>
        <v>4434.119999999999</v>
      </c>
      <c r="L285" s="104"/>
    </row>
    <row r="286" spans="2:24" ht="5.0999999999999996" customHeight="1" thickBot="1" x14ac:dyDescent="0.3">
      <c r="B286" s="149"/>
      <c r="C286" s="150"/>
      <c r="D286" s="150"/>
      <c r="E286" s="150"/>
      <c r="F286" s="150"/>
      <c r="G286" s="150"/>
      <c r="H286" s="150"/>
      <c r="I286" s="150"/>
      <c r="J286" s="151"/>
      <c r="L286" s="9"/>
      <c r="M286" s="9"/>
      <c r="N286" s="9"/>
      <c r="O286" s="9"/>
      <c r="P286" s="9"/>
      <c r="Q286" s="9"/>
      <c r="R286" s="9"/>
      <c r="S286" s="9"/>
    </row>
    <row r="287" spans="2:24" ht="30" customHeight="1" x14ac:dyDescent="0.25">
      <c r="B287" s="106" t="s">
        <v>1443</v>
      </c>
      <c r="C287" s="158" t="s">
        <v>1449</v>
      </c>
      <c r="D287" s="158"/>
      <c r="E287" s="158"/>
      <c r="F287" s="158"/>
      <c r="G287" s="158"/>
      <c r="H287" s="158"/>
      <c r="I287" s="107"/>
      <c r="J287" s="108">
        <f>J361/$J$492</f>
        <v>0.10306915721054541</v>
      </c>
    </row>
    <row r="288" spans="2:24" ht="54.95" customHeight="1" x14ac:dyDescent="0.25">
      <c r="B288" s="153" t="s">
        <v>1733</v>
      </c>
      <c r="C288" s="154"/>
      <c r="D288" s="154"/>
      <c r="E288" s="154"/>
      <c r="F288" s="96" t="s">
        <v>1236</v>
      </c>
      <c r="G288" s="96">
        <v>2</v>
      </c>
      <c r="H288" s="97">
        <f>J288/G288/(1+$I$3)</f>
        <v>849.15000000000009</v>
      </c>
      <c r="I288" s="97">
        <f>J288/G288</f>
        <v>1018.9800000000001</v>
      </c>
      <c r="J288" s="98">
        <f>SUM(J289:J291)</f>
        <v>2037.9600000000003</v>
      </c>
      <c r="L288" s="55" t="s">
        <v>1725</v>
      </c>
      <c r="M288" s="55" t="s">
        <v>1726</v>
      </c>
      <c r="N288" s="55" t="s">
        <v>150</v>
      </c>
      <c r="O288" s="55" t="s">
        <v>47</v>
      </c>
      <c r="P288" s="55" t="s">
        <v>1727</v>
      </c>
      <c r="Q288" s="55" t="s">
        <v>44</v>
      </c>
      <c r="R288" s="55" t="s">
        <v>44</v>
      </c>
      <c r="S288" s="55" t="s">
        <v>44</v>
      </c>
      <c r="T288" s="9" t="s">
        <v>44</v>
      </c>
      <c r="U288" s="9" t="s">
        <v>44</v>
      </c>
      <c r="V288" s="9" t="s">
        <v>44</v>
      </c>
      <c r="W288" s="9" t="s">
        <v>44</v>
      </c>
    </row>
    <row r="289" spans="2:24" ht="39.950000000000003" hidden="1" customHeight="1" x14ac:dyDescent="0.25">
      <c r="B289" s="147" t="s">
        <v>1555</v>
      </c>
      <c r="C289" s="155" t="s">
        <v>1732</v>
      </c>
      <c r="D289" s="63" t="s">
        <v>1729</v>
      </c>
      <c r="E289" s="87">
        <v>1</v>
      </c>
      <c r="F289" s="64" t="s">
        <v>150</v>
      </c>
      <c r="G289" s="64">
        <f>ROUNDUP(E289*$G$288,2)</f>
        <v>2</v>
      </c>
      <c r="H289" s="78">
        <v>687.05</v>
      </c>
      <c r="I289" s="89">
        <f>ROUNDUP(H289*(1+$I$3),2)</f>
        <v>824.46</v>
      </c>
      <c r="J289" s="93">
        <f>ROUNDUP(G289*I289,2)</f>
        <v>1648.92</v>
      </c>
      <c r="L289" s="1" t="s">
        <v>1725</v>
      </c>
      <c r="M289" s="1" t="s">
        <v>1726</v>
      </c>
      <c r="N289" s="1" t="s">
        <v>150</v>
      </c>
      <c r="O289" s="1" t="s">
        <v>47</v>
      </c>
      <c r="P289" s="1" t="s">
        <v>1727</v>
      </c>
      <c r="Q289" s="1" t="s">
        <v>95</v>
      </c>
      <c r="R289" s="1" t="s">
        <v>1728</v>
      </c>
      <c r="S289" s="1" t="s">
        <v>1729</v>
      </c>
      <c r="T289" s="1" t="s">
        <v>150</v>
      </c>
      <c r="U289" s="1" t="s">
        <v>47</v>
      </c>
      <c r="V289" s="1" t="s">
        <v>164</v>
      </c>
      <c r="W289" s="76" t="s">
        <v>1730</v>
      </c>
      <c r="X289" s="76"/>
    </row>
    <row r="290" spans="2:24" ht="39.950000000000003" hidden="1" customHeight="1" x14ac:dyDescent="0.25">
      <c r="B290" s="152"/>
      <c r="C290" s="156"/>
      <c r="D290" s="69" t="s">
        <v>1472</v>
      </c>
      <c r="E290" s="87">
        <v>4</v>
      </c>
      <c r="F290" s="64" t="s">
        <v>63</v>
      </c>
      <c r="G290" s="64">
        <f>ROUNDUP(E290*$G$288,2)</f>
        <v>8</v>
      </c>
      <c r="H290" s="78">
        <v>17.59</v>
      </c>
      <c r="I290" s="67">
        <f>ROUNDUP(H290*(1+$I$3),2)</f>
        <v>21.110000000000003</v>
      </c>
      <c r="J290" s="68">
        <f t="shared" ref="J290:J291" si="37">ROUNDUP(G290*I290,2)</f>
        <v>168.88</v>
      </c>
      <c r="L290" s="1" t="s">
        <v>1725</v>
      </c>
      <c r="M290" s="1" t="s">
        <v>1726</v>
      </c>
      <c r="N290" s="1" t="s">
        <v>150</v>
      </c>
      <c r="O290" s="1" t="s">
        <v>47</v>
      </c>
      <c r="P290" s="1" t="s">
        <v>1727</v>
      </c>
      <c r="Q290" s="1" t="s">
        <v>60</v>
      </c>
      <c r="R290" s="1" t="s">
        <v>1471</v>
      </c>
      <c r="S290" s="1" t="s">
        <v>1472</v>
      </c>
      <c r="T290" s="1" t="s">
        <v>63</v>
      </c>
      <c r="U290" s="1" t="s">
        <v>47</v>
      </c>
      <c r="V290" s="1" t="s">
        <v>1731</v>
      </c>
      <c r="W290" s="76" t="s">
        <v>70</v>
      </c>
      <c r="X290" s="76"/>
    </row>
    <row r="291" spans="2:24" ht="39.950000000000003" hidden="1" customHeight="1" x14ac:dyDescent="0.25">
      <c r="B291" s="148"/>
      <c r="C291" s="157"/>
      <c r="D291" s="63" t="s">
        <v>1474</v>
      </c>
      <c r="E291" s="87">
        <v>4</v>
      </c>
      <c r="F291" s="64" t="s">
        <v>63</v>
      </c>
      <c r="G291" s="64">
        <f>ROUNDUP(E291*$G$288,2)</f>
        <v>8</v>
      </c>
      <c r="H291" s="78">
        <v>22.93</v>
      </c>
      <c r="I291" s="67">
        <f>ROUNDUP(H291*(1+$I$3),2)</f>
        <v>27.520000000000003</v>
      </c>
      <c r="J291" s="68">
        <f t="shared" si="37"/>
        <v>220.16</v>
      </c>
      <c r="L291" s="1" t="s">
        <v>1725</v>
      </c>
      <c r="M291" s="1" t="s">
        <v>1726</v>
      </c>
      <c r="N291" s="1" t="s">
        <v>150</v>
      </c>
      <c r="O291" s="1" t="s">
        <v>47</v>
      </c>
      <c r="P291" s="1" t="s">
        <v>1727</v>
      </c>
      <c r="Q291" s="1" t="s">
        <v>60</v>
      </c>
      <c r="R291" s="1" t="s">
        <v>1473</v>
      </c>
      <c r="S291" s="1" t="s">
        <v>1474</v>
      </c>
      <c r="T291" s="1" t="s">
        <v>63</v>
      </c>
      <c r="U291" s="1" t="s">
        <v>47</v>
      </c>
      <c r="V291" s="1" t="s">
        <v>1731</v>
      </c>
      <c r="W291" s="76" t="s">
        <v>1475</v>
      </c>
      <c r="X291" s="76"/>
    </row>
    <row r="292" spans="2:24" ht="39.950000000000003" customHeight="1" x14ac:dyDescent="0.25">
      <c r="B292" s="153" t="s">
        <v>1735</v>
      </c>
      <c r="C292" s="154"/>
      <c r="D292" s="154"/>
      <c r="E292" s="154"/>
      <c r="F292" s="96" t="s">
        <v>1236</v>
      </c>
      <c r="G292" s="96">
        <v>2</v>
      </c>
      <c r="H292" s="97">
        <f>J292/G292/(1+$I$3)</f>
        <v>96.987500000000011</v>
      </c>
      <c r="I292" s="97">
        <f>J292/G292</f>
        <v>116.38500000000001</v>
      </c>
      <c r="J292" s="98">
        <f>SUM(J293:J295)</f>
        <v>232.77</v>
      </c>
      <c r="L292" s="1" t="s">
        <v>1734</v>
      </c>
      <c r="M292" s="1" t="s">
        <v>1735</v>
      </c>
      <c r="N292" s="1" t="s">
        <v>150</v>
      </c>
      <c r="O292" s="1" t="s">
        <v>47</v>
      </c>
      <c r="P292" s="1" t="s">
        <v>1736</v>
      </c>
      <c r="Q292" s="1" t="s">
        <v>44</v>
      </c>
      <c r="R292" s="1" t="s">
        <v>44</v>
      </c>
      <c r="S292" s="1" t="s">
        <v>44</v>
      </c>
      <c r="T292" s="1" t="s">
        <v>44</v>
      </c>
      <c r="U292" s="1" t="s">
        <v>44</v>
      </c>
      <c r="V292" s="1" t="s">
        <v>44</v>
      </c>
      <c r="W292" s="76" t="s">
        <v>44</v>
      </c>
    </row>
    <row r="293" spans="2:24" ht="39.950000000000003" hidden="1" customHeight="1" x14ac:dyDescent="0.25">
      <c r="B293" s="147" t="s">
        <v>1557</v>
      </c>
      <c r="C293" s="155" t="s">
        <v>1740</v>
      </c>
      <c r="D293" s="63" t="s">
        <v>1738</v>
      </c>
      <c r="E293" s="87">
        <v>1</v>
      </c>
      <c r="F293" s="64" t="s">
        <v>150</v>
      </c>
      <c r="G293" s="64">
        <f>ROUNDUP(E293*$G$292,2)</f>
        <v>2</v>
      </c>
      <c r="H293" s="78">
        <v>80.77</v>
      </c>
      <c r="I293" s="89">
        <f>ROUNDUP(H293*(1+$I$3),2)</f>
        <v>96.93</v>
      </c>
      <c r="J293" s="93">
        <f>ROUNDUP(G293*I293,2)</f>
        <v>193.86</v>
      </c>
      <c r="L293" s="1" t="s">
        <v>1734</v>
      </c>
      <c r="M293" s="1" t="s">
        <v>1735</v>
      </c>
      <c r="N293" s="1" t="s">
        <v>150</v>
      </c>
      <c r="O293" s="1" t="s">
        <v>47</v>
      </c>
      <c r="P293" s="1" t="s">
        <v>1736</v>
      </c>
      <c r="Q293" s="1" t="s">
        <v>95</v>
      </c>
      <c r="R293" s="1" t="s">
        <v>1737</v>
      </c>
      <c r="S293" s="1" t="s">
        <v>1738</v>
      </c>
      <c r="T293" s="1" t="s">
        <v>150</v>
      </c>
      <c r="U293" s="1" t="s">
        <v>47</v>
      </c>
      <c r="V293" s="1" t="s">
        <v>164</v>
      </c>
      <c r="W293" s="76" t="s">
        <v>1739</v>
      </c>
      <c r="X293" s="76"/>
    </row>
    <row r="294" spans="2:24" ht="39.950000000000003" hidden="1" customHeight="1" x14ac:dyDescent="0.25">
      <c r="B294" s="152"/>
      <c r="C294" s="156"/>
      <c r="D294" s="69" t="s">
        <v>1472</v>
      </c>
      <c r="E294" s="87">
        <v>0.4</v>
      </c>
      <c r="F294" s="64" t="s">
        <v>63</v>
      </c>
      <c r="G294" s="64">
        <f t="shared" ref="G294:G295" si="38">ROUNDUP(E294*$G$292,2)</f>
        <v>0.8</v>
      </c>
      <c r="H294" s="78">
        <v>17.59</v>
      </c>
      <c r="I294" s="67">
        <f>ROUNDUP(H294*(1+$I$3),2)</f>
        <v>21.110000000000003</v>
      </c>
      <c r="J294" s="68">
        <f>ROUNDUP(G294*I294,2)</f>
        <v>16.89</v>
      </c>
      <c r="L294" s="1" t="s">
        <v>1734</v>
      </c>
      <c r="M294" s="1" t="s">
        <v>1735</v>
      </c>
      <c r="N294" s="1" t="s">
        <v>150</v>
      </c>
      <c r="O294" s="1" t="s">
        <v>47</v>
      </c>
      <c r="P294" s="1" t="s">
        <v>1736</v>
      </c>
      <c r="Q294" s="1" t="s">
        <v>60</v>
      </c>
      <c r="R294" s="1" t="s">
        <v>1471</v>
      </c>
      <c r="S294" s="1" t="s">
        <v>1472</v>
      </c>
      <c r="T294" s="1" t="s">
        <v>63</v>
      </c>
      <c r="U294" s="1" t="s">
        <v>47</v>
      </c>
      <c r="V294" s="1" t="s">
        <v>773</v>
      </c>
      <c r="W294" s="76" t="s">
        <v>70</v>
      </c>
      <c r="X294" s="76"/>
    </row>
    <row r="295" spans="2:24" ht="39.950000000000003" hidden="1" customHeight="1" x14ac:dyDescent="0.25">
      <c r="B295" s="148"/>
      <c r="C295" s="157"/>
      <c r="D295" s="63" t="s">
        <v>1474</v>
      </c>
      <c r="E295" s="87">
        <v>0.4</v>
      </c>
      <c r="F295" s="64" t="s">
        <v>63</v>
      </c>
      <c r="G295" s="64">
        <f t="shared" si="38"/>
        <v>0.8</v>
      </c>
      <c r="H295" s="78">
        <v>22.93</v>
      </c>
      <c r="I295" s="67">
        <f>ROUNDUP(H295*(1+$I$3),2)</f>
        <v>27.520000000000003</v>
      </c>
      <c r="J295" s="68">
        <f>ROUNDUP(G295*I295,2)</f>
        <v>22.020000000000003</v>
      </c>
      <c r="L295" s="1" t="s">
        <v>1734</v>
      </c>
      <c r="M295" s="1" t="s">
        <v>1735</v>
      </c>
      <c r="N295" s="1" t="s">
        <v>150</v>
      </c>
      <c r="O295" s="1" t="s">
        <v>47</v>
      </c>
      <c r="P295" s="1" t="s">
        <v>1736</v>
      </c>
      <c r="Q295" s="1" t="s">
        <v>60</v>
      </c>
      <c r="R295" s="1" t="s">
        <v>1473</v>
      </c>
      <c r="S295" s="1" t="s">
        <v>1474</v>
      </c>
      <c r="T295" s="1" t="s">
        <v>63</v>
      </c>
      <c r="U295" s="1" t="s">
        <v>47</v>
      </c>
      <c r="V295" s="1" t="s">
        <v>773</v>
      </c>
      <c r="W295" s="76" t="s">
        <v>1475</v>
      </c>
      <c r="X295" s="76"/>
    </row>
    <row r="296" spans="2:24" ht="39.950000000000003" customHeight="1" x14ac:dyDescent="0.25">
      <c r="B296" s="153" t="s">
        <v>1978</v>
      </c>
      <c r="C296" s="154"/>
      <c r="D296" s="154"/>
      <c r="E296" s="154"/>
      <c r="F296" s="96" t="s">
        <v>938</v>
      </c>
      <c r="G296" s="96">
        <v>50</v>
      </c>
      <c r="H296" s="97">
        <f>J296/G296/(1+$I$3)</f>
        <v>19.018500000000003</v>
      </c>
      <c r="I296" s="97">
        <f>J296/G296</f>
        <v>22.822200000000002</v>
      </c>
      <c r="J296" s="98">
        <f>SUM(J297:J300)</f>
        <v>1141.1100000000001</v>
      </c>
      <c r="L296" s="1" t="s">
        <v>907</v>
      </c>
      <c r="M296" s="1" t="s">
        <v>1979</v>
      </c>
      <c r="N296" s="1" t="s">
        <v>37</v>
      </c>
      <c r="O296" s="1" t="s">
        <v>47</v>
      </c>
      <c r="P296" s="1" t="s">
        <v>1708</v>
      </c>
      <c r="Q296" s="1" t="s">
        <v>44</v>
      </c>
      <c r="R296" s="1" t="s">
        <v>44</v>
      </c>
      <c r="S296" s="1" t="s">
        <v>44</v>
      </c>
      <c r="T296" s="1" t="s">
        <v>44</v>
      </c>
      <c r="U296" s="1" t="s">
        <v>44</v>
      </c>
      <c r="V296" s="1" t="s">
        <v>44</v>
      </c>
      <c r="W296" s="76" t="s">
        <v>44</v>
      </c>
    </row>
    <row r="297" spans="2:24" ht="39.950000000000003" hidden="1" customHeight="1" x14ac:dyDescent="0.25">
      <c r="B297" s="147" t="s">
        <v>1558</v>
      </c>
      <c r="C297" s="155" t="s">
        <v>1766</v>
      </c>
      <c r="D297" s="63" t="s">
        <v>1980</v>
      </c>
      <c r="E297" s="87">
        <v>8.9999999999999993E-3</v>
      </c>
      <c r="F297" s="64" t="s">
        <v>37</v>
      </c>
      <c r="G297" s="64">
        <f>ROUNDUP(E297*$G$296,2)</f>
        <v>0.45</v>
      </c>
      <c r="H297" s="78">
        <v>3.46</v>
      </c>
      <c r="I297" s="89">
        <f>ROUNDUP(H297*(1+$I$3),2)</f>
        <v>4.16</v>
      </c>
      <c r="J297" s="93">
        <f>ROUNDUP(G297*I297,2)</f>
        <v>1.8800000000000001</v>
      </c>
      <c r="L297" s="1" t="s">
        <v>907</v>
      </c>
      <c r="M297" s="1" t="s">
        <v>1979</v>
      </c>
      <c r="N297" s="1" t="s">
        <v>37</v>
      </c>
      <c r="O297" s="1" t="s">
        <v>47</v>
      </c>
      <c r="P297" s="1" t="s">
        <v>1708</v>
      </c>
      <c r="Q297" s="1" t="s">
        <v>95</v>
      </c>
      <c r="R297" s="1" t="s">
        <v>1741</v>
      </c>
      <c r="S297" s="1" t="s">
        <v>1981</v>
      </c>
      <c r="T297" s="1" t="s">
        <v>37</v>
      </c>
      <c r="U297" s="1" t="s">
        <v>47</v>
      </c>
      <c r="V297" s="1" t="s">
        <v>418</v>
      </c>
      <c r="W297" s="76" t="s">
        <v>1742</v>
      </c>
      <c r="X297" s="76"/>
    </row>
    <row r="298" spans="2:24" ht="39.950000000000003" hidden="1" customHeight="1" x14ac:dyDescent="0.25">
      <c r="B298" s="152"/>
      <c r="C298" s="156"/>
      <c r="D298" s="69" t="s">
        <v>1982</v>
      </c>
      <c r="E298" s="87">
        <v>1.0149999999999999</v>
      </c>
      <c r="F298" s="64" t="s">
        <v>150</v>
      </c>
      <c r="G298" s="64">
        <f>ROUNDUP(E298*$G$296,2)</f>
        <v>50.75</v>
      </c>
      <c r="H298" s="78">
        <v>15.79</v>
      </c>
      <c r="I298" s="67">
        <f>ROUNDUP(H298*(1+$I$3),2)</f>
        <v>18.950000000000003</v>
      </c>
      <c r="J298" s="68">
        <f t="shared" ref="J298:J300" si="39">ROUNDUP(G298*I298,2)</f>
        <v>961.72</v>
      </c>
      <c r="L298" s="1">
        <v>91926</v>
      </c>
      <c r="M298" s="1" t="s">
        <v>1979</v>
      </c>
      <c r="N298" s="1" t="s">
        <v>37</v>
      </c>
      <c r="O298" s="1" t="s">
        <v>47</v>
      </c>
      <c r="P298" s="1" t="s">
        <v>1708</v>
      </c>
      <c r="Q298" s="1" t="s">
        <v>95</v>
      </c>
      <c r="R298" s="1" t="s">
        <v>1743</v>
      </c>
      <c r="S298" s="1" t="s">
        <v>1980</v>
      </c>
      <c r="T298" s="1" t="s">
        <v>150</v>
      </c>
      <c r="U298" s="1" t="s">
        <v>47</v>
      </c>
      <c r="V298" s="1" t="s">
        <v>1744</v>
      </c>
      <c r="W298" s="76" t="s">
        <v>1745</v>
      </c>
      <c r="X298" s="76"/>
    </row>
    <row r="299" spans="2:24" ht="39.950000000000003" hidden="1" customHeight="1" x14ac:dyDescent="0.25">
      <c r="B299" s="152"/>
      <c r="C299" s="156"/>
      <c r="D299" s="69" t="s">
        <v>1472</v>
      </c>
      <c r="E299" s="87">
        <v>7.2999999999999995E-2</v>
      </c>
      <c r="F299" s="64" t="s">
        <v>63</v>
      </c>
      <c r="G299" s="64">
        <f>ROUNDUP(E299*$G$296,2)</f>
        <v>3.65</v>
      </c>
      <c r="H299" s="78">
        <v>17.59</v>
      </c>
      <c r="I299" s="67">
        <f>ROUNDUP(H299*(1+$I$3),2)</f>
        <v>21.110000000000003</v>
      </c>
      <c r="J299" s="68">
        <f t="shared" si="39"/>
        <v>77.06</v>
      </c>
      <c r="L299" s="1" t="s">
        <v>907</v>
      </c>
      <c r="M299" s="1" t="s">
        <v>1979</v>
      </c>
      <c r="N299" s="1" t="s">
        <v>37</v>
      </c>
      <c r="O299" s="1" t="s">
        <v>47</v>
      </c>
      <c r="P299" s="1" t="s">
        <v>1708</v>
      </c>
      <c r="Q299" s="1" t="s">
        <v>60</v>
      </c>
      <c r="R299" s="1" t="s">
        <v>1471</v>
      </c>
      <c r="S299" s="1" t="s">
        <v>1472</v>
      </c>
      <c r="T299" s="1" t="s">
        <v>63</v>
      </c>
      <c r="U299" s="1" t="s">
        <v>47</v>
      </c>
      <c r="V299" s="1" t="s">
        <v>338</v>
      </c>
      <c r="W299" s="76" t="s">
        <v>70</v>
      </c>
      <c r="X299" s="76"/>
    </row>
    <row r="300" spans="2:24" ht="39.950000000000003" hidden="1" customHeight="1" x14ac:dyDescent="0.25">
      <c r="B300" s="148"/>
      <c r="C300" s="157"/>
      <c r="D300" s="63" t="s">
        <v>1474</v>
      </c>
      <c r="E300" s="87">
        <v>7.2999999999999995E-2</v>
      </c>
      <c r="F300" s="64" t="s">
        <v>63</v>
      </c>
      <c r="G300" s="64">
        <f>ROUNDUP(E300*$G$296,2)</f>
        <v>3.65</v>
      </c>
      <c r="H300" s="78">
        <v>22.93</v>
      </c>
      <c r="I300" s="67">
        <f>ROUNDUP(H300*(1+$I$3),2)</f>
        <v>27.520000000000003</v>
      </c>
      <c r="J300" s="68">
        <f t="shared" si="39"/>
        <v>100.45</v>
      </c>
      <c r="L300" s="1" t="s">
        <v>907</v>
      </c>
      <c r="M300" s="1" t="s">
        <v>1979</v>
      </c>
      <c r="N300" s="1" t="s">
        <v>37</v>
      </c>
      <c r="O300" s="1" t="s">
        <v>47</v>
      </c>
      <c r="P300" s="1" t="s">
        <v>1708</v>
      </c>
      <c r="Q300" s="1" t="s">
        <v>60</v>
      </c>
      <c r="R300" s="1" t="s">
        <v>1473</v>
      </c>
      <c r="S300" s="1" t="s">
        <v>1474</v>
      </c>
      <c r="T300" s="1" t="s">
        <v>63</v>
      </c>
      <c r="U300" s="1" t="s">
        <v>47</v>
      </c>
      <c r="V300" s="1" t="s">
        <v>338</v>
      </c>
      <c r="W300" s="76" t="s">
        <v>1475</v>
      </c>
      <c r="X300" s="76"/>
    </row>
    <row r="301" spans="2:24" ht="39.950000000000003" customHeight="1" x14ac:dyDescent="0.25">
      <c r="B301" s="145" t="s">
        <v>1983</v>
      </c>
      <c r="C301" s="146"/>
      <c r="D301" s="146"/>
      <c r="E301" s="146"/>
      <c r="F301" s="60" t="s">
        <v>938</v>
      </c>
      <c r="G301" s="60">
        <v>200</v>
      </c>
      <c r="H301" s="61">
        <f>J301/G301/(1+$I$3)</f>
        <v>2.5361249999999997</v>
      </c>
      <c r="I301" s="61">
        <f>J301/G301</f>
        <v>3.0433499999999998</v>
      </c>
      <c r="J301" s="62">
        <f>SUM(J302:J305)</f>
        <v>608.66999999999996</v>
      </c>
      <c r="L301" s="1" t="s">
        <v>1747</v>
      </c>
      <c r="M301" s="1" t="s">
        <v>1984</v>
      </c>
      <c r="N301" s="1" t="s">
        <v>37</v>
      </c>
      <c r="O301" s="1" t="s">
        <v>47</v>
      </c>
      <c r="P301" s="1" t="s">
        <v>1748</v>
      </c>
      <c r="Q301" s="1" t="s">
        <v>44</v>
      </c>
      <c r="R301" s="1" t="s">
        <v>44</v>
      </c>
      <c r="S301" s="1" t="s">
        <v>44</v>
      </c>
      <c r="T301" s="1" t="s">
        <v>44</v>
      </c>
      <c r="U301" s="1" t="s">
        <v>44</v>
      </c>
      <c r="V301" s="1" t="s">
        <v>44</v>
      </c>
      <c r="W301" s="76" t="s">
        <v>44</v>
      </c>
      <c r="X301" s="76" t="s">
        <v>44</v>
      </c>
    </row>
    <row r="302" spans="2:24" ht="39.950000000000003" hidden="1" customHeight="1" x14ac:dyDescent="0.25">
      <c r="B302" s="147" t="s">
        <v>1723</v>
      </c>
      <c r="C302" s="155" t="s">
        <v>1746</v>
      </c>
      <c r="D302" s="63" t="s">
        <v>1981</v>
      </c>
      <c r="E302" s="87">
        <v>1.19</v>
      </c>
      <c r="F302" s="64" t="s">
        <v>37</v>
      </c>
      <c r="G302" s="64">
        <f>ROUNDUP(E302*$G$301,2)</f>
        <v>238</v>
      </c>
      <c r="H302" s="78">
        <v>1.08</v>
      </c>
      <c r="I302" s="89">
        <f>ROUNDUP(H302*(1+$I$3),2)</f>
        <v>1.3</v>
      </c>
      <c r="J302" s="93">
        <f>ROUNDUP(G302*I302,2)</f>
        <v>309.39999999999998</v>
      </c>
      <c r="L302" s="1" t="s">
        <v>1747</v>
      </c>
      <c r="M302" s="1" t="s">
        <v>1984</v>
      </c>
      <c r="N302" s="1" t="s">
        <v>37</v>
      </c>
      <c r="O302" s="1" t="s">
        <v>47</v>
      </c>
      <c r="P302" s="1" t="s">
        <v>1748</v>
      </c>
      <c r="Q302" s="1" t="s">
        <v>95</v>
      </c>
      <c r="R302" s="1" t="s">
        <v>1743</v>
      </c>
      <c r="S302" s="1" t="s">
        <v>1980</v>
      </c>
      <c r="T302" s="1" t="s">
        <v>150</v>
      </c>
      <c r="U302" s="1" t="s">
        <v>47</v>
      </c>
      <c r="V302" s="1" t="s">
        <v>1744</v>
      </c>
      <c r="W302" s="76" t="s">
        <v>1745</v>
      </c>
      <c r="X302" s="76" t="s">
        <v>324</v>
      </c>
    </row>
    <row r="303" spans="2:24" ht="39.950000000000003" hidden="1" customHeight="1" x14ac:dyDescent="0.25">
      <c r="B303" s="152"/>
      <c r="C303" s="156"/>
      <c r="D303" s="69" t="s">
        <v>1980</v>
      </c>
      <c r="E303" s="87">
        <v>8.9999999999999993E-3</v>
      </c>
      <c r="F303" s="64" t="s">
        <v>150</v>
      </c>
      <c r="G303" s="64">
        <f t="shared" ref="G303:G305" si="40">ROUNDUP(E303*$G$301,2)</f>
        <v>1.8</v>
      </c>
      <c r="H303" s="78">
        <v>3.46</v>
      </c>
      <c r="I303" s="67">
        <f>ROUNDUP(H303*(1+$I$3),2)</f>
        <v>4.16</v>
      </c>
      <c r="J303" s="68">
        <f t="shared" ref="J303:J305" si="41">ROUNDUP(G303*I303,2)</f>
        <v>7.49</v>
      </c>
      <c r="L303" s="1">
        <v>92985</v>
      </c>
      <c r="M303" s="1" t="s">
        <v>1984</v>
      </c>
      <c r="N303" s="1" t="s">
        <v>37</v>
      </c>
      <c r="O303" s="1" t="s">
        <v>47</v>
      </c>
      <c r="P303" s="1" t="s">
        <v>1748</v>
      </c>
      <c r="Q303" s="1" t="s">
        <v>95</v>
      </c>
      <c r="R303" s="1" t="s">
        <v>1749</v>
      </c>
      <c r="S303" s="1" t="s">
        <v>1982</v>
      </c>
      <c r="T303" s="1" t="s">
        <v>37</v>
      </c>
      <c r="U303" s="1" t="s">
        <v>47</v>
      </c>
      <c r="V303" s="1" t="s">
        <v>1750</v>
      </c>
      <c r="W303" s="76" t="s">
        <v>1751</v>
      </c>
      <c r="X303" s="76" t="s">
        <v>1752</v>
      </c>
    </row>
    <row r="304" spans="2:24" ht="39.950000000000003" hidden="1" customHeight="1" x14ac:dyDescent="0.25">
      <c r="B304" s="152"/>
      <c r="C304" s="156"/>
      <c r="D304" s="69" t="s">
        <v>1472</v>
      </c>
      <c r="E304" s="87">
        <v>0.03</v>
      </c>
      <c r="F304" s="64" t="s">
        <v>63</v>
      </c>
      <c r="G304" s="64">
        <f t="shared" si="40"/>
        <v>6</v>
      </c>
      <c r="H304" s="78">
        <v>17.59</v>
      </c>
      <c r="I304" s="67">
        <f>ROUNDUP(H304*(1+$I$3),2)</f>
        <v>21.110000000000003</v>
      </c>
      <c r="J304" s="68">
        <f t="shared" si="41"/>
        <v>126.66</v>
      </c>
      <c r="L304" s="1" t="s">
        <v>1747</v>
      </c>
      <c r="M304" s="1" t="s">
        <v>1984</v>
      </c>
      <c r="N304" s="1" t="s">
        <v>37</v>
      </c>
      <c r="O304" s="1" t="s">
        <v>47</v>
      </c>
      <c r="P304" s="1" t="s">
        <v>1748</v>
      </c>
      <c r="Q304" s="1" t="s">
        <v>60</v>
      </c>
      <c r="R304" s="1" t="s">
        <v>1471</v>
      </c>
      <c r="S304" s="1" t="s">
        <v>1472</v>
      </c>
      <c r="T304" s="1" t="s">
        <v>63</v>
      </c>
      <c r="U304" s="1" t="s">
        <v>47</v>
      </c>
      <c r="V304" s="1" t="s">
        <v>1753</v>
      </c>
      <c r="W304" s="76" t="s">
        <v>70</v>
      </c>
      <c r="X304" s="76" t="s">
        <v>726</v>
      </c>
    </row>
    <row r="305" spans="2:24" ht="39.950000000000003" hidden="1" customHeight="1" x14ac:dyDescent="0.25">
      <c r="B305" s="148"/>
      <c r="C305" s="157"/>
      <c r="D305" s="63" t="s">
        <v>1474</v>
      </c>
      <c r="E305" s="87">
        <v>0.03</v>
      </c>
      <c r="F305" s="64" t="s">
        <v>63</v>
      </c>
      <c r="G305" s="64">
        <f t="shared" si="40"/>
        <v>6</v>
      </c>
      <c r="H305" s="78">
        <v>22.93</v>
      </c>
      <c r="I305" s="67">
        <f>ROUNDUP(H305*(1+$I$3),2)</f>
        <v>27.520000000000003</v>
      </c>
      <c r="J305" s="68">
        <f t="shared" si="41"/>
        <v>165.12</v>
      </c>
      <c r="L305" s="1" t="s">
        <v>1747</v>
      </c>
      <c r="M305" s="1" t="s">
        <v>1984</v>
      </c>
      <c r="N305" s="1" t="s">
        <v>37</v>
      </c>
      <c r="O305" s="1" t="s">
        <v>47</v>
      </c>
      <c r="P305" s="1" t="s">
        <v>1748</v>
      </c>
      <c r="Q305" s="1" t="s">
        <v>60</v>
      </c>
      <c r="R305" s="1" t="s">
        <v>1473</v>
      </c>
      <c r="S305" s="1" t="s">
        <v>1474</v>
      </c>
      <c r="T305" s="1" t="s">
        <v>63</v>
      </c>
      <c r="U305" s="1" t="s">
        <v>47</v>
      </c>
      <c r="V305" s="1" t="s">
        <v>1753</v>
      </c>
      <c r="W305" s="76" t="s">
        <v>1475</v>
      </c>
      <c r="X305" s="76" t="s">
        <v>1754</v>
      </c>
    </row>
    <row r="306" spans="2:24" ht="39.950000000000003" customHeight="1" x14ac:dyDescent="0.25">
      <c r="B306" s="153" t="s">
        <v>1764</v>
      </c>
      <c r="C306" s="154"/>
      <c r="D306" s="154"/>
      <c r="E306" s="154"/>
      <c r="F306" s="96" t="s">
        <v>1236</v>
      </c>
      <c r="G306" s="96">
        <v>15</v>
      </c>
      <c r="H306" s="97">
        <f>J306/G306/(1+$I$3)</f>
        <v>44.778333333333336</v>
      </c>
      <c r="I306" s="97">
        <f>J306/G306</f>
        <v>53.734000000000002</v>
      </c>
      <c r="J306" s="98">
        <f>SUM(J307:J310)</f>
        <v>806.01</v>
      </c>
      <c r="L306" s="1" t="s">
        <v>1755</v>
      </c>
      <c r="M306" s="1" t="s">
        <v>1756</v>
      </c>
      <c r="N306" s="1" t="s">
        <v>150</v>
      </c>
      <c r="O306" s="1" t="s">
        <v>47</v>
      </c>
      <c r="P306" s="1" t="s">
        <v>1757</v>
      </c>
      <c r="Q306" s="1" t="s">
        <v>44</v>
      </c>
      <c r="R306" s="1" t="s">
        <v>44</v>
      </c>
      <c r="S306" s="1" t="s">
        <v>44</v>
      </c>
      <c r="T306" s="1" t="s">
        <v>44</v>
      </c>
      <c r="U306" s="1" t="s">
        <v>44</v>
      </c>
      <c r="V306" s="1" t="s">
        <v>44</v>
      </c>
      <c r="W306" s="76" t="s">
        <v>44</v>
      </c>
    </row>
    <row r="307" spans="2:24" ht="39.950000000000003" hidden="1" customHeight="1" x14ac:dyDescent="0.25">
      <c r="B307" s="147" t="s">
        <v>1724</v>
      </c>
      <c r="C307" s="155" t="s">
        <v>1765</v>
      </c>
      <c r="D307" s="63" t="s">
        <v>1985</v>
      </c>
      <c r="E307" s="87">
        <v>2</v>
      </c>
      <c r="F307" s="64" t="s">
        <v>150</v>
      </c>
      <c r="G307" s="64">
        <f>ROUNDUP(E307*$G$306,2)</f>
        <v>30</v>
      </c>
      <c r="H307" s="78">
        <v>0.79</v>
      </c>
      <c r="I307" s="89">
        <f>ROUNDUP(H307*(1+$I$3),2)</f>
        <v>0.95</v>
      </c>
      <c r="J307" s="93">
        <f>ROUNDUP(G307*I307,2)</f>
        <v>28.5</v>
      </c>
      <c r="L307" s="1">
        <v>93662</v>
      </c>
      <c r="M307" s="1" t="s">
        <v>1756</v>
      </c>
      <c r="N307" s="1" t="s">
        <v>150</v>
      </c>
      <c r="O307" s="1" t="s">
        <v>47</v>
      </c>
      <c r="P307" s="1" t="s">
        <v>1757</v>
      </c>
      <c r="Q307" s="1" t="s">
        <v>95</v>
      </c>
      <c r="R307" s="1" t="s">
        <v>1758</v>
      </c>
      <c r="S307" s="1" t="s">
        <v>1985</v>
      </c>
      <c r="T307" s="1" t="s">
        <v>150</v>
      </c>
      <c r="U307" s="1" t="s">
        <v>47</v>
      </c>
      <c r="V307" s="1" t="s">
        <v>896</v>
      </c>
      <c r="W307" s="76" t="s">
        <v>1759</v>
      </c>
      <c r="X307" s="76"/>
    </row>
    <row r="308" spans="2:24" ht="39.950000000000003" hidden="1" customHeight="1" x14ac:dyDescent="0.25">
      <c r="B308" s="152"/>
      <c r="C308" s="156"/>
      <c r="D308" s="69" t="s">
        <v>1761</v>
      </c>
      <c r="E308" s="87">
        <v>1</v>
      </c>
      <c r="F308" s="64" t="s">
        <v>150</v>
      </c>
      <c r="G308" s="64">
        <f>ROUNDUP(E308*$G$306,2)</f>
        <v>15</v>
      </c>
      <c r="H308" s="78">
        <v>37.79</v>
      </c>
      <c r="I308" s="67">
        <f>ROUNDUP(H308*(1+$I$3),2)</f>
        <v>45.35</v>
      </c>
      <c r="J308" s="68">
        <f t="shared" ref="J308:J310" si="42">ROUNDUP(G308*I308,2)</f>
        <v>680.25</v>
      </c>
      <c r="L308" s="1" t="s">
        <v>1755</v>
      </c>
      <c r="M308" s="1" t="s">
        <v>1756</v>
      </c>
      <c r="N308" s="1" t="s">
        <v>150</v>
      </c>
      <c r="O308" s="1" t="s">
        <v>47</v>
      </c>
      <c r="P308" s="1" t="s">
        <v>1757</v>
      </c>
      <c r="Q308" s="1" t="s">
        <v>95</v>
      </c>
      <c r="R308" s="1" t="s">
        <v>1760</v>
      </c>
      <c r="S308" s="1" t="s">
        <v>1761</v>
      </c>
      <c r="T308" s="1" t="s">
        <v>150</v>
      </c>
      <c r="U308" s="1" t="s">
        <v>47</v>
      </c>
      <c r="V308" s="1" t="s">
        <v>164</v>
      </c>
      <c r="W308" s="76" t="s">
        <v>1762</v>
      </c>
      <c r="X308" s="76"/>
    </row>
    <row r="309" spans="2:24" ht="39.950000000000003" hidden="1" customHeight="1" x14ac:dyDescent="0.25">
      <c r="B309" s="152"/>
      <c r="C309" s="156"/>
      <c r="D309" s="69" t="s">
        <v>1472</v>
      </c>
      <c r="E309" s="87">
        <v>0.13300000000000001</v>
      </c>
      <c r="F309" s="64" t="s">
        <v>63</v>
      </c>
      <c r="G309" s="64">
        <f>ROUNDUP(E309*$G$306,2)</f>
        <v>2</v>
      </c>
      <c r="H309" s="78">
        <v>17.59</v>
      </c>
      <c r="I309" s="67">
        <f>ROUNDUP(H309*(1+$I$3),2)</f>
        <v>21.110000000000003</v>
      </c>
      <c r="J309" s="68">
        <f t="shared" si="42"/>
        <v>42.22</v>
      </c>
      <c r="L309" s="1" t="s">
        <v>1755</v>
      </c>
      <c r="M309" s="1" t="s">
        <v>1756</v>
      </c>
      <c r="N309" s="1" t="s">
        <v>150</v>
      </c>
      <c r="O309" s="1" t="s">
        <v>47</v>
      </c>
      <c r="P309" s="1" t="s">
        <v>1757</v>
      </c>
      <c r="Q309" s="1" t="s">
        <v>60</v>
      </c>
      <c r="R309" s="1" t="s">
        <v>1471</v>
      </c>
      <c r="S309" s="1" t="s">
        <v>1472</v>
      </c>
      <c r="T309" s="1" t="s">
        <v>63</v>
      </c>
      <c r="U309" s="1" t="s">
        <v>47</v>
      </c>
      <c r="V309" s="1" t="s">
        <v>1763</v>
      </c>
      <c r="W309" s="76" t="s">
        <v>70</v>
      </c>
      <c r="X309" s="76"/>
    </row>
    <row r="310" spans="2:24" ht="39.950000000000003" hidden="1" customHeight="1" x14ac:dyDescent="0.25">
      <c r="B310" s="148"/>
      <c r="C310" s="157"/>
      <c r="D310" s="63" t="s">
        <v>1474</v>
      </c>
      <c r="E310" s="87">
        <v>0.13300000000000001</v>
      </c>
      <c r="F310" s="64" t="s">
        <v>63</v>
      </c>
      <c r="G310" s="64">
        <f>ROUNDUP(E310*$G$306,2)</f>
        <v>2</v>
      </c>
      <c r="H310" s="78">
        <v>22.93</v>
      </c>
      <c r="I310" s="67">
        <f>ROUNDUP(H310*(1+$I$3),2)</f>
        <v>27.520000000000003</v>
      </c>
      <c r="J310" s="68">
        <f t="shared" si="42"/>
        <v>55.04</v>
      </c>
      <c r="L310" s="1" t="s">
        <v>1755</v>
      </c>
      <c r="M310" s="1" t="s">
        <v>1756</v>
      </c>
      <c r="N310" s="1" t="s">
        <v>150</v>
      </c>
      <c r="O310" s="1" t="s">
        <v>47</v>
      </c>
      <c r="P310" s="1" t="s">
        <v>1757</v>
      </c>
      <c r="Q310" s="1" t="s">
        <v>60</v>
      </c>
      <c r="R310" s="1" t="s">
        <v>1473</v>
      </c>
      <c r="S310" s="1" t="s">
        <v>1474</v>
      </c>
      <c r="T310" s="1" t="s">
        <v>63</v>
      </c>
      <c r="U310" s="1" t="s">
        <v>47</v>
      </c>
      <c r="V310" s="1" t="s">
        <v>1763</v>
      </c>
      <c r="W310" s="76" t="s">
        <v>1475</v>
      </c>
      <c r="X310" s="76"/>
    </row>
    <row r="311" spans="2:24" ht="39.950000000000003" customHeight="1" x14ac:dyDescent="0.25">
      <c r="B311" s="145" t="s">
        <v>1786</v>
      </c>
      <c r="C311" s="146"/>
      <c r="D311" s="146"/>
      <c r="E311" s="146"/>
      <c r="F311" s="60" t="s">
        <v>1236</v>
      </c>
      <c r="G311" s="60">
        <v>10</v>
      </c>
      <c r="H311" s="61">
        <f>J311/G311/(1+$I$3)</f>
        <v>41.259166666666673</v>
      </c>
      <c r="I311" s="61">
        <f>J311/G311</f>
        <v>49.511000000000003</v>
      </c>
      <c r="J311" s="62">
        <f>SUM(J312:J315)</f>
        <v>495.11</v>
      </c>
      <c r="L311" s="1" t="s">
        <v>1767</v>
      </c>
      <c r="M311" s="1" t="s">
        <v>1768</v>
      </c>
      <c r="N311" s="1" t="s">
        <v>150</v>
      </c>
      <c r="O311" s="1" t="s">
        <v>47</v>
      </c>
      <c r="P311" s="1" t="s">
        <v>1769</v>
      </c>
      <c r="Q311" s="1" t="s">
        <v>44</v>
      </c>
      <c r="R311" s="1" t="s">
        <v>44</v>
      </c>
      <c r="S311" s="1" t="s">
        <v>44</v>
      </c>
      <c r="T311" s="1" t="s">
        <v>44</v>
      </c>
      <c r="U311" s="1" t="s">
        <v>44</v>
      </c>
      <c r="V311" s="1" t="s">
        <v>44</v>
      </c>
      <c r="W311" s="76" t="s">
        <v>44</v>
      </c>
    </row>
    <row r="312" spans="2:24" ht="39.950000000000003" hidden="1" customHeight="1" x14ac:dyDescent="0.25">
      <c r="B312" s="147" t="s">
        <v>1774</v>
      </c>
      <c r="C312" s="155" t="s">
        <v>1788</v>
      </c>
      <c r="D312" s="63" t="s">
        <v>1985</v>
      </c>
      <c r="E312" s="87">
        <v>1</v>
      </c>
      <c r="F312" s="64" t="s">
        <v>150</v>
      </c>
      <c r="G312" s="64">
        <f>ROUNDUP(E312*$G$311,2)</f>
        <v>10</v>
      </c>
      <c r="H312" s="78">
        <v>0.79</v>
      </c>
      <c r="I312" s="89">
        <f>ROUNDUP(H312*(1+$I$3),2)</f>
        <v>0.95</v>
      </c>
      <c r="J312" s="93">
        <f>ROUNDUP(G312*I312,2)</f>
        <v>9.5</v>
      </c>
      <c r="L312" s="1" t="s">
        <v>1767</v>
      </c>
      <c r="M312" s="1" t="s">
        <v>1768</v>
      </c>
      <c r="N312" s="1" t="s">
        <v>150</v>
      </c>
      <c r="O312" s="1" t="s">
        <v>47</v>
      </c>
      <c r="P312" s="1" t="s">
        <v>1769</v>
      </c>
      <c r="Q312" s="1" t="s">
        <v>95</v>
      </c>
      <c r="R312" s="1" t="s">
        <v>1758</v>
      </c>
      <c r="S312" s="1" t="s">
        <v>1985</v>
      </c>
      <c r="T312" s="1" t="s">
        <v>150</v>
      </c>
      <c r="U312" s="1" t="s">
        <v>47</v>
      </c>
      <c r="V312" s="1" t="s">
        <v>164</v>
      </c>
      <c r="W312" s="76" t="s">
        <v>1759</v>
      </c>
      <c r="X312" s="76"/>
    </row>
    <row r="313" spans="2:24" ht="39.950000000000003" hidden="1" customHeight="1" x14ac:dyDescent="0.25">
      <c r="B313" s="152"/>
      <c r="C313" s="156"/>
      <c r="D313" s="69" t="s">
        <v>1771</v>
      </c>
      <c r="E313" s="87">
        <v>1</v>
      </c>
      <c r="F313" s="64" t="s">
        <v>150</v>
      </c>
      <c r="G313" s="64">
        <f t="shared" ref="G313:G315" si="43">ROUNDUP(E313*$G$311,2)</f>
        <v>10</v>
      </c>
      <c r="H313" s="78">
        <v>37.79</v>
      </c>
      <c r="I313" s="67">
        <f>ROUNDUP(H313*(1+$I$3),2)</f>
        <v>45.35</v>
      </c>
      <c r="J313" s="68">
        <f>ROUNDUP(G313*I313,2)</f>
        <v>453.5</v>
      </c>
      <c r="L313" s="1" t="s">
        <v>1767</v>
      </c>
      <c r="M313" s="1" t="s">
        <v>1768</v>
      </c>
      <c r="N313" s="1" t="s">
        <v>150</v>
      </c>
      <c r="O313" s="1" t="s">
        <v>47</v>
      </c>
      <c r="P313" s="1" t="s">
        <v>1769</v>
      </c>
      <c r="Q313" s="1" t="s">
        <v>95</v>
      </c>
      <c r="R313" s="1" t="s">
        <v>1770</v>
      </c>
      <c r="S313" s="1" t="s">
        <v>1771</v>
      </c>
      <c r="T313" s="1" t="s">
        <v>150</v>
      </c>
      <c r="U313" s="1" t="s">
        <v>47</v>
      </c>
      <c r="V313" s="1" t="s">
        <v>164</v>
      </c>
      <c r="W313" s="76" t="s">
        <v>1772</v>
      </c>
      <c r="X313" s="76"/>
    </row>
    <row r="314" spans="2:24" ht="39.950000000000003" hidden="1" customHeight="1" x14ac:dyDescent="0.25">
      <c r="B314" s="152"/>
      <c r="C314" s="156"/>
      <c r="D314" s="69" t="s">
        <v>1472</v>
      </c>
      <c r="E314" s="87">
        <v>6.6000000000000003E-2</v>
      </c>
      <c r="F314" s="64" t="s">
        <v>63</v>
      </c>
      <c r="G314" s="64">
        <f t="shared" si="43"/>
        <v>0.66</v>
      </c>
      <c r="H314" s="78">
        <v>17.59</v>
      </c>
      <c r="I314" s="67">
        <f>ROUNDUP(H314*(1+$I$3),2)</f>
        <v>21.110000000000003</v>
      </c>
      <c r="J314" s="68">
        <f>ROUNDUP(G314*I314,2)</f>
        <v>13.94</v>
      </c>
      <c r="L314" s="1">
        <v>93655</v>
      </c>
      <c r="M314" s="1" t="s">
        <v>1768</v>
      </c>
      <c r="N314" s="1" t="s">
        <v>150</v>
      </c>
      <c r="O314" s="1" t="s">
        <v>47</v>
      </c>
      <c r="P314" s="1" t="s">
        <v>1769</v>
      </c>
      <c r="Q314" s="1" t="s">
        <v>60</v>
      </c>
      <c r="R314" s="1" t="s">
        <v>1471</v>
      </c>
      <c r="S314" s="1" t="s">
        <v>1472</v>
      </c>
      <c r="T314" s="1" t="s">
        <v>63</v>
      </c>
      <c r="U314" s="1" t="s">
        <v>47</v>
      </c>
      <c r="V314" s="1" t="s">
        <v>1773</v>
      </c>
      <c r="W314" s="76" t="s">
        <v>70</v>
      </c>
      <c r="X314" s="76"/>
    </row>
    <row r="315" spans="2:24" ht="39.950000000000003" hidden="1" customHeight="1" x14ac:dyDescent="0.25">
      <c r="B315" s="148"/>
      <c r="C315" s="157"/>
      <c r="D315" s="63" t="s">
        <v>1474</v>
      </c>
      <c r="E315" s="87">
        <v>6.6000000000000003E-2</v>
      </c>
      <c r="F315" s="64" t="s">
        <v>63</v>
      </c>
      <c r="G315" s="64">
        <f t="shared" si="43"/>
        <v>0.66</v>
      </c>
      <c r="H315" s="78">
        <v>22.93</v>
      </c>
      <c r="I315" s="67">
        <f>ROUNDUP(H315*(1+$I$3),2)</f>
        <v>27.520000000000003</v>
      </c>
      <c r="J315" s="68">
        <f>ROUNDUP(G315*I315,2)</f>
        <v>18.170000000000002</v>
      </c>
      <c r="L315" s="1" t="s">
        <v>1767</v>
      </c>
      <c r="M315" s="1" t="s">
        <v>1768</v>
      </c>
      <c r="N315" s="1" t="s">
        <v>150</v>
      </c>
      <c r="O315" s="1" t="s">
        <v>47</v>
      </c>
      <c r="P315" s="1" t="s">
        <v>1769</v>
      </c>
      <c r="Q315" s="1" t="s">
        <v>60</v>
      </c>
      <c r="R315" s="1" t="s">
        <v>1473</v>
      </c>
      <c r="S315" s="1" t="s">
        <v>1474</v>
      </c>
      <c r="T315" s="1" t="s">
        <v>63</v>
      </c>
      <c r="U315" s="1" t="s">
        <v>47</v>
      </c>
      <c r="V315" s="1" t="s">
        <v>1773</v>
      </c>
      <c r="W315" s="76" t="s">
        <v>1475</v>
      </c>
      <c r="X315" s="76"/>
    </row>
    <row r="316" spans="2:24" ht="39.950000000000003" customHeight="1" x14ac:dyDescent="0.25">
      <c r="B316" s="145" t="s">
        <v>1787</v>
      </c>
      <c r="C316" s="146"/>
      <c r="D316" s="146"/>
      <c r="E316" s="146"/>
      <c r="F316" s="60" t="s">
        <v>1236</v>
      </c>
      <c r="G316" s="60">
        <v>10</v>
      </c>
      <c r="H316" s="61">
        <f>J316/G316/(1+$I$3)</f>
        <v>9.1541666666666668</v>
      </c>
      <c r="I316" s="61">
        <f>J316/G316</f>
        <v>10.984999999999999</v>
      </c>
      <c r="J316" s="98">
        <f>SUM(J317:J320)</f>
        <v>109.85</v>
      </c>
      <c r="L316" s="1" t="s">
        <v>1775</v>
      </c>
      <c r="M316" s="1" t="s">
        <v>1776</v>
      </c>
      <c r="N316" s="1" t="s">
        <v>150</v>
      </c>
      <c r="O316" s="1" t="s">
        <v>47</v>
      </c>
      <c r="P316" s="1" t="s">
        <v>1777</v>
      </c>
      <c r="Q316" s="1" t="s">
        <v>44</v>
      </c>
      <c r="R316" s="1" t="s">
        <v>44</v>
      </c>
      <c r="S316" s="1" t="s">
        <v>44</v>
      </c>
      <c r="T316" s="1" t="s">
        <v>44</v>
      </c>
      <c r="U316" s="1" t="s">
        <v>44</v>
      </c>
      <c r="V316" s="1" t="s">
        <v>44</v>
      </c>
      <c r="W316" s="76" t="s">
        <v>44</v>
      </c>
    </row>
    <row r="317" spans="2:24" ht="39.950000000000003" hidden="1" customHeight="1" x14ac:dyDescent="0.25">
      <c r="B317" s="147" t="s">
        <v>1780</v>
      </c>
      <c r="C317" s="155" t="s">
        <v>1789</v>
      </c>
      <c r="D317" s="63" t="s">
        <v>1986</v>
      </c>
      <c r="E317" s="87">
        <v>1</v>
      </c>
      <c r="F317" s="64" t="s">
        <v>150</v>
      </c>
      <c r="G317" s="64">
        <f>ROUNDUP(E317*$G$316,2)</f>
        <v>10</v>
      </c>
      <c r="H317" s="78">
        <v>0.61</v>
      </c>
      <c r="I317" s="89">
        <f>ROUNDUP(H317*(1+$I$3),2)</f>
        <v>0.74</v>
      </c>
      <c r="J317" s="93">
        <f>ROUNDUP(G317*I317,2)</f>
        <v>7.4</v>
      </c>
      <c r="L317" s="1" t="s">
        <v>1775</v>
      </c>
      <c r="M317" s="1" t="s">
        <v>1776</v>
      </c>
      <c r="N317" s="1" t="s">
        <v>150</v>
      </c>
      <c r="O317" s="1" t="s">
        <v>47</v>
      </c>
      <c r="P317" s="1" t="s">
        <v>1777</v>
      </c>
      <c r="Q317" s="1" t="s">
        <v>95</v>
      </c>
      <c r="R317" s="1" t="s">
        <v>1778</v>
      </c>
      <c r="S317" s="1" t="s">
        <v>1986</v>
      </c>
      <c r="T317" s="1" t="s">
        <v>150</v>
      </c>
      <c r="U317" s="1" t="s">
        <v>47</v>
      </c>
      <c r="V317" s="1" t="s">
        <v>164</v>
      </c>
      <c r="W317" s="76" t="s">
        <v>1779</v>
      </c>
      <c r="X317" s="76"/>
    </row>
    <row r="318" spans="2:24" ht="39.950000000000003" hidden="1" customHeight="1" x14ac:dyDescent="0.25">
      <c r="B318" s="152"/>
      <c r="C318" s="156"/>
      <c r="D318" s="69" t="s">
        <v>1771</v>
      </c>
      <c r="E318" s="87">
        <v>1</v>
      </c>
      <c r="F318" s="64" t="s">
        <v>150</v>
      </c>
      <c r="G318" s="64">
        <f t="shared" ref="G318:G320" si="44">ROUNDUP(E318*$G$316,2)</f>
        <v>10</v>
      </c>
      <c r="H318" s="78">
        <v>6.59</v>
      </c>
      <c r="I318" s="67">
        <f>ROUNDUP(H318*(1+$I$3),2)</f>
        <v>7.91</v>
      </c>
      <c r="J318" s="68">
        <f t="shared" ref="J318:J320" si="45">ROUNDUP(G318*I318,2)</f>
        <v>79.099999999999994</v>
      </c>
      <c r="L318" s="1">
        <v>93654</v>
      </c>
      <c r="M318" s="1" t="s">
        <v>1776</v>
      </c>
      <c r="N318" s="1" t="s">
        <v>150</v>
      </c>
      <c r="O318" s="1" t="s">
        <v>47</v>
      </c>
      <c r="P318" s="1" t="s">
        <v>1777</v>
      </c>
      <c r="Q318" s="1" t="s">
        <v>95</v>
      </c>
      <c r="R318" s="1" t="s">
        <v>1770</v>
      </c>
      <c r="S318" s="1" t="s">
        <v>1771</v>
      </c>
      <c r="T318" s="1" t="s">
        <v>150</v>
      </c>
      <c r="U318" s="1" t="s">
        <v>47</v>
      </c>
      <c r="V318" s="1" t="s">
        <v>164</v>
      </c>
      <c r="W318" s="76" t="s">
        <v>1772</v>
      </c>
      <c r="X318" s="76"/>
    </row>
    <row r="319" spans="2:24" ht="39.950000000000003" hidden="1" customHeight="1" x14ac:dyDescent="0.25">
      <c r="B319" s="152"/>
      <c r="C319" s="156"/>
      <c r="D319" s="69" t="s">
        <v>1472</v>
      </c>
      <c r="E319" s="87">
        <v>4.8000000000000001E-2</v>
      </c>
      <c r="F319" s="64" t="s">
        <v>63</v>
      </c>
      <c r="G319" s="64">
        <f t="shared" si="44"/>
        <v>0.48</v>
      </c>
      <c r="H319" s="78">
        <v>17.59</v>
      </c>
      <c r="I319" s="67">
        <f>ROUNDUP(H319*(1+$I$3),2)</f>
        <v>21.110000000000003</v>
      </c>
      <c r="J319" s="68">
        <f t="shared" si="45"/>
        <v>10.14</v>
      </c>
      <c r="L319" s="1" t="s">
        <v>1775</v>
      </c>
      <c r="M319" s="1" t="s">
        <v>1776</v>
      </c>
      <c r="N319" s="1" t="s">
        <v>150</v>
      </c>
      <c r="O319" s="1" t="s">
        <v>47</v>
      </c>
      <c r="P319" s="1" t="s">
        <v>1777</v>
      </c>
      <c r="Q319" s="1" t="s">
        <v>60</v>
      </c>
      <c r="R319" s="1" t="s">
        <v>1471</v>
      </c>
      <c r="S319" s="1" t="s">
        <v>1472</v>
      </c>
      <c r="T319" s="1" t="s">
        <v>63</v>
      </c>
      <c r="U319" s="1" t="s">
        <v>47</v>
      </c>
      <c r="V319" s="1" t="s">
        <v>970</v>
      </c>
      <c r="W319" s="76" t="s">
        <v>70</v>
      </c>
      <c r="X319" s="76"/>
    </row>
    <row r="320" spans="2:24" ht="39.950000000000003" hidden="1" customHeight="1" x14ac:dyDescent="0.25">
      <c r="B320" s="148"/>
      <c r="C320" s="157"/>
      <c r="D320" s="63" t="s">
        <v>1474</v>
      </c>
      <c r="E320" s="87">
        <v>4.8000000000000001E-2</v>
      </c>
      <c r="F320" s="64" t="s">
        <v>63</v>
      </c>
      <c r="G320" s="64">
        <f t="shared" si="44"/>
        <v>0.48</v>
      </c>
      <c r="H320" s="78">
        <v>22.93</v>
      </c>
      <c r="I320" s="67">
        <f>ROUNDUP(H320*(1+$I$3),2)</f>
        <v>27.520000000000003</v>
      </c>
      <c r="J320" s="68">
        <f t="shared" si="45"/>
        <v>13.209999999999999</v>
      </c>
      <c r="L320" s="1" t="s">
        <v>1775</v>
      </c>
      <c r="M320" s="1" t="s">
        <v>1776</v>
      </c>
      <c r="N320" s="1" t="s">
        <v>150</v>
      </c>
      <c r="O320" s="1" t="s">
        <v>47</v>
      </c>
      <c r="P320" s="1" t="s">
        <v>1777</v>
      </c>
      <c r="Q320" s="1" t="s">
        <v>60</v>
      </c>
      <c r="R320" s="1" t="s">
        <v>1473</v>
      </c>
      <c r="S320" s="1" t="s">
        <v>1474</v>
      </c>
      <c r="T320" s="1" t="s">
        <v>63</v>
      </c>
      <c r="U320" s="1" t="s">
        <v>47</v>
      </c>
      <c r="V320" s="1" t="s">
        <v>970</v>
      </c>
      <c r="W320" s="76" t="s">
        <v>1475</v>
      </c>
      <c r="X320" s="76"/>
    </row>
    <row r="321" spans="2:24" ht="39.950000000000003" customHeight="1" x14ac:dyDescent="0.25">
      <c r="B321" s="153" t="s">
        <v>1476</v>
      </c>
      <c r="C321" s="154"/>
      <c r="D321" s="154"/>
      <c r="E321" s="154"/>
      <c r="F321" s="96" t="s">
        <v>1236</v>
      </c>
      <c r="G321" s="96">
        <v>20</v>
      </c>
      <c r="H321" s="97">
        <f>J321/G321/(1+$I$3)</f>
        <v>132.32166666666669</v>
      </c>
      <c r="I321" s="97">
        <f>J321/G321</f>
        <v>158.786</v>
      </c>
      <c r="J321" s="62">
        <f>SUM(J322:J330)</f>
        <v>3175.7200000000003</v>
      </c>
      <c r="L321" s="55" t="s">
        <v>1451</v>
      </c>
      <c r="M321" s="55" t="s">
        <v>1452</v>
      </c>
      <c r="N321" s="55" t="s">
        <v>150</v>
      </c>
      <c r="O321" s="55" t="s">
        <v>47</v>
      </c>
      <c r="P321" s="55" t="s">
        <v>1453</v>
      </c>
      <c r="Q321" s="55" t="s">
        <v>44</v>
      </c>
      <c r="R321" s="55" t="s">
        <v>44</v>
      </c>
      <c r="S321" s="55" t="s">
        <v>44</v>
      </c>
      <c r="T321" s="9" t="s">
        <v>44</v>
      </c>
      <c r="U321" s="9" t="s">
        <v>44</v>
      </c>
      <c r="V321" s="9" t="s">
        <v>44</v>
      </c>
      <c r="W321" s="9" t="s">
        <v>44</v>
      </c>
    </row>
    <row r="322" spans="2:24" ht="39.950000000000003" hidden="1" customHeight="1" x14ac:dyDescent="0.25">
      <c r="B322" s="147" t="s">
        <v>1781</v>
      </c>
      <c r="C322" s="155" t="s">
        <v>1556</v>
      </c>
      <c r="D322" s="63" t="s">
        <v>1987</v>
      </c>
      <c r="E322" s="87">
        <v>2.2000000000000002</v>
      </c>
      <c r="F322" s="64" t="s">
        <v>37</v>
      </c>
      <c r="G322" s="64">
        <f>ROUNDUP(E322*$G$321,2)</f>
        <v>44</v>
      </c>
      <c r="H322" s="78">
        <v>5.54</v>
      </c>
      <c r="I322" s="89">
        <f t="shared" ref="I322:I330" si="46">ROUNDUP(H322*(1+$I$3),2)</f>
        <v>6.6499999999999995</v>
      </c>
      <c r="J322" s="93">
        <f>ROUNDUP(G322*I322,2)</f>
        <v>292.60000000000002</v>
      </c>
      <c r="L322" s="1" t="s">
        <v>1451</v>
      </c>
      <c r="M322" s="1" t="s">
        <v>1452</v>
      </c>
      <c r="N322" s="1" t="s">
        <v>150</v>
      </c>
      <c r="O322" s="1" t="s">
        <v>47</v>
      </c>
      <c r="P322" s="1" t="s">
        <v>1453</v>
      </c>
      <c r="Q322" s="1" t="s">
        <v>60</v>
      </c>
      <c r="R322" s="1" t="s">
        <v>882</v>
      </c>
      <c r="S322" s="1" t="s">
        <v>1987</v>
      </c>
      <c r="T322" s="1" t="s">
        <v>37</v>
      </c>
      <c r="U322" s="1" t="s">
        <v>47</v>
      </c>
      <c r="V322" s="1" t="s">
        <v>884</v>
      </c>
      <c r="W322" s="76" t="s">
        <v>1454</v>
      </c>
      <c r="X322" s="76"/>
    </row>
    <row r="323" spans="2:24" ht="39.950000000000003" hidden="1" customHeight="1" x14ac:dyDescent="0.25">
      <c r="B323" s="152"/>
      <c r="C323" s="156"/>
      <c r="D323" s="69" t="s">
        <v>888</v>
      </c>
      <c r="E323" s="87">
        <v>1</v>
      </c>
      <c r="F323" s="64" t="s">
        <v>150</v>
      </c>
      <c r="G323" s="65">
        <f>ROUNDUP(E323*$G$321,2)</f>
        <v>20</v>
      </c>
      <c r="H323" s="78">
        <v>3.59</v>
      </c>
      <c r="I323" s="67">
        <f t="shared" si="46"/>
        <v>4.3099999999999996</v>
      </c>
      <c r="J323" s="68">
        <f t="shared" ref="J323:J350" si="47">ROUNDUP(G323*I323,2)</f>
        <v>86.2</v>
      </c>
      <c r="L323" s="1" t="s">
        <v>1451</v>
      </c>
      <c r="M323" s="1" t="s">
        <v>1452</v>
      </c>
      <c r="N323" s="1" t="s">
        <v>150</v>
      </c>
      <c r="O323" s="1" t="s">
        <v>47</v>
      </c>
      <c r="P323" s="1" t="s">
        <v>1453</v>
      </c>
      <c r="Q323" s="1" t="s">
        <v>60</v>
      </c>
      <c r="R323" s="1" t="s">
        <v>887</v>
      </c>
      <c r="S323" s="1" t="s">
        <v>888</v>
      </c>
      <c r="T323" s="1" t="s">
        <v>150</v>
      </c>
      <c r="U323" s="1" t="s">
        <v>47</v>
      </c>
      <c r="V323" s="1" t="s">
        <v>164</v>
      </c>
      <c r="W323" s="76" t="s">
        <v>1455</v>
      </c>
      <c r="X323" s="76"/>
    </row>
    <row r="324" spans="2:24" ht="39.950000000000003" hidden="1" customHeight="1" x14ac:dyDescent="0.25">
      <c r="B324" s="152"/>
      <c r="C324" s="156"/>
      <c r="D324" s="69" t="s">
        <v>1931</v>
      </c>
      <c r="E324" s="87">
        <v>2.2000000000000002</v>
      </c>
      <c r="F324" s="64" t="s">
        <v>37</v>
      </c>
      <c r="G324" s="65">
        <f>ROUNDUP(E324*$G$321,2)</f>
        <v>44</v>
      </c>
      <c r="H324" s="78">
        <v>10.78</v>
      </c>
      <c r="I324" s="67">
        <f t="shared" si="46"/>
        <v>12.94</v>
      </c>
      <c r="J324" s="68">
        <f t="shared" si="47"/>
        <v>569.36</v>
      </c>
      <c r="L324" s="1">
        <v>93141</v>
      </c>
      <c r="M324" s="1" t="s">
        <v>1452</v>
      </c>
      <c r="N324" s="1" t="s">
        <v>150</v>
      </c>
      <c r="O324" s="1" t="s">
        <v>47</v>
      </c>
      <c r="P324" s="1" t="s">
        <v>1453</v>
      </c>
      <c r="Q324" s="1" t="s">
        <v>60</v>
      </c>
      <c r="R324" s="1" t="s">
        <v>890</v>
      </c>
      <c r="S324" s="1" t="s">
        <v>1931</v>
      </c>
      <c r="T324" s="1" t="s">
        <v>37</v>
      </c>
      <c r="U324" s="1" t="s">
        <v>47</v>
      </c>
      <c r="V324" s="1" t="s">
        <v>884</v>
      </c>
      <c r="W324" s="76" t="s">
        <v>1136</v>
      </c>
      <c r="X324" s="76"/>
    </row>
    <row r="325" spans="2:24" ht="39.950000000000003" hidden="1" customHeight="1" x14ac:dyDescent="0.25">
      <c r="B325" s="152"/>
      <c r="C325" s="156"/>
      <c r="D325" s="69" t="s">
        <v>1988</v>
      </c>
      <c r="E325" s="87">
        <v>2</v>
      </c>
      <c r="F325" s="64" t="s">
        <v>37</v>
      </c>
      <c r="G325" s="65">
        <f>ROUNDUP(E325*$G$321,2)</f>
        <v>40</v>
      </c>
      <c r="H325" s="78">
        <v>4.0999999999999996</v>
      </c>
      <c r="I325" s="67">
        <f t="shared" si="46"/>
        <v>4.92</v>
      </c>
      <c r="J325" s="68">
        <f t="shared" si="47"/>
        <v>196.8</v>
      </c>
      <c r="L325" s="1" t="s">
        <v>1451</v>
      </c>
      <c r="M325" s="1" t="s">
        <v>1452</v>
      </c>
      <c r="N325" s="1" t="s">
        <v>150</v>
      </c>
      <c r="O325" s="1" t="s">
        <v>47</v>
      </c>
      <c r="P325" s="1" t="s">
        <v>1453</v>
      </c>
      <c r="Q325" s="1" t="s">
        <v>60</v>
      </c>
      <c r="R325" s="1" t="s">
        <v>894</v>
      </c>
      <c r="S325" s="1" t="s">
        <v>1988</v>
      </c>
      <c r="T325" s="1" t="s">
        <v>37</v>
      </c>
      <c r="U325" s="1" t="s">
        <v>47</v>
      </c>
      <c r="V325" s="1" t="s">
        <v>896</v>
      </c>
      <c r="W325" s="76" t="s">
        <v>1456</v>
      </c>
      <c r="X325" s="76"/>
    </row>
    <row r="326" spans="2:24" ht="39.950000000000003" hidden="1" customHeight="1" x14ac:dyDescent="0.25">
      <c r="B326" s="152"/>
      <c r="C326" s="156"/>
      <c r="D326" s="69" t="s">
        <v>1989</v>
      </c>
      <c r="E326" s="87">
        <v>2.2000000000000002</v>
      </c>
      <c r="F326" s="64" t="s">
        <v>37</v>
      </c>
      <c r="G326" s="65">
        <f>ROUNDUP(E326*$G$321,2)</f>
        <v>44</v>
      </c>
      <c r="H326" s="78">
        <v>6.3</v>
      </c>
      <c r="I326" s="67">
        <f t="shared" si="46"/>
        <v>7.56</v>
      </c>
      <c r="J326" s="68">
        <f t="shared" si="47"/>
        <v>332.64</v>
      </c>
      <c r="L326" s="1" t="s">
        <v>1451</v>
      </c>
      <c r="M326" s="1" t="s">
        <v>1452</v>
      </c>
      <c r="N326" s="1" t="s">
        <v>150</v>
      </c>
      <c r="O326" s="1" t="s">
        <v>47</v>
      </c>
      <c r="P326" s="1" t="s">
        <v>1453</v>
      </c>
      <c r="Q326" s="1" t="s">
        <v>60</v>
      </c>
      <c r="R326" s="1" t="s">
        <v>899</v>
      </c>
      <c r="S326" s="1" t="s">
        <v>1989</v>
      </c>
      <c r="T326" s="1" t="s">
        <v>37</v>
      </c>
      <c r="U326" s="1" t="s">
        <v>47</v>
      </c>
      <c r="V326" s="1" t="s">
        <v>884</v>
      </c>
      <c r="W326" s="76" t="s">
        <v>1457</v>
      </c>
      <c r="X326" s="76"/>
    </row>
    <row r="327" spans="2:24" ht="39.950000000000003" hidden="1" customHeight="1" x14ac:dyDescent="0.25">
      <c r="B327" s="152"/>
      <c r="C327" s="156"/>
      <c r="D327" s="69" t="s">
        <v>1979</v>
      </c>
      <c r="E327" s="87">
        <v>12.6</v>
      </c>
      <c r="F327" s="64" t="s">
        <v>37</v>
      </c>
      <c r="G327" s="65">
        <f t="shared" ref="G327:G330" si="48">ROUNDUP(E327*$G$321,2)</f>
        <v>252</v>
      </c>
      <c r="H327" s="78">
        <v>2.5099999999999998</v>
      </c>
      <c r="I327" s="67">
        <f t="shared" si="46"/>
        <v>3.0199999999999996</v>
      </c>
      <c r="J327" s="68">
        <f t="shared" si="47"/>
        <v>761.04</v>
      </c>
      <c r="L327" s="1" t="s">
        <v>1451</v>
      </c>
      <c r="M327" s="1" t="s">
        <v>1452</v>
      </c>
      <c r="N327" s="1" t="s">
        <v>150</v>
      </c>
      <c r="O327" s="1" t="s">
        <v>47</v>
      </c>
      <c r="P327" s="1" t="s">
        <v>1453</v>
      </c>
      <c r="Q327" s="1" t="s">
        <v>60</v>
      </c>
      <c r="R327" s="1" t="s">
        <v>907</v>
      </c>
      <c r="S327" s="1" t="s">
        <v>1979</v>
      </c>
      <c r="T327" s="1" t="s">
        <v>37</v>
      </c>
      <c r="U327" s="1" t="s">
        <v>47</v>
      </c>
      <c r="V327" s="1" t="s">
        <v>909</v>
      </c>
      <c r="W327" s="76" t="s">
        <v>1458</v>
      </c>
      <c r="X327" s="76"/>
    </row>
    <row r="328" spans="2:24" ht="39.950000000000003" hidden="1" customHeight="1" x14ac:dyDescent="0.25">
      <c r="B328" s="152"/>
      <c r="C328" s="156"/>
      <c r="D328" s="69" t="s">
        <v>913</v>
      </c>
      <c r="E328" s="87">
        <v>0.375</v>
      </c>
      <c r="F328" s="64" t="s">
        <v>150</v>
      </c>
      <c r="G328" s="65">
        <f>ROUNDUP(E328*$G$321,2)</f>
        <v>7.5</v>
      </c>
      <c r="H328" s="78">
        <v>8.94</v>
      </c>
      <c r="I328" s="67">
        <f t="shared" si="46"/>
        <v>10.73</v>
      </c>
      <c r="J328" s="68">
        <f t="shared" si="47"/>
        <v>80.48</v>
      </c>
      <c r="L328" s="1" t="s">
        <v>1451</v>
      </c>
      <c r="M328" s="1" t="s">
        <v>1452</v>
      </c>
      <c r="N328" s="1" t="s">
        <v>150</v>
      </c>
      <c r="O328" s="1" t="s">
        <v>47</v>
      </c>
      <c r="P328" s="1" t="s">
        <v>1453</v>
      </c>
      <c r="Q328" s="1" t="s">
        <v>60</v>
      </c>
      <c r="R328" s="1" t="s">
        <v>912</v>
      </c>
      <c r="S328" s="1" t="s">
        <v>913</v>
      </c>
      <c r="T328" s="1" t="s">
        <v>150</v>
      </c>
      <c r="U328" s="1" t="s">
        <v>47</v>
      </c>
      <c r="V328" s="1" t="s">
        <v>914</v>
      </c>
      <c r="W328" s="76" t="s">
        <v>1459</v>
      </c>
      <c r="X328" s="76"/>
    </row>
    <row r="329" spans="2:24" ht="39.950000000000003" hidden="1" customHeight="1" x14ac:dyDescent="0.25">
      <c r="B329" s="152"/>
      <c r="C329" s="156"/>
      <c r="D329" s="69" t="s">
        <v>918</v>
      </c>
      <c r="E329" s="87">
        <v>1</v>
      </c>
      <c r="F329" s="64" t="s">
        <v>150</v>
      </c>
      <c r="G329" s="65">
        <f t="shared" si="48"/>
        <v>20</v>
      </c>
      <c r="H329" s="78">
        <v>12.1</v>
      </c>
      <c r="I329" s="67">
        <f t="shared" si="46"/>
        <v>14.52</v>
      </c>
      <c r="J329" s="68">
        <f t="shared" si="47"/>
        <v>290.39999999999998</v>
      </c>
      <c r="L329" s="1" t="s">
        <v>1451</v>
      </c>
      <c r="M329" s="1" t="s">
        <v>1452</v>
      </c>
      <c r="N329" s="1" t="s">
        <v>150</v>
      </c>
      <c r="O329" s="1" t="s">
        <v>47</v>
      </c>
      <c r="P329" s="1" t="s">
        <v>1453</v>
      </c>
      <c r="Q329" s="1" t="s">
        <v>60</v>
      </c>
      <c r="R329" s="1" t="s">
        <v>917</v>
      </c>
      <c r="S329" s="1" t="s">
        <v>918</v>
      </c>
      <c r="T329" s="1" t="s">
        <v>150</v>
      </c>
      <c r="U329" s="1" t="s">
        <v>47</v>
      </c>
      <c r="V329" s="1" t="s">
        <v>164</v>
      </c>
      <c r="W329" s="76" t="s">
        <v>1460</v>
      </c>
      <c r="X329" s="76"/>
    </row>
    <row r="330" spans="2:24" ht="39.950000000000003" hidden="1" customHeight="1" x14ac:dyDescent="0.25">
      <c r="B330" s="148"/>
      <c r="C330" s="157"/>
      <c r="D330" s="63" t="s">
        <v>1462</v>
      </c>
      <c r="E330" s="87">
        <v>1</v>
      </c>
      <c r="F330" s="64" t="s">
        <v>150</v>
      </c>
      <c r="G330" s="65">
        <f t="shared" si="48"/>
        <v>20</v>
      </c>
      <c r="H330" s="78">
        <v>23.59</v>
      </c>
      <c r="I330" s="67">
        <f t="shared" si="46"/>
        <v>28.310000000000002</v>
      </c>
      <c r="J330" s="68">
        <f t="shared" si="47"/>
        <v>566.20000000000005</v>
      </c>
      <c r="L330" s="1" t="s">
        <v>1451</v>
      </c>
      <c r="M330" s="1" t="s">
        <v>1452</v>
      </c>
      <c r="N330" s="1" t="s">
        <v>150</v>
      </c>
      <c r="O330" s="1" t="s">
        <v>47</v>
      </c>
      <c r="P330" s="1" t="s">
        <v>1453</v>
      </c>
      <c r="Q330" s="1" t="s">
        <v>60</v>
      </c>
      <c r="R330" s="1" t="s">
        <v>1461</v>
      </c>
      <c r="S330" s="1" t="s">
        <v>1462</v>
      </c>
      <c r="T330" s="1" t="s">
        <v>150</v>
      </c>
      <c r="U330" s="1" t="s">
        <v>47</v>
      </c>
      <c r="V330" s="1" t="s">
        <v>164</v>
      </c>
      <c r="W330" s="76" t="s">
        <v>1463</v>
      </c>
      <c r="X330" s="76"/>
    </row>
    <row r="331" spans="2:24" ht="54.95" customHeight="1" x14ac:dyDescent="0.25">
      <c r="B331" s="145" t="s">
        <v>1713</v>
      </c>
      <c r="C331" s="146"/>
      <c r="D331" s="146"/>
      <c r="E331" s="146"/>
      <c r="F331" s="60" t="s">
        <v>1236</v>
      </c>
      <c r="G331" s="60">
        <v>15</v>
      </c>
      <c r="H331" s="61">
        <f>J331/G331/(1+$I$3)</f>
        <v>133.80777777777777</v>
      </c>
      <c r="I331" s="61">
        <f>J331/G331</f>
        <v>160.56933333333333</v>
      </c>
      <c r="J331" s="62">
        <f>SUM(J332:J340)</f>
        <v>2408.54</v>
      </c>
      <c r="L331" s="55">
        <v>93143</v>
      </c>
      <c r="M331" s="55" t="s">
        <v>1705</v>
      </c>
      <c r="N331" s="55" t="s">
        <v>150</v>
      </c>
      <c r="O331" s="55" t="s">
        <v>47</v>
      </c>
      <c r="P331" s="55" t="s">
        <v>1706</v>
      </c>
      <c r="Q331" s="55" t="s">
        <v>44</v>
      </c>
      <c r="R331" s="55" t="s">
        <v>44</v>
      </c>
      <c r="S331" s="55" t="s">
        <v>44</v>
      </c>
      <c r="T331" s="9" t="s">
        <v>44</v>
      </c>
      <c r="U331" s="9" t="s">
        <v>44</v>
      </c>
      <c r="V331" s="9" t="s">
        <v>44</v>
      </c>
      <c r="W331" s="9" t="s">
        <v>44</v>
      </c>
    </row>
    <row r="332" spans="2:24" ht="39.950000000000003" hidden="1" customHeight="1" x14ac:dyDescent="0.25">
      <c r="B332" s="147" t="s">
        <v>1782</v>
      </c>
      <c r="C332" s="155" t="s">
        <v>1712</v>
      </c>
      <c r="D332" s="63" t="s">
        <v>1987</v>
      </c>
      <c r="E332" s="87">
        <v>2.2000000000000002</v>
      </c>
      <c r="F332" s="99" t="s">
        <v>37</v>
      </c>
      <c r="G332" s="65">
        <f>ROUNDUP(E332*$G$331,2)</f>
        <v>33</v>
      </c>
      <c r="H332" s="66">
        <v>5.54</v>
      </c>
      <c r="I332" s="67">
        <f t="shared" ref="I332:I340" si="49">ROUNDUP(H332*(1+$I$3),2)</f>
        <v>6.6499999999999995</v>
      </c>
      <c r="J332" s="68">
        <f>ROUNDUP(G332*I332,2)</f>
        <v>219.45</v>
      </c>
      <c r="L332" s="1" t="s">
        <v>1704</v>
      </c>
      <c r="M332" s="1" t="s">
        <v>1705</v>
      </c>
      <c r="N332" s="1" t="s">
        <v>150</v>
      </c>
      <c r="O332" s="1" t="s">
        <v>47</v>
      </c>
      <c r="P332" s="1" t="s">
        <v>1706</v>
      </c>
      <c r="Q332" s="1" t="s">
        <v>60</v>
      </c>
      <c r="R332" s="1" t="s">
        <v>882</v>
      </c>
      <c r="S332" s="1" t="s">
        <v>1987</v>
      </c>
      <c r="T332" s="1" t="s">
        <v>37</v>
      </c>
      <c r="U332" s="1" t="s">
        <v>47</v>
      </c>
      <c r="V332" s="1" t="s">
        <v>884</v>
      </c>
      <c r="W332" s="76" t="s">
        <v>1454</v>
      </c>
      <c r="X332" s="76"/>
    </row>
    <row r="333" spans="2:24" ht="39.950000000000003" hidden="1" customHeight="1" x14ac:dyDescent="0.25">
      <c r="B333" s="152"/>
      <c r="C333" s="156"/>
      <c r="D333" s="69" t="s">
        <v>888</v>
      </c>
      <c r="E333" s="87">
        <v>1</v>
      </c>
      <c r="F333" s="100" t="s">
        <v>150</v>
      </c>
      <c r="G333" s="65">
        <f t="shared" ref="G333:G340" si="50">ROUNDUP(E333*$G$331,2)</f>
        <v>15</v>
      </c>
      <c r="H333" s="78">
        <v>3.59</v>
      </c>
      <c r="I333" s="67">
        <f t="shared" si="49"/>
        <v>4.3099999999999996</v>
      </c>
      <c r="J333" s="68">
        <f t="shared" ref="J333:J340" si="51">ROUNDUP(G333*I333,2)</f>
        <v>64.650000000000006</v>
      </c>
      <c r="L333" s="1" t="s">
        <v>1704</v>
      </c>
      <c r="M333" s="1" t="s">
        <v>1705</v>
      </c>
      <c r="N333" s="1" t="s">
        <v>150</v>
      </c>
      <c r="O333" s="1" t="s">
        <v>47</v>
      </c>
      <c r="P333" s="1" t="s">
        <v>1706</v>
      </c>
      <c r="Q333" s="1" t="s">
        <v>60</v>
      </c>
      <c r="R333" s="1" t="s">
        <v>887</v>
      </c>
      <c r="S333" s="1" t="s">
        <v>888</v>
      </c>
      <c r="T333" s="1" t="s">
        <v>150</v>
      </c>
      <c r="U333" s="1" t="s">
        <v>47</v>
      </c>
      <c r="V333" s="1" t="s">
        <v>164</v>
      </c>
      <c r="W333" s="76" t="s">
        <v>1455</v>
      </c>
      <c r="X333" s="76"/>
    </row>
    <row r="334" spans="2:24" ht="39.950000000000003" hidden="1" customHeight="1" x14ac:dyDescent="0.25">
      <c r="B334" s="152"/>
      <c r="C334" s="156"/>
      <c r="D334" s="69" t="s">
        <v>1931</v>
      </c>
      <c r="E334" s="87">
        <v>2.2000000000000002</v>
      </c>
      <c r="F334" s="100" t="s">
        <v>37</v>
      </c>
      <c r="G334" s="65">
        <f t="shared" si="50"/>
        <v>33</v>
      </c>
      <c r="H334" s="78">
        <v>10.78</v>
      </c>
      <c r="I334" s="67">
        <f t="shared" si="49"/>
        <v>12.94</v>
      </c>
      <c r="J334" s="68">
        <f t="shared" si="51"/>
        <v>427.02</v>
      </c>
      <c r="L334" s="1" t="s">
        <v>1704</v>
      </c>
      <c r="M334" s="1" t="s">
        <v>1705</v>
      </c>
      <c r="N334" s="1" t="s">
        <v>150</v>
      </c>
      <c r="O334" s="1" t="s">
        <v>47</v>
      </c>
      <c r="P334" s="1" t="s">
        <v>1706</v>
      </c>
      <c r="Q334" s="1" t="s">
        <v>60</v>
      </c>
      <c r="R334" s="1" t="s">
        <v>890</v>
      </c>
      <c r="S334" s="1" t="s">
        <v>1931</v>
      </c>
      <c r="T334" s="1" t="s">
        <v>37</v>
      </c>
      <c r="U334" s="1" t="s">
        <v>47</v>
      </c>
      <c r="V334" s="1" t="s">
        <v>884</v>
      </c>
      <c r="W334" s="76" t="s">
        <v>1707</v>
      </c>
      <c r="X334" s="76"/>
    </row>
    <row r="335" spans="2:24" ht="39.950000000000003" hidden="1" customHeight="1" x14ac:dyDescent="0.25">
      <c r="B335" s="152"/>
      <c r="C335" s="156"/>
      <c r="D335" s="69" t="s">
        <v>1988</v>
      </c>
      <c r="E335" s="87">
        <v>2</v>
      </c>
      <c r="F335" s="100" t="s">
        <v>37</v>
      </c>
      <c r="G335" s="65">
        <f t="shared" si="50"/>
        <v>30</v>
      </c>
      <c r="H335" s="78">
        <v>4.0999999999999996</v>
      </c>
      <c r="I335" s="67">
        <f t="shared" si="49"/>
        <v>4.92</v>
      </c>
      <c r="J335" s="68">
        <f t="shared" si="51"/>
        <v>147.6</v>
      </c>
      <c r="L335" s="1" t="s">
        <v>1704</v>
      </c>
      <c r="M335" s="1" t="s">
        <v>1705</v>
      </c>
      <c r="N335" s="1" t="s">
        <v>150</v>
      </c>
      <c r="O335" s="1" t="s">
        <v>47</v>
      </c>
      <c r="P335" s="1" t="s">
        <v>1706</v>
      </c>
      <c r="Q335" s="1" t="s">
        <v>60</v>
      </c>
      <c r="R335" s="1" t="s">
        <v>894</v>
      </c>
      <c r="S335" s="1" t="s">
        <v>1988</v>
      </c>
      <c r="T335" s="1" t="s">
        <v>37</v>
      </c>
      <c r="U335" s="1" t="s">
        <v>47</v>
      </c>
      <c r="V335" s="1" t="s">
        <v>896</v>
      </c>
      <c r="W335" s="76" t="s">
        <v>1456</v>
      </c>
      <c r="X335" s="76"/>
    </row>
    <row r="336" spans="2:24" ht="39.950000000000003" hidden="1" customHeight="1" x14ac:dyDescent="0.25">
      <c r="B336" s="152"/>
      <c r="C336" s="156"/>
      <c r="D336" s="69" t="s">
        <v>1989</v>
      </c>
      <c r="E336" s="87">
        <v>2.2000000000000002</v>
      </c>
      <c r="F336" s="100" t="s">
        <v>37</v>
      </c>
      <c r="G336" s="65">
        <f t="shared" si="50"/>
        <v>33</v>
      </c>
      <c r="H336" s="78">
        <v>6.3</v>
      </c>
      <c r="I336" s="67">
        <f t="shared" si="49"/>
        <v>7.56</v>
      </c>
      <c r="J336" s="68">
        <f t="shared" si="51"/>
        <v>249.48</v>
      </c>
      <c r="L336" s="1" t="s">
        <v>1704</v>
      </c>
      <c r="M336" s="1" t="s">
        <v>1705</v>
      </c>
      <c r="N336" s="1" t="s">
        <v>150</v>
      </c>
      <c r="O336" s="1" t="s">
        <v>47</v>
      </c>
      <c r="P336" s="1" t="s">
        <v>1706</v>
      </c>
      <c r="Q336" s="1" t="s">
        <v>60</v>
      </c>
      <c r="R336" s="1" t="s">
        <v>899</v>
      </c>
      <c r="S336" s="1" t="s">
        <v>1989</v>
      </c>
      <c r="T336" s="1" t="s">
        <v>37</v>
      </c>
      <c r="U336" s="1" t="s">
        <v>47</v>
      </c>
      <c r="V336" s="1" t="s">
        <v>884</v>
      </c>
      <c r="W336" s="76" t="s">
        <v>1457</v>
      </c>
      <c r="X336" s="76"/>
    </row>
    <row r="337" spans="2:24" ht="39.950000000000003" hidden="1" customHeight="1" x14ac:dyDescent="0.25">
      <c r="B337" s="152"/>
      <c r="C337" s="156"/>
      <c r="D337" s="69" t="s">
        <v>1979</v>
      </c>
      <c r="E337" s="87">
        <v>12.6</v>
      </c>
      <c r="F337" s="100" t="s">
        <v>37</v>
      </c>
      <c r="G337" s="65">
        <f t="shared" si="50"/>
        <v>189</v>
      </c>
      <c r="H337" s="78">
        <v>2.5099999999999998</v>
      </c>
      <c r="I337" s="67">
        <f t="shared" si="49"/>
        <v>3.0199999999999996</v>
      </c>
      <c r="J337" s="68">
        <f t="shared" si="51"/>
        <v>570.78</v>
      </c>
      <c r="L337" s="1" t="s">
        <v>1704</v>
      </c>
      <c r="M337" s="1" t="s">
        <v>1705</v>
      </c>
      <c r="N337" s="1" t="s">
        <v>150</v>
      </c>
      <c r="O337" s="1" t="s">
        <v>47</v>
      </c>
      <c r="P337" s="1" t="s">
        <v>1706</v>
      </c>
      <c r="Q337" s="1" t="s">
        <v>60</v>
      </c>
      <c r="R337" s="1" t="s">
        <v>907</v>
      </c>
      <c r="S337" s="1" t="s">
        <v>1979</v>
      </c>
      <c r="T337" s="1" t="s">
        <v>37</v>
      </c>
      <c r="U337" s="1" t="s">
        <v>47</v>
      </c>
      <c r="V337" s="1" t="s">
        <v>909</v>
      </c>
      <c r="W337" s="76" t="s">
        <v>1708</v>
      </c>
      <c r="X337" s="76"/>
    </row>
    <row r="338" spans="2:24" ht="39.950000000000003" hidden="1" customHeight="1" x14ac:dyDescent="0.25">
      <c r="B338" s="152"/>
      <c r="C338" s="156"/>
      <c r="D338" s="69" t="s">
        <v>913</v>
      </c>
      <c r="E338" s="87">
        <v>0.375</v>
      </c>
      <c r="F338" s="100" t="s">
        <v>150</v>
      </c>
      <c r="G338" s="65">
        <f t="shared" si="50"/>
        <v>5.63</v>
      </c>
      <c r="H338" s="78">
        <v>8.94</v>
      </c>
      <c r="I338" s="67">
        <f t="shared" si="49"/>
        <v>10.73</v>
      </c>
      <c r="J338" s="68">
        <f t="shared" si="51"/>
        <v>60.41</v>
      </c>
      <c r="L338" s="1" t="s">
        <v>1704</v>
      </c>
      <c r="M338" s="1" t="s">
        <v>1705</v>
      </c>
      <c r="N338" s="1" t="s">
        <v>150</v>
      </c>
      <c r="O338" s="1" t="s">
        <v>47</v>
      </c>
      <c r="P338" s="1" t="s">
        <v>1706</v>
      </c>
      <c r="Q338" s="1" t="s">
        <v>60</v>
      </c>
      <c r="R338" s="1" t="s">
        <v>912</v>
      </c>
      <c r="S338" s="1" t="s">
        <v>913</v>
      </c>
      <c r="T338" s="1" t="s">
        <v>150</v>
      </c>
      <c r="U338" s="1" t="s">
        <v>47</v>
      </c>
      <c r="V338" s="1" t="s">
        <v>914</v>
      </c>
      <c r="W338" s="76" t="s">
        <v>1459</v>
      </c>
      <c r="X338" s="76"/>
    </row>
    <row r="339" spans="2:24" ht="39.950000000000003" hidden="1" customHeight="1" x14ac:dyDescent="0.25">
      <c r="B339" s="152"/>
      <c r="C339" s="156"/>
      <c r="D339" s="69" t="s">
        <v>918</v>
      </c>
      <c r="E339" s="87">
        <v>1</v>
      </c>
      <c r="F339" s="100" t="s">
        <v>150</v>
      </c>
      <c r="G339" s="65">
        <f t="shared" si="50"/>
        <v>15</v>
      </c>
      <c r="H339" s="78">
        <v>12.1</v>
      </c>
      <c r="I339" s="67">
        <f t="shared" si="49"/>
        <v>14.52</v>
      </c>
      <c r="J339" s="68">
        <f t="shared" si="51"/>
        <v>217.8</v>
      </c>
      <c r="L339" s="1" t="s">
        <v>1704</v>
      </c>
      <c r="M339" s="1" t="s">
        <v>1705</v>
      </c>
      <c r="N339" s="1" t="s">
        <v>150</v>
      </c>
      <c r="O339" s="1" t="s">
        <v>47</v>
      </c>
      <c r="P339" s="1" t="s">
        <v>1706</v>
      </c>
      <c r="Q339" s="1" t="s">
        <v>60</v>
      </c>
      <c r="R339" s="1" t="s">
        <v>917</v>
      </c>
      <c r="S339" s="1" t="s">
        <v>918</v>
      </c>
      <c r="T339" s="1" t="s">
        <v>150</v>
      </c>
      <c r="U339" s="1" t="s">
        <v>47</v>
      </c>
      <c r="V339" s="1" t="s">
        <v>164</v>
      </c>
      <c r="W339" s="76" t="s">
        <v>1460</v>
      </c>
      <c r="X339" s="76"/>
    </row>
    <row r="340" spans="2:24" ht="39.950000000000003" hidden="1" customHeight="1" x14ac:dyDescent="0.25">
      <c r="B340" s="148"/>
      <c r="C340" s="157"/>
      <c r="D340" s="69" t="s">
        <v>1710</v>
      </c>
      <c r="E340" s="87">
        <v>1</v>
      </c>
      <c r="F340" s="100" t="s">
        <v>150</v>
      </c>
      <c r="G340" s="65">
        <f t="shared" si="50"/>
        <v>15</v>
      </c>
      <c r="H340" s="78">
        <v>25.07</v>
      </c>
      <c r="I340" s="67">
        <f t="shared" si="49"/>
        <v>30.09</v>
      </c>
      <c r="J340" s="68">
        <f t="shared" si="51"/>
        <v>451.35</v>
      </c>
      <c r="L340" s="1" t="s">
        <v>1704</v>
      </c>
      <c r="M340" s="1" t="s">
        <v>1705</v>
      </c>
      <c r="N340" s="1" t="s">
        <v>150</v>
      </c>
      <c r="O340" s="1" t="s">
        <v>47</v>
      </c>
      <c r="P340" s="1" t="s">
        <v>1706</v>
      </c>
      <c r="Q340" s="1" t="s">
        <v>60</v>
      </c>
      <c r="R340" s="1" t="s">
        <v>1709</v>
      </c>
      <c r="S340" s="1" t="s">
        <v>1710</v>
      </c>
      <c r="T340" s="1" t="s">
        <v>150</v>
      </c>
      <c r="U340" s="1" t="s">
        <v>47</v>
      </c>
      <c r="V340" s="1" t="s">
        <v>164</v>
      </c>
      <c r="W340" s="76" t="s">
        <v>1711</v>
      </c>
      <c r="X340" s="76"/>
    </row>
    <row r="341" spans="2:24" ht="39.950000000000003" customHeight="1" x14ac:dyDescent="0.25">
      <c r="B341" s="145" t="s">
        <v>1478</v>
      </c>
      <c r="C341" s="146"/>
      <c r="D341" s="146"/>
      <c r="E341" s="146"/>
      <c r="F341" s="60" t="s">
        <v>1236</v>
      </c>
      <c r="G341" s="60">
        <v>20</v>
      </c>
      <c r="H341" s="61">
        <f>J341/G341/(1+$I$3)</f>
        <v>111.51333333333332</v>
      </c>
      <c r="I341" s="61">
        <f>J341/G341</f>
        <v>133.81599999999997</v>
      </c>
      <c r="J341" s="62">
        <f>SUM(J342:J350)</f>
        <v>2676.3199999999997</v>
      </c>
      <c r="L341" s="55" t="s">
        <v>1464</v>
      </c>
      <c r="M341" s="55" t="s">
        <v>1465</v>
      </c>
      <c r="N341" s="55" t="s">
        <v>150</v>
      </c>
      <c r="O341" s="55" t="s">
        <v>47</v>
      </c>
      <c r="P341" s="55" t="s">
        <v>1466</v>
      </c>
      <c r="Q341" s="55" t="s">
        <v>44</v>
      </c>
      <c r="R341" s="55" t="s">
        <v>44</v>
      </c>
      <c r="S341" s="55" t="s">
        <v>44</v>
      </c>
      <c r="T341" s="9" t="s">
        <v>44</v>
      </c>
      <c r="U341" s="9" t="s">
        <v>44</v>
      </c>
      <c r="V341" s="9" t="s">
        <v>44</v>
      </c>
      <c r="W341" s="9" t="s">
        <v>44</v>
      </c>
    </row>
    <row r="342" spans="2:24" ht="39.950000000000003" hidden="1" customHeight="1" x14ac:dyDescent="0.25">
      <c r="B342" s="147" t="s">
        <v>1783</v>
      </c>
      <c r="C342" s="155" t="s">
        <v>1477</v>
      </c>
      <c r="D342" s="69" t="s">
        <v>1987</v>
      </c>
      <c r="E342" s="87">
        <v>2.2000000000000002</v>
      </c>
      <c r="F342" s="64" t="s">
        <v>37</v>
      </c>
      <c r="G342" s="64">
        <f t="shared" ref="G342:G348" si="52">ROUNDUP(E342*$G$341,2)</f>
        <v>44</v>
      </c>
      <c r="H342" s="78">
        <v>5.54</v>
      </c>
      <c r="I342" s="67">
        <f t="shared" ref="I342:I350" si="53">ROUNDUP(H342*(1+$I$3),2)</f>
        <v>6.6499999999999995</v>
      </c>
      <c r="J342" s="68">
        <f>ROUNDUP(G342*I342,2)</f>
        <v>292.60000000000002</v>
      </c>
      <c r="L342" s="1" t="s">
        <v>1464</v>
      </c>
      <c r="M342" s="1" t="s">
        <v>1465</v>
      </c>
      <c r="N342" s="1" t="s">
        <v>150</v>
      </c>
      <c r="O342" s="1" t="s">
        <v>47</v>
      </c>
      <c r="P342" s="1" t="s">
        <v>1466</v>
      </c>
      <c r="Q342" s="1" t="s">
        <v>60</v>
      </c>
      <c r="R342" s="1" t="s">
        <v>882</v>
      </c>
      <c r="S342" s="1" t="s">
        <v>1987</v>
      </c>
      <c r="T342" s="1" t="s">
        <v>37</v>
      </c>
      <c r="U342" s="1" t="s">
        <v>47</v>
      </c>
      <c r="V342" s="1" t="s">
        <v>884</v>
      </c>
      <c r="W342" s="76" t="s">
        <v>1454</v>
      </c>
      <c r="X342" s="76"/>
    </row>
    <row r="343" spans="2:24" ht="39.950000000000003" hidden="1" customHeight="1" x14ac:dyDescent="0.25">
      <c r="B343" s="152"/>
      <c r="C343" s="156"/>
      <c r="D343" s="69" t="s">
        <v>888</v>
      </c>
      <c r="E343" s="87">
        <v>1</v>
      </c>
      <c r="F343" s="64" t="s">
        <v>150</v>
      </c>
      <c r="G343" s="64">
        <f t="shared" si="52"/>
        <v>20</v>
      </c>
      <c r="H343" s="78">
        <v>3.59</v>
      </c>
      <c r="I343" s="67">
        <f t="shared" si="53"/>
        <v>4.3099999999999996</v>
      </c>
      <c r="J343" s="68">
        <f t="shared" si="47"/>
        <v>86.2</v>
      </c>
      <c r="L343" s="1" t="s">
        <v>1464</v>
      </c>
      <c r="M343" s="1" t="s">
        <v>1465</v>
      </c>
      <c r="N343" s="1" t="s">
        <v>150</v>
      </c>
      <c r="O343" s="1" t="s">
        <v>47</v>
      </c>
      <c r="P343" s="1" t="s">
        <v>1466</v>
      </c>
      <c r="Q343" s="1" t="s">
        <v>60</v>
      </c>
      <c r="R343" s="1" t="s">
        <v>887</v>
      </c>
      <c r="S343" s="1" t="s">
        <v>888</v>
      </c>
      <c r="T343" s="1" t="s">
        <v>150</v>
      </c>
      <c r="U343" s="1" t="s">
        <v>47</v>
      </c>
      <c r="V343" s="1" t="s">
        <v>164</v>
      </c>
      <c r="W343" s="76" t="s">
        <v>1455</v>
      </c>
      <c r="X343" s="76"/>
    </row>
    <row r="344" spans="2:24" ht="39.950000000000003" hidden="1" customHeight="1" x14ac:dyDescent="0.25">
      <c r="B344" s="152"/>
      <c r="C344" s="156"/>
      <c r="D344" s="69" t="s">
        <v>1931</v>
      </c>
      <c r="E344" s="87">
        <v>2.2000000000000002</v>
      </c>
      <c r="F344" s="64" t="s">
        <v>150</v>
      </c>
      <c r="G344" s="64">
        <f t="shared" si="52"/>
        <v>44</v>
      </c>
      <c r="H344" s="78">
        <v>10.78</v>
      </c>
      <c r="I344" s="67">
        <f t="shared" si="53"/>
        <v>12.94</v>
      </c>
      <c r="J344" s="68">
        <f t="shared" si="47"/>
        <v>569.36</v>
      </c>
      <c r="L344" s="1">
        <v>93128</v>
      </c>
      <c r="M344" s="1" t="s">
        <v>1465</v>
      </c>
      <c r="N344" s="1" t="s">
        <v>150</v>
      </c>
      <c r="O344" s="1" t="s">
        <v>47</v>
      </c>
      <c r="P344" s="1" t="s">
        <v>1466</v>
      </c>
      <c r="Q344" s="1" t="s">
        <v>60</v>
      </c>
      <c r="R344" s="1" t="s">
        <v>890</v>
      </c>
      <c r="S344" s="1" t="s">
        <v>1931</v>
      </c>
      <c r="T344" s="1" t="s">
        <v>37</v>
      </c>
      <c r="U344" s="1" t="s">
        <v>47</v>
      </c>
      <c r="V344" s="1" t="s">
        <v>884</v>
      </c>
      <c r="W344" s="76" t="s">
        <v>1136</v>
      </c>
      <c r="X344" s="76"/>
    </row>
    <row r="345" spans="2:24" ht="39.950000000000003" hidden="1" customHeight="1" x14ac:dyDescent="0.25">
      <c r="B345" s="152"/>
      <c r="C345" s="156"/>
      <c r="D345" s="69" t="s">
        <v>1988</v>
      </c>
      <c r="E345" s="87">
        <v>2</v>
      </c>
      <c r="F345" s="64" t="s">
        <v>150</v>
      </c>
      <c r="G345" s="64">
        <f t="shared" si="52"/>
        <v>40</v>
      </c>
      <c r="H345" s="78">
        <v>4.0999999999999996</v>
      </c>
      <c r="I345" s="67">
        <f t="shared" si="53"/>
        <v>4.92</v>
      </c>
      <c r="J345" s="68">
        <f t="shared" si="47"/>
        <v>196.8</v>
      </c>
      <c r="L345" s="1" t="s">
        <v>1464</v>
      </c>
      <c r="M345" s="1" t="s">
        <v>1465</v>
      </c>
      <c r="N345" s="1" t="s">
        <v>150</v>
      </c>
      <c r="O345" s="1" t="s">
        <v>47</v>
      </c>
      <c r="P345" s="1" t="s">
        <v>1466</v>
      </c>
      <c r="Q345" s="1" t="s">
        <v>60</v>
      </c>
      <c r="R345" s="1" t="s">
        <v>894</v>
      </c>
      <c r="S345" s="1" t="s">
        <v>1988</v>
      </c>
      <c r="T345" s="1" t="s">
        <v>37</v>
      </c>
      <c r="U345" s="1" t="s">
        <v>47</v>
      </c>
      <c r="V345" s="1" t="s">
        <v>896</v>
      </c>
      <c r="W345" s="76" t="s">
        <v>1456</v>
      </c>
      <c r="X345" s="76"/>
    </row>
    <row r="346" spans="2:24" ht="39.950000000000003" hidden="1" customHeight="1" x14ac:dyDescent="0.25">
      <c r="B346" s="152"/>
      <c r="C346" s="156"/>
      <c r="D346" s="69" t="s">
        <v>1989</v>
      </c>
      <c r="E346" s="87">
        <v>2.2000000000000002</v>
      </c>
      <c r="F346" s="64" t="s">
        <v>150</v>
      </c>
      <c r="G346" s="64">
        <f t="shared" si="52"/>
        <v>44</v>
      </c>
      <c r="H346" s="78">
        <v>6.3</v>
      </c>
      <c r="I346" s="67">
        <f t="shared" si="53"/>
        <v>7.56</v>
      </c>
      <c r="J346" s="68">
        <f t="shared" si="47"/>
        <v>332.64</v>
      </c>
      <c r="L346" s="1" t="s">
        <v>1464</v>
      </c>
      <c r="M346" s="1" t="s">
        <v>1465</v>
      </c>
      <c r="N346" s="1" t="s">
        <v>150</v>
      </c>
      <c r="O346" s="1" t="s">
        <v>47</v>
      </c>
      <c r="P346" s="1" t="s">
        <v>1466</v>
      </c>
      <c r="Q346" s="1" t="s">
        <v>60</v>
      </c>
      <c r="R346" s="1" t="s">
        <v>899</v>
      </c>
      <c r="S346" s="1" t="s">
        <v>1989</v>
      </c>
      <c r="T346" s="1" t="s">
        <v>37</v>
      </c>
      <c r="U346" s="1" t="s">
        <v>47</v>
      </c>
      <c r="V346" s="1" t="s">
        <v>884</v>
      </c>
      <c r="W346" s="76" t="s">
        <v>1457</v>
      </c>
      <c r="X346" s="76"/>
    </row>
    <row r="347" spans="2:24" ht="39.950000000000003" hidden="1" customHeight="1" x14ac:dyDescent="0.25">
      <c r="B347" s="152"/>
      <c r="C347" s="156"/>
      <c r="D347" s="69" t="s">
        <v>1990</v>
      </c>
      <c r="E347" s="87">
        <v>8.4</v>
      </c>
      <c r="F347" s="64" t="s">
        <v>150</v>
      </c>
      <c r="G347" s="64">
        <f t="shared" si="52"/>
        <v>168</v>
      </c>
      <c r="H347" s="78">
        <v>1.77</v>
      </c>
      <c r="I347" s="67">
        <f t="shared" si="53"/>
        <v>2.13</v>
      </c>
      <c r="J347" s="68">
        <f t="shared" si="47"/>
        <v>357.84</v>
      </c>
      <c r="L347" s="1" t="s">
        <v>1464</v>
      </c>
      <c r="M347" s="1" t="s">
        <v>1465</v>
      </c>
      <c r="N347" s="1" t="s">
        <v>150</v>
      </c>
      <c r="O347" s="1" t="s">
        <v>47</v>
      </c>
      <c r="P347" s="1" t="s">
        <v>1466</v>
      </c>
      <c r="Q347" s="1" t="s">
        <v>60</v>
      </c>
      <c r="R347" s="1" t="s">
        <v>903</v>
      </c>
      <c r="S347" s="1" t="s">
        <v>1990</v>
      </c>
      <c r="T347" s="1" t="s">
        <v>37</v>
      </c>
      <c r="U347" s="1" t="s">
        <v>47</v>
      </c>
      <c r="V347" s="1" t="s">
        <v>905</v>
      </c>
      <c r="W347" s="76" t="s">
        <v>1467</v>
      </c>
      <c r="X347" s="76"/>
    </row>
    <row r="348" spans="2:24" ht="39.950000000000003" hidden="1" customHeight="1" x14ac:dyDescent="0.25">
      <c r="B348" s="152"/>
      <c r="C348" s="156"/>
      <c r="D348" s="69" t="s">
        <v>913</v>
      </c>
      <c r="E348" s="87">
        <v>0.375</v>
      </c>
      <c r="F348" s="64" t="s">
        <v>150</v>
      </c>
      <c r="G348" s="64">
        <f t="shared" si="52"/>
        <v>7.5</v>
      </c>
      <c r="H348" s="78">
        <v>8.94</v>
      </c>
      <c r="I348" s="67">
        <f t="shared" si="53"/>
        <v>10.73</v>
      </c>
      <c r="J348" s="68">
        <f t="shared" si="47"/>
        <v>80.48</v>
      </c>
      <c r="L348" s="1" t="s">
        <v>1464</v>
      </c>
      <c r="M348" s="1" t="s">
        <v>1465</v>
      </c>
      <c r="N348" s="1" t="s">
        <v>150</v>
      </c>
      <c r="O348" s="1" t="s">
        <v>47</v>
      </c>
      <c r="P348" s="1" t="s">
        <v>1466</v>
      </c>
      <c r="Q348" s="1" t="s">
        <v>60</v>
      </c>
      <c r="R348" s="1" t="s">
        <v>912</v>
      </c>
      <c r="S348" s="1" t="s">
        <v>913</v>
      </c>
      <c r="T348" s="1" t="s">
        <v>150</v>
      </c>
      <c r="U348" s="1" t="s">
        <v>47</v>
      </c>
      <c r="V348" s="1" t="s">
        <v>914</v>
      </c>
      <c r="W348" s="76" t="s">
        <v>1459</v>
      </c>
      <c r="X348" s="76"/>
    </row>
    <row r="349" spans="2:24" ht="39.950000000000003" hidden="1" customHeight="1" x14ac:dyDescent="0.25">
      <c r="B349" s="152"/>
      <c r="C349" s="156"/>
      <c r="D349" s="69" t="s">
        <v>918</v>
      </c>
      <c r="E349" s="87">
        <v>1</v>
      </c>
      <c r="F349" s="64" t="s">
        <v>150</v>
      </c>
      <c r="G349" s="64">
        <f t="shared" ref="G349:G350" si="54">ROUNDUP(E349*$G$341,2)</f>
        <v>20</v>
      </c>
      <c r="H349" s="78">
        <v>12.1</v>
      </c>
      <c r="I349" s="67">
        <f t="shared" si="53"/>
        <v>14.52</v>
      </c>
      <c r="J349" s="68">
        <f t="shared" si="47"/>
        <v>290.39999999999998</v>
      </c>
      <c r="L349" s="1" t="s">
        <v>1464</v>
      </c>
      <c r="M349" s="1" t="s">
        <v>1465</v>
      </c>
      <c r="N349" s="1" t="s">
        <v>150</v>
      </c>
      <c r="O349" s="1" t="s">
        <v>47</v>
      </c>
      <c r="P349" s="1" t="s">
        <v>1466</v>
      </c>
      <c r="Q349" s="1" t="s">
        <v>60</v>
      </c>
      <c r="R349" s="1" t="s">
        <v>917</v>
      </c>
      <c r="S349" s="1" t="s">
        <v>918</v>
      </c>
      <c r="T349" s="1" t="s">
        <v>150</v>
      </c>
      <c r="U349" s="1" t="s">
        <v>47</v>
      </c>
      <c r="V349" s="1" t="s">
        <v>164</v>
      </c>
      <c r="W349" s="76" t="s">
        <v>1460</v>
      </c>
      <c r="X349" s="76"/>
    </row>
    <row r="350" spans="2:24" ht="39.950000000000003" hidden="1" customHeight="1" x14ac:dyDescent="0.25">
      <c r="B350" s="148"/>
      <c r="C350" s="157"/>
      <c r="D350" s="69" t="s">
        <v>1469</v>
      </c>
      <c r="E350" s="87">
        <v>1</v>
      </c>
      <c r="F350" s="64" t="s">
        <v>150</v>
      </c>
      <c r="G350" s="64">
        <f t="shared" si="54"/>
        <v>20</v>
      </c>
      <c r="H350" s="78">
        <v>19.579999999999998</v>
      </c>
      <c r="I350" s="67">
        <f t="shared" si="53"/>
        <v>23.5</v>
      </c>
      <c r="J350" s="68">
        <f t="shared" si="47"/>
        <v>470</v>
      </c>
      <c r="L350" s="1" t="s">
        <v>1464</v>
      </c>
      <c r="M350" s="1" t="s">
        <v>1465</v>
      </c>
      <c r="N350" s="1" t="s">
        <v>150</v>
      </c>
      <c r="O350" s="1" t="s">
        <v>47</v>
      </c>
      <c r="P350" s="1" t="s">
        <v>1466</v>
      </c>
      <c r="Q350" s="1" t="s">
        <v>60</v>
      </c>
      <c r="R350" s="1" t="s">
        <v>1468</v>
      </c>
      <c r="S350" s="1" t="s">
        <v>1469</v>
      </c>
      <c r="T350" s="1" t="s">
        <v>150</v>
      </c>
      <c r="U350" s="1" t="s">
        <v>47</v>
      </c>
      <c r="V350" s="1" t="s">
        <v>164</v>
      </c>
      <c r="W350" s="76" t="s">
        <v>1470</v>
      </c>
      <c r="X350" s="76"/>
    </row>
    <row r="351" spans="2:24" ht="39.950000000000003" customHeight="1" x14ac:dyDescent="0.25">
      <c r="B351" s="145" t="s">
        <v>2025</v>
      </c>
      <c r="C351" s="146"/>
      <c r="D351" s="146"/>
      <c r="E351" s="146"/>
      <c r="F351" s="60" t="s">
        <v>1236</v>
      </c>
      <c r="G351" s="60">
        <v>15</v>
      </c>
      <c r="H351" s="61">
        <f>J351/G351/(1+$I$3)</f>
        <v>365.09222222222223</v>
      </c>
      <c r="I351" s="61">
        <f>J351/G351</f>
        <v>438.11066666666665</v>
      </c>
      <c r="J351" s="62">
        <f>SUM(J352:J355)</f>
        <v>6571.66</v>
      </c>
    </row>
    <row r="352" spans="2:24" ht="39.950000000000003" hidden="1" customHeight="1" x14ac:dyDescent="0.25">
      <c r="B352" s="147" t="s">
        <v>1784</v>
      </c>
      <c r="C352" s="155" t="s">
        <v>1717</v>
      </c>
      <c r="D352" s="69" t="s">
        <v>2026</v>
      </c>
      <c r="E352" s="87">
        <v>1</v>
      </c>
      <c r="F352" s="64" t="s">
        <v>150</v>
      </c>
      <c r="G352" s="64">
        <f>ROUNDUP(E352*$G$351,2)</f>
        <v>15</v>
      </c>
      <c r="H352" s="78">
        <v>352.26</v>
      </c>
      <c r="I352" s="67">
        <f>ROUNDUP(H352*(1+$I$3),2)</f>
        <v>422.71999999999997</v>
      </c>
      <c r="J352" s="68">
        <f>ROUNDUP(G352*I352,2)</f>
        <v>6340.8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76"/>
      <c r="X352" s="76"/>
    </row>
    <row r="353" spans="2:24" ht="39.950000000000003" hidden="1" customHeight="1" x14ac:dyDescent="0.25">
      <c r="B353" s="152"/>
      <c r="C353" s="156"/>
      <c r="D353" s="69" t="s">
        <v>1716</v>
      </c>
      <c r="E353" s="87">
        <v>0.01</v>
      </c>
      <c r="F353" s="64" t="s">
        <v>150</v>
      </c>
      <c r="G353" s="64">
        <f t="shared" ref="G353:G355" si="55">ROUNDUP(E353*$G$351,2)</f>
        <v>0.15</v>
      </c>
      <c r="H353" s="78">
        <v>18.850000000000001</v>
      </c>
      <c r="I353" s="67">
        <f>ROUNDUP(H353*(1+$I$3),2)</f>
        <v>22.62</v>
      </c>
      <c r="J353" s="68">
        <f t="shared" ref="J353:J355" si="56">ROUNDUP(G353*I353,2)</f>
        <v>3.4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76"/>
      <c r="X353" s="76"/>
    </row>
    <row r="354" spans="2:24" ht="39.950000000000003" hidden="1" customHeight="1" x14ac:dyDescent="0.25">
      <c r="B354" s="152"/>
      <c r="C354" s="156"/>
      <c r="D354" s="69" t="s">
        <v>1714</v>
      </c>
      <c r="E354" s="87">
        <v>0.4</v>
      </c>
      <c r="F354" s="64" t="s">
        <v>63</v>
      </c>
      <c r="G354" s="64">
        <f t="shared" si="55"/>
        <v>6</v>
      </c>
      <c r="H354" s="78">
        <v>18.739999999999998</v>
      </c>
      <c r="I354" s="67">
        <f>ROUNDUP(H354*(1+$I$3),2)</f>
        <v>22.490000000000002</v>
      </c>
      <c r="J354" s="68">
        <f t="shared" si="56"/>
        <v>134.94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76"/>
      <c r="X354" s="76"/>
    </row>
    <row r="355" spans="2:24" ht="39.950000000000003" hidden="1" customHeight="1" x14ac:dyDescent="0.25">
      <c r="B355" s="148"/>
      <c r="C355" s="157"/>
      <c r="D355" s="63" t="s">
        <v>1715</v>
      </c>
      <c r="E355" s="87">
        <v>0.4</v>
      </c>
      <c r="F355" s="64" t="s">
        <v>63</v>
      </c>
      <c r="G355" s="64">
        <f t="shared" si="55"/>
        <v>6</v>
      </c>
      <c r="H355" s="78">
        <v>12.85</v>
      </c>
      <c r="I355" s="67">
        <f>ROUNDUP(H355*(1+$I$3),2)</f>
        <v>15.42</v>
      </c>
      <c r="J355" s="68">
        <f t="shared" si="56"/>
        <v>92.52</v>
      </c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76"/>
      <c r="X355" s="76"/>
    </row>
    <row r="356" spans="2:24" ht="54.95" customHeight="1" x14ac:dyDescent="0.25">
      <c r="B356" s="145" t="s">
        <v>2028</v>
      </c>
      <c r="C356" s="146"/>
      <c r="D356" s="146"/>
      <c r="E356" s="146"/>
      <c r="F356" s="60" t="s">
        <v>1236</v>
      </c>
      <c r="G356" s="60">
        <v>10</v>
      </c>
      <c r="H356" s="61">
        <f>J356/G356/(1+$I$3)</f>
        <v>187.10916666666668</v>
      </c>
      <c r="I356" s="61">
        <f>J356/G356</f>
        <v>224.53100000000001</v>
      </c>
      <c r="J356" s="62">
        <f>SUM(J357:J360)</f>
        <v>2245.31</v>
      </c>
    </row>
    <row r="357" spans="2:24" ht="39.950000000000003" hidden="1" customHeight="1" x14ac:dyDescent="0.25">
      <c r="B357" s="147" t="s">
        <v>1785</v>
      </c>
      <c r="C357" s="155" t="s">
        <v>1718</v>
      </c>
      <c r="D357" s="69" t="s">
        <v>2027</v>
      </c>
      <c r="E357" s="87">
        <v>1</v>
      </c>
      <c r="F357" s="64" t="s">
        <v>150</v>
      </c>
      <c r="G357" s="64">
        <f>ROUNDUP(E357*$G$356,2)</f>
        <v>10</v>
      </c>
      <c r="H357" s="78">
        <v>174.28</v>
      </c>
      <c r="I357" s="67">
        <f>ROUNDUP(H357*(1+$I$3),2)</f>
        <v>209.14</v>
      </c>
      <c r="J357" s="68">
        <f>ROUNDUP(G357*I357,2)</f>
        <v>2091.4</v>
      </c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76"/>
      <c r="X357" s="76"/>
    </row>
    <row r="358" spans="2:24" ht="39.950000000000003" hidden="1" customHeight="1" x14ac:dyDescent="0.25">
      <c r="B358" s="152"/>
      <c r="C358" s="156"/>
      <c r="D358" s="69" t="s">
        <v>1716</v>
      </c>
      <c r="E358" s="87">
        <v>0.01</v>
      </c>
      <c r="F358" s="64" t="s">
        <v>150</v>
      </c>
      <c r="G358" s="64">
        <f t="shared" ref="G358:G360" si="57">ROUNDUP(E358*$G$356,2)</f>
        <v>0.1</v>
      </c>
      <c r="H358" s="78">
        <v>18.850000000000001</v>
      </c>
      <c r="I358" s="67">
        <f>ROUNDUP(H358*(1+$I$3),2)</f>
        <v>22.62</v>
      </c>
      <c r="J358" s="68">
        <f t="shared" ref="J358:J360" si="58">ROUNDUP(G358*I358,2)</f>
        <v>2.2699999999999996</v>
      </c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76"/>
      <c r="X358" s="76"/>
    </row>
    <row r="359" spans="2:24" ht="39.950000000000003" hidden="1" customHeight="1" x14ac:dyDescent="0.25">
      <c r="B359" s="152"/>
      <c r="C359" s="156"/>
      <c r="D359" s="69" t="s">
        <v>1714</v>
      </c>
      <c r="E359" s="87">
        <v>0.4</v>
      </c>
      <c r="F359" s="64" t="s">
        <v>63</v>
      </c>
      <c r="G359" s="64">
        <f t="shared" si="57"/>
        <v>4</v>
      </c>
      <c r="H359" s="78">
        <v>18.739999999999998</v>
      </c>
      <c r="I359" s="67">
        <f>ROUNDUP(H359*(1+$I$3),2)</f>
        <v>22.490000000000002</v>
      </c>
      <c r="J359" s="68">
        <f t="shared" si="58"/>
        <v>89.96</v>
      </c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76"/>
      <c r="X359" s="76"/>
    </row>
    <row r="360" spans="2:24" ht="39.950000000000003" hidden="1" customHeight="1" x14ac:dyDescent="0.25">
      <c r="B360" s="148"/>
      <c r="C360" s="157"/>
      <c r="D360" s="63" t="s">
        <v>1715</v>
      </c>
      <c r="E360" s="87">
        <v>0.4</v>
      </c>
      <c r="F360" s="64" t="s">
        <v>63</v>
      </c>
      <c r="G360" s="64">
        <f t="shared" si="57"/>
        <v>4</v>
      </c>
      <c r="H360" s="78">
        <v>12.85</v>
      </c>
      <c r="I360" s="67">
        <f>ROUNDUP(H360*(1+$I$3),2)</f>
        <v>15.42</v>
      </c>
      <c r="J360" s="68">
        <f t="shared" si="58"/>
        <v>61.68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76"/>
      <c r="X360" s="76"/>
    </row>
    <row r="361" spans="2:24" ht="24.95" customHeight="1" thickBot="1" x14ac:dyDescent="0.3">
      <c r="B361" s="79"/>
      <c r="C361" s="80"/>
      <c r="D361" s="80"/>
      <c r="E361" s="81"/>
      <c r="F361" s="81"/>
      <c r="G361" s="81"/>
      <c r="H361" s="81"/>
      <c r="I361" s="81" t="s">
        <v>13</v>
      </c>
      <c r="J361" s="82">
        <f>SUM(J288:J360)/2</f>
        <v>22509.03</v>
      </c>
      <c r="L361" s="104"/>
    </row>
    <row r="362" spans="2:24" ht="5.0999999999999996" customHeight="1" thickBot="1" x14ac:dyDescent="0.3">
      <c r="B362" s="149"/>
      <c r="C362" s="150"/>
      <c r="D362" s="150"/>
      <c r="E362" s="150"/>
      <c r="F362" s="150"/>
      <c r="G362" s="150"/>
      <c r="H362" s="150"/>
      <c r="I362" s="150"/>
      <c r="J362" s="151"/>
      <c r="L362" s="9"/>
      <c r="M362" s="9"/>
      <c r="N362" s="9"/>
      <c r="O362" s="9"/>
      <c r="P362" s="9"/>
      <c r="Q362" s="9"/>
      <c r="R362" s="9"/>
      <c r="S362" s="9"/>
    </row>
    <row r="363" spans="2:24" ht="30" customHeight="1" x14ac:dyDescent="0.25">
      <c r="B363" s="106" t="s">
        <v>1444</v>
      </c>
      <c r="C363" s="158" t="s">
        <v>1450</v>
      </c>
      <c r="D363" s="158"/>
      <c r="E363" s="158"/>
      <c r="F363" s="158"/>
      <c r="G363" s="158"/>
      <c r="H363" s="158"/>
      <c r="I363" s="107"/>
      <c r="J363" s="108">
        <f>J418/$J$492</f>
        <v>3.4790979929083893E-2</v>
      </c>
    </row>
    <row r="364" spans="2:24" ht="39.950000000000003" customHeight="1" x14ac:dyDescent="0.25">
      <c r="B364" s="153" t="s">
        <v>1543</v>
      </c>
      <c r="C364" s="154"/>
      <c r="D364" s="154"/>
      <c r="E364" s="154"/>
      <c r="F364" s="60" t="s">
        <v>1236</v>
      </c>
      <c r="G364" s="96">
        <v>1</v>
      </c>
      <c r="H364" s="97">
        <f>J364/G364/(1+$I$3)</f>
        <v>686.95833333333337</v>
      </c>
      <c r="I364" s="97">
        <f>J364/G364</f>
        <v>824.35</v>
      </c>
      <c r="J364" s="98">
        <f>SUM(J365:J370)</f>
        <v>824.35</v>
      </c>
      <c r="L364" s="55">
        <v>95471</v>
      </c>
      <c r="M364" s="55" t="s">
        <v>1480</v>
      </c>
      <c r="N364" s="55" t="s">
        <v>150</v>
      </c>
      <c r="O364" s="55" t="s">
        <v>47</v>
      </c>
      <c r="P364" s="55" t="s">
        <v>1481</v>
      </c>
      <c r="Q364" s="55" t="s">
        <v>44</v>
      </c>
      <c r="R364" s="55" t="s">
        <v>44</v>
      </c>
      <c r="S364" s="55" t="s">
        <v>44</v>
      </c>
      <c r="T364" s="9" t="s">
        <v>44</v>
      </c>
      <c r="U364" s="9" t="s">
        <v>44</v>
      </c>
      <c r="V364" s="9" t="s">
        <v>44</v>
      </c>
      <c r="W364" s="9" t="s">
        <v>44</v>
      </c>
    </row>
    <row r="365" spans="2:24" ht="39.950000000000003" hidden="1" customHeight="1" x14ac:dyDescent="0.25">
      <c r="B365" s="147" t="s">
        <v>1559</v>
      </c>
      <c r="C365" s="155" t="s">
        <v>1542</v>
      </c>
      <c r="D365" s="63" t="s">
        <v>1483</v>
      </c>
      <c r="E365" s="87">
        <v>2</v>
      </c>
      <c r="F365" s="65" t="s">
        <v>150</v>
      </c>
      <c r="G365" s="65">
        <f t="shared" ref="G365:G370" si="59">ROUNDUP(E365*$G$364,2)</f>
        <v>2</v>
      </c>
      <c r="H365" s="66">
        <v>15.69</v>
      </c>
      <c r="I365" s="67">
        <f t="shared" ref="I365:I370" si="60">ROUNDUP(H365*(1+$I$3),2)</f>
        <v>18.830000000000002</v>
      </c>
      <c r="J365" s="68">
        <f t="shared" ref="J365:J417" si="61">ROUNDUP(G365*I365,2)</f>
        <v>37.659999999999997</v>
      </c>
      <c r="L365" s="1" t="s">
        <v>1479</v>
      </c>
      <c r="M365" s="1" t="s">
        <v>1480</v>
      </c>
      <c r="N365" s="1" t="s">
        <v>150</v>
      </c>
      <c r="O365" s="1" t="s">
        <v>47</v>
      </c>
      <c r="P365" s="1" t="s">
        <v>1481</v>
      </c>
      <c r="Q365" s="1" t="s">
        <v>95</v>
      </c>
      <c r="R365" s="1" t="s">
        <v>1482</v>
      </c>
      <c r="S365" s="1" t="s">
        <v>1483</v>
      </c>
      <c r="T365" s="1" t="s">
        <v>150</v>
      </c>
      <c r="U365" s="1" t="s">
        <v>47</v>
      </c>
      <c r="V365" s="1" t="s">
        <v>896</v>
      </c>
      <c r="W365" s="76" t="s">
        <v>1484</v>
      </c>
      <c r="X365" s="76"/>
    </row>
    <row r="366" spans="2:24" ht="39.950000000000003" hidden="1" customHeight="1" x14ac:dyDescent="0.25">
      <c r="B366" s="152"/>
      <c r="C366" s="156"/>
      <c r="D366" s="69" t="s">
        <v>1991</v>
      </c>
      <c r="E366" s="87">
        <v>1</v>
      </c>
      <c r="F366" s="64" t="s">
        <v>150</v>
      </c>
      <c r="G366" s="65">
        <f t="shared" si="59"/>
        <v>1</v>
      </c>
      <c r="H366" s="78">
        <v>1.93</v>
      </c>
      <c r="I366" s="67">
        <f t="shared" si="60"/>
        <v>2.3199999999999998</v>
      </c>
      <c r="J366" s="68">
        <f t="shared" si="61"/>
        <v>2.3199999999999998</v>
      </c>
      <c r="L366" s="1" t="s">
        <v>1479</v>
      </c>
      <c r="M366" s="1" t="s">
        <v>1480</v>
      </c>
      <c r="N366" s="1" t="s">
        <v>150</v>
      </c>
      <c r="O366" s="1" t="s">
        <v>47</v>
      </c>
      <c r="P366" s="1" t="s">
        <v>1481</v>
      </c>
      <c r="Q366" s="1" t="s">
        <v>95</v>
      </c>
      <c r="R366" s="1" t="s">
        <v>1485</v>
      </c>
      <c r="S366" s="1" t="s">
        <v>1991</v>
      </c>
      <c r="T366" s="1" t="s">
        <v>150</v>
      </c>
      <c r="U366" s="1" t="s">
        <v>47</v>
      </c>
      <c r="V366" s="1" t="s">
        <v>164</v>
      </c>
      <c r="W366" s="76" t="s">
        <v>1486</v>
      </c>
      <c r="X366" s="76"/>
    </row>
    <row r="367" spans="2:24" ht="39.950000000000003" hidden="1" customHeight="1" x14ac:dyDescent="0.25">
      <c r="B367" s="152"/>
      <c r="C367" s="156"/>
      <c r="D367" s="69" t="s">
        <v>1488</v>
      </c>
      <c r="E367" s="87">
        <v>1</v>
      </c>
      <c r="F367" s="64" t="s">
        <v>150</v>
      </c>
      <c r="G367" s="65">
        <f t="shared" si="59"/>
        <v>1</v>
      </c>
      <c r="H367" s="78">
        <v>622.47</v>
      </c>
      <c r="I367" s="67">
        <f t="shared" si="60"/>
        <v>746.97</v>
      </c>
      <c r="J367" s="68">
        <f t="shared" si="61"/>
        <v>746.97</v>
      </c>
      <c r="L367" s="1" t="s">
        <v>1479</v>
      </c>
      <c r="M367" s="1" t="s">
        <v>1480</v>
      </c>
      <c r="N367" s="1" t="s">
        <v>150</v>
      </c>
      <c r="O367" s="1" t="s">
        <v>47</v>
      </c>
      <c r="P367" s="1" t="s">
        <v>1481</v>
      </c>
      <c r="Q367" s="1" t="s">
        <v>95</v>
      </c>
      <c r="R367" s="1" t="s">
        <v>1487</v>
      </c>
      <c r="S367" s="1" t="s">
        <v>1488</v>
      </c>
      <c r="T367" s="1" t="s">
        <v>150</v>
      </c>
      <c r="U367" s="1" t="s">
        <v>47</v>
      </c>
      <c r="V367" s="1" t="s">
        <v>164</v>
      </c>
      <c r="W367" s="76" t="s">
        <v>1489</v>
      </c>
      <c r="X367" s="76"/>
    </row>
    <row r="368" spans="2:24" ht="39.950000000000003" hidden="1" customHeight="1" x14ac:dyDescent="0.25">
      <c r="B368" s="152"/>
      <c r="C368" s="156"/>
      <c r="D368" s="69" t="s">
        <v>1491</v>
      </c>
      <c r="E368" s="87">
        <v>0.1469</v>
      </c>
      <c r="F368" s="64" t="s">
        <v>38</v>
      </c>
      <c r="G368" s="65">
        <f t="shared" si="59"/>
        <v>0.15000000000000002</v>
      </c>
      <c r="H368" s="78">
        <v>39.869999999999997</v>
      </c>
      <c r="I368" s="67">
        <f t="shared" si="60"/>
        <v>47.85</v>
      </c>
      <c r="J368" s="68">
        <f t="shared" si="61"/>
        <v>7.18</v>
      </c>
      <c r="L368" s="1" t="s">
        <v>1479</v>
      </c>
      <c r="M368" s="1" t="s">
        <v>1480</v>
      </c>
      <c r="N368" s="1" t="s">
        <v>150</v>
      </c>
      <c r="O368" s="1" t="s">
        <v>47</v>
      </c>
      <c r="P368" s="1" t="s">
        <v>1481</v>
      </c>
      <c r="Q368" s="1" t="s">
        <v>95</v>
      </c>
      <c r="R368" s="1" t="s">
        <v>1490</v>
      </c>
      <c r="S368" s="1" t="s">
        <v>1491</v>
      </c>
      <c r="T368" s="1" t="s">
        <v>38</v>
      </c>
      <c r="U368" s="1" t="s">
        <v>47</v>
      </c>
      <c r="V368" s="1" t="s">
        <v>1492</v>
      </c>
      <c r="W368" s="76" t="s">
        <v>1493</v>
      </c>
      <c r="X368" s="76"/>
    </row>
    <row r="369" spans="2:24" ht="39.950000000000003" hidden="1" customHeight="1" x14ac:dyDescent="0.25">
      <c r="B369" s="152"/>
      <c r="C369" s="156"/>
      <c r="D369" s="69" t="s">
        <v>984</v>
      </c>
      <c r="E369" s="87">
        <v>0.78</v>
      </c>
      <c r="F369" s="64" t="s">
        <v>63</v>
      </c>
      <c r="G369" s="65">
        <f t="shared" si="59"/>
        <v>0.78</v>
      </c>
      <c r="H369" s="78">
        <v>22.24</v>
      </c>
      <c r="I369" s="67">
        <f t="shared" si="60"/>
        <v>26.69</v>
      </c>
      <c r="J369" s="68">
        <f t="shared" si="61"/>
        <v>20.82</v>
      </c>
      <c r="L369" s="1" t="s">
        <v>1479</v>
      </c>
      <c r="M369" s="1" t="s">
        <v>1480</v>
      </c>
      <c r="N369" s="1" t="s">
        <v>150</v>
      </c>
      <c r="O369" s="1" t="s">
        <v>47</v>
      </c>
      <c r="P369" s="1" t="s">
        <v>1481</v>
      </c>
      <c r="Q369" s="1" t="s">
        <v>60</v>
      </c>
      <c r="R369" s="1" t="s">
        <v>1390</v>
      </c>
      <c r="S369" s="1" t="s">
        <v>984</v>
      </c>
      <c r="T369" s="1" t="s">
        <v>63</v>
      </c>
      <c r="U369" s="1" t="s">
        <v>47</v>
      </c>
      <c r="V369" s="1" t="s">
        <v>207</v>
      </c>
      <c r="W369" s="76" t="s">
        <v>986</v>
      </c>
      <c r="X369" s="76"/>
    </row>
    <row r="370" spans="2:24" ht="39.950000000000003" hidden="1" customHeight="1" x14ac:dyDescent="0.25">
      <c r="B370" s="148"/>
      <c r="C370" s="157"/>
      <c r="D370" s="69" t="s">
        <v>68</v>
      </c>
      <c r="E370" s="87">
        <v>0.44</v>
      </c>
      <c r="F370" s="64" t="s">
        <v>63</v>
      </c>
      <c r="G370" s="65">
        <f t="shared" si="59"/>
        <v>0.44</v>
      </c>
      <c r="H370" s="78">
        <v>17.8</v>
      </c>
      <c r="I370" s="67">
        <f t="shared" si="60"/>
        <v>21.36</v>
      </c>
      <c r="J370" s="68">
        <f t="shared" si="61"/>
        <v>9.4</v>
      </c>
      <c r="L370" s="1" t="s">
        <v>1479</v>
      </c>
      <c r="M370" s="1" t="s">
        <v>1480</v>
      </c>
      <c r="N370" s="1" t="s">
        <v>150</v>
      </c>
      <c r="O370" s="1" t="s">
        <v>47</v>
      </c>
      <c r="P370" s="1" t="s">
        <v>1481</v>
      </c>
      <c r="Q370" s="1" t="s">
        <v>60</v>
      </c>
      <c r="R370" s="1" t="s">
        <v>67</v>
      </c>
      <c r="S370" s="1" t="s">
        <v>68</v>
      </c>
      <c r="T370" s="1" t="s">
        <v>63</v>
      </c>
      <c r="U370" s="1" t="s">
        <v>47</v>
      </c>
      <c r="V370" s="1" t="s">
        <v>1494</v>
      </c>
      <c r="W370" s="76" t="s">
        <v>91</v>
      </c>
      <c r="X370" s="76"/>
    </row>
    <row r="371" spans="2:24" ht="39.950000000000003" customHeight="1" x14ac:dyDescent="0.25">
      <c r="B371" s="145" t="s">
        <v>1544</v>
      </c>
      <c r="C371" s="146"/>
      <c r="D371" s="146"/>
      <c r="E371" s="146"/>
      <c r="F371" s="60" t="s">
        <v>1236</v>
      </c>
      <c r="G371" s="60">
        <v>2</v>
      </c>
      <c r="H371" s="61">
        <f>J371/G371/(1+$I$3)</f>
        <v>189.42500000000001</v>
      </c>
      <c r="I371" s="61">
        <f>J371/G371</f>
        <v>227.31</v>
      </c>
      <c r="J371" s="62">
        <f>SUM(J372:J377)</f>
        <v>454.62</v>
      </c>
      <c r="L371" s="55" t="s">
        <v>1495</v>
      </c>
      <c r="M371" s="55" t="s">
        <v>1496</v>
      </c>
      <c r="N371" s="55" t="s">
        <v>150</v>
      </c>
      <c r="O371" s="55" t="s">
        <v>47</v>
      </c>
      <c r="P371" s="55" t="s">
        <v>1497</v>
      </c>
      <c r="Q371" s="55" t="s">
        <v>44</v>
      </c>
      <c r="R371" s="55" t="s">
        <v>44</v>
      </c>
      <c r="S371" s="55" t="s">
        <v>44</v>
      </c>
      <c r="T371" s="9" t="s">
        <v>44</v>
      </c>
      <c r="U371" s="9" t="s">
        <v>44</v>
      </c>
      <c r="V371" s="9" t="s">
        <v>44</v>
      </c>
      <c r="W371" s="9" t="s">
        <v>44</v>
      </c>
    </row>
    <row r="372" spans="2:24" ht="39.950000000000003" hidden="1" customHeight="1" x14ac:dyDescent="0.25">
      <c r="B372" s="147" t="s">
        <v>1560</v>
      </c>
      <c r="C372" s="155" t="s">
        <v>1545</v>
      </c>
      <c r="D372" s="69" t="s">
        <v>1936</v>
      </c>
      <c r="E372" s="87">
        <v>2</v>
      </c>
      <c r="F372" s="64" t="s">
        <v>150</v>
      </c>
      <c r="G372" s="64">
        <f t="shared" ref="G372:G377" si="62">ROUNDUP(E372*$G$371,2)</f>
        <v>4</v>
      </c>
      <c r="H372" s="78">
        <v>15.69</v>
      </c>
      <c r="I372" s="67">
        <f t="shared" ref="I372:I377" si="63">ROUNDUP(H372*(1+$I$3),2)</f>
        <v>18.830000000000002</v>
      </c>
      <c r="J372" s="68">
        <f t="shared" si="61"/>
        <v>75.319999999999993</v>
      </c>
      <c r="L372" s="1" t="s">
        <v>1495</v>
      </c>
      <c r="M372" s="1" t="s">
        <v>1496</v>
      </c>
      <c r="N372" s="1" t="s">
        <v>150</v>
      </c>
      <c r="O372" s="1" t="s">
        <v>47</v>
      </c>
      <c r="P372" s="1" t="s">
        <v>1497</v>
      </c>
      <c r="Q372" s="1" t="s">
        <v>95</v>
      </c>
      <c r="R372" s="1" t="s">
        <v>1482</v>
      </c>
      <c r="S372" s="1" t="s">
        <v>1483</v>
      </c>
      <c r="T372" s="1" t="s">
        <v>150</v>
      </c>
      <c r="U372" s="1" t="s">
        <v>47</v>
      </c>
      <c r="V372" s="1" t="s">
        <v>896</v>
      </c>
      <c r="W372" s="76" t="s">
        <v>1484</v>
      </c>
    </row>
    <row r="373" spans="2:24" ht="39.950000000000003" hidden="1" customHeight="1" x14ac:dyDescent="0.25">
      <c r="B373" s="152"/>
      <c r="C373" s="156"/>
      <c r="D373" s="69" t="s">
        <v>1937</v>
      </c>
      <c r="E373" s="87">
        <v>1</v>
      </c>
      <c r="F373" s="64" t="s">
        <v>150</v>
      </c>
      <c r="G373" s="64">
        <f t="shared" si="62"/>
        <v>2</v>
      </c>
      <c r="H373" s="78">
        <v>1.93</v>
      </c>
      <c r="I373" s="67">
        <f t="shared" si="63"/>
        <v>2.3199999999999998</v>
      </c>
      <c r="J373" s="68">
        <f t="shared" si="61"/>
        <v>4.6399999999999997</v>
      </c>
      <c r="L373" s="1">
        <v>95469</v>
      </c>
      <c r="M373" s="1" t="s">
        <v>1496</v>
      </c>
      <c r="N373" s="1" t="s">
        <v>150</v>
      </c>
      <c r="O373" s="1" t="s">
        <v>47</v>
      </c>
      <c r="P373" s="1" t="s">
        <v>1497</v>
      </c>
      <c r="Q373" s="1" t="s">
        <v>95</v>
      </c>
      <c r="R373" s="1" t="s">
        <v>1485</v>
      </c>
      <c r="S373" s="1" t="s">
        <v>1991</v>
      </c>
      <c r="T373" s="1" t="s">
        <v>150</v>
      </c>
      <c r="U373" s="1" t="s">
        <v>47</v>
      </c>
      <c r="V373" s="1" t="s">
        <v>164</v>
      </c>
      <c r="W373" s="76" t="s">
        <v>1486</v>
      </c>
    </row>
    <row r="374" spans="2:24" ht="39.950000000000003" hidden="1" customHeight="1" x14ac:dyDescent="0.25">
      <c r="B374" s="152"/>
      <c r="C374" s="156"/>
      <c r="D374" s="69" t="s">
        <v>1938</v>
      </c>
      <c r="E374" s="87">
        <v>1</v>
      </c>
      <c r="F374" s="64" t="s">
        <v>150</v>
      </c>
      <c r="G374" s="64">
        <f t="shared" si="62"/>
        <v>2</v>
      </c>
      <c r="H374" s="78">
        <v>124.94</v>
      </c>
      <c r="I374" s="67">
        <f t="shared" si="63"/>
        <v>149.92999999999998</v>
      </c>
      <c r="J374" s="68">
        <f t="shared" si="61"/>
        <v>299.86</v>
      </c>
      <c r="L374" s="1" t="s">
        <v>1495</v>
      </c>
      <c r="M374" s="1" t="s">
        <v>1496</v>
      </c>
      <c r="N374" s="1" t="s">
        <v>150</v>
      </c>
      <c r="O374" s="1" t="s">
        <v>47</v>
      </c>
      <c r="P374" s="1" t="s">
        <v>1497</v>
      </c>
      <c r="Q374" s="1" t="s">
        <v>95</v>
      </c>
      <c r="R374" s="1" t="s">
        <v>1498</v>
      </c>
      <c r="S374" s="1" t="s">
        <v>1499</v>
      </c>
      <c r="T374" s="1" t="s">
        <v>150</v>
      </c>
      <c r="U374" s="1" t="s">
        <v>179</v>
      </c>
      <c r="V374" s="1" t="s">
        <v>164</v>
      </c>
      <c r="W374" s="76" t="s">
        <v>1500</v>
      </c>
    </row>
    <row r="375" spans="2:24" ht="39.950000000000003" hidden="1" customHeight="1" x14ac:dyDescent="0.25">
      <c r="B375" s="152"/>
      <c r="C375" s="156"/>
      <c r="D375" s="69" t="s">
        <v>1939</v>
      </c>
      <c r="E375" s="87">
        <v>0.1469</v>
      </c>
      <c r="F375" s="64" t="s">
        <v>38</v>
      </c>
      <c r="G375" s="64">
        <f t="shared" si="62"/>
        <v>0.3</v>
      </c>
      <c r="H375" s="78">
        <v>39.869999999999997</v>
      </c>
      <c r="I375" s="67">
        <f t="shared" si="63"/>
        <v>47.85</v>
      </c>
      <c r="J375" s="68">
        <f t="shared" si="61"/>
        <v>14.36</v>
      </c>
      <c r="L375" s="1" t="s">
        <v>1495</v>
      </c>
      <c r="M375" s="1" t="s">
        <v>1496</v>
      </c>
      <c r="N375" s="1" t="s">
        <v>150</v>
      </c>
      <c r="O375" s="1" t="s">
        <v>47</v>
      </c>
      <c r="P375" s="1" t="s">
        <v>1497</v>
      </c>
      <c r="Q375" s="1" t="s">
        <v>95</v>
      </c>
      <c r="R375" s="1" t="s">
        <v>1490</v>
      </c>
      <c r="S375" s="1" t="s">
        <v>1491</v>
      </c>
      <c r="T375" s="1" t="s">
        <v>38</v>
      </c>
      <c r="U375" s="1" t="s">
        <v>47</v>
      </c>
      <c r="V375" s="1" t="s">
        <v>1492</v>
      </c>
      <c r="W375" s="76" t="s">
        <v>1493</v>
      </c>
    </row>
    <row r="376" spans="2:24" ht="39.950000000000003" hidden="1" customHeight="1" x14ac:dyDescent="0.25">
      <c r="B376" s="152"/>
      <c r="C376" s="156"/>
      <c r="D376" s="69" t="s">
        <v>1940</v>
      </c>
      <c r="E376" s="87">
        <v>0.78</v>
      </c>
      <c r="F376" s="64" t="s">
        <v>63</v>
      </c>
      <c r="G376" s="64">
        <f t="shared" si="62"/>
        <v>1.56</v>
      </c>
      <c r="H376" s="78">
        <v>22.24</v>
      </c>
      <c r="I376" s="67">
        <f t="shared" si="63"/>
        <v>26.69</v>
      </c>
      <c r="J376" s="68">
        <f t="shared" si="61"/>
        <v>41.64</v>
      </c>
      <c r="L376" s="1" t="s">
        <v>1495</v>
      </c>
      <c r="M376" s="1" t="s">
        <v>1496</v>
      </c>
      <c r="N376" s="1" t="s">
        <v>150</v>
      </c>
      <c r="O376" s="1" t="s">
        <v>47</v>
      </c>
      <c r="P376" s="1" t="s">
        <v>1497</v>
      </c>
      <c r="Q376" s="1" t="s">
        <v>60</v>
      </c>
      <c r="R376" s="1" t="s">
        <v>1390</v>
      </c>
      <c r="S376" s="1" t="s">
        <v>984</v>
      </c>
      <c r="T376" s="1" t="s">
        <v>63</v>
      </c>
      <c r="U376" s="1" t="s">
        <v>47</v>
      </c>
      <c r="V376" s="1" t="s">
        <v>207</v>
      </c>
      <c r="W376" s="76" t="s">
        <v>986</v>
      </c>
    </row>
    <row r="377" spans="2:24" ht="39.950000000000003" hidden="1" customHeight="1" x14ac:dyDescent="0.25">
      <c r="B377" s="148"/>
      <c r="C377" s="157"/>
      <c r="D377" s="69" t="s">
        <v>1941</v>
      </c>
      <c r="E377" s="87">
        <v>0.44</v>
      </c>
      <c r="F377" s="64" t="s">
        <v>63</v>
      </c>
      <c r="G377" s="64">
        <f t="shared" si="62"/>
        <v>0.88</v>
      </c>
      <c r="H377" s="78">
        <v>17.8</v>
      </c>
      <c r="I377" s="67">
        <f t="shared" si="63"/>
        <v>21.36</v>
      </c>
      <c r="J377" s="68">
        <f t="shared" si="61"/>
        <v>18.8</v>
      </c>
      <c r="L377" s="1" t="s">
        <v>1495</v>
      </c>
      <c r="M377" s="1" t="s">
        <v>1496</v>
      </c>
      <c r="N377" s="1" t="s">
        <v>150</v>
      </c>
      <c r="O377" s="1" t="s">
        <v>47</v>
      </c>
      <c r="P377" s="1" t="s">
        <v>1497</v>
      </c>
      <c r="Q377" s="1" t="s">
        <v>60</v>
      </c>
      <c r="R377" s="1" t="s">
        <v>67</v>
      </c>
      <c r="S377" s="1" t="s">
        <v>68</v>
      </c>
      <c r="T377" s="1" t="s">
        <v>63</v>
      </c>
      <c r="U377" s="1" t="s">
        <v>47</v>
      </c>
      <c r="V377" s="1" t="s">
        <v>1494</v>
      </c>
      <c r="W377" s="76" t="s">
        <v>91</v>
      </c>
    </row>
    <row r="378" spans="2:24" ht="39.950000000000003" customHeight="1" x14ac:dyDescent="0.25">
      <c r="B378" s="145" t="s">
        <v>1798</v>
      </c>
      <c r="C378" s="146"/>
      <c r="D378" s="146"/>
      <c r="E378" s="146"/>
      <c r="F378" s="60" t="s">
        <v>1236</v>
      </c>
      <c r="G378" s="60">
        <v>3</v>
      </c>
      <c r="H378" s="61">
        <f>J378/G378/(1+$I$3)</f>
        <v>229.30555555555557</v>
      </c>
      <c r="I378" s="61">
        <f>J378/G378</f>
        <v>275.16666666666669</v>
      </c>
      <c r="J378" s="62">
        <f>SUM(J379:J382)</f>
        <v>825.5</v>
      </c>
      <c r="L378" s="1" t="s">
        <v>1799</v>
      </c>
      <c r="M378" s="1" t="s">
        <v>1800</v>
      </c>
      <c r="N378" s="1" t="s">
        <v>150</v>
      </c>
      <c r="O378" s="1" t="s">
        <v>47</v>
      </c>
      <c r="P378" s="1" t="s">
        <v>1801</v>
      </c>
      <c r="Q378" s="1" t="s">
        <v>44</v>
      </c>
      <c r="R378" s="1" t="s">
        <v>44</v>
      </c>
      <c r="S378" s="1" t="s">
        <v>44</v>
      </c>
      <c r="T378" s="1" t="s">
        <v>44</v>
      </c>
      <c r="U378" s="1" t="s">
        <v>44</v>
      </c>
      <c r="V378" s="1" t="s">
        <v>44</v>
      </c>
      <c r="W378" s="76" t="s">
        <v>44</v>
      </c>
    </row>
    <row r="379" spans="2:24" ht="39.950000000000003" hidden="1" customHeight="1" x14ac:dyDescent="0.25">
      <c r="B379" s="147" t="s">
        <v>1561</v>
      </c>
      <c r="C379" s="155" t="s">
        <v>1802</v>
      </c>
      <c r="D379" s="63" t="s">
        <v>1992</v>
      </c>
      <c r="E379" s="87">
        <v>1.9E-2</v>
      </c>
      <c r="F379" s="64" t="s">
        <v>150</v>
      </c>
      <c r="G379" s="64">
        <f>ROUNDUP(E379*$G$378,2)</f>
        <v>6.0000000000000005E-2</v>
      </c>
      <c r="H379" s="78">
        <v>7.93</v>
      </c>
      <c r="I379" s="67">
        <f>ROUNDUP(H379*(1+$I$3),2)</f>
        <v>9.52</v>
      </c>
      <c r="J379" s="68">
        <f>ROUNDUP(G379*I379,2)</f>
        <v>0.57999999999999996</v>
      </c>
      <c r="L379" s="1">
        <v>99635</v>
      </c>
      <c r="M379" s="1" t="s">
        <v>1800</v>
      </c>
      <c r="N379" s="1" t="s">
        <v>150</v>
      </c>
      <c r="O379" s="1" t="s">
        <v>47</v>
      </c>
      <c r="P379" s="1" t="s">
        <v>1801</v>
      </c>
      <c r="Q379" s="1" t="s">
        <v>95</v>
      </c>
      <c r="R379" s="1" t="s">
        <v>1803</v>
      </c>
      <c r="S379" s="1" t="s">
        <v>1992</v>
      </c>
      <c r="T379" s="1" t="s">
        <v>150</v>
      </c>
      <c r="U379" s="1" t="s">
        <v>47</v>
      </c>
      <c r="V379" s="1" t="s">
        <v>1804</v>
      </c>
      <c r="W379" s="76" t="s">
        <v>1805</v>
      </c>
      <c r="X379" s="76"/>
    </row>
    <row r="380" spans="2:24" ht="39.950000000000003" hidden="1" customHeight="1" x14ac:dyDescent="0.25">
      <c r="B380" s="152"/>
      <c r="C380" s="156"/>
      <c r="D380" s="69" t="s">
        <v>1806</v>
      </c>
      <c r="E380" s="87">
        <v>1</v>
      </c>
      <c r="F380" s="64" t="s">
        <v>150</v>
      </c>
      <c r="G380" s="64">
        <f>ROUNDUP(E380*$G$378,2)</f>
        <v>3</v>
      </c>
      <c r="H380" s="78">
        <v>197.98</v>
      </c>
      <c r="I380" s="67">
        <f>ROUNDUP(H380*(1+$I$3),2)</f>
        <v>237.57999999999998</v>
      </c>
      <c r="J380" s="68">
        <f>ROUNDUP(G380*I380,2)</f>
        <v>712.74</v>
      </c>
      <c r="L380" s="1" t="s">
        <v>1799</v>
      </c>
      <c r="M380" s="1" t="s">
        <v>1800</v>
      </c>
      <c r="N380" s="1" t="s">
        <v>150</v>
      </c>
      <c r="O380" s="1" t="s">
        <v>47</v>
      </c>
      <c r="P380" s="1" t="s">
        <v>1801</v>
      </c>
      <c r="Q380" s="1" t="s">
        <v>95</v>
      </c>
      <c r="R380" s="1" t="s">
        <v>1807</v>
      </c>
      <c r="S380" s="1" t="s">
        <v>1806</v>
      </c>
      <c r="T380" s="1" t="s">
        <v>150</v>
      </c>
      <c r="U380" s="1" t="s">
        <v>179</v>
      </c>
      <c r="V380" s="1" t="s">
        <v>164</v>
      </c>
      <c r="W380" s="76" t="s">
        <v>1808</v>
      </c>
      <c r="X380" s="76"/>
    </row>
    <row r="381" spans="2:24" ht="39.950000000000003" hidden="1" customHeight="1" x14ac:dyDescent="0.25">
      <c r="B381" s="152"/>
      <c r="C381" s="156"/>
      <c r="D381" s="69" t="s">
        <v>1388</v>
      </c>
      <c r="E381" s="87">
        <v>0.78900000000000003</v>
      </c>
      <c r="F381" s="64" t="s">
        <v>63</v>
      </c>
      <c r="G381" s="64">
        <f>ROUNDUP(E381*$G$378,2)</f>
        <v>2.3699999999999997</v>
      </c>
      <c r="H381" s="78">
        <v>17.2</v>
      </c>
      <c r="I381" s="67">
        <f>ROUNDUP(H381*(1+$I$3),2)</f>
        <v>20.64</v>
      </c>
      <c r="J381" s="68">
        <f>ROUNDUP(G381*I381,2)</f>
        <v>48.919999999999995</v>
      </c>
      <c r="L381" s="1" t="s">
        <v>1799</v>
      </c>
      <c r="M381" s="1" t="s">
        <v>1800</v>
      </c>
      <c r="N381" s="1" t="s">
        <v>150</v>
      </c>
      <c r="O381" s="1" t="s">
        <v>47</v>
      </c>
      <c r="P381" s="1" t="s">
        <v>1801</v>
      </c>
      <c r="Q381" s="1" t="s">
        <v>60</v>
      </c>
      <c r="R381" s="1" t="s">
        <v>1387</v>
      </c>
      <c r="S381" s="1" t="s">
        <v>1388</v>
      </c>
      <c r="T381" s="1" t="s">
        <v>63</v>
      </c>
      <c r="U381" s="1" t="s">
        <v>47</v>
      </c>
      <c r="V381" s="1" t="s">
        <v>1809</v>
      </c>
      <c r="W381" s="76" t="s">
        <v>1389</v>
      </c>
      <c r="X381" s="76"/>
    </row>
    <row r="382" spans="2:24" ht="39.950000000000003" hidden="1" customHeight="1" x14ac:dyDescent="0.25">
      <c r="B382" s="152"/>
      <c r="C382" s="156"/>
      <c r="D382" s="69" t="s">
        <v>984</v>
      </c>
      <c r="E382" s="87">
        <v>0.78900000000000003</v>
      </c>
      <c r="F382" s="64" t="s">
        <v>63</v>
      </c>
      <c r="G382" s="64">
        <f>ROUNDUP(E382*$G$378,2)</f>
        <v>2.3699999999999997</v>
      </c>
      <c r="H382" s="78">
        <v>22.24</v>
      </c>
      <c r="I382" s="67">
        <f>ROUNDUP(H382*(1+$I$3),2)</f>
        <v>26.69</v>
      </c>
      <c r="J382" s="68">
        <f>ROUNDUP(G382*I382,2)</f>
        <v>63.26</v>
      </c>
      <c r="L382" s="1" t="s">
        <v>1799</v>
      </c>
      <c r="M382" s="1" t="s">
        <v>1800</v>
      </c>
      <c r="N382" s="1" t="s">
        <v>150</v>
      </c>
      <c r="O382" s="1" t="s">
        <v>47</v>
      </c>
      <c r="P382" s="1" t="s">
        <v>1801</v>
      </c>
      <c r="Q382" s="1" t="s">
        <v>60</v>
      </c>
      <c r="R382" s="1" t="s">
        <v>1390</v>
      </c>
      <c r="S382" s="1" t="s">
        <v>984</v>
      </c>
      <c r="T382" s="1" t="s">
        <v>63</v>
      </c>
      <c r="U382" s="1" t="s">
        <v>47</v>
      </c>
      <c r="V382" s="1" t="s">
        <v>1809</v>
      </c>
      <c r="W382" s="76" t="s">
        <v>986</v>
      </c>
      <c r="X382" s="76"/>
    </row>
    <row r="383" spans="2:24" ht="54.95" customHeight="1" x14ac:dyDescent="0.25">
      <c r="B383" s="145" t="s">
        <v>1836</v>
      </c>
      <c r="C383" s="146"/>
      <c r="D383" s="146"/>
      <c r="E383" s="146"/>
      <c r="F383" s="60" t="s">
        <v>1236</v>
      </c>
      <c r="G383" s="60">
        <v>1</v>
      </c>
      <c r="H383" s="61">
        <f>J383/G383/(1+$I$3)</f>
        <v>321.63333333333338</v>
      </c>
      <c r="I383" s="61">
        <f>J383/G383</f>
        <v>385.96000000000004</v>
      </c>
      <c r="J383" s="62">
        <f>SUM(J384:J387)</f>
        <v>385.96000000000004</v>
      </c>
      <c r="L383" s="55" t="s">
        <v>1512</v>
      </c>
      <c r="M383" s="55" t="s">
        <v>1837</v>
      </c>
      <c r="N383" s="55" t="s">
        <v>150</v>
      </c>
      <c r="O383" s="55" t="s">
        <v>47</v>
      </c>
      <c r="P383" s="55" t="s">
        <v>1513</v>
      </c>
      <c r="Q383" s="55" t="s">
        <v>44</v>
      </c>
      <c r="R383" s="55" t="s">
        <v>44</v>
      </c>
      <c r="S383" s="55" t="s">
        <v>44</v>
      </c>
      <c r="T383" s="9" t="s">
        <v>44</v>
      </c>
      <c r="U383" s="9" t="s">
        <v>44</v>
      </c>
      <c r="V383" s="9" t="s">
        <v>44</v>
      </c>
      <c r="W383" s="9" t="s">
        <v>44</v>
      </c>
    </row>
    <row r="384" spans="2:24" ht="39.950000000000003" hidden="1" customHeight="1" x14ac:dyDescent="0.25">
      <c r="B384" s="147" t="s">
        <v>1561</v>
      </c>
      <c r="C384" s="155" t="s">
        <v>1546</v>
      </c>
      <c r="D384" s="63" t="s">
        <v>1515</v>
      </c>
      <c r="E384" s="87">
        <v>1</v>
      </c>
      <c r="F384" s="64" t="s">
        <v>150</v>
      </c>
      <c r="G384" s="64">
        <f>ROUNDUP(E384*$G$383,2)</f>
        <v>1</v>
      </c>
      <c r="H384" s="78">
        <v>18.04</v>
      </c>
      <c r="I384" s="67">
        <f>ROUNDUP(H384*(1+$I$3),2)</f>
        <v>21.650000000000002</v>
      </c>
      <c r="J384" s="68">
        <f>ROUNDUP(G384*I384,2)</f>
        <v>21.65</v>
      </c>
      <c r="L384" s="1">
        <v>86934</v>
      </c>
      <c r="M384" s="1" t="s">
        <v>1837</v>
      </c>
      <c r="N384" s="1" t="s">
        <v>150</v>
      </c>
      <c r="O384" s="1" t="s">
        <v>47</v>
      </c>
      <c r="P384" s="1" t="s">
        <v>1513</v>
      </c>
      <c r="Q384" s="1" t="s">
        <v>60</v>
      </c>
      <c r="R384" s="1" t="s">
        <v>1514</v>
      </c>
      <c r="S384" s="1" t="s">
        <v>1515</v>
      </c>
      <c r="T384" s="1" t="s">
        <v>150</v>
      </c>
      <c r="U384" s="1" t="s">
        <v>47</v>
      </c>
      <c r="V384" s="1" t="s">
        <v>164</v>
      </c>
      <c r="W384" s="76" t="s">
        <v>1520</v>
      </c>
      <c r="X384" s="76"/>
    </row>
    <row r="385" spans="2:24" ht="39.950000000000003" hidden="1" customHeight="1" x14ac:dyDescent="0.25">
      <c r="B385" s="152"/>
      <c r="C385" s="156"/>
      <c r="D385" s="69" t="s">
        <v>1517</v>
      </c>
      <c r="E385" s="87">
        <v>1</v>
      </c>
      <c r="F385" s="64" t="s">
        <v>150</v>
      </c>
      <c r="G385" s="64">
        <f t="shared" ref="G385:G387" si="64">ROUNDUP(E385*$G$383,2)</f>
        <v>1</v>
      </c>
      <c r="H385" s="78">
        <v>10.6</v>
      </c>
      <c r="I385" s="67">
        <f>ROUNDUP(H385*(1+$I$3),2)</f>
        <v>12.72</v>
      </c>
      <c r="J385" s="68">
        <f>ROUNDUP(G385*I385,2)</f>
        <v>12.72</v>
      </c>
      <c r="L385" s="1" t="s">
        <v>1512</v>
      </c>
      <c r="M385" s="1" t="s">
        <v>1837</v>
      </c>
      <c r="N385" s="1" t="s">
        <v>150</v>
      </c>
      <c r="O385" s="1" t="s">
        <v>47</v>
      </c>
      <c r="P385" s="1" t="s">
        <v>1513</v>
      </c>
      <c r="Q385" s="1" t="s">
        <v>60</v>
      </c>
      <c r="R385" s="1" t="s">
        <v>1516</v>
      </c>
      <c r="S385" s="1" t="s">
        <v>1517</v>
      </c>
      <c r="T385" s="1" t="s">
        <v>150</v>
      </c>
      <c r="U385" s="1" t="s">
        <v>47</v>
      </c>
      <c r="V385" s="1" t="s">
        <v>164</v>
      </c>
      <c r="W385" s="76" t="s">
        <v>1246</v>
      </c>
      <c r="X385" s="76"/>
    </row>
    <row r="386" spans="2:24" ht="39.950000000000003" hidden="1" customHeight="1" x14ac:dyDescent="0.25">
      <c r="B386" s="152"/>
      <c r="C386" s="156"/>
      <c r="D386" s="69" t="s">
        <v>1838</v>
      </c>
      <c r="E386" s="87">
        <v>1</v>
      </c>
      <c r="F386" s="64" t="s">
        <v>150</v>
      </c>
      <c r="G386" s="64">
        <f t="shared" si="64"/>
        <v>1</v>
      </c>
      <c r="H386" s="78">
        <v>256.01</v>
      </c>
      <c r="I386" s="67">
        <f>ROUNDUP(H386*(1+$I$3),2)</f>
        <v>307.21999999999997</v>
      </c>
      <c r="J386" s="68">
        <f>ROUNDUP(G386*I386,2)</f>
        <v>307.22000000000003</v>
      </c>
      <c r="L386" s="1" t="s">
        <v>1512</v>
      </c>
      <c r="M386" s="1" t="s">
        <v>1837</v>
      </c>
      <c r="N386" s="1" t="s">
        <v>150</v>
      </c>
      <c r="O386" s="1" t="s">
        <v>47</v>
      </c>
      <c r="P386" s="1" t="s">
        <v>1513</v>
      </c>
      <c r="Q386" s="1" t="s">
        <v>60</v>
      </c>
      <c r="R386" s="1" t="s">
        <v>1501</v>
      </c>
      <c r="S386" s="1" t="s">
        <v>1838</v>
      </c>
      <c r="T386" s="1" t="s">
        <v>150</v>
      </c>
      <c r="U386" s="1" t="s">
        <v>47</v>
      </c>
      <c r="V386" s="1" t="s">
        <v>164</v>
      </c>
      <c r="W386" s="76" t="s">
        <v>1502</v>
      </c>
      <c r="X386" s="76"/>
    </row>
    <row r="387" spans="2:24" ht="39.950000000000003" hidden="1" customHeight="1" x14ac:dyDescent="0.25">
      <c r="B387" s="148"/>
      <c r="C387" s="157"/>
      <c r="D387" s="69" t="s">
        <v>1519</v>
      </c>
      <c r="E387" s="87">
        <v>1</v>
      </c>
      <c r="F387" s="64" t="s">
        <v>150</v>
      </c>
      <c r="G387" s="64">
        <f t="shared" si="64"/>
        <v>1</v>
      </c>
      <c r="H387" s="78">
        <v>36.97</v>
      </c>
      <c r="I387" s="67">
        <f>ROUNDUP(H387*(1+$I$3),2)</f>
        <v>44.37</v>
      </c>
      <c r="J387" s="68">
        <f>ROUNDUP(G387*I387,2)</f>
        <v>44.37</v>
      </c>
      <c r="L387" s="1" t="s">
        <v>1512</v>
      </c>
      <c r="M387" s="1" t="s">
        <v>1837</v>
      </c>
      <c r="N387" s="1" t="s">
        <v>150</v>
      </c>
      <c r="O387" s="1" t="s">
        <v>47</v>
      </c>
      <c r="P387" s="1" t="s">
        <v>1513</v>
      </c>
      <c r="Q387" s="1" t="s">
        <v>60</v>
      </c>
      <c r="R387" s="1" t="s">
        <v>1518</v>
      </c>
      <c r="S387" s="1" t="s">
        <v>1519</v>
      </c>
      <c r="T387" s="1" t="s">
        <v>150</v>
      </c>
      <c r="U387" s="1" t="s">
        <v>47</v>
      </c>
      <c r="V387" s="1" t="s">
        <v>164</v>
      </c>
      <c r="W387" s="76" t="s">
        <v>1521</v>
      </c>
      <c r="X387" s="76"/>
    </row>
    <row r="388" spans="2:24" ht="39.950000000000003" customHeight="1" x14ac:dyDescent="0.25">
      <c r="B388" s="145" t="s">
        <v>2078</v>
      </c>
      <c r="C388" s="146"/>
      <c r="D388" s="146"/>
      <c r="E388" s="146"/>
      <c r="F388" s="60" t="s">
        <v>1236</v>
      </c>
      <c r="G388" s="60">
        <v>5</v>
      </c>
      <c r="H388" s="61">
        <f>J388/G388/(1+$I$3)</f>
        <v>230.6866666666667</v>
      </c>
      <c r="I388" s="61">
        <f>J388/G388</f>
        <v>276.82400000000001</v>
      </c>
      <c r="J388" s="62">
        <f>SUM(J389:J393)</f>
        <v>1384.1200000000001</v>
      </c>
      <c r="L388" s="1" t="s">
        <v>1503</v>
      </c>
      <c r="M388" s="1" t="s">
        <v>1839</v>
      </c>
      <c r="N388" s="1" t="s">
        <v>150</v>
      </c>
      <c r="O388" s="1" t="s">
        <v>47</v>
      </c>
      <c r="P388" s="1" t="s">
        <v>1504</v>
      </c>
      <c r="Q388" s="1" t="s">
        <v>44</v>
      </c>
      <c r="R388" s="1" t="s">
        <v>44</v>
      </c>
      <c r="S388" s="1" t="s">
        <v>44</v>
      </c>
      <c r="T388" s="1" t="s">
        <v>44</v>
      </c>
      <c r="U388" s="1" t="s">
        <v>44</v>
      </c>
      <c r="V388" s="1" t="s">
        <v>44</v>
      </c>
      <c r="W388" s="76" t="s">
        <v>44</v>
      </c>
    </row>
    <row r="389" spans="2:24" ht="39.950000000000003" hidden="1" customHeight="1" x14ac:dyDescent="0.25">
      <c r="B389" s="147" t="s">
        <v>1562</v>
      </c>
      <c r="C389" s="155" t="s">
        <v>1547</v>
      </c>
      <c r="D389" s="63" t="s">
        <v>1506</v>
      </c>
      <c r="E389" s="87">
        <v>6</v>
      </c>
      <c r="F389" s="64" t="s">
        <v>150</v>
      </c>
      <c r="G389" s="64">
        <f>ROUNDUP(E389*$G$388,2)</f>
        <v>30</v>
      </c>
      <c r="H389" s="78">
        <v>11.63</v>
      </c>
      <c r="I389" s="67">
        <f>ROUNDUP(H389*(1+$I$3),2)</f>
        <v>13.959999999999999</v>
      </c>
      <c r="J389" s="68">
        <f>ROUNDUP(G389*I389,2)</f>
        <v>418.8</v>
      </c>
      <c r="L389" s="1" t="s">
        <v>1503</v>
      </c>
      <c r="M389" s="1" t="s">
        <v>1839</v>
      </c>
      <c r="N389" s="1" t="s">
        <v>150</v>
      </c>
      <c r="O389" s="1" t="s">
        <v>47</v>
      </c>
      <c r="P389" s="1" t="s">
        <v>1504</v>
      </c>
      <c r="Q389" s="1" t="s">
        <v>95</v>
      </c>
      <c r="R389" s="1" t="s">
        <v>1505</v>
      </c>
      <c r="S389" s="1" t="s">
        <v>1506</v>
      </c>
      <c r="T389" s="1" t="s">
        <v>150</v>
      </c>
      <c r="U389" s="1" t="s">
        <v>47</v>
      </c>
      <c r="V389" s="1" t="s">
        <v>437</v>
      </c>
      <c r="W389" s="76" t="s">
        <v>1507</v>
      </c>
      <c r="X389" s="76"/>
    </row>
    <row r="390" spans="2:24" ht="39.950000000000003" hidden="1" customHeight="1" x14ac:dyDescent="0.25">
      <c r="B390" s="152"/>
      <c r="C390" s="156"/>
      <c r="D390" s="69" t="s">
        <v>1840</v>
      </c>
      <c r="E390" s="87">
        <v>1</v>
      </c>
      <c r="F390" s="64" t="s">
        <v>150</v>
      </c>
      <c r="G390" s="64">
        <f>ROUNDUP(E390*$G$388,2)</f>
        <v>5</v>
      </c>
      <c r="H390" s="78">
        <v>128.37</v>
      </c>
      <c r="I390" s="67">
        <f>ROUNDUP(H390*(1+$I$3),2)</f>
        <v>154.04999999999998</v>
      </c>
      <c r="J390" s="68">
        <f>ROUNDUP(G390*I390,2)</f>
        <v>770.25</v>
      </c>
      <c r="L390" s="1" t="s">
        <v>1503</v>
      </c>
      <c r="M390" s="1" t="s">
        <v>1839</v>
      </c>
      <c r="N390" s="1" t="s">
        <v>150</v>
      </c>
      <c r="O390" s="1" t="s">
        <v>47</v>
      </c>
      <c r="P390" s="1" t="s">
        <v>1504</v>
      </c>
      <c r="Q390" s="1" t="s">
        <v>95</v>
      </c>
      <c r="R390" s="1" t="s">
        <v>1508</v>
      </c>
      <c r="S390" s="1" t="s">
        <v>1840</v>
      </c>
      <c r="T390" s="1" t="s">
        <v>150</v>
      </c>
      <c r="U390" s="1" t="s">
        <v>47</v>
      </c>
      <c r="V390" s="1" t="s">
        <v>164</v>
      </c>
      <c r="W390" s="76" t="s">
        <v>1509</v>
      </c>
      <c r="X390" s="76"/>
    </row>
    <row r="391" spans="2:24" ht="39.950000000000003" hidden="1" customHeight="1" x14ac:dyDescent="0.25">
      <c r="B391" s="152"/>
      <c r="C391" s="156"/>
      <c r="D391" s="69" t="s">
        <v>1491</v>
      </c>
      <c r="E391" s="87">
        <v>0.12740000000000001</v>
      </c>
      <c r="F391" s="64" t="s">
        <v>150</v>
      </c>
      <c r="G391" s="64">
        <f>ROUNDUP(E391*$G$388,2)</f>
        <v>0.64</v>
      </c>
      <c r="H391" s="78">
        <v>39.869999999999997</v>
      </c>
      <c r="I391" s="67">
        <f>ROUNDUP(H391*(1+$I$3),2)</f>
        <v>47.85</v>
      </c>
      <c r="J391" s="68">
        <f>ROUNDUP(G391*I391,2)</f>
        <v>30.630000000000003</v>
      </c>
      <c r="L391" s="1">
        <v>86902</v>
      </c>
      <c r="M391" s="1" t="s">
        <v>1839</v>
      </c>
      <c r="N391" s="1" t="s">
        <v>150</v>
      </c>
      <c r="O391" s="1" t="s">
        <v>47</v>
      </c>
      <c r="P391" s="1" t="s">
        <v>1504</v>
      </c>
      <c r="Q391" s="1" t="s">
        <v>95</v>
      </c>
      <c r="R391" s="1" t="s">
        <v>1490</v>
      </c>
      <c r="S391" s="1" t="s">
        <v>1491</v>
      </c>
      <c r="T391" s="1" t="s">
        <v>38</v>
      </c>
      <c r="U391" s="1" t="s">
        <v>47</v>
      </c>
      <c r="V391" s="1" t="s">
        <v>1510</v>
      </c>
      <c r="W391" s="76" t="s">
        <v>1493</v>
      </c>
      <c r="X391" s="76"/>
    </row>
    <row r="392" spans="2:24" ht="39.950000000000003" hidden="1" customHeight="1" x14ac:dyDescent="0.25">
      <c r="B392" s="152"/>
      <c r="C392" s="156"/>
      <c r="D392" s="69" t="s">
        <v>984</v>
      </c>
      <c r="E392" s="87">
        <v>0.88</v>
      </c>
      <c r="F392" s="64" t="s">
        <v>150</v>
      </c>
      <c r="G392" s="64">
        <f>ROUNDUP(E392*$G$388,2)</f>
        <v>4.4000000000000004</v>
      </c>
      <c r="H392" s="78">
        <v>22.24</v>
      </c>
      <c r="I392" s="67">
        <f>ROUNDUP(H392*(1+$I$3),2)</f>
        <v>26.69</v>
      </c>
      <c r="J392" s="68">
        <f>ROUNDUP(G392*I392,2)</f>
        <v>117.44000000000001</v>
      </c>
      <c r="L392" s="1" t="s">
        <v>1503</v>
      </c>
      <c r="M392" s="1" t="s">
        <v>1839</v>
      </c>
      <c r="N392" s="1" t="s">
        <v>150</v>
      </c>
      <c r="O392" s="1" t="s">
        <v>47</v>
      </c>
      <c r="P392" s="1" t="s">
        <v>1504</v>
      </c>
      <c r="Q392" s="1" t="s">
        <v>60</v>
      </c>
      <c r="R392" s="1" t="s">
        <v>1390</v>
      </c>
      <c r="S392" s="1" t="s">
        <v>984</v>
      </c>
      <c r="T392" s="1" t="s">
        <v>63</v>
      </c>
      <c r="U392" s="1" t="s">
        <v>47</v>
      </c>
      <c r="V392" s="1" t="s">
        <v>1511</v>
      </c>
      <c r="W392" s="76" t="s">
        <v>986</v>
      </c>
      <c r="X392" s="76"/>
    </row>
    <row r="393" spans="2:24" ht="39.950000000000003" hidden="1" customHeight="1" x14ac:dyDescent="0.25">
      <c r="B393" s="148"/>
      <c r="C393" s="157"/>
      <c r="D393" s="69" t="s">
        <v>68</v>
      </c>
      <c r="E393" s="87">
        <v>0.44</v>
      </c>
      <c r="F393" s="64" t="s">
        <v>150</v>
      </c>
      <c r="G393" s="64">
        <f t="shared" ref="G393" si="65">ROUNDUP(E393*$G$388,2)</f>
        <v>2.2000000000000002</v>
      </c>
      <c r="H393" s="78">
        <v>17.8</v>
      </c>
      <c r="I393" s="67">
        <f>ROUNDUP(H393*(1+$I$3),2)</f>
        <v>21.36</v>
      </c>
      <c r="J393" s="68">
        <f>ROUNDUP(G393*I393,2)</f>
        <v>47</v>
      </c>
      <c r="L393" s="1" t="s">
        <v>1503</v>
      </c>
      <c r="M393" s="1" t="s">
        <v>1839</v>
      </c>
      <c r="N393" s="1" t="s">
        <v>150</v>
      </c>
      <c r="O393" s="1" t="s">
        <v>47</v>
      </c>
      <c r="P393" s="1" t="s">
        <v>1504</v>
      </c>
      <c r="Q393" s="1" t="s">
        <v>60</v>
      </c>
      <c r="R393" s="1" t="s">
        <v>67</v>
      </c>
      <c r="S393" s="1" t="s">
        <v>68</v>
      </c>
      <c r="T393" s="1" t="s">
        <v>63</v>
      </c>
      <c r="U393" s="1" t="s">
        <v>47</v>
      </c>
      <c r="V393" s="1" t="s">
        <v>1494</v>
      </c>
      <c r="W393" s="76" t="s">
        <v>91</v>
      </c>
      <c r="X393" s="76"/>
    </row>
    <row r="394" spans="2:24" ht="30" customHeight="1" x14ac:dyDescent="0.25">
      <c r="B394" s="145" t="s">
        <v>2029</v>
      </c>
      <c r="C394" s="146"/>
      <c r="D394" s="146"/>
      <c r="E394" s="146"/>
      <c r="F394" s="60" t="s">
        <v>1236</v>
      </c>
      <c r="G394" s="60">
        <v>1</v>
      </c>
      <c r="H394" s="61">
        <f>J394/G394/(1+$I$3)</f>
        <v>319.04166666666669</v>
      </c>
      <c r="I394" s="61">
        <f>J394/G394</f>
        <v>382.85</v>
      </c>
      <c r="J394" s="62">
        <f>SUM(J395:J399)</f>
        <v>382.85</v>
      </c>
      <c r="L394" s="55" t="s">
        <v>1503</v>
      </c>
      <c r="M394" s="55" t="s">
        <v>1839</v>
      </c>
      <c r="N394" s="55" t="s">
        <v>150</v>
      </c>
      <c r="O394" s="55" t="s">
        <v>47</v>
      </c>
      <c r="P394" s="55" t="s">
        <v>1504</v>
      </c>
      <c r="Q394" s="55" t="s">
        <v>44</v>
      </c>
      <c r="R394" s="55" t="s">
        <v>44</v>
      </c>
      <c r="S394" s="55" t="s">
        <v>44</v>
      </c>
      <c r="T394" s="9" t="s">
        <v>44</v>
      </c>
      <c r="U394" s="9" t="s">
        <v>44</v>
      </c>
      <c r="V394" s="9" t="s">
        <v>44</v>
      </c>
      <c r="W394" s="9" t="s">
        <v>44</v>
      </c>
    </row>
    <row r="395" spans="2:24" ht="39.950000000000003" hidden="1" customHeight="1" x14ac:dyDescent="0.25">
      <c r="B395" s="147" t="s">
        <v>1562</v>
      </c>
      <c r="C395" s="155" t="s">
        <v>2033</v>
      </c>
      <c r="D395" s="69" t="s">
        <v>2030</v>
      </c>
      <c r="E395" s="87">
        <v>1</v>
      </c>
      <c r="F395" s="64" t="s">
        <v>150</v>
      </c>
      <c r="G395" s="64">
        <f>ROUNDUP(E395*$G$394,2)</f>
        <v>1</v>
      </c>
      <c r="H395" s="78">
        <v>265.08999999999997</v>
      </c>
      <c r="I395" s="67">
        <f>ROUNDUP(H395*(1+$I$3),2)</f>
        <v>318.11</v>
      </c>
      <c r="J395" s="68">
        <f>ROUNDUP(G395*I395,2)</f>
        <v>318.11</v>
      </c>
      <c r="L395" s="1" t="s">
        <v>1503</v>
      </c>
      <c r="M395" s="1" t="s">
        <v>1839</v>
      </c>
      <c r="N395" s="1" t="s">
        <v>150</v>
      </c>
      <c r="O395" s="1" t="s">
        <v>47</v>
      </c>
      <c r="P395" s="1" t="s">
        <v>1504</v>
      </c>
      <c r="Q395" s="1" t="s">
        <v>95</v>
      </c>
      <c r="R395" s="1" t="s">
        <v>1505</v>
      </c>
      <c r="S395" s="1" t="s">
        <v>1506</v>
      </c>
      <c r="T395" s="1" t="s">
        <v>150</v>
      </c>
      <c r="U395" s="1" t="s">
        <v>47</v>
      </c>
      <c r="V395" s="1" t="s">
        <v>437</v>
      </c>
      <c r="W395" s="76" t="s">
        <v>1507</v>
      </c>
      <c r="X395" s="76"/>
    </row>
    <row r="396" spans="2:24" ht="39.950000000000003" hidden="1" customHeight="1" x14ac:dyDescent="0.25">
      <c r="B396" s="152"/>
      <c r="C396" s="156"/>
      <c r="D396" s="69" t="s">
        <v>2031</v>
      </c>
      <c r="E396" s="87">
        <v>1</v>
      </c>
      <c r="F396" s="64" t="s">
        <v>150</v>
      </c>
      <c r="G396" s="64">
        <f t="shared" ref="G396:G399" si="66">ROUNDUP(E396*$G$394,2)</f>
        <v>1</v>
      </c>
      <c r="H396" s="78">
        <v>0.16</v>
      </c>
      <c r="I396" s="67">
        <f>ROUNDUP(H396*(1+$I$3),2)</f>
        <v>0.2</v>
      </c>
      <c r="J396" s="68">
        <f>ROUNDUP(G396*I396,2)</f>
        <v>0.2</v>
      </c>
      <c r="L396" s="1" t="s">
        <v>1503</v>
      </c>
      <c r="M396" s="1" t="s">
        <v>1839</v>
      </c>
      <c r="N396" s="1" t="s">
        <v>150</v>
      </c>
      <c r="O396" s="1" t="s">
        <v>47</v>
      </c>
      <c r="P396" s="1" t="s">
        <v>1504</v>
      </c>
      <c r="Q396" s="1" t="s">
        <v>95</v>
      </c>
      <c r="R396" s="1" t="s">
        <v>1508</v>
      </c>
      <c r="S396" s="1" t="s">
        <v>1840</v>
      </c>
      <c r="T396" s="1" t="s">
        <v>150</v>
      </c>
      <c r="U396" s="1" t="s">
        <v>47</v>
      </c>
      <c r="V396" s="1" t="s">
        <v>164</v>
      </c>
      <c r="W396" s="76" t="s">
        <v>1509</v>
      </c>
      <c r="X396" s="76"/>
    </row>
    <row r="397" spans="2:24" ht="39.950000000000003" hidden="1" customHeight="1" x14ac:dyDescent="0.25">
      <c r="B397" s="152"/>
      <c r="C397" s="156"/>
      <c r="D397" s="69" t="s">
        <v>2032</v>
      </c>
      <c r="E397" s="87">
        <v>1</v>
      </c>
      <c r="F397" s="64" t="s">
        <v>150</v>
      </c>
      <c r="G397" s="64">
        <f t="shared" si="66"/>
        <v>1</v>
      </c>
      <c r="H397" s="78">
        <v>8.93</v>
      </c>
      <c r="I397" s="67">
        <f>ROUNDUP(H397*(1+$I$3),2)</f>
        <v>10.72</v>
      </c>
      <c r="J397" s="68">
        <f>ROUNDUP(G397*I397,2)</f>
        <v>10.72</v>
      </c>
      <c r="L397" s="1">
        <v>86902</v>
      </c>
      <c r="M397" s="1" t="s">
        <v>1839</v>
      </c>
      <c r="N397" s="1" t="s">
        <v>150</v>
      </c>
      <c r="O397" s="1" t="s">
        <v>47</v>
      </c>
      <c r="P397" s="1" t="s">
        <v>1504</v>
      </c>
      <c r="Q397" s="1" t="s">
        <v>95</v>
      </c>
      <c r="R397" s="1" t="s">
        <v>1490</v>
      </c>
      <c r="S397" s="1" t="s">
        <v>1491</v>
      </c>
      <c r="T397" s="1" t="s">
        <v>38</v>
      </c>
      <c r="U397" s="1" t="s">
        <v>47</v>
      </c>
      <c r="V397" s="1" t="s">
        <v>1510</v>
      </c>
      <c r="W397" s="76" t="s">
        <v>1493</v>
      </c>
      <c r="X397" s="76"/>
    </row>
    <row r="398" spans="2:24" ht="39.950000000000003" hidden="1" customHeight="1" x14ac:dyDescent="0.25">
      <c r="B398" s="152"/>
      <c r="C398" s="156"/>
      <c r="D398" s="69" t="s">
        <v>1795</v>
      </c>
      <c r="E398" s="87">
        <v>1</v>
      </c>
      <c r="F398" s="64" t="s">
        <v>150</v>
      </c>
      <c r="G398" s="64">
        <f t="shared" si="66"/>
        <v>1</v>
      </c>
      <c r="H398" s="78">
        <v>19.149999999999999</v>
      </c>
      <c r="I398" s="67">
        <f>ROUNDUP(H398*(1+$I$3),2)</f>
        <v>22.98</v>
      </c>
      <c r="J398" s="68">
        <f>ROUNDUP(G398*I398,2)</f>
        <v>22.98</v>
      </c>
      <c r="L398" s="1" t="s">
        <v>1503</v>
      </c>
      <c r="M398" s="1" t="s">
        <v>1839</v>
      </c>
      <c r="N398" s="1" t="s">
        <v>150</v>
      </c>
      <c r="O398" s="1" t="s">
        <v>47</v>
      </c>
      <c r="P398" s="1" t="s">
        <v>1504</v>
      </c>
      <c r="Q398" s="1" t="s">
        <v>60</v>
      </c>
      <c r="R398" s="1" t="s">
        <v>1390</v>
      </c>
      <c r="S398" s="1" t="s">
        <v>984</v>
      </c>
      <c r="T398" s="1" t="s">
        <v>63</v>
      </c>
      <c r="U398" s="1" t="s">
        <v>47</v>
      </c>
      <c r="V398" s="1" t="s">
        <v>1511</v>
      </c>
      <c r="W398" s="76" t="s">
        <v>986</v>
      </c>
      <c r="X398" s="76"/>
    </row>
    <row r="399" spans="2:24" ht="39.950000000000003" hidden="1" customHeight="1" x14ac:dyDescent="0.25">
      <c r="B399" s="148"/>
      <c r="C399" s="157"/>
      <c r="D399" s="69" t="s">
        <v>1796</v>
      </c>
      <c r="E399" s="87">
        <v>2</v>
      </c>
      <c r="F399" s="64" t="s">
        <v>150</v>
      </c>
      <c r="G399" s="64">
        <f t="shared" si="66"/>
        <v>2</v>
      </c>
      <c r="H399" s="78">
        <v>12.85</v>
      </c>
      <c r="I399" s="67">
        <f>ROUNDUP(H399*(1+$I$3),2)</f>
        <v>15.42</v>
      </c>
      <c r="J399" s="68">
        <f>ROUNDUP(G399*I399,2)</f>
        <v>30.84</v>
      </c>
      <c r="L399" s="1" t="s">
        <v>1503</v>
      </c>
      <c r="M399" s="1" t="s">
        <v>1839</v>
      </c>
      <c r="N399" s="1" t="s">
        <v>150</v>
      </c>
      <c r="O399" s="1" t="s">
        <v>47</v>
      </c>
      <c r="P399" s="1" t="s">
        <v>1504</v>
      </c>
      <c r="Q399" s="1" t="s">
        <v>60</v>
      </c>
      <c r="R399" s="1" t="s">
        <v>67</v>
      </c>
      <c r="S399" s="1" t="s">
        <v>68</v>
      </c>
      <c r="T399" s="1" t="s">
        <v>63</v>
      </c>
      <c r="U399" s="1" t="s">
        <v>47</v>
      </c>
      <c r="V399" s="1" t="s">
        <v>1494</v>
      </c>
      <c r="W399" s="76" t="s">
        <v>91</v>
      </c>
      <c r="X399" s="76"/>
    </row>
    <row r="400" spans="2:24" ht="30" customHeight="1" x14ac:dyDescent="0.25">
      <c r="B400" s="145" t="s">
        <v>1797</v>
      </c>
      <c r="C400" s="146"/>
      <c r="D400" s="146"/>
      <c r="E400" s="146"/>
      <c r="F400" s="60" t="s">
        <v>1236</v>
      </c>
      <c r="G400" s="60">
        <v>6</v>
      </c>
      <c r="H400" s="61">
        <f>J400/G400/(1+$I$3)</f>
        <v>295.55</v>
      </c>
      <c r="I400" s="61">
        <f>J400/G400</f>
        <v>354.66</v>
      </c>
      <c r="J400" s="62">
        <f>SUM(J401:J404)</f>
        <v>2127.96</v>
      </c>
      <c r="L400" s="55" t="s">
        <v>1503</v>
      </c>
      <c r="M400" s="55" t="s">
        <v>1839</v>
      </c>
      <c r="N400" s="55" t="s">
        <v>150</v>
      </c>
      <c r="O400" s="55" t="s">
        <v>47</v>
      </c>
      <c r="P400" s="55" t="s">
        <v>1504</v>
      </c>
      <c r="Q400" s="55" t="s">
        <v>44</v>
      </c>
      <c r="R400" s="55" t="s">
        <v>44</v>
      </c>
      <c r="S400" s="55" t="s">
        <v>44</v>
      </c>
      <c r="T400" s="9" t="s">
        <v>44</v>
      </c>
      <c r="U400" s="9" t="s">
        <v>44</v>
      </c>
      <c r="V400" s="9" t="s">
        <v>44</v>
      </c>
      <c r="W400" s="9" t="s">
        <v>44</v>
      </c>
    </row>
    <row r="401" spans="2:24" ht="39.950000000000003" hidden="1" customHeight="1" x14ac:dyDescent="0.25">
      <c r="B401" s="147" t="s">
        <v>1562</v>
      </c>
      <c r="C401" s="155" t="s">
        <v>1792</v>
      </c>
      <c r="D401" s="69" t="s">
        <v>1793</v>
      </c>
      <c r="E401" s="64">
        <v>1</v>
      </c>
      <c r="F401" s="64" t="s">
        <v>150</v>
      </c>
      <c r="G401" s="64">
        <f>ROUNDUP(E401*$G$400,2)</f>
        <v>6</v>
      </c>
      <c r="H401" s="78">
        <v>250.73</v>
      </c>
      <c r="I401" s="67">
        <f>ROUNDUP(H401*(1+$I$3),2)</f>
        <v>300.88</v>
      </c>
      <c r="J401" s="68">
        <f>ROUNDUP(G401*I401,2)</f>
        <v>1805.28</v>
      </c>
      <c r="L401" s="1" t="s">
        <v>1503</v>
      </c>
      <c r="M401" s="1" t="s">
        <v>1839</v>
      </c>
      <c r="N401" s="1" t="s">
        <v>150</v>
      </c>
      <c r="O401" s="1" t="s">
        <v>47</v>
      </c>
      <c r="P401" s="1" t="s">
        <v>1504</v>
      </c>
      <c r="Q401" s="1" t="s">
        <v>95</v>
      </c>
      <c r="R401" s="1" t="s">
        <v>1505</v>
      </c>
      <c r="S401" s="1" t="s">
        <v>1506</v>
      </c>
      <c r="T401" s="1" t="s">
        <v>150</v>
      </c>
      <c r="U401" s="1" t="s">
        <v>47</v>
      </c>
      <c r="V401" s="1" t="s">
        <v>437</v>
      </c>
      <c r="W401" s="76" t="s">
        <v>1507</v>
      </c>
      <c r="X401" s="76"/>
    </row>
    <row r="402" spans="2:24" ht="39.950000000000003" hidden="1" customHeight="1" x14ac:dyDescent="0.25">
      <c r="B402" s="152"/>
      <c r="C402" s="156"/>
      <c r="D402" s="69" t="s">
        <v>1794</v>
      </c>
      <c r="E402" s="64">
        <v>0.5</v>
      </c>
      <c r="F402" s="64" t="s">
        <v>150</v>
      </c>
      <c r="G402" s="64">
        <f>ROUNDUP(E402*$G$400,2)</f>
        <v>3</v>
      </c>
      <c r="H402" s="78">
        <v>2.69</v>
      </c>
      <c r="I402" s="67">
        <f>ROUNDUP(H402*(1+$I$3),2)</f>
        <v>3.23</v>
      </c>
      <c r="J402" s="68">
        <f>ROUNDUP(G402*I402,2)</f>
        <v>9.69</v>
      </c>
      <c r="L402" s="1" t="s">
        <v>1503</v>
      </c>
      <c r="M402" s="1" t="s">
        <v>1839</v>
      </c>
      <c r="N402" s="1" t="s">
        <v>150</v>
      </c>
      <c r="O402" s="1" t="s">
        <v>47</v>
      </c>
      <c r="P402" s="1" t="s">
        <v>1504</v>
      </c>
      <c r="Q402" s="1" t="s">
        <v>95</v>
      </c>
      <c r="R402" s="1" t="s">
        <v>1508</v>
      </c>
      <c r="S402" s="1" t="s">
        <v>1840</v>
      </c>
      <c r="T402" s="1" t="s">
        <v>150</v>
      </c>
      <c r="U402" s="1" t="s">
        <v>47</v>
      </c>
      <c r="V402" s="1" t="s">
        <v>164</v>
      </c>
      <c r="W402" s="76" t="s">
        <v>1509</v>
      </c>
      <c r="X402" s="76"/>
    </row>
    <row r="403" spans="2:24" ht="39.950000000000003" hidden="1" customHeight="1" x14ac:dyDescent="0.25">
      <c r="B403" s="152"/>
      <c r="C403" s="156"/>
      <c r="D403" s="69" t="s">
        <v>1795</v>
      </c>
      <c r="E403" s="64">
        <v>1.2</v>
      </c>
      <c r="F403" s="64" t="s">
        <v>150</v>
      </c>
      <c r="G403" s="64">
        <f>ROUNDUP(E403*$G$400,2)</f>
        <v>7.2</v>
      </c>
      <c r="H403" s="78">
        <v>20.39</v>
      </c>
      <c r="I403" s="67">
        <f>ROUNDUP(H403*(1+$I$3),2)</f>
        <v>24.470000000000002</v>
      </c>
      <c r="J403" s="68">
        <f>ROUNDUP(G403*I403,2)</f>
        <v>176.19</v>
      </c>
      <c r="L403" s="1">
        <v>86902</v>
      </c>
      <c r="M403" s="1" t="s">
        <v>1839</v>
      </c>
      <c r="N403" s="1" t="s">
        <v>150</v>
      </c>
      <c r="O403" s="1" t="s">
        <v>47</v>
      </c>
      <c r="P403" s="1" t="s">
        <v>1504</v>
      </c>
      <c r="Q403" s="1" t="s">
        <v>95</v>
      </c>
      <c r="R403" s="1" t="s">
        <v>1490</v>
      </c>
      <c r="S403" s="1" t="s">
        <v>1491</v>
      </c>
      <c r="T403" s="1" t="s">
        <v>38</v>
      </c>
      <c r="U403" s="1" t="s">
        <v>47</v>
      </c>
      <c r="V403" s="1" t="s">
        <v>1510</v>
      </c>
      <c r="W403" s="76" t="s">
        <v>1493</v>
      </c>
      <c r="X403" s="76"/>
    </row>
    <row r="404" spans="2:24" ht="39.950000000000003" hidden="1" customHeight="1" x14ac:dyDescent="0.25">
      <c r="B404" s="152"/>
      <c r="C404" s="157"/>
      <c r="D404" s="69" t="s">
        <v>1796</v>
      </c>
      <c r="E404" s="64">
        <v>1.2</v>
      </c>
      <c r="F404" s="64" t="s">
        <v>150</v>
      </c>
      <c r="G404" s="64">
        <f>ROUNDUP(E404*$G$400,2)</f>
        <v>7.2</v>
      </c>
      <c r="H404" s="78">
        <v>15.83</v>
      </c>
      <c r="I404" s="67">
        <f>ROUNDUP(H404*(1+$I$3),2)</f>
        <v>19</v>
      </c>
      <c r="J404" s="68">
        <f>ROUNDUP(G404*I404,2)</f>
        <v>136.80000000000001</v>
      </c>
      <c r="L404" s="1" t="s">
        <v>1503</v>
      </c>
      <c r="M404" s="1" t="s">
        <v>1839</v>
      </c>
      <c r="N404" s="1" t="s">
        <v>150</v>
      </c>
      <c r="O404" s="1" t="s">
        <v>47</v>
      </c>
      <c r="P404" s="1" t="s">
        <v>1504</v>
      </c>
      <c r="Q404" s="1" t="s">
        <v>60</v>
      </c>
      <c r="R404" s="1" t="s">
        <v>1390</v>
      </c>
      <c r="S404" s="1" t="s">
        <v>984</v>
      </c>
      <c r="T404" s="1" t="s">
        <v>63</v>
      </c>
      <c r="U404" s="1" t="s">
        <v>47</v>
      </c>
      <c r="V404" s="1" t="s">
        <v>1511</v>
      </c>
      <c r="W404" s="76" t="s">
        <v>986</v>
      </c>
      <c r="X404" s="76"/>
    </row>
    <row r="405" spans="2:24" ht="30" customHeight="1" x14ac:dyDescent="0.25">
      <c r="B405" s="145" t="s">
        <v>1688</v>
      </c>
      <c r="C405" s="146"/>
      <c r="D405" s="146"/>
      <c r="E405" s="146"/>
      <c r="F405" s="60" t="s">
        <v>1236</v>
      </c>
      <c r="G405" s="60">
        <v>6</v>
      </c>
      <c r="H405" s="61">
        <f>J405/G405/(1+$I$3)</f>
        <v>40.186111111111117</v>
      </c>
      <c r="I405" s="61">
        <f>J405/G405</f>
        <v>48.223333333333336</v>
      </c>
      <c r="J405" s="62">
        <f>SUM(J406:J407)</f>
        <v>289.34000000000003</v>
      </c>
      <c r="L405" s="55" t="s">
        <v>1522</v>
      </c>
      <c r="M405" s="55" t="s">
        <v>1523</v>
      </c>
      <c r="N405" s="55" t="s">
        <v>150</v>
      </c>
      <c r="O405" s="55" t="s">
        <v>47</v>
      </c>
      <c r="P405" s="55" t="s">
        <v>1524</v>
      </c>
      <c r="Q405" s="55" t="s">
        <v>44</v>
      </c>
      <c r="R405" s="55" t="s">
        <v>44</v>
      </c>
      <c r="S405" s="55" t="s">
        <v>44</v>
      </c>
      <c r="T405" s="9" t="s">
        <v>44</v>
      </c>
      <c r="U405" s="9" t="s">
        <v>44</v>
      </c>
      <c r="V405" s="9" t="s">
        <v>44</v>
      </c>
      <c r="W405" s="9" t="s">
        <v>44</v>
      </c>
    </row>
    <row r="406" spans="2:24" ht="39.950000000000003" hidden="1" customHeight="1" x14ac:dyDescent="0.25">
      <c r="B406" s="147" t="s">
        <v>1563</v>
      </c>
      <c r="C406" s="155" t="s">
        <v>1689</v>
      </c>
      <c r="D406" s="69" t="s">
        <v>1687</v>
      </c>
      <c r="E406" s="87">
        <v>1</v>
      </c>
      <c r="F406" s="64" t="s">
        <v>150</v>
      </c>
      <c r="G406" s="64">
        <f>ROUNDUP(E406*$G$405,2)</f>
        <v>6</v>
      </c>
      <c r="H406" s="78">
        <v>36.270000000000003</v>
      </c>
      <c r="I406" s="67">
        <f>ROUNDUP(H406*(1+$I$3),2)</f>
        <v>43.53</v>
      </c>
      <c r="J406" s="68">
        <f>ROUNDUP(G406*I406,2)</f>
        <v>261.18</v>
      </c>
      <c r="L406" s="1">
        <v>95542</v>
      </c>
      <c r="M406" s="1" t="s">
        <v>1523</v>
      </c>
      <c r="N406" s="1" t="s">
        <v>150</v>
      </c>
      <c r="O406" s="1" t="s">
        <v>47</v>
      </c>
      <c r="P406" s="1" t="s">
        <v>1524</v>
      </c>
      <c r="Q406" s="1" t="s">
        <v>95</v>
      </c>
      <c r="R406" s="1" t="s">
        <v>1525</v>
      </c>
      <c r="S406" s="1" t="s">
        <v>1526</v>
      </c>
      <c r="T406" s="1" t="s">
        <v>150</v>
      </c>
      <c r="U406" s="1" t="s">
        <v>47</v>
      </c>
      <c r="V406" s="1" t="s">
        <v>164</v>
      </c>
      <c r="W406" s="76" t="s">
        <v>1527</v>
      </c>
      <c r="X406" s="76"/>
    </row>
    <row r="407" spans="2:24" ht="39.950000000000003" hidden="1" customHeight="1" x14ac:dyDescent="0.25">
      <c r="B407" s="148"/>
      <c r="C407" s="157"/>
      <c r="D407" s="69" t="s">
        <v>1529</v>
      </c>
      <c r="E407" s="87">
        <v>0.25</v>
      </c>
      <c r="F407" s="64" t="s">
        <v>63</v>
      </c>
      <c r="G407" s="64">
        <f>ROUNDUP(E407*$G$405,2)</f>
        <v>1.5</v>
      </c>
      <c r="H407" s="78">
        <f>15.64</f>
        <v>15.64</v>
      </c>
      <c r="I407" s="67">
        <f>ROUNDUP(H407*(1+$I$3),2)</f>
        <v>18.770000000000003</v>
      </c>
      <c r="J407" s="68">
        <f>ROUNDUP(G407*I407,2)</f>
        <v>28.16</v>
      </c>
      <c r="L407" s="1" t="s">
        <v>1522</v>
      </c>
      <c r="M407" s="1" t="s">
        <v>1523</v>
      </c>
      <c r="N407" s="1" t="s">
        <v>150</v>
      </c>
      <c r="O407" s="1" t="s">
        <v>47</v>
      </c>
      <c r="P407" s="1" t="s">
        <v>1524</v>
      </c>
      <c r="Q407" s="1" t="s">
        <v>60</v>
      </c>
      <c r="R407" s="1" t="s">
        <v>1528</v>
      </c>
      <c r="S407" s="1" t="s">
        <v>1529</v>
      </c>
      <c r="T407" s="1" t="s">
        <v>150</v>
      </c>
      <c r="U407" s="1" t="s">
        <v>47</v>
      </c>
      <c r="V407" s="1" t="s">
        <v>164</v>
      </c>
      <c r="W407" s="76" t="s">
        <v>1530</v>
      </c>
      <c r="X407" s="76"/>
    </row>
    <row r="408" spans="2:24" ht="30" customHeight="1" x14ac:dyDescent="0.25">
      <c r="B408" s="145" t="s">
        <v>1691</v>
      </c>
      <c r="C408" s="146"/>
      <c r="D408" s="146"/>
      <c r="E408" s="146"/>
      <c r="F408" s="60" t="s">
        <v>1236</v>
      </c>
      <c r="G408" s="60">
        <v>3</v>
      </c>
      <c r="H408" s="61">
        <f>J408/G408/(1+$I$3)</f>
        <v>47.236111111111114</v>
      </c>
      <c r="I408" s="61">
        <f>J408/G408</f>
        <v>56.683333333333337</v>
      </c>
      <c r="J408" s="62">
        <f>SUM(J409:J410)</f>
        <v>170.05</v>
      </c>
      <c r="L408" s="55" t="s">
        <v>1531</v>
      </c>
      <c r="M408" s="55" t="s">
        <v>1532</v>
      </c>
      <c r="N408" s="55" t="s">
        <v>150</v>
      </c>
      <c r="O408" s="55" t="s">
        <v>47</v>
      </c>
      <c r="P408" s="55" t="s">
        <v>1533</v>
      </c>
      <c r="Q408" s="55" t="s">
        <v>44</v>
      </c>
      <c r="R408" s="55" t="s">
        <v>44</v>
      </c>
      <c r="S408" s="55" t="s">
        <v>44</v>
      </c>
      <c r="T408" s="9" t="s">
        <v>44</v>
      </c>
      <c r="U408" s="9" t="s">
        <v>44</v>
      </c>
      <c r="V408" s="9" t="s">
        <v>44</v>
      </c>
      <c r="W408" s="9" t="s">
        <v>44</v>
      </c>
    </row>
    <row r="409" spans="2:24" ht="39.950000000000003" hidden="1" customHeight="1" x14ac:dyDescent="0.25">
      <c r="B409" s="147" t="s">
        <v>1564</v>
      </c>
      <c r="C409" s="155" t="s">
        <v>1692</v>
      </c>
      <c r="D409" s="69" t="s">
        <v>1690</v>
      </c>
      <c r="E409" s="87">
        <v>1</v>
      </c>
      <c r="F409" s="64" t="s">
        <v>150</v>
      </c>
      <c r="G409" s="64">
        <f>ROUNDUP(E409*$G$408,2)</f>
        <v>3</v>
      </c>
      <c r="H409" s="78">
        <v>43.32</v>
      </c>
      <c r="I409" s="67">
        <f>ROUNDUP(H409*(1+$I$3),2)</f>
        <v>51.989999999999995</v>
      </c>
      <c r="J409" s="68">
        <f t="shared" si="61"/>
        <v>155.97</v>
      </c>
      <c r="L409" s="1">
        <v>95544</v>
      </c>
      <c r="M409" s="1" t="s">
        <v>1532</v>
      </c>
      <c r="N409" s="1" t="s">
        <v>150</v>
      </c>
      <c r="O409" s="1" t="s">
        <v>47</v>
      </c>
      <c r="P409" s="1" t="s">
        <v>1533</v>
      </c>
      <c r="Q409" s="1" t="s">
        <v>95</v>
      </c>
      <c r="R409" s="1" t="s">
        <v>1534</v>
      </c>
      <c r="S409" s="1" t="s">
        <v>1535</v>
      </c>
      <c r="T409" s="1" t="s">
        <v>150</v>
      </c>
      <c r="U409" s="1" t="s">
        <v>47</v>
      </c>
      <c r="V409" s="1" t="s">
        <v>164</v>
      </c>
      <c r="W409" s="76">
        <v>30.67</v>
      </c>
    </row>
    <row r="410" spans="2:24" ht="39.950000000000003" hidden="1" customHeight="1" x14ac:dyDescent="0.25">
      <c r="B410" s="148"/>
      <c r="C410" s="157"/>
      <c r="D410" s="69" t="s">
        <v>1529</v>
      </c>
      <c r="E410" s="87">
        <v>0.25</v>
      </c>
      <c r="F410" s="64" t="s">
        <v>63</v>
      </c>
      <c r="G410" s="64">
        <f>ROUNDUP(E410*$G$408,2)</f>
        <v>0.75</v>
      </c>
      <c r="H410" s="78">
        <v>15.64</v>
      </c>
      <c r="I410" s="67">
        <f>ROUNDUP(H410*(1+$I$3),2)</f>
        <v>18.770000000000003</v>
      </c>
      <c r="J410" s="68">
        <f t="shared" si="61"/>
        <v>14.08</v>
      </c>
      <c r="L410" s="1" t="s">
        <v>1531</v>
      </c>
      <c r="M410" s="1" t="s">
        <v>1532</v>
      </c>
      <c r="N410" s="1" t="s">
        <v>150</v>
      </c>
      <c r="O410" s="1" t="s">
        <v>47</v>
      </c>
      <c r="P410" s="1" t="s">
        <v>1533</v>
      </c>
      <c r="Q410" s="1" t="s">
        <v>60</v>
      </c>
      <c r="R410" s="1" t="s">
        <v>1528</v>
      </c>
      <c r="S410" s="1" t="s">
        <v>1529</v>
      </c>
      <c r="T410" s="1" t="s">
        <v>150</v>
      </c>
      <c r="U410" s="1" t="s">
        <v>47</v>
      </c>
      <c r="V410" s="1" t="s">
        <v>164</v>
      </c>
      <c r="W410" s="76" t="s">
        <v>1530</v>
      </c>
    </row>
    <row r="411" spans="2:24" ht="39.950000000000003" customHeight="1" x14ac:dyDescent="0.25">
      <c r="B411" s="145" t="s">
        <v>1548</v>
      </c>
      <c r="C411" s="146"/>
      <c r="D411" s="146"/>
      <c r="E411" s="146"/>
      <c r="F411" s="60" t="s">
        <v>1236</v>
      </c>
      <c r="G411" s="60">
        <v>6</v>
      </c>
      <c r="H411" s="61">
        <f>J411/G411/(1+$I$3)</f>
        <v>61.366666666666667</v>
      </c>
      <c r="I411" s="61">
        <f>J411/G411</f>
        <v>73.64</v>
      </c>
      <c r="J411" s="62">
        <f>SUM(J412:J413)</f>
        <v>441.84</v>
      </c>
      <c r="L411" s="1" t="s">
        <v>1536</v>
      </c>
      <c r="M411" s="1" t="s">
        <v>1537</v>
      </c>
      <c r="N411" s="1" t="s">
        <v>150</v>
      </c>
      <c r="O411" s="1" t="s">
        <v>47</v>
      </c>
      <c r="P411" s="1" t="s">
        <v>1538</v>
      </c>
      <c r="Q411" s="1" t="s">
        <v>44</v>
      </c>
      <c r="R411" s="1" t="s">
        <v>44</v>
      </c>
      <c r="S411" s="1" t="s">
        <v>44</v>
      </c>
      <c r="T411" s="1" t="s">
        <v>44</v>
      </c>
      <c r="U411" s="1" t="s">
        <v>44</v>
      </c>
      <c r="V411" s="1" t="s">
        <v>44</v>
      </c>
      <c r="W411" s="76" t="s">
        <v>44</v>
      </c>
    </row>
    <row r="412" spans="2:24" ht="39.950000000000003" hidden="1" customHeight="1" x14ac:dyDescent="0.25">
      <c r="B412" s="147" t="s">
        <v>1565</v>
      </c>
      <c r="C412" s="155" t="s">
        <v>1549</v>
      </c>
      <c r="D412" s="69" t="s">
        <v>1540</v>
      </c>
      <c r="E412" s="87">
        <v>1</v>
      </c>
      <c r="F412" s="64" t="s">
        <v>150</v>
      </c>
      <c r="G412" s="64">
        <f>ROUNDUP(E412*G411,2)</f>
        <v>6</v>
      </c>
      <c r="H412" s="78">
        <v>45.4</v>
      </c>
      <c r="I412" s="67">
        <f>ROUNDUP(H412*(1+$I$3),2)</f>
        <v>54.48</v>
      </c>
      <c r="J412" s="68">
        <f>ROUNDUP(G412*I412,2)</f>
        <v>326.88</v>
      </c>
      <c r="L412" s="1">
        <v>95547</v>
      </c>
      <c r="M412" s="1" t="s">
        <v>1537</v>
      </c>
      <c r="N412" s="1" t="s">
        <v>150</v>
      </c>
      <c r="O412" s="1" t="s">
        <v>47</v>
      </c>
      <c r="P412" s="1" t="s">
        <v>1538</v>
      </c>
      <c r="Q412" s="1" t="s">
        <v>95</v>
      </c>
      <c r="R412" s="1" t="s">
        <v>1539</v>
      </c>
      <c r="S412" s="1" t="s">
        <v>1540</v>
      </c>
      <c r="T412" s="1" t="s">
        <v>150</v>
      </c>
      <c r="U412" s="1" t="s">
        <v>179</v>
      </c>
      <c r="V412" s="1" t="s">
        <v>164</v>
      </c>
      <c r="W412" s="76" t="s">
        <v>1541</v>
      </c>
    </row>
    <row r="413" spans="2:24" ht="39.950000000000003" hidden="1" customHeight="1" x14ac:dyDescent="0.25">
      <c r="B413" s="148"/>
      <c r="C413" s="157"/>
      <c r="D413" s="69" t="s">
        <v>1529</v>
      </c>
      <c r="E413" s="87">
        <v>2</v>
      </c>
      <c r="F413" s="64" t="s">
        <v>150</v>
      </c>
      <c r="G413" s="64">
        <f>ROUNDUP(E413*G412,2)</f>
        <v>12</v>
      </c>
      <c r="H413" s="78">
        <v>7.98</v>
      </c>
      <c r="I413" s="67">
        <f>ROUNDUP(H413*(1+$I$3),2)</f>
        <v>9.58</v>
      </c>
      <c r="J413" s="68">
        <f>ROUNDUP(G413*I413,2)</f>
        <v>114.96</v>
      </c>
      <c r="L413" s="1" t="s">
        <v>1536</v>
      </c>
      <c r="M413" s="1" t="s">
        <v>1537</v>
      </c>
      <c r="N413" s="1" t="s">
        <v>150</v>
      </c>
      <c r="O413" s="1" t="s">
        <v>47</v>
      </c>
      <c r="P413" s="1" t="s">
        <v>1538</v>
      </c>
      <c r="Q413" s="1" t="s">
        <v>60</v>
      </c>
      <c r="R413" s="1" t="s">
        <v>1528</v>
      </c>
      <c r="S413" s="1" t="s">
        <v>1529</v>
      </c>
      <c r="T413" s="1" t="s">
        <v>150</v>
      </c>
      <c r="U413" s="1" t="s">
        <v>47</v>
      </c>
      <c r="V413" s="1" t="s">
        <v>896</v>
      </c>
      <c r="W413" s="76" t="s">
        <v>1530</v>
      </c>
    </row>
    <row r="414" spans="2:24" ht="39.950000000000003" customHeight="1" x14ac:dyDescent="0.25">
      <c r="B414" s="145" t="s">
        <v>2079</v>
      </c>
      <c r="C414" s="146"/>
      <c r="D414" s="146"/>
      <c r="E414" s="146"/>
      <c r="F414" s="60" t="s">
        <v>1236</v>
      </c>
      <c r="G414" s="60">
        <v>2</v>
      </c>
      <c r="H414" s="61">
        <f>J414/G414/(1+$I$3)</f>
        <v>129.72083333333333</v>
      </c>
      <c r="I414" s="61">
        <f>J414/G414</f>
        <v>155.66499999999999</v>
      </c>
      <c r="J414" s="62">
        <f>SUM(J415:J417)</f>
        <v>311.33</v>
      </c>
      <c r="L414" s="1" t="s">
        <v>1495</v>
      </c>
      <c r="M414" s="1" t="s">
        <v>1496</v>
      </c>
      <c r="N414" s="1" t="s">
        <v>150</v>
      </c>
      <c r="O414" s="1" t="s">
        <v>47</v>
      </c>
      <c r="P414" s="1" t="s">
        <v>1497</v>
      </c>
      <c r="Q414" s="1" t="s">
        <v>44</v>
      </c>
      <c r="R414" s="1" t="s">
        <v>44</v>
      </c>
      <c r="S414" s="1" t="s">
        <v>44</v>
      </c>
      <c r="T414" s="1" t="s">
        <v>44</v>
      </c>
      <c r="U414" s="1" t="s">
        <v>44</v>
      </c>
      <c r="V414" s="1" t="s">
        <v>44</v>
      </c>
      <c r="W414" s="76" t="s">
        <v>44</v>
      </c>
    </row>
    <row r="415" spans="2:24" ht="39.950000000000003" hidden="1" customHeight="1" x14ac:dyDescent="0.25">
      <c r="B415" s="147" t="s">
        <v>1566</v>
      </c>
      <c r="C415" s="155" t="s">
        <v>1722</v>
      </c>
      <c r="D415" s="69" t="s">
        <v>1721</v>
      </c>
      <c r="E415" s="87">
        <v>1</v>
      </c>
      <c r="F415" s="64" t="s">
        <v>150</v>
      </c>
      <c r="G415" s="64">
        <f>ROUNDUP(E415*G414,2)</f>
        <v>2</v>
      </c>
      <c r="H415" s="78">
        <v>121.16</v>
      </c>
      <c r="I415" s="89">
        <f>ROUNDUP(H415*(1+$I$3),2)</f>
        <v>145.39999999999998</v>
      </c>
      <c r="J415" s="93">
        <f t="shared" si="61"/>
        <v>290.8</v>
      </c>
      <c r="L415" s="1" t="s">
        <v>1495</v>
      </c>
      <c r="M415" s="1" t="s">
        <v>1496</v>
      </c>
      <c r="N415" s="1" t="s">
        <v>150</v>
      </c>
      <c r="O415" s="1" t="s">
        <v>47</v>
      </c>
      <c r="P415" s="1" t="s">
        <v>1497</v>
      </c>
      <c r="Q415" s="1" t="s">
        <v>95</v>
      </c>
      <c r="R415" s="1" t="s">
        <v>1482</v>
      </c>
      <c r="S415" s="1" t="s">
        <v>1483</v>
      </c>
      <c r="T415" s="1" t="s">
        <v>150</v>
      </c>
      <c r="U415" s="1" t="s">
        <v>47</v>
      </c>
      <c r="V415" s="1" t="s">
        <v>896</v>
      </c>
      <c r="W415" s="76" t="s">
        <v>1484</v>
      </c>
    </row>
    <row r="416" spans="2:24" ht="39.950000000000003" hidden="1" customHeight="1" x14ac:dyDescent="0.25">
      <c r="B416" s="152"/>
      <c r="C416" s="156"/>
      <c r="D416" s="69" t="s">
        <v>1719</v>
      </c>
      <c r="E416" s="87">
        <v>0.3</v>
      </c>
      <c r="F416" s="64" t="s">
        <v>63</v>
      </c>
      <c r="G416" s="64">
        <f>ROUNDUP(E416*G414,2)</f>
        <v>0.6</v>
      </c>
      <c r="H416" s="78">
        <v>15.64</v>
      </c>
      <c r="I416" s="67">
        <f>ROUNDUP(H416*(1+$I$3),2)</f>
        <v>18.770000000000003</v>
      </c>
      <c r="J416" s="68">
        <f t="shared" ref="J416" si="67">ROUNDUP(G416*I416,2)</f>
        <v>11.27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76"/>
    </row>
    <row r="417" spans="2:23" ht="39.950000000000003" hidden="1" customHeight="1" x14ac:dyDescent="0.25">
      <c r="B417" s="148"/>
      <c r="C417" s="157"/>
      <c r="D417" s="63" t="s">
        <v>1720</v>
      </c>
      <c r="E417" s="87">
        <v>0.3</v>
      </c>
      <c r="F417" s="64" t="s">
        <v>63</v>
      </c>
      <c r="G417" s="64">
        <f>ROUNDUP(E417*G415,2)</f>
        <v>0.6</v>
      </c>
      <c r="H417" s="78">
        <v>12.85</v>
      </c>
      <c r="I417" s="67">
        <f>ROUNDUP(H417*(1+$I$3),2)</f>
        <v>15.42</v>
      </c>
      <c r="J417" s="68">
        <f t="shared" si="61"/>
        <v>9.26</v>
      </c>
      <c r="L417" s="1" t="s">
        <v>1495</v>
      </c>
      <c r="M417" s="1" t="s">
        <v>1496</v>
      </c>
      <c r="N417" s="1" t="s">
        <v>150</v>
      </c>
      <c r="O417" s="1" t="s">
        <v>47</v>
      </c>
      <c r="P417" s="1" t="s">
        <v>1497</v>
      </c>
      <c r="Q417" s="1" t="s">
        <v>95</v>
      </c>
      <c r="R417" s="1" t="s">
        <v>1485</v>
      </c>
      <c r="S417" s="1" t="s">
        <v>1991</v>
      </c>
      <c r="T417" s="1" t="s">
        <v>150</v>
      </c>
      <c r="U417" s="1" t="s">
        <v>47</v>
      </c>
      <c r="V417" s="1" t="s">
        <v>164</v>
      </c>
      <c r="W417" s="76" t="s">
        <v>1486</v>
      </c>
    </row>
    <row r="418" spans="2:23" ht="24.95" customHeight="1" thickBot="1" x14ac:dyDescent="0.3">
      <c r="B418" s="79"/>
      <c r="C418" s="80"/>
      <c r="D418" s="80"/>
      <c r="E418" s="81"/>
      <c r="F418" s="81"/>
      <c r="G418" s="81"/>
      <c r="H418" s="81"/>
      <c r="I418" s="81" t="s">
        <v>13</v>
      </c>
      <c r="J418" s="82">
        <f>SUM(J364:J417)/2</f>
        <v>7597.92</v>
      </c>
      <c r="L418" s="104"/>
    </row>
    <row r="419" spans="2:23" ht="5.0999999999999996" customHeight="1" thickBot="1" x14ac:dyDescent="0.3">
      <c r="B419" s="149"/>
      <c r="C419" s="150"/>
      <c r="D419" s="150"/>
      <c r="E419" s="150"/>
      <c r="F419" s="150"/>
      <c r="G419" s="150"/>
      <c r="H419" s="150"/>
      <c r="I419" s="150"/>
      <c r="J419" s="151"/>
      <c r="L419" s="9"/>
      <c r="M419" s="9"/>
      <c r="N419" s="9"/>
      <c r="O419" s="9"/>
      <c r="P419" s="9"/>
      <c r="Q419" s="9"/>
      <c r="R419" s="9"/>
      <c r="S419" s="9"/>
    </row>
    <row r="420" spans="2:23" ht="30" customHeight="1" x14ac:dyDescent="0.25">
      <c r="B420" s="106" t="s">
        <v>1445</v>
      </c>
      <c r="C420" s="158" t="s">
        <v>30</v>
      </c>
      <c r="D420" s="158"/>
      <c r="E420" s="158"/>
      <c r="F420" s="158"/>
      <c r="G420" s="158"/>
      <c r="H420" s="158"/>
      <c r="I420" s="107"/>
      <c r="J420" s="108">
        <f>J451/$J$492</f>
        <v>0.18687957798344262</v>
      </c>
    </row>
    <row r="421" spans="2:23" ht="39.950000000000003" customHeight="1" x14ac:dyDescent="0.25">
      <c r="B421" s="153" t="s">
        <v>997</v>
      </c>
      <c r="C421" s="154"/>
      <c r="D421" s="154"/>
      <c r="E421" s="154"/>
      <c r="F421" s="96" t="s">
        <v>15</v>
      </c>
      <c r="G421" s="96">
        <f>G105*3</f>
        <v>1275</v>
      </c>
      <c r="H421" s="97">
        <f>J421/G421/(1+$I$3)</f>
        <v>8.8567450980392159</v>
      </c>
      <c r="I421" s="97">
        <f>J421/G421</f>
        <v>10.628094117647059</v>
      </c>
      <c r="J421" s="98">
        <f>SUM(J422:J424)</f>
        <v>13550.82</v>
      </c>
      <c r="L421" s="55">
        <v>88486</v>
      </c>
      <c r="M421" s="55" t="s">
        <v>961</v>
      </c>
      <c r="N421" s="55" t="s">
        <v>156</v>
      </c>
      <c r="O421" s="55" t="s">
        <v>962</v>
      </c>
      <c r="P421" s="55" t="s">
        <v>44</v>
      </c>
      <c r="Q421" s="55" t="s">
        <v>44</v>
      </c>
      <c r="R421" s="55" t="s">
        <v>44</v>
      </c>
      <c r="S421" s="55" t="s">
        <v>44</v>
      </c>
    </row>
    <row r="422" spans="2:23" ht="39.950000000000003" hidden="1" customHeight="1" x14ac:dyDescent="0.25">
      <c r="B422" s="147" t="s">
        <v>1567</v>
      </c>
      <c r="C422" s="155" t="s">
        <v>972</v>
      </c>
      <c r="D422" s="63" t="s">
        <v>963</v>
      </c>
      <c r="E422" s="64">
        <v>0.33</v>
      </c>
      <c r="F422" s="65" t="s">
        <v>39</v>
      </c>
      <c r="G422" s="65">
        <f>ROUNDUP(E422*$G$421,2)</f>
        <v>420.75</v>
      </c>
      <c r="H422" s="66">
        <v>15.55</v>
      </c>
      <c r="I422" s="67">
        <f>ROUNDUP(H422*(1+$I$3),2)</f>
        <v>18.66</v>
      </c>
      <c r="J422" s="68">
        <f t="shared" ref="J422:J450" si="68">ROUNDUP(G422*I422,2)</f>
        <v>7851.2</v>
      </c>
      <c r="L422" s="55" t="s">
        <v>960</v>
      </c>
      <c r="M422" s="55" t="s">
        <v>961</v>
      </c>
      <c r="N422" s="55" t="s">
        <v>156</v>
      </c>
      <c r="O422" s="55" t="s">
        <v>962</v>
      </c>
      <c r="P422" s="55" t="s">
        <v>963</v>
      </c>
      <c r="Q422" s="55" t="s">
        <v>39</v>
      </c>
      <c r="R422" s="55" t="s">
        <v>397</v>
      </c>
      <c r="S422" s="55" t="s">
        <v>964</v>
      </c>
      <c r="T422" s="86"/>
      <c r="U422" s="86"/>
    </row>
    <row r="423" spans="2:23" ht="39.950000000000003" hidden="1" customHeight="1" x14ac:dyDescent="0.25">
      <c r="B423" s="152"/>
      <c r="C423" s="156"/>
      <c r="D423" s="69" t="s">
        <v>690</v>
      </c>
      <c r="E423" s="65">
        <v>0.13</v>
      </c>
      <c r="F423" s="71" t="s">
        <v>63</v>
      </c>
      <c r="G423" s="65">
        <f>ROUNDUP(E423*$G$421,2)</f>
        <v>165.75</v>
      </c>
      <c r="H423" s="73">
        <v>22.08</v>
      </c>
      <c r="I423" s="67">
        <f>ROUNDUP(H423*(1+$I$3),2)</f>
        <v>26.5</v>
      </c>
      <c r="J423" s="68">
        <f t="shared" si="68"/>
        <v>4392.38</v>
      </c>
      <c r="L423" s="55">
        <v>88486</v>
      </c>
      <c r="M423" s="55" t="s">
        <v>961</v>
      </c>
      <c r="N423" s="55" t="s">
        <v>156</v>
      </c>
      <c r="O423" s="55" t="s">
        <v>962</v>
      </c>
      <c r="P423" s="55" t="s">
        <v>690</v>
      </c>
      <c r="Q423" s="55" t="s">
        <v>63</v>
      </c>
      <c r="R423" s="55" t="s">
        <v>341</v>
      </c>
      <c r="S423" s="55" t="s">
        <v>965</v>
      </c>
      <c r="T423" s="86"/>
      <c r="U423" s="86"/>
    </row>
    <row r="424" spans="2:23" ht="39.950000000000003" hidden="1" customHeight="1" x14ac:dyDescent="0.25">
      <c r="B424" s="148"/>
      <c r="C424" s="157"/>
      <c r="D424" s="69" t="s">
        <v>68</v>
      </c>
      <c r="E424" s="71">
        <v>4.8000000000000001E-2</v>
      </c>
      <c r="F424" s="71" t="s">
        <v>63</v>
      </c>
      <c r="G424" s="65">
        <f>ROUNDUP(E424*$G$421,2)</f>
        <v>61.2</v>
      </c>
      <c r="H424" s="73">
        <v>17.8</v>
      </c>
      <c r="I424" s="67">
        <f>ROUNDUP(H424*(1+$I$3),2)</f>
        <v>21.36</v>
      </c>
      <c r="J424" s="68">
        <f t="shared" si="68"/>
        <v>1307.24</v>
      </c>
      <c r="L424" s="55" t="s">
        <v>960</v>
      </c>
      <c r="M424" s="55" t="s">
        <v>961</v>
      </c>
      <c r="N424" s="55" t="s">
        <v>156</v>
      </c>
      <c r="O424" s="55" t="s">
        <v>962</v>
      </c>
      <c r="P424" s="55" t="s">
        <v>68</v>
      </c>
      <c r="Q424" s="55" t="s">
        <v>63</v>
      </c>
      <c r="R424" s="55" t="s">
        <v>80</v>
      </c>
      <c r="S424" s="55" t="s">
        <v>91</v>
      </c>
      <c r="U424" s="86"/>
    </row>
    <row r="425" spans="2:23" ht="30" customHeight="1" x14ac:dyDescent="0.25">
      <c r="B425" s="145" t="s">
        <v>971</v>
      </c>
      <c r="C425" s="146"/>
      <c r="D425" s="146"/>
      <c r="E425" s="146"/>
      <c r="F425" s="60" t="s">
        <v>15</v>
      </c>
      <c r="G425" s="60">
        <f>ROUNDUP(12.54+16.49+11.04+8+3.3+4.11+1.88*2+15.59+13.83*2+33.52+12.37+16.16+10.39+15.27+9.51+5.8*2+25.35+16.52+2.56+13.43+3.24+3.02+25.23+8.14+16.01+5.2+17.53,0)</f>
        <v>348</v>
      </c>
      <c r="H425" s="61">
        <f>J425/G425/(1+$I$3)</f>
        <v>8.3241379310344836</v>
      </c>
      <c r="I425" s="61">
        <f>J425/G425</f>
        <v>9.9889655172413789</v>
      </c>
      <c r="J425" s="62">
        <f>SUM(J426:J428)</f>
        <v>3476.16</v>
      </c>
      <c r="L425" s="55" t="s">
        <v>966</v>
      </c>
      <c r="M425" s="55" t="s">
        <v>967</v>
      </c>
      <c r="N425" s="55" t="s">
        <v>156</v>
      </c>
      <c r="O425" s="55" t="s">
        <v>968</v>
      </c>
      <c r="P425" s="55" t="s">
        <v>44</v>
      </c>
      <c r="Q425" s="55" t="s">
        <v>44</v>
      </c>
      <c r="R425" s="55" t="s">
        <v>44</v>
      </c>
      <c r="S425" s="55" t="s">
        <v>44</v>
      </c>
    </row>
    <row r="426" spans="2:23" ht="39.950000000000003" hidden="1" customHeight="1" x14ac:dyDescent="0.25">
      <c r="B426" s="147" t="s">
        <v>1568</v>
      </c>
      <c r="C426" s="155" t="s">
        <v>980</v>
      </c>
      <c r="D426" s="69" t="s">
        <v>963</v>
      </c>
      <c r="E426" s="64">
        <v>0.33</v>
      </c>
      <c r="F426" s="65" t="s">
        <v>39</v>
      </c>
      <c r="G426" s="65">
        <f>ROUNDUP(E426*$G$425,2)</f>
        <v>114.84</v>
      </c>
      <c r="H426" s="66">
        <v>16.05</v>
      </c>
      <c r="I426" s="67">
        <v>15.55</v>
      </c>
      <c r="J426" s="68">
        <f t="shared" si="68"/>
        <v>1785.77</v>
      </c>
      <c r="L426" s="55">
        <v>88487</v>
      </c>
      <c r="M426" s="55" t="s">
        <v>967</v>
      </c>
      <c r="N426" s="55" t="s">
        <v>156</v>
      </c>
      <c r="O426" s="55" t="s">
        <v>968</v>
      </c>
      <c r="P426" s="55" t="s">
        <v>963</v>
      </c>
      <c r="Q426" s="55" t="s">
        <v>39</v>
      </c>
      <c r="R426" s="55" t="s">
        <v>397</v>
      </c>
      <c r="S426" s="55" t="s">
        <v>964</v>
      </c>
      <c r="T426" s="86"/>
      <c r="U426" s="86"/>
    </row>
    <row r="427" spans="2:23" ht="39.950000000000003" hidden="1" customHeight="1" x14ac:dyDescent="0.25">
      <c r="B427" s="152"/>
      <c r="C427" s="156"/>
      <c r="D427" s="69" t="s">
        <v>690</v>
      </c>
      <c r="E427" s="65">
        <v>0.17</v>
      </c>
      <c r="F427" s="71" t="s">
        <v>63</v>
      </c>
      <c r="G427" s="65">
        <f>ROUNDUP(E427*$G$425,2)</f>
        <v>59.16</v>
      </c>
      <c r="H427" s="73">
        <v>22.08</v>
      </c>
      <c r="I427" s="67">
        <v>22.08</v>
      </c>
      <c r="J427" s="68">
        <f t="shared" si="68"/>
        <v>1306.26</v>
      </c>
      <c r="L427" s="55" t="s">
        <v>966</v>
      </c>
      <c r="M427" s="55" t="s">
        <v>967</v>
      </c>
      <c r="N427" s="55" t="s">
        <v>156</v>
      </c>
      <c r="O427" s="55" t="s">
        <v>968</v>
      </c>
      <c r="P427" s="55" t="s">
        <v>690</v>
      </c>
      <c r="Q427" s="55" t="s">
        <v>63</v>
      </c>
      <c r="R427" s="55" t="s">
        <v>969</v>
      </c>
      <c r="S427" s="55" t="s">
        <v>965</v>
      </c>
      <c r="U427" s="86"/>
    </row>
    <row r="428" spans="2:23" ht="39.950000000000003" hidden="1" customHeight="1" x14ac:dyDescent="0.25">
      <c r="B428" s="148"/>
      <c r="C428" s="157"/>
      <c r="D428" s="63" t="s">
        <v>68</v>
      </c>
      <c r="E428" s="71">
        <v>6.2E-2</v>
      </c>
      <c r="F428" s="71" t="s">
        <v>63</v>
      </c>
      <c r="G428" s="65">
        <f>ROUNDUP(E428*$G$425,2)</f>
        <v>21.580000000000002</v>
      </c>
      <c r="H428" s="73">
        <v>17.8</v>
      </c>
      <c r="I428" s="67">
        <v>17.8</v>
      </c>
      <c r="J428" s="68">
        <f t="shared" si="68"/>
        <v>384.13</v>
      </c>
      <c r="L428" s="55" t="s">
        <v>966</v>
      </c>
      <c r="M428" s="55" t="s">
        <v>967</v>
      </c>
      <c r="N428" s="55" t="s">
        <v>156</v>
      </c>
      <c r="O428" s="55" t="s">
        <v>968</v>
      </c>
      <c r="P428" s="55" t="s">
        <v>68</v>
      </c>
      <c r="Q428" s="55" t="s">
        <v>63</v>
      </c>
      <c r="R428" s="55" t="s">
        <v>970</v>
      </c>
      <c r="S428" s="55" t="s">
        <v>91</v>
      </c>
      <c r="T428" s="86"/>
      <c r="U428" s="86"/>
    </row>
    <row r="429" spans="2:23" ht="39.950000000000003" customHeight="1" x14ac:dyDescent="0.25">
      <c r="B429" s="145" t="s">
        <v>998</v>
      </c>
      <c r="C429" s="146"/>
      <c r="D429" s="146"/>
      <c r="E429" s="146"/>
      <c r="F429" s="60" t="s">
        <v>15</v>
      </c>
      <c r="G429" s="60">
        <f>ROUNDUP(3.4*4+4*5+31.7*6+13.7*7+(6+3.4+12+3.4+5.5+5.5+6)*3,0)</f>
        <v>446</v>
      </c>
      <c r="H429" s="61">
        <f>J429/G429/(1+$I$3)</f>
        <v>11.295702541106131</v>
      </c>
      <c r="I429" s="61">
        <f>J429/G429</f>
        <v>13.554843049327356</v>
      </c>
      <c r="J429" s="62">
        <f>SUM(J430:J432)</f>
        <v>6045.4600000000009</v>
      </c>
    </row>
    <row r="430" spans="2:23" ht="39.950000000000003" hidden="1" customHeight="1" x14ac:dyDescent="0.25">
      <c r="B430" s="147" t="s">
        <v>1569</v>
      </c>
      <c r="C430" s="155" t="s">
        <v>999</v>
      </c>
      <c r="D430" s="69" t="s">
        <v>112</v>
      </c>
      <c r="E430" s="64">
        <v>0.33</v>
      </c>
      <c r="F430" s="64" t="s">
        <v>39</v>
      </c>
      <c r="G430" s="64">
        <f>ROUNDUP(E430*$G$429,2)</f>
        <v>147.18</v>
      </c>
      <c r="H430" s="78">
        <v>17.989999999999998</v>
      </c>
      <c r="I430" s="89">
        <f>ROUNDUP(H430*(1+$I$3),2)</f>
        <v>21.59</v>
      </c>
      <c r="J430" s="93">
        <f t="shared" si="68"/>
        <v>3177.6200000000003</v>
      </c>
      <c r="U430" s="86"/>
    </row>
    <row r="431" spans="2:23" ht="39.950000000000003" hidden="1" customHeight="1" x14ac:dyDescent="0.25">
      <c r="B431" s="152"/>
      <c r="C431" s="156"/>
      <c r="D431" s="63" t="s">
        <v>690</v>
      </c>
      <c r="E431" s="65">
        <v>0.187</v>
      </c>
      <c r="F431" s="71" t="s">
        <v>63</v>
      </c>
      <c r="G431" s="65">
        <f>ROUNDUP(E431*$G$429,2)</f>
        <v>83.410000000000011</v>
      </c>
      <c r="H431" s="73">
        <v>22.08</v>
      </c>
      <c r="I431" s="67">
        <f>ROUNDUP(H431*(1+$I$3),2)</f>
        <v>26.5</v>
      </c>
      <c r="J431" s="68">
        <f t="shared" si="68"/>
        <v>2210.3700000000003</v>
      </c>
      <c r="T431" s="86"/>
      <c r="U431" s="86"/>
    </row>
    <row r="432" spans="2:23" ht="39.950000000000003" hidden="1" customHeight="1" x14ac:dyDescent="0.25">
      <c r="B432" s="148"/>
      <c r="C432" s="157"/>
      <c r="D432" s="63" t="s">
        <v>68</v>
      </c>
      <c r="E432" s="64">
        <v>6.9000000000000006E-2</v>
      </c>
      <c r="F432" s="64" t="s">
        <v>63</v>
      </c>
      <c r="G432" s="65">
        <f>ROUNDUP(E432*$G$429,2)</f>
        <v>30.78</v>
      </c>
      <c r="H432" s="78">
        <v>17.8</v>
      </c>
      <c r="I432" s="67">
        <f>ROUNDUP(H432*(1+$I$3),2)</f>
        <v>21.36</v>
      </c>
      <c r="J432" s="68">
        <f t="shared" si="68"/>
        <v>657.47</v>
      </c>
      <c r="T432" s="86"/>
      <c r="U432" s="86"/>
    </row>
    <row r="433" spans="2:33" ht="30" customHeight="1" x14ac:dyDescent="0.25">
      <c r="B433" s="145" t="s">
        <v>1693</v>
      </c>
      <c r="C433" s="146"/>
      <c r="D433" s="146"/>
      <c r="E433" s="146"/>
      <c r="F433" s="60" t="s">
        <v>15</v>
      </c>
      <c r="G433" s="60">
        <f>ROUNDUP(3.4*3.4+31.7*7+6*20.6-4*3.4-4*6.9,0)</f>
        <v>316</v>
      </c>
      <c r="H433" s="61">
        <f>J433/G433/(1+$I$3)</f>
        <v>14.218354430379748</v>
      </c>
      <c r="I433" s="61">
        <f>J433/G433</f>
        <v>17.062025316455696</v>
      </c>
      <c r="J433" s="62">
        <f>SUM(J434:J436)</f>
        <v>5391.6</v>
      </c>
      <c r="K433" s="9" t="s">
        <v>1694</v>
      </c>
      <c r="L433" s="55" t="s">
        <v>1693</v>
      </c>
      <c r="M433" s="55" t="s">
        <v>156</v>
      </c>
      <c r="N433" s="55" t="s">
        <v>47</v>
      </c>
      <c r="O433" s="55" t="s">
        <v>1695</v>
      </c>
      <c r="P433" s="55" t="s">
        <v>44</v>
      </c>
      <c r="Q433" s="55" t="s">
        <v>44</v>
      </c>
      <c r="R433" s="55" t="s">
        <v>44</v>
      </c>
      <c r="S433" s="55" t="s">
        <v>44</v>
      </c>
      <c r="T433" s="9" t="s">
        <v>44</v>
      </c>
      <c r="U433" s="9" t="s">
        <v>44</v>
      </c>
      <c r="V433" s="9" t="s">
        <v>44</v>
      </c>
      <c r="W433" s="9" t="s">
        <v>44</v>
      </c>
      <c r="X433" s="9" t="s">
        <v>44</v>
      </c>
    </row>
    <row r="434" spans="2:33" ht="30" hidden="1" customHeight="1" x14ac:dyDescent="0.25">
      <c r="B434" s="172" t="s">
        <v>1570</v>
      </c>
      <c r="C434" s="155" t="s">
        <v>1696</v>
      </c>
      <c r="D434" s="63" t="s">
        <v>1697</v>
      </c>
      <c r="E434" s="64">
        <v>0.17</v>
      </c>
      <c r="F434" s="64" t="s">
        <v>39</v>
      </c>
      <c r="G434" s="64">
        <f>ROUNDUP(E434*G433,2)</f>
        <v>53.72</v>
      </c>
      <c r="H434" s="78">
        <v>12</v>
      </c>
      <c r="I434" s="94">
        <f>H434*(1+$I$3)</f>
        <v>14.399999999999999</v>
      </c>
      <c r="J434" s="95">
        <f>ROUNDUP(G434*I434,1)</f>
        <v>773.6</v>
      </c>
      <c r="K434" s="1" t="s">
        <v>1694</v>
      </c>
      <c r="L434" s="1" t="s">
        <v>1693</v>
      </c>
      <c r="M434" s="1" t="s">
        <v>156</v>
      </c>
      <c r="N434" s="1" t="s">
        <v>47</v>
      </c>
      <c r="O434" s="1" t="s">
        <v>1695</v>
      </c>
      <c r="P434" s="1" t="s">
        <v>95</v>
      </c>
      <c r="Q434" s="1" t="s">
        <v>1698</v>
      </c>
      <c r="R434" s="1" t="s">
        <v>1697</v>
      </c>
      <c r="S434" s="1" t="s">
        <v>39</v>
      </c>
      <c r="T434" s="1" t="s">
        <v>47</v>
      </c>
      <c r="U434" s="1" t="s">
        <v>341</v>
      </c>
      <c r="V434" s="76" t="s">
        <v>1699</v>
      </c>
      <c r="W434" s="76" t="s">
        <v>1012</v>
      </c>
      <c r="X434" s="76"/>
      <c r="Y434" s="2"/>
      <c r="Z434" s="2"/>
      <c r="AA434" s="2"/>
      <c r="AB434" s="2"/>
      <c r="AC434" s="2"/>
      <c r="AD434" s="2"/>
      <c r="AE434" s="2"/>
      <c r="AF434" s="2"/>
      <c r="AG434" s="83"/>
    </row>
    <row r="435" spans="2:33" ht="30" hidden="1" customHeight="1" x14ac:dyDescent="0.25">
      <c r="B435" s="172"/>
      <c r="C435" s="156"/>
      <c r="D435" s="63" t="s">
        <v>690</v>
      </c>
      <c r="E435" s="64">
        <v>0.35</v>
      </c>
      <c r="F435" s="64" t="s">
        <v>63</v>
      </c>
      <c r="G435" s="64">
        <f>ROUNDUP(E435*G433,2)</f>
        <v>110.6</v>
      </c>
      <c r="H435" s="78">
        <v>22.08</v>
      </c>
      <c r="I435" s="94">
        <f>H435*(1+$I$3)</f>
        <v>26.495999999999999</v>
      </c>
      <c r="J435" s="95">
        <f t="shared" ref="J435:J436" si="69">ROUNDUP(G435*I435,1)</f>
        <v>2930.5</v>
      </c>
      <c r="K435" s="1" t="s">
        <v>1694</v>
      </c>
      <c r="L435" s="1" t="s">
        <v>1693</v>
      </c>
      <c r="M435" s="1" t="s">
        <v>156</v>
      </c>
      <c r="N435" s="1" t="s">
        <v>47</v>
      </c>
      <c r="O435" s="1" t="s">
        <v>1695</v>
      </c>
      <c r="P435" s="1" t="s">
        <v>60</v>
      </c>
      <c r="Q435" s="1" t="s">
        <v>689</v>
      </c>
      <c r="R435" s="1" t="s">
        <v>690</v>
      </c>
      <c r="S435" s="1" t="s">
        <v>63</v>
      </c>
      <c r="T435" s="1" t="s">
        <v>47</v>
      </c>
      <c r="U435" s="1" t="s">
        <v>346</v>
      </c>
      <c r="V435" s="76" t="s">
        <v>965</v>
      </c>
      <c r="W435" s="76" t="s">
        <v>1014</v>
      </c>
      <c r="X435" s="76"/>
      <c r="Y435" s="2"/>
      <c r="Z435" s="2"/>
      <c r="AA435" s="2"/>
      <c r="AB435" s="2"/>
      <c r="AC435" s="2"/>
      <c r="AD435" s="2"/>
      <c r="AE435" s="2"/>
      <c r="AF435" s="2"/>
      <c r="AG435" s="83"/>
    </row>
    <row r="436" spans="2:33" ht="30" hidden="1" customHeight="1" x14ac:dyDescent="0.25">
      <c r="B436" s="172"/>
      <c r="C436" s="157"/>
      <c r="D436" s="63" t="s">
        <v>68</v>
      </c>
      <c r="E436" s="64">
        <v>0.25</v>
      </c>
      <c r="F436" s="64" t="s">
        <v>63</v>
      </c>
      <c r="G436" s="64">
        <f>ROUNDUP(E436*G433,2)</f>
        <v>79</v>
      </c>
      <c r="H436" s="78">
        <v>17.8</v>
      </c>
      <c r="I436" s="94">
        <f>H436*(1+$I$3)</f>
        <v>21.36</v>
      </c>
      <c r="J436" s="95">
        <f t="shared" si="69"/>
        <v>1687.5</v>
      </c>
      <c r="K436" s="1" t="s">
        <v>1694</v>
      </c>
      <c r="L436" s="1" t="s">
        <v>1693</v>
      </c>
      <c r="M436" s="1" t="s">
        <v>156</v>
      </c>
      <c r="N436" s="1" t="s">
        <v>47</v>
      </c>
      <c r="O436" s="1" t="s">
        <v>1695</v>
      </c>
      <c r="P436" s="1" t="s">
        <v>60</v>
      </c>
      <c r="Q436" s="1" t="s">
        <v>67</v>
      </c>
      <c r="R436" s="1" t="s">
        <v>68</v>
      </c>
      <c r="S436" s="1" t="s">
        <v>63</v>
      </c>
      <c r="T436" s="1" t="s">
        <v>47</v>
      </c>
      <c r="U436" s="1" t="s">
        <v>1601</v>
      </c>
      <c r="V436" s="76" t="s">
        <v>91</v>
      </c>
      <c r="W436" s="76" t="s">
        <v>1017</v>
      </c>
      <c r="X436" s="76"/>
      <c r="Y436" s="2"/>
      <c r="Z436" s="2"/>
      <c r="AA436" s="2"/>
      <c r="AB436" s="2"/>
      <c r="AC436" s="2"/>
      <c r="AD436" s="2"/>
      <c r="AE436" s="2"/>
      <c r="AF436" s="2"/>
      <c r="AG436" s="83"/>
    </row>
    <row r="437" spans="2:33" ht="39.950000000000003" customHeight="1" x14ac:dyDescent="0.25">
      <c r="B437" s="145" t="s">
        <v>1004</v>
      </c>
      <c r="C437" s="146"/>
      <c r="D437" s="146"/>
      <c r="E437" s="146"/>
      <c r="F437" s="60" t="s">
        <v>15</v>
      </c>
      <c r="G437" s="60">
        <f>ROUNDUP( 3.31 + 4.14 + 2.01 + 5.46 + 2.31 + 0.8*3 + 5.7 + 1.5*2 + 1.2 + 18.06 + 1.5 + 2.03 + 1.5 + 4.65 + 3.15*3 + 3.23*2 + 2.16 + 2.01 + 1.79*2 + 8.82 + 1.59 + 3.28 + 1.44 + 4.56 + 3.72 + 1.5 + 2.88 + 6.6 + 1.5 + 0.8 + 13.99 +  9.28,0)</f>
        <v>141</v>
      </c>
      <c r="H437" s="61">
        <f>J437/G437/(1+$I$3)</f>
        <v>39.560106382978724</v>
      </c>
      <c r="I437" s="61">
        <f>J437/G437</f>
        <v>47.472127659574468</v>
      </c>
      <c r="J437" s="62">
        <f>SUM(J438:J443)</f>
        <v>6693.57</v>
      </c>
      <c r="L437" s="55" t="s">
        <v>1009</v>
      </c>
      <c r="M437" s="55" t="s">
        <v>1004</v>
      </c>
      <c r="N437" s="55" t="s">
        <v>156</v>
      </c>
      <c r="O437" s="55" t="s">
        <v>47</v>
      </c>
      <c r="P437" s="55" t="s">
        <v>1010</v>
      </c>
      <c r="Q437" s="55" t="s">
        <v>44</v>
      </c>
      <c r="R437" s="55" t="s">
        <v>44</v>
      </c>
      <c r="S437" s="55" t="s">
        <v>44</v>
      </c>
      <c r="T437" s="9" t="s">
        <v>44</v>
      </c>
      <c r="U437" s="9" t="s">
        <v>44</v>
      </c>
      <c r="V437" s="9" t="s">
        <v>44</v>
      </c>
      <c r="W437" s="9" t="s">
        <v>44</v>
      </c>
    </row>
    <row r="438" spans="2:33" ht="39.950000000000003" hidden="1" customHeight="1" x14ac:dyDescent="0.25">
      <c r="B438" s="147" t="s">
        <v>1571</v>
      </c>
      <c r="C438" s="155" t="s">
        <v>1030</v>
      </c>
      <c r="D438" s="63" t="s">
        <v>1005</v>
      </c>
      <c r="E438" s="64">
        <v>0.3</v>
      </c>
      <c r="F438" s="64" t="s">
        <v>150</v>
      </c>
      <c r="G438" s="64">
        <f>ROUNDUP(E438*$G$437,2)</f>
        <v>42.3</v>
      </c>
      <c r="H438" s="78">
        <v>2.57</v>
      </c>
      <c r="I438" s="67">
        <f t="shared" ref="I438:I443" si="70">ROUNDUP(H438*(1+$I$3),2)</f>
        <v>3.09</v>
      </c>
      <c r="J438" s="68">
        <f t="shared" si="68"/>
        <v>130.70999999999998</v>
      </c>
      <c r="L438" s="2" t="s">
        <v>1009</v>
      </c>
      <c r="M438" s="2" t="s">
        <v>1004</v>
      </c>
      <c r="N438" s="2" t="s">
        <v>156</v>
      </c>
      <c r="O438" s="2" t="s">
        <v>47</v>
      </c>
      <c r="P438" s="2" t="s">
        <v>1010</v>
      </c>
      <c r="Q438" s="2" t="s">
        <v>95</v>
      </c>
      <c r="R438" s="2" t="s">
        <v>1011</v>
      </c>
      <c r="S438" s="2" t="s">
        <v>1005</v>
      </c>
      <c r="T438" s="2" t="s">
        <v>150</v>
      </c>
      <c r="U438" s="2" t="s">
        <v>47</v>
      </c>
      <c r="V438" s="2" t="s">
        <v>444</v>
      </c>
      <c r="W438" s="83" t="s">
        <v>1012</v>
      </c>
      <c r="X438" s="83"/>
      <c r="Y438" s="2"/>
      <c r="Z438" s="2"/>
      <c r="AA438" s="2"/>
      <c r="AB438" s="2"/>
      <c r="AC438" s="2"/>
      <c r="AD438" s="2"/>
      <c r="AE438" s="2"/>
      <c r="AF438" s="2"/>
      <c r="AG438" s="83"/>
    </row>
    <row r="439" spans="2:33" ht="39.950000000000003" hidden="1" customHeight="1" x14ac:dyDescent="0.25">
      <c r="B439" s="152"/>
      <c r="C439" s="156"/>
      <c r="D439" s="63" t="s">
        <v>1001</v>
      </c>
      <c r="E439" s="64">
        <v>0.03</v>
      </c>
      <c r="F439" s="64" t="s">
        <v>39</v>
      </c>
      <c r="G439" s="64">
        <f>ROUNDUP(E439*$G$437,2)</f>
        <v>4.2300000000000004</v>
      </c>
      <c r="H439" s="78">
        <v>12.6</v>
      </c>
      <c r="I439" s="67">
        <f t="shared" si="70"/>
        <v>15.12</v>
      </c>
      <c r="J439" s="68">
        <f t="shared" si="68"/>
        <v>63.96</v>
      </c>
      <c r="L439" s="2" t="s">
        <v>1009</v>
      </c>
      <c r="M439" s="2" t="s">
        <v>1004</v>
      </c>
      <c r="N439" s="2" t="s">
        <v>156</v>
      </c>
      <c r="O439" s="2" t="s">
        <v>47</v>
      </c>
      <c r="P439" s="2" t="s">
        <v>1010</v>
      </c>
      <c r="Q439" s="2" t="s">
        <v>95</v>
      </c>
      <c r="R439" s="2" t="s">
        <v>1013</v>
      </c>
      <c r="S439" s="2" t="s">
        <v>1001</v>
      </c>
      <c r="T439" s="2" t="s">
        <v>39</v>
      </c>
      <c r="U439" s="2" t="s">
        <v>179</v>
      </c>
      <c r="V439" s="2" t="s">
        <v>338</v>
      </c>
      <c r="W439" s="83" t="s">
        <v>1014</v>
      </c>
      <c r="X439" s="83"/>
      <c r="Y439" s="2"/>
      <c r="Z439" s="2"/>
      <c r="AA439" s="2"/>
      <c r="AB439" s="2"/>
      <c r="AC439" s="2"/>
      <c r="AD439" s="2"/>
      <c r="AE439" s="2"/>
      <c r="AF439" s="2"/>
      <c r="AG439" s="83"/>
    </row>
    <row r="440" spans="2:33" ht="39.950000000000003" hidden="1" customHeight="1" x14ac:dyDescent="0.25">
      <c r="B440" s="152"/>
      <c r="C440" s="156"/>
      <c r="D440" s="63" t="s">
        <v>1006</v>
      </c>
      <c r="E440" s="64">
        <v>0.14399999999999999</v>
      </c>
      <c r="F440" s="64" t="s">
        <v>39</v>
      </c>
      <c r="G440" s="64">
        <f>ROUNDUP(E440*$G$437,2)</f>
        <v>20.310000000000002</v>
      </c>
      <c r="H440" s="78">
        <v>24.2</v>
      </c>
      <c r="I440" s="67">
        <f t="shared" si="70"/>
        <v>29.04</v>
      </c>
      <c r="J440" s="68">
        <f t="shared" si="68"/>
        <v>589.80999999999995</v>
      </c>
      <c r="L440" s="2" t="s">
        <v>1009</v>
      </c>
      <c r="M440" s="2" t="s">
        <v>1004</v>
      </c>
      <c r="N440" s="2" t="s">
        <v>156</v>
      </c>
      <c r="O440" s="2" t="s">
        <v>47</v>
      </c>
      <c r="P440" s="2" t="s">
        <v>1010</v>
      </c>
      <c r="Q440" s="2" t="s">
        <v>95</v>
      </c>
      <c r="R440" s="2" t="s">
        <v>1015</v>
      </c>
      <c r="S440" s="2" t="s">
        <v>1006</v>
      </c>
      <c r="T440" s="2" t="s">
        <v>39</v>
      </c>
      <c r="U440" s="2" t="s">
        <v>179</v>
      </c>
      <c r="V440" s="2" t="s">
        <v>1016</v>
      </c>
      <c r="W440" s="83" t="s">
        <v>1017</v>
      </c>
      <c r="X440" s="83"/>
      <c r="Y440" s="2"/>
      <c r="Z440" s="2"/>
      <c r="AA440" s="2"/>
      <c r="AB440" s="2"/>
      <c r="AC440" s="2"/>
      <c r="AD440" s="2"/>
      <c r="AE440" s="2"/>
      <c r="AF440" s="2"/>
      <c r="AG440" s="83"/>
    </row>
    <row r="441" spans="2:33" ht="39.950000000000003" hidden="1" customHeight="1" x14ac:dyDescent="0.25">
      <c r="B441" s="152"/>
      <c r="C441" s="156"/>
      <c r="D441" s="63" t="s">
        <v>1007</v>
      </c>
      <c r="E441" s="64">
        <v>0.12</v>
      </c>
      <c r="F441" s="64" t="s">
        <v>39</v>
      </c>
      <c r="G441" s="64">
        <f t="shared" ref="G441:G443" si="71">ROUNDUP(E441*$G$437,2)</f>
        <v>16.920000000000002</v>
      </c>
      <c r="H441" s="78">
        <v>25.14</v>
      </c>
      <c r="I441" s="67">
        <f t="shared" si="70"/>
        <v>30.17</v>
      </c>
      <c r="J441" s="68">
        <f t="shared" si="68"/>
        <v>510.48</v>
      </c>
      <c r="K441" s="86"/>
      <c r="L441" s="2" t="s">
        <v>1009</v>
      </c>
      <c r="M441" s="2" t="s">
        <v>1004</v>
      </c>
      <c r="N441" s="2" t="s">
        <v>156</v>
      </c>
      <c r="O441" s="2" t="s">
        <v>47</v>
      </c>
      <c r="P441" s="2" t="s">
        <v>1010</v>
      </c>
      <c r="Q441" s="2" t="s">
        <v>95</v>
      </c>
      <c r="R441" s="2" t="s">
        <v>1018</v>
      </c>
      <c r="S441" s="2" t="s">
        <v>1007</v>
      </c>
      <c r="T441" s="2" t="s">
        <v>39</v>
      </c>
      <c r="U441" s="2" t="s">
        <v>47</v>
      </c>
      <c r="V441" s="2" t="s">
        <v>1019</v>
      </c>
      <c r="W441" s="83" t="s">
        <v>1020</v>
      </c>
      <c r="X441" s="83"/>
      <c r="Y441" s="2"/>
      <c r="Z441" s="2"/>
      <c r="AA441" s="2"/>
      <c r="AB441" s="2"/>
      <c r="AC441" s="2"/>
      <c r="AD441" s="2"/>
      <c r="AE441" s="2"/>
      <c r="AF441" s="2"/>
      <c r="AG441" s="83"/>
    </row>
    <row r="442" spans="2:33" ht="39.950000000000003" hidden="1" customHeight="1" x14ac:dyDescent="0.25">
      <c r="B442" s="152"/>
      <c r="C442" s="156"/>
      <c r="D442" s="63" t="s">
        <v>690</v>
      </c>
      <c r="E442" s="64">
        <v>0.8</v>
      </c>
      <c r="F442" s="64" t="s">
        <v>63</v>
      </c>
      <c r="G442" s="64">
        <f>ROUNDUP(E442*$G$437,2)</f>
        <v>112.8</v>
      </c>
      <c r="H442" s="78">
        <v>22.08</v>
      </c>
      <c r="I442" s="67">
        <f t="shared" si="70"/>
        <v>26.5</v>
      </c>
      <c r="J442" s="68">
        <f t="shared" si="68"/>
        <v>2989.2</v>
      </c>
      <c r="K442" s="92"/>
      <c r="L442" s="2" t="s">
        <v>1009</v>
      </c>
      <c r="M442" s="2" t="s">
        <v>1004</v>
      </c>
      <c r="N442" s="2" t="s">
        <v>156</v>
      </c>
      <c r="O442" s="2" t="s">
        <v>47</v>
      </c>
      <c r="P442" s="2" t="s">
        <v>1010</v>
      </c>
      <c r="Q442" s="2" t="s">
        <v>60</v>
      </c>
      <c r="R442" s="2" t="s">
        <v>689</v>
      </c>
      <c r="S442" s="2" t="s">
        <v>690</v>
      </c>
      <c r="T442" s="2" t="s">
        <v>63</v>
      </c>
      <c r="U442" s="2" t="s">
        <v>47</v>
      </c>
      <c r="V442" s="2" t="s">
        <v>843</v>
      </c>
      <c r="W442" s="83" t="s">
        <v>965</v>
      </c>
      <c r="X442" s="83"/>
      <c r="Y442" s="2"/>
      <c r="Z442" s="2"/>
      <c r="AA442" s="2"/>
      <c r="AB442" s="2"/>
      <c r="AC442" s="2"/>
      <c r="AD442" s="2"/>
      <c r="AE442" s="2"/>
      <c r="AF442" s="2"/>
      <c r="AG442" s="83"/>
    </row>
    <row r="443" spans="2:33" ht="39.950000000000003" hidden="1" customHeight="1" x14ac:dyDescent="0.25">
      <c r="B443" s="148"/>
      <c r="C443" s="157"/>
      <c r="D443" s="63" t="s">
        <v>68</v>
      </c>
      <c r="E443" s="64">
        <v>0.8</v>
      </c>
      <c r="F443" s="64" t="s">
        <v>63</v>
      </c>
      <c r="G443" s="64">
        <f t="shared" si="71"/>
        <v>112.8</v>
      </c>
      <c r="H443" s="78">
        <v>17.8</v>
      </c>
      <c r="I443" s="67">
        <f t="shared" si="70"/>
        <v>21.36</v>
      </c>
      <c r="J443" s="68">
        <f t="shared" si="68"/>
        <v>2409.4100000000003</v>
      </c>
      <c r="K443" s="92"/>
      <c r="L443" s="2" t="s">
        <v>1009</v>
      </c>
      <c r="M443" s="2" t="s">
        <v>1004</v>
      </c>
      <c r="N443" s="2" t="s">
        <v>156</v>
      </c>
      <c r="O443" s="2" t="s">
        <v>47</v>
      </c>
      <c r="P443" s="2" t="s">
        <v>1010</v>
      </c>
      <c r="Q443" s="2" t="s">
        <v>60</v>
      </c>
      <c r="R443" s="2" t="s">
        <v>67</v>
      </c>
      <c r="S443" s="2" t="s">
        <v>68</v>
      </c>
      <c r="T443" s="2" t="s">
        <v>63</v>
      </c>
      <c r="U443" s="2" t="s">
        <v>47</v>
      </c>
      <c r="V443" s="2" t="s">
        <v>843</v>
      </c>
      <c r="W443" s="83" t="s">
        <v>91</v>
      </c>
      <c r="X443" s="92"/>
      <c r="Z443" s="86"/>
      <c r="AA443" s="86"/>
      <c r="AB443" s="2"/>
      <c r="AC443" s="2"/>
      <c r="AD443" s="2"/>
      <c r="AE443" s="2"/>
      <c r="AF443" s="2"/>
      <c r="AG443" s="83"/>
    </row>
    <row r="444" spans="2:33" ht="30" customHeight="1" x14ac:dyDescent="0.25">
      <c r="B444" s="145" t="s">
        <v>1029</v>
      </c>
      <c r="C444" s="146"/>
      <c r="D444" s="146"/>
      <c r="E444" s="146"/>
      <c r="F444" s="60" t="s">
        <v>15</v>
      </c>
      <c r="G444" s="60">
        <f>ROUNDUP(1.5 * (1.68 * 22 + 5.04 + 5.88 + 2.1 +3.36 * 10 + 6.3 + 2.31 + 8.19 + 9.87 + 8.4 + 5.04 + 9.24),0)</f>
        <v>200</v>
      </c>
      <c r="H444" s="61">
        <f>J444/G444/(1+$I$3)</f>
        <v>23.560750000000002</v>
      </c>
      <c r="I444" s="61">
        <f>J444/G444</f>
        <v>28.2729</v>
      </c>
      <c r="J444" s="62">
        <f>SUM(J445:J450)</f>
        <v>5654.58</v>
      </c>
      <c r="L444" s="55" t="s">
        <v>1026</v>
      </c>
      <c r="M444" s="55" t="s">
        <v>1027</v>
      </c>
      <c r="N444" s="55" t="s">
        <v>156</v>
      </c>
      <c r="O444" s="55" t="s">
        <v>47</v>
      </c>
      <c r="P444" s="55" t="s">
        <v>1028</v>
      </c>
      <c r="Q444" s="55" t="s">
        <v>44</v>
      </c>
      <c r="R444" s="55" t="s">
        <v>44</v>
      </c>
      <c r="S444" s="55" t="s">
        <v>44</v>
      </c>
      <c r="T444" s="9" t="s">
        <v>44</v>
      </c>
      <c r="U444" s="9" t="s">
        <v>44</v>
      </c>
      <c r="V444" s="9" t="s">
        <v>44</v>
      </c>
      <c r="W444" s="9" t="s">
        <v>44</v>
      </c>
    </row>
    <row r="445" spans="2:33" ht="39.950000000000003" hidden="1" customHeight="1" x14ac:dyDescent="0.25">
      <c r="B445" s="147" t="s">
        <v>1700</v>
      </c>
      <c r="C445" s="155" t="s">
        <v>1031</v>
      </c>
      <c r="D445" s="63" t="s">
        <v>1000</v>
      </c>
      <c r="E445" s="64">
        <v>0.4</v>
      </c>
      <c r="F445" s="64" t="s">
        <v>150</v>
      </c>
      <c r="G445" s="64">
        <f t="shared" ref="G445:G450" si="72">ROUNDUP(E445*$G$444,2)</f>
        <v>80</v>
      </c>
      <c r="H445" s="78">
        <v>0.61</v>
      </c>
      <c r="I445" s="67">
        <f t="shared" ref="I445:I450" si="73">ROUNDUP(H445*(1+$I$3),2)</f>
        <v>0.74</v>
      </c>
      <c r="J445" s="68">
        <f t="shared" si="68"/>
        <v>59.2</v>
      </c>
      <c r="L445" s="2" t="s">
        <v>1026</v>
      </c>
      <c r="M445" s="2" t="s">
        <v>1027</v>
      </c>
      <c r="N445" s="2" t="s">
        <v>156</v>
      </c>
      <c r="O445" s="2" t="s">
        <v>47</v>
      </c>
      <c r="P445" s="2" t="s">
        <v>1028</v>
      </c>
      <c r="Q445" s="2" t="s">
        <v>95</v>
      </c>
      <c r="R445" s="2" t="s">
        <v>1021</v>
      </c>
      <c r="S445" s="2" t="s">
        <v>1000</v>
      </c>
      <c r="T445" s="2" t="s">
        <v>150</v>
      </c>
      <c r="U445" s="2" t="s">
        <v>47</v>
      </c>
      <c r="V445" s="2" t="s">
        <v>773</v>
      </c>
      <c r="W445" s="83" t="s">
        <v>1022</v>
      </c>
      <c r="X445" s="83"/>
      <c r="Y445" s="2"/>
      <c r="Z445" s="2"/>
      <c r="AA445" s="2"/>
      <c r="AB445" s="2"/>
      <c r="AC445" s="2"/>
      <c r="AD445" s="2"/>
      <c r="AE445" s="2"/>
      <c r="AF445" s="2"/>
      <c r="AG445" s="83"/>
    </row>
    <row r="446" spans="2:33" ht="39.950000000000003" hidden="1" customHeight="1" x14ac:dyDescent="0.25">
      <c r="B446" s="152"/>
      <c r="C446" s="156"/>
      <c r="D446" s="63" t="s">
        <v>1001</v>
      </c>
      <c r="E446" s="64">
        <v>0.04</v>
      </c>
      <c r="F446" s="64" t="s">
        <v>39</v>
      </c>
      <c r="G446" s="64">
        <f t="shared" si="72"/>
        <v>8</v>
      </c>
      <c r="H446" s="78">
        <v>12.6</v>
      </c>
      <c r="I446" s="67">
        <f t="shared" si="73"/>
        <v>15.12</v>
      </c>
      <c r="J446" s="68">
        <f t="shared" si="68"/>
        <v>120.96</v>
      </c>
      <c r="L446" s="2" t="s">
        <v>1026</v>
      </c>
      <c r="M446" s="2" t="s">
        <v>1027</v>
      </c>
      <c r="N446" s="2" t="s">
        <v>156</v>
      </c>
      <c r="O446" s="2" t="s">
        <v>47</v>
      </c>
      <c r="P446" s="2" t="s">
        <v>1028</v>
      </c>
      <c r="Q446" s="2" t="s">
        <v>95</v>
      </c>
      <c r="R446" s="2" t="s">
        <v>1013</v>
      </c>
      <c r="S446" s="2" t="s">
        <v>1001</v>
      </c>
      <c r="T446" s="2" t="s">
        <v>39</v>
      </c>
      <c r="U446" s="2" t="s">
        <v>179</v>
      </c>
      <c r="V446" s="2" t="s">
        <v>567</v>
      </c>
      <c r="W446" s="83" t="s">
        <v>1014</v>
      </c>
      <c r="X446" s="83"/>
      <c r="Y446" s="2"/>
      <c r="Z446" s="2"/>
      <c r="AA446" s="2"/>
      <c r="AB446" s="2"/>
      <c r="AC446" s="2"/>
      <c r="AD446" s="2"/>
      <c r="AE446" s="2"/>
      <c r="AF446" s="2"/>
      <c r="AG446" s="83"/>
    </row>
    <row r="447" spans="2:33" ht="39.950000000000003" hidden="1" customHeight="1" x14ac:dyDescent="0.25">
      <c r="B447" s="152"/>
      <c r="C447" s="156"/>
      <c r="D447" s="63" t="s">
        <v>1008</v>
      </c>
      <c r="E447" s="64">
        <v>5.6000000000000001E-2</v>
      </c>
      <c r="F447" s="64" t="s">
        <v>1002</v>
      </c>
      <c r="G447" s="64">
        <f t="shared" si="72"/>
        <v>11.2</v>
      </c>
      <c r="H447" s="78">
        <v>69.19</v>
      </c>
      <c r="I447" s="67">
        <f t="shared" si="73"/>
        <v>83.03</v>
      </c>
      <c r="J447" s="68">
        <f t="shared" si="68"/>
        <v>929.93999999999994</v>
      </c>
      <c r="L447" s="2" t="s">
        <v>1026</v>
      </c>
      <c r="M447" s="2" t="s">
        <v>1027</v>
      </c>
      <c r="N447" s="2" t="s">
        <v>156</v>
      </c>
      <c r="O447" s="2" t="s">
        <v>47</v>
      </c>
      <c r="P447" s="2" t="s">
        <v>1028</v>
      </c>
      <c r="Q447" s="2" t="s">
        <v>95</v>
      </c>
      <c r="R447" s="2" t="s">
        <v>1023</v>
      </c>
      <c r="S447" s="2" t="s">
        <v>1008</v>
      </c>
      <c r="T447" s="2" t="s">
        <v>1002</v>
      </c>
      <c r="U447" s="2" t="s">
        <v>47</v>
      </c>
      <c r="V447" s="2" t="s">
        <v>1024</v>
      </c>
      <c r="W447" s="83" t="s">
        <v>1025</v>
      </c>
      <c r="X447" s="83"/>
      <c r="Y447" s="2"/>
      <c r="Z447" s="2"/>
      <c r="AA447" s="2"/>
      <c r="AB447" s="2"/>
      <c r="AC447" s="2"/>
      <c r="AD447" s="2"/>
      <c r="AE447" s="2"/>
      <c r="AF447" s="2"/>
      <c r="AG447" s="83"/>
    </row>
    <row r="448" spans="2:33" ht="39.950000000000003" hidden="1" customHeight="1" x14ac:dyDescent="0.25">
      <c r="B448" s="152"/>
      <c r="C448" s="156"/>
      <c r="D448" s="63" t="s">
        <v>1006</v>
      </c>
      <c r="E448" s="64">
        <v>0.16</v>
      </c>
      <c r="F448" s="64" t="s">
        <v>39</v>
      </c>
      <c r="G448" s="64">
        <f t="shared" si="72"/>
        <v>32</v>
      </c>
      <c r="H448" s="78">
        <v>24.2</v>
      </c>
      <c r="I448" s="67">
        <f t="shared" si="73"/>
        <v>29.04</v>
      </c>
      <c r="J448" s="68">
        <f t="shared" si="68"/>
        <v>929.28</v>
      </c>
      <c r="K448" s="86"/>
      <c r="L448" s="2" t="s">
        <v>1026</v>
      </c>
      <c r="M448" s="2" t="s">
        <v>1027</v>
      </c>
      <c r="N448" s="2" t="s">
        <v>156</v>
      </c>
      <c r="O448" s="2" t="s">
        <v>47</v>
      </c>
      <c r="P448" s="2" t="s">
        <v>1028</v>
      </c>
      <c r="Q448" s="2" t="s">
        <v>95</v>
      </c>
      <c r="R448" s="2" t="s">
        <v>1015</v>
      </c>
      <c r="S448" s="2" t="s">
        <v>1006</v>
      </c>
      <c r="T448" s="2" t="s">
        <v>39</v>
      </c>
      <c r="U448" s="2" t="s">
        <v>179</v>
      </c>
      <c r="V448" s="2" t="s">
        <v>343</v>
      </c>
      <c r="W448" s="83" t="s">
        <v>1017</v>
      </c>
      <c r="X448" s="83"/>
      <c r="Y448" s="2"/>
      <c r="Z448" s="2"/>
      <c r="AA448" s="2"/>
      <c r="AB448" s="2"/>
      <c r="AC448" s="2"/>
      <c r="AD448" s="2"/>
      <c r="AE448" s="2"/>
      <c r="AF448" s="2"/>
      <c r="AG448" s="83"/>
    </row>
    <row r="449" spans="2:33" ht="39.950000000000003" hidden="1" customHeight="1" x14ac:dyDescent="0.25">
      <c r="B449" s="152"/>
      <c r="C449" s="156"/>
      <c r="D449" s="63" t="s">
        <v>690</v>
      </c>
      <c r="E449" s="64">
        <v>0.4</v>
      </c>
      <c r="F449" s="64" t="s">
        <v>63</v>
      </c>
      <c r="G449" s="64">
        <f t="shared" si="72"/>
        <v>80</v>
      </c>
      <c r="H449" s="78">
        <v>22.08</v>
      </c>
      <c r="I449" s="67">
        <f t="shared" si="73"/>
        <v>26.5</v>
      </c>
      <c r="J449" s="68">
        <f t="shared" si="68"/>
        <v>2120</v>
      </c>
      <c r="K449" s="92"/>
      <c r="L449" s="2" t="s">
        <v>1026</v>
      </c>
      <c r="M449" s="2" t="s">
        <v>1027</v>
      </c>
      <c r="N449" s="2" t="s">
        <v>156</v>
      </c>
      <c r="O449" s="2" t="s">
        <v>47</v>
      </c>
      <c r="P449" s="2" t="s">
        <v>1028</v>
      </c>
      <c r="Q449" s="2" t="s">
        <v>60</v>
      </c>
      <c r="R449" s="2" t="s">
        <v>689</v>
      </c>
      <c r="S449" s="2" t="s">
        <v>690</v>
      </c>
      <c r="T449" s="2" t="s">
        <v>63</v>
      </c>
      <c r="U449" s="2" t="s">
        <v>47</v>
      </c>
      <c r="V449" s="2" t="s">
        <v>773</v>
      </c>
      <c r="W449" s="83" t="s">
        <v>965</v>
      </c>
      <c r="X449" s="83"/>
      <c r="Y449" s="2"/>
      <c r="Z449" s="2"/>
      <c r="AA449" s="2"/>
      <c r="AB449" s="2"/>
      <c r="AC449" s="2"/>
      <c r="AD449" s="2"/>
      <c r="AE449" s="2"/>
      <c r="AF449" s="2"/>
      <c r="AG449" s="83"/>
    </row>
    <row r="450" spans="2:33" ht="39.950000000000003" hidden="1" customHeight="1" x14ac:dyDescent="0.25">
      <c r="B450" s="148"/>
      <c r="C450" s="157"/>
      <c r="D450" s="63" t="s">
        <v>68</v>
      </c>
      <c r="E450" s="64">
        <v>0.35</v>
      </c>
      <c r="F450" s="64" t="s">
        <v>63</v>
      </c>
      <c r="G450" s="64">
        <f t="shared" si="72"/>
        <v>70</v>
      </c>
      <c r="H450" s="78">
        <v>17.8</v>
      </c>
      <c r="I450" s="67">
        <f t="shared" si="73"/>
        <v>21.36</v>
      </c>
      <c r="J450" s="68">
        <f t="shared" si="68"/>
        <v>1495.2</v>
      </c>
      <c r="K450" s="92"/>
      <c r="L450" s="2" t="s">
        <v>1026</v>
      </c>
      <c r="M450" s="2" t="s">
        <v>1027</v>
      </c>
      <c r="N450" s="2" t="s">
        <v>156</v>
      </c>
      <c r="O450" s="2" t="s">
        <v>47</v>
      </c>
      <c r="P450" s="2" t="s">
        <v>1028</v>
      </c>
      <c r="Q450" s="2" t="s">
        <v>60</v>
      </c>
      <c r="R450" s="2" t="s">
        <v>67</v>
      </c>
      <c r="S450" s="2" t="s">
        <v>68</v>
      </c>
      <c r="T450" s="2" t="s">
        <v>63</v>
      </c>
      <c r="U450" s="2" t="s">
        <v>47</v>
      </c>
      <c r="V450" s="2" t="s">
        <v>346</v>
      </c>
      <c r="W450" s="83" t="s">
        <v>91</v>
      </c>
      <c r="X450" s="92"/>
      <c r="Z450" s="86"/>
      <c r="AA450" s="86"/>
      <c r="AB450" s="2"/>
      <c r="AC450" s="2"/>
      <c r="AD450" s="2"/>
      <c r="AE450" s="2"/>
      <c r="AF450" s="2"/>
      <c r="AG450" s="83"/>
    </row>
    <row r="451" spans="2:33" ht="24.95" customHeight="1" thickBot="1" x14ac:dyDescent="0.3">
      <c r="B451" s="79"/>
      <c r="C451" s="80"/>
      <c r="D451" s="80"/>
      <c r="E451" s="81"/>
      <c r="F451" s="81"/>
      <c r="G451" s="81"/>
      <c r="H451" s="81"/>
      <c r="I451" s="81" t="s">
        <v>13</v>
      </c>
      <c r="J451" s="82">
        <f>SUM(J421:J450)/2</f>
        <v>40812.19</v>
      </c>
      <c r="L451" s="104"/>
    </row>
    <row r="452" spans="2:33" ht="5.0999999999999996" customHeight="1" thickBot="1" x14ac:dyDescent="0.3">
      <c r="B452" s="149"/>
      <c r="C452" s="150"/>
      <c r="D452" s="150"/>
      <c r="E452" s="150"/>
      <c r="F452" s="150"/>
      <c r="G452" s="150"/>
      <c r="H452" s="150"/>
      <c r="I452" s="150"/>
      <c r="J452" s="151"/>
    </row>
    <row r="453" spans="2:33" ht="30" customHeight="1" x14ac:dyDescent="0.25">
      <c r="B453" s="106" t="s">
        <v>1623</v>
      </c>
      <c r="C453" s="158" t="s">
        <v>28</v>
      </c>
      <c r="D453" s="158"/>
      <c r="E453" s="158"/>
      <c r="F453" s="158"/>
      <c r="G453" s="158"/>
      <c r="H453" s="158"/>
      <c r="I453" s="107"/>
      <c r="J453" s="108">
        <f>J490/$J$492</f>
        <v>0.14118308160663307</v>
      </c>
    </row>
    <row r="454" spans="2:33" ht="54.95" customHeight="1" x14ac:dyDescent="0.25">
      <c r="B454" s="153" t="s">
        <v>1993</v>
      </c>
      <c r="C454" s="154"/>
      <c r="D454" s="154"/>
      <c r="E454" s="154"/>
      <c r="F454" s="96" t="s">
        <v>15</v>
      </c>
      <c r="G454" s="60">
        <f>ROUNDUP(30.6*13.7,0)</f>
        <v>420</v>
      </c>
      <c r="H454" s="97">
        <f>J454/G454/(1+$I$3)</f>
        <v>35.70240079365081</v>
      </c>
      <c r="I454" s="97">
        <f>J454/G454</f>
        <v>42.842880952380966</v>
      </c>
      <c r="J454" s="98">
        <f>SUM(J455:J461)</f>
        <v>17994.010000000006</v>
      </c>
      <c r="L454" s="55" t="s">
        <v>531</v>
      </c>
      <c r="M454" s="55" t="s">
        <v>1994</v>
      </c>
      <c r="N454" s="55" t="s">
        <v>156</v>
      </c>
      <c r="O454" s="55" t="s">
        <v>47</v>
      </c>
      <c r="P454" s="55" t="s">
        <v>1624</v>
      </c>
      <c r="Q454" s="55" t="s">
        <v>44</v>
      </c>
      <c r="R454" s="55" t="s">
        <v>44</v>
      </c>
      <c r="S454" s="55" t="s">
        <v>44</v>
      </c>
      <c r="T454" s="9" t="s">
        <v>44</v>
      </c>
      <c r="U454" s="9" t="s">
        <v>44</v>
      </c>
      <c r="V454" s="9" t="s">
        <v>44</v>
      </c>
      <c r="W454" s="9" t="s">
        <v>44</v>
      </c>
    </row>
    <row r="455" spans="2:33" ht="39.950000000000003" hidden="1" customHeight="1" x14ac:dyDescent="0.25">
      <c r="B455" s="147" t="s">
        <v>1644</v>
      </c>
      <c r="C455" s="155" t="s">
        <v>1630</v>
      </c>
      <c r="D455" s="63" t="s">
        <v>539</v>
      </c>
      <c r="E455" s="64">
        <v>1.26</v>
      </c>
      <c r="F455" s="65" t="s">
        <v>540</v>
      </c>
      <c r="G455" s="65">
        <f t="shared" ref="G455:G461" si="74">ROUNDUP(E455*$G$454,2)</f>
        <v>529.20000000000005</v>
      </c>
      <c r="H455" s="66">
        <v>0.15</v>
      </c>
      <c r="I455" s="67">
        <f t="shared" ref="I455:I461" si="75">ROUNDUP(H455*(1+$I$3),2)</f>
        <v>0.18</v>
      </c>
      <c r="J455" s="68">
        <f t="shared" ref="J455:J461" si="76">ROUNDUP(G455*I455,2)</f>
        <v>95.26</v>
      </c>
      <c r="L455" s="1" t="s">
        <v>531</v>
      </c>
      <c r="M455" s="1" t="s">
        <v>1994</v>
      </c>
      <c r="N455" s="1" t="s">
        <v>156</v>
      </c>
      <c r="O455" s="1" t="s">
        <v>47</v>
      </c>
      <c r="P455" s="1" t="s">
        <v>1624</v>
      </c>
      <c r="Q455" s="1" t="s">
        <v>95</v>
      </c>
      <c r="R455" s="1" t="s">
        <v>538</v>
      </c>
      <c r="S455" s="1" t="s">
        <v>539</v>
      </c>
      <c r="T455" s="1" t="s">
        <v>540</v>
      </c>
      <c r="U455" s="1" t="s">
        <v>47</v>
      </c>
      <c r="V455" s="1" t="s">
        <v>541</v>
      </c>
      <c r="W455" s="76" t="s">
        <v>209</v>
      </c>
    </row>
    <row r="456" spans="2:33" ht="39.950000000000003" hidden="1" customHeight="1" x14ac:dyDescent="0.25">
      <c r="B456" s="152"/>
      <c r="C456" s="156"/>
      <c r="D456" s="63" t="s">
        <v>1995</v>
      </c>
      <c r="E456" s="65">
        <v>1.26</v>
      </c>
      <c r="F456" s="65" t="s">
        <v>150</v>
      </c>
      <c r="G456" s="65">
        <f t="shared" si="74"/>
        <v>529.20000000000005</v>
      </c>
      <c r="H456" s="66">
        <v>2.2799999999999998</v>
      </c>
      <c r="I456" s="67">
        <f t="shared" si="75"/>
        <v>2.7399999999999998</v>
      </c>
      <c r="J456" s="68">
        <f t="shared" si="76"/>
        <v>1450.01</v>
      </c>
      <c r="L456" s="1" t="s">
        <v>531</v>
      </c>
      <c r="M456" s="1" t="s">
        <v>1994</v>
      </c>
      <c r="N456" s="1" t="s">
        <v>156</v>
      </c>
      <c r="O456" s="1" t="s">
        <v>47</v>
      </c>
      <c r="P456" s="1" t="s">
        <v>1624</v>
      </c>
      <c r="Q456" s="1" t="s">
        <v>95</v>
      </c>
      <c r="R456" s="1" t="s">
        <v>543</v>
      </c>
      <c r="S456" s="1" t="s">
        <v>1995</v>
      </c>
      <c r="T456" s="1" t="s">
        <v>150</v>
      </c>
      <c r="U456" s="1" t="s">
        <v>47</v>
      </c>
      <c r="V456" s="1" t="s">
        <v>541</v>
      </c>
      <c r="W456" s="76" t="s">
        <v>1625</v>
      </c>
    </row>
    <row r="457" spans="2:33" ht="39.950000000000003" hidden="1" customHeight="1" x14ac:dyDescent="0.25">
      <c r="B457" s="152"/>
      <c r="C457" s="156"/>
      <c r="D457" s="63" t="s">
        <v>1996</v>
      </c>
      <c r="E457" s="65">
        <v>1.357</v>
      </c>
      <c r="F457" s="65" t="s">
        <v>156</v>
      </c>
      <c r="G457" s="65">
        <f t="shared" si="74"/>
        <v>569.94000000000005</v>
      </c>
      <c r="H457" s="66">
        <v>19.78</v>
      </c>
      <c r="I457" s="67">
        <f t="shared" si="75"/>
        <v>23.740000000000002</v>
      </c>
      <c r="J457" s="68">
        <f t="shared" si="76"/>
        <v>13530.380000000001</v>
      </c>
      <c r="L457" s="1">
        <v>94210</v>
      </c>
      <c r="M457" s="1" t="s">
        <v>1994</v>
      </c>
      <c r="N457" s="1" t="s">
        <v>156</v>
      </c>
      <c r="O457" s="1" t="s">
        <v>47</v>
      </c>
      <c r="P457" s="1" t="s">
        <v>1624</v>
      </c>
      <c r="Q457" s="1" t="s">
        <v>95</v>
      </c>
      <c r="R457" s="1" t="s">
        <v>546</v>
      </c>
      <c r="S457" s="1" t="s">
        <v>1996</v>
      </c>
      <c r="T457" s="1" t="s">
        <v>156</v>
      </c>
      <c r="U457" s="1" t="s">
        <v>47</v>
      </c>
      <c r="V457" s="1" t="s">
        <v>548</v>
      </c>
      <c r="W457" s="76" t="s">
        <v>1626</v>
      </c>
    </row>
    <row r="458" spans="2:33" ht="39.950000000000003" hidden="1" customHeight="1" x14ac:dyDescent="0.25">
      <c r="B458" s="152"/>
      <c r="C458" s="156"/>
      <c r="D458" s="63" t="s">
        <v>68</v>
      </c>
      <c r="E458" s="65">
        <v>0.16600000000000001</v>
      </c>
      <c r="F458" s="65" t="s">
        <v>63</v>
      </c>
      <c r="G458" s="65">
        <f t="shared" si="74"/>
        <v>69.72</v>
      </c>
      <c r="H458" s="66">
        <v>17.8</v>
      </c>
      <c r="I458" s="67">
        <f t="shared" si="75"/>
        <v>21.36</v>
      </c>
      <c r="J458" s="68">
        <f t="shared" si="76"/>
        <v>1489.22</v>
      </c>
      <c r="L458" s="1" t="s">
        <v>531</v>
      </c>
      <c r="M458" s="1" t="s">
        <v>1994</v>
      </c>
      <c r="N458" s="1" t="s">
        <v>156</v>
      </c>
      <c r="O458" s="1" t="s">
        <v>47</v>
      </c>
      <c r="P458" s="1" t="s">
        <v>1624</v>
      </c>
      <c r="Q458" s="1" t="s">
        <v>60</v>
      </c>
      <c r="R458" s="1" t="s">
        <v>67</v>
      </c>
      <c r="S458" s="1" t="s">
        <v>68</v>
      </c>
      <c r="T458" s="1" t="s">
        <v>63</v>
      </c>
      <c r="U458" s="1" t="s">
        <v>47</v>
      </c>
      <c r="V458" s="1" t="s">
        <v>551</v>
      </c>
      <c r="W458" s="76" t="s">
        <v>91</v>
      </c>
    </row>
    <row r="459" spans="2:33" ht="39.950000000000003" hidden="1" customHeight="1" x14ac:dyDescent="0.25">
      <c r="B459" s="152"/>
      <c r="C459" s="156"/>
      <c r="D459" s="63" t="s">
        <v>554</v>
      </c>
      <c r="E459" s="65">
        <v>0.128</v>
      </c>
      <c r="F459" s="65" t="s">
        <v>63</v>
      </c>
      <c r="G459" s="65">
        <f t="shared" si="74"/>
        <v>53.76</v>
      </c>
      <c r="H459" s="66">
        <v>20</v>
      </c>
      <c r="I459" s="67">
        <f t="shared" si="75"/>
        <v>24</v>
      </c>
      <c r="J459" s="68">
        <f t="shared" si="76"/>
        <v>1290.24</v>
      </c>
      <c r="L459" s="1" t="s">
        <v>531</v>
      </c>
      <c r="M459" s="1" t="s">
        <v>1994</v>
      </c>
      <c r="N459" s="1" t="s">
        <v>156</v>
      </c>
      <c r="O459" s="1" t="s">
        <v>47</v>
      </c>
      <c r="P459" s="1" t="s">
        <v>1624</v>
      </c>
      <c r="Q459" s="1" t="s">
        <v>60</v>
      </c>
      <c r="R459" s="1" t="s">
        <v>553</v>
      </c>
      <c r="S459" s="1" t="s">
        <v>554</v>
      </c>
      <c r="T459" s="1" t="s">
        <v>63</v>
      </c>
      <c r="U459" s="1" t="s">
        <v>47</v>
      </c>
      <c r="V459" s="1" t="s">
        <v>555</v>
      </c>
      <c r="W459" s="76" t="s">
        <v>1627</v>
      </c>
    </row>
    <row r="460" spans="2:33" ht="39.950000000000003" hidden="1" customHeight="1" x14ac:dyDescent="0.25">
      <c r="B460" s="152"/>
      <c r="C460" s="156"/>
      <c r="D460" s="63" t="s">
        <v>521</v>
      </c>
      <c r="E460" s="65">
        <v>5.3E-3</v>
      </c>
      <c r="F460" s="65" t="s">
        <v>133</v>
      </c>
      <c r="G460" s="65">
        <f t="shared" si="74"/>
        <v>2.23</v>
      </c>
      <c r="H460" s="66">
        <v>22.23</v>
      </c>
      <c r="I460" s="67">
        <f t="shared" si="75"/>
        <v>26.680000000000003</v>
      </c>
      <c r="J460" s="68">
        <f t="shared" si="76"/>
        <v>59.5</v>
      </c>
      <c r="L460" s="1" t="s">
        <v>531</v>
      </c>
      <c r="M460" s="1" t="s">
        <v>1994</v>
      </c>
      <c r="N460" s="1" t="s">
        <v>156</v>
      </c>
      <c r="O460" s="1" t="s">
        <v>47</v>
      </c>
      <c r="P460" s="1" t="s">
        <v>1624</v>
      </c>
      <c r="Q460" s="1" t="s">
        <v>60</v>
      </c>
      <c r="R460" s="1" t="s">
        <v>520</v>
      </c>
      <c r="S460" s="1" t="s">
        <v>521</v>
      </c>
      <c r="T460" s="1" t="s">
        <v>133</v>
      </c>
      <c r="U460" s="1" t="s">
        <v>47</v>
      </c>
      <c r="V460" s="1" t="s">
        <v>556</v>
      </c>
      <c r="W460" s="76" t="s">
        <v>1628</v>
      </c>
    </row>
    <row r="461" spans="2:33" ht="39.950000000000003" hidden="1" customHeight="1" x14ac:dyDescent="0.25">
      <c r="B461" s="152"/>
      <c r="C461" s="156"/>
      <c r="D461" s="63" t="s">
        <v>526</v>
      </c>
      <c r="E461" s="65">
        <v>7.3000000000000001E-3</v>
      </c>
      <c r="F461" s="65" t="s">
        <v>139</v>
      </c>
      <c r="G461" s="65">
        <f t="shared" si="74"/>
        <v>3.07</v>
      </c>
      <c r="H461" s="66">
        <v>21.55</v>
      </c>
      <c r="I461" s="67">
        <f t="shared" si="75"/>
        <v>25.86</v>
      </c>
      <c r="J461" s="68">
        <f t="shared" si="76"/>
        <v>79.400000000000006</v>
      </c>
      <c r="L461" s="1" t="s">
        <v>531</v>
      </c>
      <c r="M461" s="1" t="s">
        <v>1994</v>
      </c>
      <c r="N461" s="1" t="s">
        <v>156</v>
      </c>
      <c r="O461" s="1" t="s">
        <v>47</v>
      </c>
      <c r="P461" s="1" t="s">
        <v>1624</v>
      </c>
      <c r="Q461" s="1" t="s">
        <v>60</v>
      </c>
      <c r="R461" s="1" t="s">
        <v>525</v>
      </c>
      <c r="S461" s="1" t="s">
        <v>526</v>
      </c>
      <c r="T461" s="1" t="s">
        <v>139</v>
      </c>
      <c r="U461" s="1" t="s">
        <v>47</v>
      </c>
      <c r="V461" s="1" t="s">
        <v>557</v>
      </c>
      <c r="W461" s="76" t="s">
        <v>1629</v>
      </c>
    </row>
    <row r="462" spans="2:33" ht="39.950000000000003" customHeight="1" x14ac:dyDescent="0.25">
      <c r="B462" s="145" t="s">
        <v>1841</v>
      </c>
      <c r="C462" s="146"/>
      <c r="D462" s="146"/>
      <c r="E462" s="146"/>
      <c r="F462" s="60" t="s">
        <v>938</v>
      </c>
      <c r="G462" s="60">
        <f>ROUNDUP(4.75+1.82*2+11.81+2.87+3.32+2.17*2+7.36+13.34*2+30.11,1)</f>
        <v>94.899999999999991</v>
      </c>
      <c r="H462" s="61">
        <f>J462/G462/(1+$I$3)</f>
        <v>65.773884791008086</v>
      </c>
      <c r="I462" s="61">
        <f>J462/G462</f>
        <v>78.928661749209695</v>
      </c>
      <c r="J462" s="62">
        <f>SUM(J463:J471)</f>
        <v>7490.33</v>
      </c>
      <c r="L462" s="1" t="s">
        <v>1631</v>
      </c>
      <c r="M462" s="1" t="s">
        <v>1842</v>
      </c>
      <c r="N462" s="1" t="s">
        <v>37</v>
      </c>
      <c r="O462" s="1" t="s">
        <v>47</v>
      </c>
      <c r="P462" s="1" t="s">
        <v>1632</v>
      </c>
      <c r="Q462" s="1" t="s">
        <v>44</v>
      </c>
      <c r="R462" s="1" t="s">
        <v>44</v>
      </c>
      <c r="S462" s="1" t="s">
        <v>44</v>
      </c>
      <c r="T462" s="1" t="s">
        <v>44</v>
      </c>
      <c r="U462" s="1" t="s">
        <v>44</v>
      </c>
      <c r="V462" s="1" t="s">
        <v>44</v>
      </c>
      <c r="W462" s="76" t="s">
        <v>44</v>
      </c>
    </row>
    <row r="463" spans="2:33" ht="39.950000000000003" hidden="1" customHeight="1" x14ac:dyDescent="0.25">
      <c r="B463" s="147" t="s">
        <v>1645</v>
      </c>
      <c r="C463" s="155" t="s">
        <v>1643</v>
      </c>
      <c r="D463" s="63" t="s">
        <v>465</v>
      </c>
      <c r="E463" s="64">
        <v>8.1000000000000003E-2</v>
      </c>
      <c r="F463" s="64" t="s">
        <v>466</v>
      </c>
      <c r="G463" s="64">
        <f>ROUNDUP(E463*$G$462,2)</f>
        <v>7.6899999999999995</v>
      </c>
      <c r="H463" s="78">
        <v>33.24</v>
      </c>
      <c r="I463" s="89">
        <f t="shared" ref="I463:I471" si="77">ROUNDUP(H463*(1+$I$3),2)</f>
        <v>39.89</v>
      </c>
      <c r="J463" s="93">
        <f t="shared" ref="J463:J471" si="78">ROUNDUP(G463*I463,2)</f>
        <v>306.76</v>
      </c>
      <c r="L463" s="1" t="s">
        <v>1631</v>
      </c>
      <c r="M463" s="1" t="s">
        <v>1842</v>
      </c>
      <c r="N463" s="1" t="s">
        <v>37</v>
      </c>
      <c r="O463" s="1" t="s">
        <v>47</v>
      </c>
      <c r="P463" s="1" t="s">
        <v>1632</v>
      </c>
      <c r="Q463" s="1" t="s">
        <v>95</v>
      </c>
      <c r="R463" s="1" t="s">
        <v>464</v>
      </c>
      <c r="S463" s="1" t="s">
        <v>465</v>
      </c>
      <c r="T463" s="1" t="s">
        <v>466</v>
      </c>
      <c r="U463" s="1" t="s">
        <v>47</v>
      </c>
      <c r="V463" s="1" t="s">
        <v>1633</v>
      </c>
      <c r="W463" s="76" t="s">
        <v>1059</v>
      </c>
    </row>
    <row r="464" spans="2:33" ht="39.950000000000003" hidden="1" customHeight="1" x14ac:dyDescent="0.25">
      <c r="B464" s="152"/>
      <c r="C464" s="156"/>
      <c r="D464" s="63" t="s">
        <v>337</v>
      </c>
      <c r="E464" s="65">
        <v>1.2999999999999999E-2</v>
      </c>
      <c r="F464" s="65" t="s">
        <v>38</v>
      </c>
      <c r="G464" s="65">
        <f>ROUNDUP(E464*$G$462,2)</f>
        <v>1.24</v>
      </c>
      <c r="H464" s="66">
        <v>9.93</v>
      </c>
      <c r="I464" s="67">
        <f t="shared" si="77"/>
        <v>11.92</v>
      </c>
      <c r="J464" s="68">
        <f t="shared" si="78"/>
        <v>14.79</v>
      </c>
      <c r="L464" s="1" t="s">
        <v>1631</v>
      </c>
      <c r="M464" s="1" t="s">
        <v>1842</v>
      </c>
      <c r="N464" s="1" t="s">
        <v>37</v>
      </c>
      <c r="O464" s="1" t="s">
        <v>47</v>
      </c>
      <c r="P464" s="1" t="s">
        <v>1632</v>
      </c>
      <c r="Q464" s="1" t="s">
        <v>95</v>
      </c>
      <c r="R464" s="1" t="s">
        <v>336</v>
      </c>
      <c r="S464" s="1" t="s">
        <v>337</v>
      </c>
      <c r="T464" s="1" t="s">
        <v>38</v>
      </c>
      <c r="U464" s="1" t="s">
        <v>179</v>
      </c>
      <c r="V464" s="1" t="s">
        <v>1634</v>
      </c>
      <c r="W464" s="76" t="s">
        <v>339</v>
      </c>
    </row>
    <row r="465" spans="2:24" ht="39.950000000000003" hidden="1" customHeight="1" x14ac:dyDescent="0.25">
      <c r="B465" s="152"/>
      <c r="C465" s="156"/>
      <c r="D465" s="63" t="s">
        <v>1997</v>
      </c>
      <c r="E465" s="65">
        <v>2.3999999999999998E-3</v>
      </c>
      <c r="F465" s="65" t="s">
        <v>38</v>
      </c>
      <c r="G465" s="65">
        <f t="shared" ref="G465:G471" si="79">ROUNDUP(E465*$G$462,2)</f>
        <v>0.23</v>
      </c>
      <c r="H465" s="66">
        <v>35.75</v>
      </c>
      <c r="I465" s="67">
        <f t="shared" si="77"/>
        <v>42.9</v>
      </c>
      <c r="J465" s="68">
        <f t="shared" si="78"/>
        <v>9.8699999999999992</v>
      </c>
      <c r="L465" s="1" t="s">
        <v>1631</v>
      </c>
      <c r="M465" s="1" t="s">
        <v>1842</v>
      </c>
      <c r="N465" s="1" t="s">
        <v>37</v>
      </c>
      <c r="O465" s="1" t="s">
        <v>47</v>
      </c>
      <c r="P465" s="1" t="s">
        <v>1632</v>
      </c>
      <c r="Q465" s="1" t="s">
        <v>95</v>
      </c>
      <c r="R465" s="1" t="s">
        <v>570</v>
      </c>
      <c r="S465" s="1" t="s">
        <v>1997</v>
      </c>
      <c r="T465" s="1" t="s">
        <v>38</v>
      </c>
      <c r="U465" s="1" t="s">
        <v>47</v>
      </c>
      <c r="V465" s="1" t="s">
        <v>1635</v>
      </c>
      <c r="W465" s="76" t="s">
        <v>1636</v>
      </c>
    </row>
    <row r="466" spans="2:24" ht="39.950000000000003" hidden="1" customHeight="1" x14ac:dyDescent="0.25">
      <c r="B466" s="152"/>
      <c r="C466" s="156"/>
      <c r="D466" s="63" t="s">
        <v>575</v>
      </c>
      <c r="E466" s="65">
        <v>0.09</v>
      </c>
      <c r="F466" s="65" t="s">
        <v>38</v>
      </c>
      <c r="G466" s="65">
        <f>ROUNDUP(E466*$G$462,2)</f>
        <v>8.5499999999999989</v>
      </c>
      <c r="H466" s="66">
        <v>125.21</v>
      </c>
      <c r="I466" s="67">
        <f t="shared" si="77"/>
        <v>150.26</v>
      </c>
      <c r="J466" s="68">
        <f t="shared" si="78"/>
        <v>1284.73</v>
      </c>
      <c r="L466" s="1">
        <v>94228</v>
      </c>
      <c r="M466" s="1" t="s">
        <v>1842</v>
      </c>
      <c r="N466" s="1" t="s">
        <v>37</v>
      </c>
      <c r="O466" s="1" t="s">
        <v>47</v>
      </c>
      <c r="P466" s="1" t="s">
        <v>1632</v>
      </c>
      <c r="Q466" s="1" t="s">
        <v>95</v>
      </c>
      <c r="R466" s="1" t="s">
        <v>574</v>
      </c>
      <c r="S466" s="1" t="s">
        <v>575</v>
      </c>
      <c r="T466" s="1" t="s">
        <v>38</v>
      </c>
      <c r="U466" s="1" t="s">
        <v>47</v>
      </c>
      <c r="V466" s="1" t="s">
        <v>1637</v>
      </c>
      <c r="W466" s="76" t="s">
        <v>1638</v>
      </c>
    </row>
    <row r="467" spans="2:24" ht="39.950000000000003" hidden="1" customHeight="1" x14ac:dyDescent="0.25">
      <c r="B467" s="152"/>
      <c r="C467" s="156"/>
      <c r="D467" s="63" t="s">
        <v>1843</v>
      </c>
      <c r="E467" s="64">
        <v>1.05</v>
      </c>
      <c r="F467" s="65" t="s">
        <v>37</v>
      </c>
      <c r="G467" s="65">
        <f>ROUNDUP(E467*$G$462,2)</f>
        <v>99.65</v>
      </c>
      <c r="H467" s="66">
        <v>36.9</v>
      </c>
      <c r="I467" s="67">
        <f t="shared" si="77"/>
        <v>44.28</v>
      </c>
      <c r="J467" s="68">
        <f t="shared" si="78"/>
        <v>4412.51</v>
      </c>
      <c r="L467" s="1" t="s">
        <v>1631</v>
      </c>
      <c r="M467" s="1" t="s">
        <v>1842</v>
      </c>
      <c r="N467" s="1" t="s">
        <v>37</v>
      </c>
      <c r="O467" s="1" t="s">
        <v>47</v>
      </c>
      <c r="P467" s="1" t="s">
        <v>1632</v>
      </c>
      <c r="Q467" s="1" t="s">
        <v>95</v>
      </c>
      <c r="R467" s="1" t="s">
        <v>1639</v>
      </c>
      <c r="S467" s="1" t="s">
        <v>1843</v>
      </c>
      <c r="T467" s="1" t="s">
        <v>37</v>
      </c>
      <c r="U467" s="1" t="s">
        <v>47</v>
      </c>
      <c r="V467" s="1" t="s">
        <v>581</v>
      </c>
      <c r="W467" s="76" t="s">
        <v>1640</v>
      </c>
    </row>
    <row r="468" spans="2:24" ht="39.950000000000003" hidden="1" customHeight="1" x14ac:dyDescent="0.25">
      <c r="B468" s="152"/>
      <c r="C468" s="156"/>
      <c r="D468" s="63" t="s">
        <v>68</v>
      </c>
      <c r="E468" s="65">
        <v>0.371</v>
      </c>
      <c r="F468" s="65" t="s">
        <v>63</v>
      </c>
      <c r="G468" s="65">
        <f>ROUNDUP(E468*$G$462,2)</f>
        <v>35.21</v>
      </c>
      <c r="H468" s="66">
        <v>17.8</v>
      </c>
      <c r="I468" s="67">
        <f t="shared" si="77"/>
        <v>21.36</v>
      </c>
      <c r="J468" s="68">
        <f t="shared" si="78"/>
        <v>752.09</v>
      </c>
      <c r="L468" s="1" t="s">
        <v>1631</v>
      </c>
      <c r="M468" s="1" t="s">
        <v>1842</v>
      </c>
      <c r="N468" s="1" t="s">
        <v>37</v>
      </c>
      <c r="O468" s="1" t="s">
        <v>47</v>
      </c>
      <c r="P468" s="1" t="s">
        <v>1632</v>
      </c>
      <c r="Q468" s="1" t="s">
        <v>60</v>
      </c>
      <c r="R468" s="1" t="s">
        <v>67</v>
      </c>
      <c r="S468" s="1" t="s">
        <v>68</v>
      </c>
      <c r="T468" s="1" t="s">
        <v>63</v>
      </c>
      <c r="U468" s="1" t="s">
        <v>47</v>
      </c>
      <c r="V468" s="1" t="s">
        <v>1641</v>
      </c>
      <c r="W468" s="76" t="s">
        <v>91</v>
      </c>
    </row>
    <row r="469" spans="2:24" ht="39.950000000000003" hidden="1" customHeight="1" x14ac:dyDescent="0.25">
      <c r="B469" s="152"/>
      <c r="C469" s="156"/>
      <c r="D469" s="63" t="s">
        <v>554</v>
      </c>
      <c r="E469" s="65">
        <v>0.27700000000000002</v>
      </c>
      <c r="F469" s="65" t="s">
        <v>63</v>
      </c>
      <c r="G469" s="65">
        <f>ROUNDUP(E469*$G$462,2)</f>
        <v>26.290000000000003</v>
      </c>
      <c r="H469" s="66">
        <v>20</v>
      </c>
      <c r="I469" s="67">
        <f t="shared" si="77"/>
        <v>24</v>
      </c>
      <c r="J469" s="68">
        <f t="shared" si="78"/>
        <v>630.96</v>
      </c>
      <c r="L469" s="1" t="s">
        <v>1631</v>
      </c>
      <c r="M469" s="1" t="s">
        <v>1842</v>
      </c>
      <c r="N469" s="1" t="s">
        <v>37</v>
      </c>
      <c r="O469" s="1" t="s">
        <v>47</v>
      </c>
      <c r="P469" s="1" t="s">
        <v>1632</v>
      </c>
      <c r="Q469" s="1" t="s">
        <v>60</v>
      </c>
      <c r="R469" s="1" t="s">
        <v>553</v>
      </c>
      <c r="S469" s="1" t="s">
        <v>554</v>
      </c>
      <c r="T469" s="1" t="s">
        <v>63</v>
      </c>
      <c r="U469" s="1" t="s">
        <v>47</v>
      </c>
      <c r="V469" s="1" t="s">
        <v>1642</v>
      </c>
      <c r="W469" s="76" t="s">
        <v>1627</v>
      </c>
    </row>
    <row r="470" spans="2:24" ht="39.950000000000003" hidden="1" customHeight="1" x14ac:dyDescent="0.25">
      <c r="B470" s="152"/>
      <c r="C470" s="156"/>
      <c r="D470" s="63" t="s">
        <v>521</v>
      </c>
      <c r="E470" s="65">
        <v>1.32E-2</v>
      </c>
      <c r="F470" s="65" t="s">
        <v>133</v>
      </c>
      <c r="G470" s="65">
        <f>ROUNDUP(E470*$G$462,2)</f>
        <v>1.26</v>
      </c>
      <c r="H470" s="66">
        <v>22.23</v>
      </c>
      <c r="I470" s="67">
        <f t="shared" si="77"/>
        <v>26.680000000000003</v>
      </c>
      <c r="J470" s="68">
        <f t="shared" si="78"/>
        <v>33.619999999999997</v>
      </c>
      <c r="L470" s="1" t="s">
        <v>1631</v>
      </c>
      <c r="M470" s="1" t="s">
        <v>1842</v>
      </c>
      <c r="N470" s="1" t="s">
        <v>37</v>
      </c>
      <c r="O470" s="1" t="s">
        <v>47</v>
      </c>
      <c r="P470" s="1" t="s">
        <v>1632</v>
      </c>
      <c r="Q470" s="1" t="s">
        <v>60</v>
      </c>
      <c r="R470" s="1" t="s">
        <v>520</v>
      </c>
      <c r="S470" s="1" t="s">
        <v>521</v>
      </c>
      <c r="T470" s="1" t="s">
        <v>133</v>
      </c>
      <c r="U470" s="1" t="s">
        <v>47</v>
      </c>
      <c r="V470" s="1" t="s">
        <v>588</v>
      </c>
      <c r="W470" s="76" t="s">
        <v>1628</v>
      </c>
    </row>
    <row r="471" spans="2:24" ht="39.950000000000003" hidden="1" customHeight="1" x14ac:dyDescent="0.25">
      <c r="B471" s="148"/>
      <c r="C471" s="157"/>
      <c r="D471" s="63" t="s">
        <v>526</v>
      </c>
      <c r="E471" s="65">
        <v>1.83E-2</v>
      </c>
      <c r="F471" s="65" t="s">
        <v>139</v>
      </c>
      <c r="G471" s="65">
        <f t="shared" si="79"/>
        <v>1.74</v>
      </c>
      <c r="H471" s="66">
        <v>21.55</v>
      </c>
      <c r="I471" s="67">
        <f t="shared" si="77"/>
        <v>25.86</v>
      </c>
      <c r="J471" s="68">
        <f t="shared" si="78"/>
        <v>45</v>
      </c>
      <c r="L471" s="1" t="s">
        <v>1631</v>
      </c>
      <c r="M471" s="1" t="s">
        <v>1842</v>
      </c>
      <c r="N471" s="1" t="s">
        <v>37</v>
      </c>
      <c r="O471" s="1" t="s">
        <v>47</v>
      </c>
      <c r="P471" s="1" t="s">
        <v>1632</v>
      </c>
      <c r="Q471" s="1" t="s">
        <v>60</v>
      </c>
      <c r="R471" s="1" t="s">
        <v>525</v>
      </c>
      <c r="S471" s="1" t="s">
        <v>526</v>
      </c>
      <c r="T471" s="1" t="s">
        <v>139</v>
      </c>
      <c r="U471" s="1" t="s">
        <v>47</v>
      </c>
      <c r="V471" s="1" t="s">
        <v>590</v>
      </c>
      <c r="W471" s="76" t="s">
        <v>1629</v>
      </c>
    </row>
    <row r="472" spans="2:24" ht="39.950000000000003" customHeight="1" x14ac:dyDescent="0.25">
      <c r="B472" s="145" t="s">
        <v>1844</v>
      </c>
      <c r="C472" s="146"/>
      <c r="D472" s="146"/>
      <c r="E472" s="146"/>
      <c r="F472" s="60" t="s">
        <v>938</v>
      </c>
      <c r="G472" s="60">
        <f>ROUNDUP(4.75+1.82*2+11.81+2.87+3.32+2.17*2+7.36+13.34*2+30.11,1)</f>
        <v>94.899999999999991</v>
      </c>
      <c r="H472" s="61">
        <f>J472/G472/(1+$I$3)</f>
        <v>33.117053038285917</v>
      </c>
      <c r="I472" s="61">
        <f>J472/G472</f>
        <v>39.740463645943102</v>
      </c>
      <c r="J472" s="62">
        <f>SUM(J473:J481)</f>
        <v>3771.3700000000003</v>
      </c>
      <c r="L472" s="1" t="s">
        <v>560</v>
      </c>
      <c r="M472" s="1" t="s">
        <v>1845</v>
      </c>
      <c r="N472" s="1" t="s">
        <v>37</v>
      </c>
      <c r="O472" s="1" t="s">
        <v>47</v>
      </c>
      <c r="P472" s="1" t="s">
        <v>1666</v>
      </c>
      <c r="Q472" s="1" t="s">
        <v>44</v>
      </c>
      <c r="R472" s="1" t="s">
        <v>44</v>
      </c>
      <c r="S472" s="1" t="s">
        <v>44</v>
      </c>
      <c r="T472" s="1" t="s">
        <v>44</v>
      </c>
      <c r="U472" s="1" t="s">
        <v>44</v>
      </c>
      <c r="V472" s="1" t="s">
        <v>44</v>
      </c>
      <c r="W472" s="76" t="s">
        <v>44</v>
      </c>
      <c r="X472" s="76" t="s">
        <v>44</v>
      </c>
    </row>
    <row r="473" spans="2:24" ht="39.950000000000003" hidden="1" customHeight="1" x14ac:dyDescent="0.25">
      <c r="B473" s="147" t="s">
        <v>1665</v>
      </c>
      <c r="C473" s="155" t="s">
        <v>1674</v>
      </c>
      <c r="D473" s="63" t="s">
        <v>465</v>
      </c>
      <c r="E473" s="64">
        <v>0.04</v>
      </c>
      <c r="F473" s="64" t="s">
        <v>466</v>
      </c>
      <c r="G473" s="64">
        <f>ROUNDUP(E473*$G$472,2)</f>
        <v>3.8</v>
      </c>
      <c r="H473" s="78">
        <v>33.24</v>
      </c>
      <c r="I473" s="89">
        <f t="shared" ref="I473:I481" si="80">ROUNDUP(H473*(1+$I$3),2)</f>
        <v>39.89</v>
      </c>
      <c r="J473" s="93">
        <f t="shared" ref="J473:J479" si="81">ROUNDUP(G473*I473,2)</f>
        <v>151.59</v>
      </c>
      <c r="L473" s="1" t="s">
        <v>560</v>
      </c>
      <c r="M473" s="1" t="s">
        <v>1845</v>
      </c>
      <c r="N473" s="1" t="s">
        <v>37</v>
      </c>
      <c r="O473" s="1" t="s">
        <v>47</v>
      </c>
      <c r="P473" s="1" t="s">
        <v>1666</v>
      </c>
      <c r="Q473" s="1" t="s">
        <v>95</v>
      </c>
      <c r="R473" s="1" t="s">
        <v>464</v>
      </c>
      <c r="S473" s="1" t="s">
        <v>465</v>
      </c>
      <c r="T473" s="1" t="s">
        <v>466</v>
      </c>
      <c r="U473" s="1" t="s">
        <v>47</v>
      </c>
      <c r="V473" s="1" t="s">
        <v>567</v>
      </c>
      <c r="W473" s="76" t="s">
        <v>1649</v>
      </c>
      <c r="X473" s="76" t="s">
        <v>802</v>
      </c>
    </row>
    <row r="474" spans="2:24" ht="39.950000000000003" hidden="1" customHeight="1" x14ac:dyDescent="0.25">
      <c r="B474" s="152"/>
      <c r="C474" s="156"/>
      <c r="D474" s="63" t="s">
        <v>337</v>
      </c>
      <c r="E474" s="65">
        <v>6.0000000000000001E-3</v>
      </c>
      <c r="F474" s="65" t="s">
        <v>38</v>
      </c>
      <c r="G474" s="64">
        <f>ROUNDUP(E474*$G$472,2)</f>
        <v>0.57000000000000006</v>
      </c>
      <c r="H474" s="66">
        <v>9.93</v>
      </c>
      <c r="I474" s="67">
        <f t="shared" si="80"/>
        <v>11.92</v>
      </c>
      <c r="J474" s="68">
        <f t="shared" si="81"/>
        <v>6.8</v>
      </c>
      <c r="L474" s="1" t="s">
        <v>560</v>
      </c>
      <c r="M474" s="1" t="s">
        <v>1845</v>
      </c>
      <c r="N474" s="1" t="s">
        <v>37</v>
      </c>
      <c r="O474" s="1" t="s">
        <v>47</v>
      </c>
      <c r="P474" s="1" t="s">
        <v>1666</v>
      </c>
      <c r="Q474" s="1" t="s">
        <v>95</v>
      </c>
      <c r="R474" s="1" t="s">
        <v>336</v>
      </c>
      <c r="S474" s="1" t="s">
        <v>337</v>
      </c>
      <c r="T474" s="1" t="s">
        <v>38</v>
      </c>
      <c r="U474" s="1" t="s">
        <v>179</v>
      </c>
      <c r="V474" s="1" t="s">
        <v>569</v>
      </c>
      <c r="W474" s="76" t="s">
        <v>1648</v>
      </c>
      <c r="X474" s="76" t="s">
        <v>57</v>
      </c>
    </row>
    <row r="475" spans="2:24" ht="39.950000000000003" hidden="1" customHeight="1" x14ac:dyDescent="0.25">
      <c r="B475" s="152"/>
      <c r="C475" s="156"/>
      <c r="D475" s="63" t="s">
        <v>1997</v>
      </c>
      <c r="E475" s="65">
        <v>1.1999999999999999E-3</v>
      </c>
      <c r="F475" s="65" t="s">
        <v>38</v>
      </c>
      <c r="G475" s="64">
        <f>ROUNDUP(E475*$G$472,2)</f>
        <v>0.12</v>
      </c>
      <c r="H475" s="66">
        <v>35.75</v>
      </c>
      <c r="I475" s="67">
        <f t="shared" si="80"/>
        <v>42.9</v>
      </c>
      <c r="J475" s="68">
        <f t="shared" si="81"/>
        <v>5.1499999999999995</v>
      </c>
      <c r="L475" s="1">
        <v>94231</v>
      </c>
      <c r="M475" s="1" t="s">
        <v>1845</v>
      </c>
      <c r="N475" s="1" t="s">
        <v>37</v>
      </c>
      <c r="O475" s="1" t="s">
        <v>47</v>
      </c>
      <c r="P475" s="1" t="s">
        <v>1666</v>
      </c>
      <c r="Q475" s="1" t="s">
        <v>95</v>
      </c>
      <c r="R475" s="1" t="s">
        <v>570</v>
      </c>
      <c r="S475" s="1" t="s">
        <v>1997</v>
      </c>
      <c r="T475" s="1" t="s">
        <v>38</v>
      </c>
      <c r="U475" s="1" t="s">
        <v>47</v>
      </c>
      <c r="V475" s="1" t="s">
        <v>572</v>
      </c>
      <c r="W475" s="76" t="s">
        <v>1636</v>
      </c>
      <c r="X475" s="76" t="s">
        <v>220</v>
      </c>
    </row>
    <row r="476" spans="2:24" ht="39.950000000000003" hidden="1" customHeight="1" x14ac:dyDescent="0.25">
      <c r="B476" s="152"/>
      <c r="C476" s="156"/>
      <c r="D476" s="63" t="s">
        <v>575</v>
      </c>
      <c r="E476" s="65">
        <v>4.4999999999999998E-2</v>
      </c>
      <c r="F476" s="65" t="s">
        <v>38</v>
      </c>
      <c r="G476" s="64">
        <f>ROUNDUP(E476*$G$472,2)</f>
        <v>4.2799999999999994</v>
      </c>
      <c r="H476" s="66">
        <v>125.21</v>
      </c>
      <c r="I476" s="67">
        <f t="shared" si="80"/>
        <v>150.26</v>
      </c>
      <c r="J476" s="68">
        <f t="shared" si="81"/>
        <v>643.12</v>
      </c>
      <c r="L476" s="1" t="s">
        <v>560</v>
      </c>
      <c r="M476" s="1" t="s">
        <v>1845</v>
      </c>
      <c r="N476" s="1" t="s">
        <v>37</v>
      </c>
      <c r="O476" s="1" t="s">
        <v>47</v>
      </c>
      <c r="P476" s="1" t="s">
        <v>1666</v>
      </c>
      <c r="Q476" s="1" t="s">
        <v>95</v>
      </c>
      <c r="R476" s="1" t="s">
        <v>574</v>
      </c>
      <c r="S476" s="1" t="s">
        <v>575</v>
      </c>
      <c r="T476" s="1" t="s">
        <v>38</v>
      </c>
      <c r="U476" s="1" t="s">
        <v>47</v>
      </c>
      <c r="V476" s="1" t="s">
        <v>576</v>
      </c>
      <c r="W476" s="76" t="s">
        <v>1667</v>
      </c>
      <c r="X476" s="76" t="s">
        <v>1668</v>
      </c>
    </row>
    <row r="477" spans="2:24" ht="39.950000000000003" hidden="1" customHeight="1" x14ac:dyDescent="0.25">
      <c r="B477" s="152"/>
      <c r="C477" s="156"/>
      <c r="D477" s="63" t="s">
        <v>1846</v>
      </c>
      <c r="E477" s="64">
        <v>1.05</v>
      </c>
      <c r="F477" s="65" t="s">
        <v>37</v>
      </c>
      <c r="G477" s="64">
        <f>ROUNDUP(E477*$G$472,2)</f>
        <v>99.65</v>
      </c>
      <c r="H477" s="66">
        <v>18.489999999999998</v>
      </c>
      <c r="I477" s="67">
        <f t="shared" si="80"/>
        <v>22.19</v>
      </c>
      <c r="J477" s="68">
        <f t="shared" si="81"/>
        <v>2211.2400000000002</v>
      </c>
      <c r="L477" s="1" t="s">
        <v>560</v>
      </c>
      <c r="M477" s="1" t="s">
        <v>1845</v>
      </c>
      <c r="N477" s="1" t="s">
        <v>37</v>
      </c>
      <c r="O477" s="1" t="s">
        <v>47</v>
      </c>
      <c r="P477" s="1" t="s">
        <v>1666</v>
      </c>
      <c r="Q477" s="1" t="s">
        <v>95</v>
      </c>
      <c r="R477" s="1" t="s">
        <v>579</v>
      </c>
      <c r="S477" s="1" t="s">
        <v>1846</v>
      </c>
      <c r="T477" s="1" t="s">
        <v>37</v>
      </c>
      <c r="U477" s="1" t="s">
        <v>47</v>
      </c>
      <c r="V477" s="1" t="s">
        <v>581</v>
      </c>
      <c r="W477" s="76" t="s">
        <v>1669</v>
      </c>
      <c r="X477" s="76" t="s">
        <v>1670</v>
      </c>
    </row>
    <row r="478" spans="2:24" ht="39.950000000000003" hidden="1" customHeight="1" x14ac:dyDescent="0.25">
      <c r="B478" s="152"/>
      <c r="C478" s="156"/>
      <c r="D478" s="63" t="s">
        <v>68</v>
      </c>
      <c r="E478" s="65">
        <v>0.20699999999999999</v>
      </c>
      <c r="F478" s="65" t="s">
        <v>63</v>
      </c>
      <c r="G478" s="64">
        <f t="shared" ref="G478:G481" si="82">ROUNDUP(E478*$G$472,2)</f>
        <v>19.650000000000002</v>
      </c>
      <c r="H478" s="66">
        <v>17.8</v>
      </c>
      <c r="I478" s="67">
        <f t="shared" si="80"/>
        <v>21.36</v>
      </c>
      <c r="J478" s="68">
        <f t="shared" si="81"/>
        <v>419.73</v>
      </c>
      <c r="L478" s="1" t="s">
        <v>560</v>
      </c>
      <c r="M478" s="1" t="s">
        <v>1845</v>
      </c>
      <c r="N478" s="1" t="s">
        <v>37</v>
      </c>
      <c r="O478" s="1" t="s">
        <v>47</v>
      </c>
      <c r="P478" s="1" t="s">
        <v>1666</v>
      </c>
      <c r="Q478" s="1" t="s">
        <v>60</v>
      </c>
      <c r="R478" s="1" t="s">
        <v>67</v>
      </c>
      <c r="S478" s="1" t="s">
        <v>68</v>
      </c>
      <c r="T478" s="1" t="s">
        <v>63</v>
      </c>
      <c r="U478" s="1" t="s">
        <v>47</v>
      </c>
      <c r="V478" s="1" t="s">
        <v>584</v>
      </c>
      <c r="W478" s="76" t="s">
        <v>91</v>
      </c>
      <c r="X478" s="76" t="s">
        <v>1671</v>
      </c>
    </row>
    <row r="479" spans="2:24" ht="39.950000000000003" hidden="1" customHeight="1" x14ac:dyDescent="0.25">
      <c r="B479" s="152"/>
      <c r="C479" s="156"/>
      <c r="D479" s="63" t="s">
        <v>554</v>
      </c>
      <c r="E479" s="65">
        <v>0.112</v>
      </c>
      <c r="F479" s="65" t="s">
        <v>63</v>
      </c>
      <c r="G479" s="64">
        <f>ROUNDUP(E479*$G$472,2)</f>
        <v>10.629999999999999</v>
      </c>
      <c r="H479" s="66">
        <v>20</v>
      </c>
      <c r="I479" s="67">
        <f t="shared" si="80"/>
        <v>24</v>
      </c>
      <c r="J479" s="68">
        <f t="shared" si="81"/>
        <v>255.12</v>
      </c>
      <c r="L479" s="1" t="s">
        <v>560</v>
      </c>
      <c r="M479" s="1" t="s">
        <v>1845</v>
      </c>
      <c r="N479" s="1" t="s">
        <v>37</v>
      </c>
      <c r="O479" s="1" t="s">
        <v>47</v>
      </c>
      <c r="P479" s="1" t="s">
        <v>1666</v>
      </c>
      <c r="Q479" s="1" t="s">
        <v>60</v>
      </c>
      <c r="R479" s="1" t="s">
        <v>553</v>
      </c>
      <c r="S479" s="1" t="s">
        <v>554</v>
      </c>
      <c r="T479" s="1" t="s">
        <v>63</v>
      </c>
      <c r="U479" s="1" t="s">
        <v>47</v>
      </c>
      <c r="V479" s="1" t="s">
        <v>586</v>
      </c>
      <c r="W479" s="76" t="s">
        <v>1627</v>
      </c>
      <c r="X479" s="76" t="s">
        <v>1135</v>
      </c>
    </row>
    <row r="480" spans="2:24" ht="39.950000000000003" hidden="1" customHeight="1" x14ac:dyDescent="0.25">
      <c r="B480" s="152"/>
      <c r="C480" s="156"/>
      <c r="D480" s="63" t="s">
        <v>521</v>
      </c>
      <c r="E480" s="65">
        <v>1.32E-2</v>
      </c>
      <c r="F480" s="65" t="s">
        <v>133</v>
      </c>
      <c r="G480" s="64">
        <f>ROUNDUP(E480*$G$472,2)</f>
        <v>1.26</v>
      </c>
      <c r="H480" s="66">
        <v>22.23</v>
      </c>
      <c r="I480" s="67">
        <f t="shared" si="80"/>
        <v>26.680000000000003</v>
      </c>
      <c r="J480" s="68">
        <f t="shared" ref="J480" si="83">ROUNDUP(G480*I480,2)</f>
        <v>33.619999999999997</v>
      </c>
      <c r="L480" s="1" t="s">
        <v>560</v>
      </c>
      <c r="M480" s="1" t="s">
        <v>1845</v>
      </c>
      <c r="N480" s="1" t="s">
        <v>37</v>
      </c>
      <c r="O480" s="1" t="s">
        <v>47</v>
      </c>
      <c r="P480" s="1" t="s">
        <v>1666</v>
      </c>
      <c r="Q480" s="1" t="s">
        <v>60</v>
      </c>
      <c r="R480" s="1" t="s">
        <v>520</v>
      </c>
      <c r="S480" s="1" t="s">
        <v>521</v>
      </c>
      <c r="T480" s="1" t="s">
        <v>133</v>
      </c>
      <c r="U480" s="1" t="s">
        <v>47</v>
      </c>
      <c r="V480" s="1" t="s">
        <v>588</v>
      </c>
      <c r="W480" s="76" t="s">
        <v>1672</v>
      </c>
      <c r="X480" s="76" t="s">
        <v>340</v>
      </c>
    </row>
    <row r="481" spans="2:24" ht="39.950000000000003" hidden="1" customHeight="1" x14ac:dyDescent="0.25">
      <c r="B481" s="148"/>
      <c r="C481" s="157"/>
      <c r="D481" s="63" t="s">
        <v>526</v>
      </c>
      <c r="E481" s="65">
        <v>1.83E-2</v>
      </c>
      <c r="F481" s="65" t="s">
        <v>139</v>
      </c>
      <c r="G481" s="64">
        <f t="shared" si="82"/>
        <v>1.74</v>
      </c>
      <c r="H481" s="66">
        <v>21.55</v>
      </c>
      <c r="I481" s="67">
        <f t="shared" si="80"/>
        <v>25.86</v>
      </c>
      <c r="J481" s="68">
        <f>ROUNDUP(G481*I481,2)</f>
        <v>45</v>
      </c>
      <c r="L481" s="1" t="s">
        <v>560</v>
      </c>
      <c r="M481" s="1" t="s">
        <v>1845</v>
      </c>
      <c r="N481" s="1" t="s">
        <v>37</v>
      </c>
      <c r="O481" s="1" t="s">
        <v>47</v>
      </c>
      <c r="P481" s="1" t="s">
        <v>1666</v>
      </c>
      <c r="Q481" s="1" t="s">
        <v>60</v>
      </c>
      <c r="R481" s="1" t="s">
        <v>525</v>
      </c>
      <c r="S481" s="1" t="s">
        <v>526</v>
      </c>
      <c r="T481" s="1" t="s">
        <v>139</v>
      </c>
      <c r="U481" s="1" t="s">
        <v>47</v>
      </c>
      <c r="V481" s="1" t="s">
        <v>590</v>
      </c>
      <c r="W481" s="76" t="s">
        <v>1673</v>
      </c>
      <c r="X481" s="76" t="s">
        <v>1647</v>
      </c>
    </row>
    <row r="482" spans="2:24" ht="39.950000000000003" customHeight="1" x14ac:dyDescent="0.25">
      <c r="B482" s="145" t="s">
        <v>1998</v>
      </c>
      <c r="C482" s="146"/>
      <c r="D482" s="146"/>
      <c r="E482" s="146"/>
      <c r="F482" s="60" t="s">
        <v>938</v>
      </c>
      <c r="G482" s="60">
        <v>30.5</v>
      </c>
      <c r="H482" s="61">
        <f>J482/G482/(1+$I$3)</f>
        <v>43.085519125683049</v>
      </c>
      <c r="I482" s="61">
        <f>J482/G482</f>
        <v>51.702622950819659</v>
      </c>
      <c r="J482" s="62">
        <f>SUM(J483:J489)</f>
        <v>1576.9299999999996</v>
      </c>
      <c r="L482" s="1" t="s">
        <v>1677</v>
      </c>
      <c r="M482" s="1" t="s">
        <v>1999</v>
      </c>
      <c r="N482" s="1" t="s">
        <v>37</v>
      </c>
      <c r="O482" s="1" t="s">
        <v>47</v>
      </c>
      <c r="P482" s="1" t="s">
        <v>1678</v>
      </c>
      <c r="Q482" s="1" t="s">
        <v>44</v>
      </c>
      <c r="R482" s="1" t="s">
        <v>44</v>
      </c>
      <c r="S482" s="1" t="s">
        <v>44</v>
      </c>
      <c r="T482" s="1" t="s">
        <v>44</v>
      </c>
      <c r="U482" s="1" t="s">
        <v>44</v>
      </c>
      <c r="V482" s="1" t="s">
        <v>44</v>
      </c>
      <c r="W482" s="76" t="s">
        <v>44</v>
      </c>
      <c r="X482" s="76" t="s">
        <v>44</v>
      </c>
    </row>
    <row r="483" spans="2:24" ht="39.950000000000003" hidden="1" customHeight="1" x14ac:dyDescent="0.25">
      <c r="B483" s="147" t="s">
        <v>1676</v>
      </c>
      <c r="C483" s="155" t="s">
        <v>1674</v>
      </c>
      <c r="D483" s="63" t="s">
        <v>539</v>
      </c>
      <c r="E483" s="64">
        <v>4.2</v>
      </c>
      <c r="F483" s="64" t="s">
        <v>540</v>
      </c>
      <c r="G483" s="64">
        <f>ROUNDUP(E483*$G$482,2)</f>
        <v>128.1</v>
      </c>
      <c r="H483" s="78">
        <v>0.15</v>
      </c>
      <c r="I483" s="89">
        <f t="shared" ref="I483:I489" si="84">ROUNDUP(H483*(1+$I$3),2)</f>
        <v>0.18</v>
      </c>
      <c r="J483" s="93">
        <f t="shared" ref="J483:J489" si="85">ROUNDUP(G483*I483,2)</f>
        <v>23.060000000000002</v>
      </c>
      <c r="L483" s="1" t="s">
        <v>1677</v>
      </c>
      <c r="M483" s="1" t="s">
        <v>1999</v>
      </c>
      <c r="N483" s="1" t="s">
        <v>37</v>
      </c>
      <c r="O483" s="1" t="s">
        <v>47</v>
      </c>
      <c r="P483" s="1" t="s">
        <v>1678</v>
      </c>
      <c r="Q483" s="1" t="s">
        <v>95</v>
      </c>
      <c r="R483" s="1" t="s">
        <v>538</v>
      </c>
      <c r="S483" s="1" t="s">
        <v>539</v>
      </c>
      <c r="T483" s="1" t="s">
        <v>540</v>
      </c>
      <c r="U483" s="1" t="s">
        <v>47</v>
      </c>
      <c r="V483" s="1" t="s">
        <v>1679</v>
      </c>
      <c r="W483" s="76" t="s">
        <v>558</v>
      </c>
      <c r="X483" s="76" t="s">
        <v>802</v>
      </c>
    </row>
    <row r="484" spans="2:24" ht="39.950000000000003" hidden="1" customHeight="1" x14ac:dyDescent="0.25">
      <c r="B484" s="152"/>
      <c r="C484" s="156"/>
      <c r="D484" s="63" t="s">
        <v>1995</v>
      </c>
      <c r="E484" s="65">
        <v>4.2</v>
      </c>
      <c r="F484" s="65" t="s">
        <v>150</v>
      </c>
      <c r="G484" s="64">
        <f t="shared" ref="G484:G489" si="86">ROUNDUP(E484*$G$482,2)</f>
        <v>128.1</v>
      </c>
      <c r="H484" s="66">
        <v>2.2799999999999998</v>
      </c>
      <c r="I484" s="67">
        <f t="shared" si="84"/>
        <v>2.7399999999999998</v>
      </c>
      <c r="J484" s="68">
        <f t="shared" si="85"/>
        <v>351</v>
      </c>
      <c r="L484" s="1" t="s">
        <v>1677</v>
      </c>
      <c r="M484" s="1" t="s">
        <v>1999</v>
      </c>
      <c r="N484" s="1" t="s">
        <v>37</v>
      </c>
      <c r="O484" s="1" t="s">
        <v>47</v>
      </c>
      <c r="P484" s="1" t="s">
        <v>1678</v>
      </c>
      <c r="Q484" s="1" t="s">
        <v>95</v>
      </c>
      <c r="R484" s="1" t="s">
        <v>543</v>
      </c>
      <c r="S484" s="1" t="s">
        <v>1995</v>
      </c>
      <c r="T484" s="1" t="s">
        <v>150</v>
      </c>
      <c r="U484" s="1" t="s">
        <v>47</v>
      </c>
      <c r="V484" s="1" t="s">
        <v>1679</v>
      </c>
      <c r="W484" s="76" t="s">
        <v>1675</v>
      </c>
      <c r="X484" s="76" t="s">
        <v>57</v>
      </c>
    </row>
    <row r="485" spans="2:24" ht="39.950000000000003" hidden="1" customHeight="1" x14ac:dyDescent="0.25">
      <c r="B485" s="152"/>
      <c r="C485" s="156"/>
      <c r="D485" s="63" t="s">
        <v>2000</v>
      </c>
      <c r="E485" s="65">
        <v>1.0289999999999999</v>
      </c>
      <c r="F485" s="65" t="s">
        <v>150</v>
      </c>
      <c r="G485" s="64">
        <f t="shared" si="86"/>
        <v>31.39</v>
      </c>
      <c r="H485" s="66">
        <v>28.11</v>
      </c>
      <c r="I485" s="67">
        <f t="shared" si="84"/>
        <v>33.739999999999995</v>
      </c>
      <c r="J485" s="68">
        <f t="shared" si="85"/>
        <v>1059.0999999999999</v>
      </c>
      <c r="L485" s="1" t="s">
        <v>1677</v>
      </c>
      <c r="M485" s="1" t="s">
        <v>1999</v>
      </c>
      <c r="N485" s="1" t="s">
        <v>37</v>
      </c>
      <c r="O485" s="1" t="s">
        <v>47</v>
      </c>
      <c r="P485" s="1" t="s">
        <v>1678</v>
      </c>
      <c r="Q485" s="1" t="s">
        <v>95</v>
      </c>
      <c r="R485" s="1" t="s">
        <v>1680</v>
      </c>
      <c r="S485" s="1" t="s">
        <v>2000</v>
      </c>
      <c r="T485" s="1" t="s">
        <v>150</v>
      </c>
      <c r="U485" s="1" t="s">
        <v>47</v>
      </c>
      <c r="V485" s="1" t="s">
        <v>1681</v>
      </c>
      <c r="W485" s="76" t="s">
        <v>1682</v>
      </c>
      <c r="X485" s="76" t="s">
        <v>220</v>
      </c>
    </row>
    <row r="486" spans="2:24" ht="39.950000000000003" hidden="1" customHeight="1" x14ac:dyDescent="0.25">
      <c r="B486" s="152"/>
      <c r="C486" s="156"/>
      <c r="D486" s="63" t="s">
        <v>68</v>
      </c>
      <c r="E486" s="65">
        <v>0.108</v>
      </c>
      <c r="F486" s="65" t="s">
        <v>63</v>
      </c>
      <c r="G486" s="64">
        <f t="shared" si="86"/>
        <v>3.3</v>
      </c>
      <c r="H486" s="66">
        <v>17.8</v>
      </c>
      <c r="I486" s="67">
        <f t="shared" si="84"/>
        <v>21.36</v>
      </c>
      <c r="J486" s="68">
        <f t="shared" si="85"/>
        <v>70.490000000000009</v>
      </c>
      <c r="L486" s="1" t="s">
        <v>1677</v>
      </c>
      <c r="M486" s="1" t="s">
        <v>1999</v>
      </c>
      <c r="N486" s="1" t="s">
        <v>37</v>
      </c>
      <c r="O486" s="1" t="s">
        <v>47</v>
      </c>
      <c r="P486" s="1" t="s">
        <v>1678</v>
      </c>
      <c r="Q486" s="1" t="s">
        <v>60</v>
      </c>
      <c r="R486" s="1" t="s">
        <v>67</v>
      </c>
      <c r="S486" s="1" t="s">
        <v>68</v>
      </c>
      <c r="T486" s="1" t="s">
        <v>63</v>
      </c>
      <c r="U486" s="1" t="s">
        <v>47</v>
      </c>
      <c r="V486" s="1" t="s">
        <v>1683</v>
      </c>
      <c r="W486" s="76" t="s">
        <v>91</v>
      </c>
      <c r="X486" s="76" t="s">
        <v>1668</v>
      </c>
    </row>
    <row r="487" spans="2:24" ht="39.950000000000003" hidden="1" customHeight="1" x14ac:dyDescent="0.25">
      <c r="B487" s="152"/>
      <c r="C487" s="156"/>
      <c r="D487" s="63" t="s">
        <v>554</v>
      </c>
      <c r="E487" s="64">
        <v>9.5000000000000001E-2</v>
      </c>
      <c r="F487" s="65" t="s">
        <v>63</v>
      </c>
      <c r="G487" s="64">
        <f t="shared" si="86"/>
        <v>2.9</v>
      </c>
      <c r="H487" s="66">
        <v>20</v>
      </c>
      <c r="I487" s="67">
        <f t="shared" si="84"/>
        <v>24</v>
      </c>
      <c r="J487" s="68">
        <f t="shared" si="85"/>
        <v>69.599999999999994</v>
      </c>
      <c r="L487" s="1" t="s">
        <v>1677</v>
      </c>
      <c r="M487" s="1" t="s">
        <v>1999</v>
      </c>
      <c r="N487" s="1" t="s">
        <v>37</v>
      </c>
      <c r="O487" s="1" t="s">
        <v>47</v>
      </c>
      <c r="P487" s="1" t="s">
        <v>1678</v>
      </c>
      <c r="Q487" s="1" t="s">
        <v>60</v>
      </c>
      <c r="R487" s="1" t="s">
        <v>553</v>
      </c>
      <c r="S487" s="1" t="s">
        <v>554</v>
      </c>
      <c r="T487" s="1" t="s">
        <v>63</v>
      </c>
      <c r="U487" s="1" t="s">
        <v>47</v>
      </c>
      <c r="V487" s="1" t="s">
        <v>792</v>
      </c>
      <c r="W487" s="76" t="s">
        <v>1627</v>
      </c>
      <c r="X487" s="76" t="s">
        <v>1670</v>
      </c>
    </row>
    <row r="488" spans="2:24" ht="39.950000000000003" hidden="1" customHeight="1" x14ac:dyDescent="0.25">
      <c r="B488" s="152"/>
      <c r="C488" s="156"/>
      <c r="D488" s="63" t="s">
        <v>521</v>
      </c>
      <c r="E488" s="65">
        <v>1.8E-3</v>
      </c>
      <c r="F488" s="65" t="s">
        <v>133</v>
      </c>
      <c r="G488" s="64">
        <f t="shared" si="86"/>
        <v>6.0000000000000005E-2</v>
      </c>
      <c r="H488" s="66">
        <v>22.23</v>
      </c>
      <c r="I488" s="67">
        <f t="shared" si="84"/>
        <v>26.680000000000003</v>
      </c>
      <c r="J488" s="68">
        <f t="shared" si="85"/>
        <v>1.61</v>
      </c>
      <c r="L488" s="1" t="s">
        <v>1677</v>
      </c>
      <c r="M488" s="1" t="s">
        <v>1999</v>
      </c>
      <c r="N488" s="1" t="s">
        <v>37</v>
      </c>
      <c r="O488" s="1" t="s">
        <v>47</v>
      </c>
      <c r="P488" s="1" t="s">
        <v>1678</v>
      </c>
      <c r="Q488" s="1" t="s">
        <v>60</v>
      </c>
      <c r="R488" s="1" t="s">
        <v>520</v>
      </c>
      <c r="S488" s="1" t="s">
        <v>521</v>
      </c>
      <c r="T488" s="1" t="s">
        <v>133</v>
      </c>
      <c r="U488" s="1" t="s">
        <v>47</v>
      </c>
      <c r="V488" s="1" t="s">
        <v>1684</v>
      </c>
      <c r="W488" s="76" t="s">
        <v>1672</v>
      </c>
      <c r="X488" s="76" t="s">
        <v>1671</v>
      </c>
    </row>
    <row r="489" spans="2:24" ht="39.950000000000003" hidden="1" customHeight="1" x14ac:dyDescent="0.25">
      <c r="B489" s="148"/>
      <c r="C489" s="157"/>
      <c r="D489" s="63" t="s">
        <v>526</v>
      </c>
      <c r="E489" s="65">
        <v>2.5999999999999999E-3</v>
      </c>
      <c r="F489" s="65" t="s">
        <v>139</v>
      </c>
      <c r="G489" s="64">
        <f t="shared" si="86"/>
        <v>0.08</v>
      </c>
      <c r="H489" s="66">
        <v>21.55</v>
      </c>
      <c r="I489" s="67">
        <f t="shared" si="84"/>
        <v>25.86</v>
      </c>
      <c r="J489" s="68">
        <f t="shared" si="85"/>
        <v>2.0699999999999998</v>
      </c>
      <c r="L489" s="1" t="s">
        <v>1677</v>
      </c>
      <c r="M489" s="1" t="s">
        <v>1999</v>
      </c>
      <c r="N489" s="1" t="s">
        <v>37</v>
      </c>
      <c r="O489" s="1" t="s">
        <v>47</v>
      </c>
      <c r="P489" s="1" t="s">
        <v>1678</v>
      </c>
      <c r="Q489" s="1" t="s">
        <v>60</v>
      </c>
      <c r="R489" s="1" t="s">
        <v>525</v>
      </c>
      <c r="S489" s="1" t="s">
        <v>526</v>
      </c>
      <c r="T489" s="1" t="s">
        <v>139</v>
      </c>
      <c r="U489" s="1" t="s">
        <v>47</v>
      </c>
      <c r="V489" s="1" t="s">
        <v>1685</v>
      </c>
      <c r="W489" s="76" t="s">
        <v>1673</v>
      </c>
      <c r="X489" s="76" t="s">
        <v>1135</v>
      </c>
    </row>
    <row r="490" spans="2:24" ht="24.95" customHeight="1" thickBot="1" x14ac:dyDescent="0.3">
      <c r="B490" s="79"/>
      <c r="C490" s="80"/>
      <c r="D490" s="80"/>
      <c r="E490" s="81"/>
      <c r="F490" s="81"/>
      <c r="G490" s="81"/>
      <c r="H490" s="81"/>
      <c r="I490" s="81" t="s">
        <v>13</v>
      </c>
      <c r="J490" s="82">
        <f>SUM(J454:J489)/2</f>
        <v>30832.64000000001</v>
      </c>
      <c r="L490" s="104"/>
    </row>
    <row r="491" spans="2:24" ht="5.0999999999999996" customHeight="1" thickBot="1" x14ac:dyDescent="0.3">
      <c r="B491" s="149"/>
      <c r="C491" s="150"/>
      <c r="D491" s="150"/>
      <c r="E491" s="150"/>
      <c r="F491" s="150"/>
      <c r="G491" s="150"/>
      <c r="H491" s="150"/>
      <c r="I491" s="150"/>
      <c r="J491" s="151"/>
    </row>
    <row r="492" spans="2:24" ht="24.95" customHeight="1" thickBot="1" x14ac:dyDescent="0.3">
      <c r="B492" s="79"/>
      <c r="C492" s="80"/>
      <c r="D492" s="80"/>
      <c r="E492" s="81"/>
      <c r="F492" s="81"/>
      <c r="G492" s="81"/>
      <c r="H492" s="81"/>
      <c r="I492" s="81" t="s">
        <v>32</v>
      </c>
      <c r="J492" s="82">
        <f>J29+J46+J85+J117+J146+J194+J250+J285+J361+J418+J451+J490</f>
        <v>218387.64000000004</v>
      </c>
      <c r="L492" s="104"/>
    </row>
    <row r="493" spans="2:24" ht="39.950000000000003" customHeight="1" x14ac:dyDescent="0.25">
      <c r="J493" s="101"/>
    </row>
    <row r="494" spans="2:24" ht="39.950000000000003" customHeight="1" x14ac:dyDescent="0.25">
      <c r="J494" s="101"/>
    </row>
  </sheetData>
  <mergeCells count="234">
    <mergeCell ref="B491:J491"/>
    <mergeCell ref="C453:H453"/>
    <mergeCell ref="B454:E454"/>
    <mergeCell ref="B455:B461"/>
    <mergeCell ref="C455:C461"/>
    <mergeCell ref="B462:E462"/>
    <mergeCell ref="B463:B471"/>
    <mergeCell ref="C463:C471"/>
    <mergeCell ref="B444:E444"/>
    <mergeCell ref="B445:B450"/>
    <mergeCell ref="C445:C450"/>
    <mergeCell ref="B452:J452"/>
    <mergeCell ref="B472:E472"/>
    <mergeCell ref="B473:B481"/>
    <mergeCell ref="C473:C481"/>
    <mergeCell ref="B482:E482"/>
    <mergeCell ref="B483:B489"/>
    <mergeCell ref="C483:C489"/>
    <mergeCell ref="C287:H287"/>
    <mergeCell ref="C406:C407"/>
    <mergeCell ref="B408:E408"/>
    <mergeCell ref="I6:J6"/>
    <mergeCell ref="B433:E433"/>
    <mergeCell ref="B434:B436"/>
    <mergeCell ref="C434:C436"/>
    <mergeCell ref="B280:E280"/>
    <mergeCell ref="B281:B284"/>
    <mergeCell ref="C281:C284"/>
    <mergeCell ref="C224:C234"/>
    <mergeCell ref="B321:E321"/>
    <mergeCell ref="B322:B330"/>
    <mergeCell ref="C322:C330"/>
    <mergeCell ref="B296:E296"/>
    <mergeCell ref="B297:B300"/>
    <mergeCell ref="B429:E429"/>
    <mergeCell ref="B430:B432"/>
    <mergeCell ref="C430:C432"/>
    <mergeCell ref="B251:J251"/>
    <mergeCell ref="B341:E341"/>
    <mergeCell ref="B342:B350"/>
    <mergeCell ref="C342:C350"/>
    <mergeCell ref="B352:B355"/>
    <mergeCell ref="C352:C355"/>
    <mergeCell ref="B419:J419"/>
    <mergeCell ref="B411:E411"/>
    <mergeCell ref="B412:B413"/>
    <mergeCell ref="C412:C413"/>
    <mergeCell ref="B414:E414"/>
    <mergeCell ref="B415:B417"/>
    <mergeCell ref="C415:C417"/>
    <mergeCell ref="B356:E356"/>
    <mergeCell ref="B357:B360"/>
    <mergeCell ref="C357:C360"/>
    <mergeCell ref="B409:B410"/>
    <mergeCell ref="C409:C410"/>
    <mergeCell ref="C363:H363"/>
    <mergeCell ref="B364:E364"/>
    <mergeCell ref="B365:B370"/>
    <mergeCell ref="C365:C370"/>
    <mergeCell ref="B371:E371"/>
    <mergeCell ref="B372:B377"/>
    <mergeCell ref="B383:E383"/>
    <mergeCell ref="B384:B387"/>
    <mergeCell ref="B286:J286"/>
    <mergeCell ref="C87:H87"/>
    <mergeCell ref="B89:B92"/>
    <mergeCell ref="C89:C92"/>
    <mergeCell ref="B132:B134"/>
    <mergeCell ref="C132:C134"/>
    <mergeCell ref="B118:J118"/>
    <mergeCell ref="C119:H119"/>
    <mergeCell ref="B88:E88"/>
    <mergeCell ref="B111:E111"/>
    <mergeCell ref="B112:B116"/>
    <mergeCell ref="C112:C116"/>
    <mergeCell ref="B105:E105"/>
    <mergeCell ref="B106:B110"/>
    <mergeCell ref="C106:C110"/>
    <mergeCell ref="B120:E120"/>
    <mergeCell ref="B121:B125"/>
    <mergeCell ref="C121:C125"/>
    <mergeCell ref="B223:E223"/>
    <mergeCell ref="B224:B234"/>
    <mergeCell ref="C272:C279"/>
    <mergeCell ref="B272:B279"/>
    <mergeCell ref="B271:E271"/>
    <mergeCell ref="C297:C300"/>
    <mergeCell ref="B292:E292"/>
    <mergeCell ref="B293:B295"/>
    <mergeCell ref="C293:C295"/>
    <mergeCell ref="B288:E288"/>
    <mergeCell ref="B289:B291"/>
    <mergeCell ref="C289:C291"/>
    <mergeCell ref="B332:B340"/>
    <mergeCell ref="C332:C340"/>
    <mergeCell ref="B331:E331"/>
    <mergeCell ref="B316:E316"/>
    <mergeCell ref="B317:B320"/>
    <mergeCell ref="C317:C320"/>
    <mergeCell ref="B311:E311"/>
    <mergeCell ref="B312:B315"/>
    <mergeCell ref="C312:C315"/>
    <mergeCell ref="B70:E70"/>
    <mergeCell ref="B71:B76"/>
    <mergeCell ref="C71:C76"/>
    <mergeCell ref="B55:E55"/>
    <mergeCell ref="B56:B62"/>
    <mergeCell ref="C56:C62"/>
    <mergeCell ref="B437:E437"/>
    <mergeCell ref="B438:B443"/>
    <mergeCell ref="C438:C443"/>
    <mergeCell ref="B422:B424"/>
    <mergeCell ref="C422:C424"/>
    <mergeCell ref="B425:E425"/>
    <mergeCell ref="B426:B428"/>
    <mergeCell ref="C426:C428"/>
    <mergeCell ref="C252:H252"/>
    <mergeCell ref="B351:E351"/>
    <mergeCell ref="C420:H420"/>
    <mergeCell ref="B421:E421"/>
    <mergeCell ref="B254:B270"/>
    <mergeCell ref="C254:C270"/>
    <mergeCell ref="B253:E253"/>
    <mergeCell ref="C372:C377"/>
    <mergeCell ref="B362:J362"/>
    <mergeCell ref="B388:E388"/>
    <mergeCell ref="C78:C79"/>
    <mergeCell ref="B2:J2"/>
    <mergeCell ref="D4:G4"/>
    <mergeCell ref="D5:G5"/>
    <mergeCell ref="D6:G6"/>
    <mergeCell ref="B3:C3"/>
    <mergeCell ref="B4:C4"/>
    <mergeCell ref="B5:C5"/>
    <mergeCell ref="B6:C6"/>
    <mergeCell ref="B10:E10"/>
    <mergeCell ref="D7:E7"/>
    <mergeCell ref="C9:H9"/>
    <mergeCell ref="B8:J8"/>
    <mergeCell ref="B47:J47"/>
    <mergeCell ref="C31:H31"/>
    <mergeCell ref="B33:B38"/>
    <mergeCell ref="C33:C38"/>
    <mergeCell ref="B40:B45"/>
    <mergeCell ref="C40:C45"/>
    <mergeCell ref="B77:E77"/>
    <mergeCell ref="B78:B79"/>
    <mergeCell ref="B32:E32"/>
    <mergeCell ref="B63:E63"/>
    <mergeCell ref="B64:B69"/>
    <mergeCell ref="C64:C69"/>
    <mergeCell ref="B49:E49"/>
    <mergeCell ref="B50:B54"/>
    <mergeCell ref="C50:C54"/>
    <mergeCell ref="B39:E39"/>
    <mergeCell ref="C48:H48"/>
    <mergeCell ref="B11:E11"/>
    <mergeCell ref="B12:B13"/>
    <mergeCell ref="C12:C13"/>
    <mergeCell ref="B17:E17"/>
    <mergeCell ref="B18:B19"/>
    <mergeCell ref="C18:C19"/>
    <mergeCell ref="B26:E26"/>
    <mergeCell ref="B27:B28"/>
    <mergeCell ref="C27:C28"/>
    <mergeCell ref="C15:C16"/>
    <mergeCell ref="B14:E14"/>
    <mergeCell ref="B20:E20"/>
    <mergeCell ref="B21:B22"/>
    <mergeCell ref="C21:C22"/>
    <mergeCell ref="B15:B16"/>
    <mergeCell ref="B23:E23"/>
    <mergeCell ref="B24:B25"/>
    <mergeCell ref="C24:C25"/>
    <mergeCell ref="B86:J86"/>
    <mergeCell ref="B30:J30"/>
    <mergeCell ref="B126:E126"/>
    <mergeCell ref="B127:B130"/>
    <mergeCell ref="C127:C130"/>
    <mergeCell ref="B235:E235"/>
    <mergeCell ref="B236:B249"/>
    <mergeCell ref="C236:C249"/>
    <mergeCell ref="B174:E174"/>
    <mergeCell ref="B175:B193"/>
    <mergeCell ref="C175:C193"/>
    <mergeCell ref="B131:E131"/>
    <mergeCell ref="B135:E135"/>
    <mergeCell ref="B136:B139"/>
    <mergeCell ref="C136:C139"/>
    <mergeCell ref="B80:E80"/>
    <mergeCell ref="B81:B84"/>
    <mergeCell ref="C81:C84"/>
    <mergeCell ref="B93:E93"/>
    <mergeCell ref="B94:B98"/>
    <mergeCell ref="C94:C98"/>
    <mergeCell ref="B99:E99"/>
    <mergeCell ref="B100:B104"/>
    <mergeCell ref="C100:C104"/>
    <mergeCell ref="C384:C387"/>
    <mergeCell ref="B400:E400"/>
    <mergeCell ref="B401:B404"/>
    <mergeCell ref="C401:C404"/>
    <mergeCell ref="B378:E378"/>
    <mergeCell ref="B379:B382"/>
    <mergeCell ref="C379:C382"/>
    <mergeCell ref="B394:E394"/>
    <mergeCell ref="B395:B399"/>
    <mergeCell ref="C395:C399"/>
    <mergeCell ref="B389:B393"/>
    <mergeCell ref="C389:C393"/>
    <mergeCell ref="B405:E405"/>
    <mergeCell ref="B406:B407"/>
    <mergeCell ref="B195:J195"/>
    <mergeCell ref="B140:E140"/>
    <mergeCell ref="B141:B145"/>
    <mergeCell ref="B306:E306"/>
    <mergeCell ref="B307:B310"/>
    <mergeCell ref="C307:C310"/>
    <mergeCell ref="B301:E301"/>
    <mergeCell ref="B302:B305"/>
    <mergeCell ref="C302:C305"/>
    <mergeCell ref="C150:C160"/>
    <mergeCell ref="B147:J147"/>
    <mergeCell ref="C148:H148"/>
    <mergeCell ref="C141:C145"/>
    <mergeCell ref="B149:E149"/>
    <mergeCell ref="B150:B160"/>
    <mergeCell ref="B161:E161"/>
    <mergeCell ref="B162:B173"/>
    <mergeCell ref="C162:C173"/>
    <mergeCell ref="C196:H196"/>
    <mergeCell ref="B197:E197"/>
    <mergeCell ref="B198:B222"/>
    <mergeCell ref="C198:C222"/>
  </mergeCells>
  <printOptions horizontalCentered="1"/>
  <pageMargins left="0.78740157480314965" right="0.78740157480314965" top="1.7716535433070868" bottom="0.78740157480314965" header="0" footer="0"/>
  <pageSetup paperSize="9" scale="67" fitToHeight="0" orientation="portrait" r:id="rId1"/>
  <rowBreaks count="3" manualBreakCount="3">
    <brk id="86" min="1" max="9" man="1"/>
    <brk id="195" min="1" max="9" man="1"/>
    <brk id="362" min="1" max="9" man="1"/>
  </rowBreaks>
  <ignoredErrors>
    <ignoredError sqref="I39:J39 I93 I20 I14 I23 I26 I17 I371 I223 I99 I235 I383 I388 I405 I408 I411 I414 H482 J223:J235 I161:J174 I140:J140 H111:J111 I55:J74 I425:J444 I454:J482 I271:J280 J405:J413 I292:J292 I296:J301 I306 I316:J356 J383:J393 J371:J377 J14:J28 I126:J134 I139 I136:J136 I135 J93:J104 I75:J80 I311 I105:J10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0"/>
  <sheetViews>
    <sheetView view="pageBreakPreview" zoomScale="80" zoomScaleNormal="85" zoomScaleSheetLayoutView="80" workbookViewId="0">
      <selection activeCell="K1" sqref="K1"/>
    </sheetView>
  </sheetViews>
  <sheetFormatPr defaultColWidth="12.7109375" defaultRowHeight="39.950000000000003" customHeight="1" x14ac:dyDescent="0.25"/>
  <cols>
    <col min="1" max="1" width="12.7109375" style="119"/>
    <col min="2" max="2" width="8.7109375" style="119" customWidth="1"/>
    <col min="3" max="3" width="35.7109375" style="119" customWidth="1"/>
    <col min="4" max="4" width="10.7109375" style="121" customWidth="1"/>
    <col min="5" max="5" width="15.7109375" style="121" customWidth="1"/>
    <col min="6" max="10" width="15.7109375" style="120" customWidth="1"/>
    <col min="11" max="11" width="24.140625" style="118" customWidth="1"/>
    <col min="12" max="12" width="18.28515625" style="118" customWidth="1"/>
    <col min="13" max="13" width="15.140625" style="118" customWidth="1"/>
    <col min="14" max="14" width="94.140625" style="118" bestFit="1" customWidth="1"/>
    <col min="15" max="15" width="4.85546875" style="119" bestFit="1" customWidth="1"/>
    <col min="16" max="16" width="49.7109375" style="119" bestFit="1" customWidth="1"/>
    <col min="17" max="17" width="14.28515625" style="119" bestFit="1" customWidth="1"/>
    <col min="18" max="18" width="8.42578125" style="119" bestFit="1" customWidth="1"/>
    <col min="19" max="16384" width="12.7109375" style="119"/>
  </cols>
  <sheetData>
    <row r="1" spans="2:13" ht="39.950000000000003" customHeight="1" thickBot="1" x14ac:dyDescent="0.3"/>
    <row r="2" spans="2:13" ht="30" customHeight="1" thickBot="1" x14ac:dyDescent="0.3">
      <c r="B2" s="196" t="s">
        <v>2102</v>
      </c>
      <c r="C2" s="197"/>
      <c r="D2" s="197"/>
      <c r="E2" s="197"/>
      <c r="F2" s="197"/>
      <c r="G2" s="197"/>
      <c r="H2" s="197"/>
      <c r="I2" s="197"/>
      <c r="J2" s="198"/>
    </row>
    <row r="3" spans="2:13" ht="18" customHeight="1" x14ac:dyDescent="0.25">
      <c r="B3" s="199" t="s">
        <v>1</v>
      </c>
      <c r="C3" s="203" t="s">
        <v>3</v>
      </c>
      <c r="D3" s="201" t="s">
        <v>2090</v>
      </c>
      <c r="E3" s="205" t="s">
        <v>2091</v>
      </c>
      <c r="F3" s="126" t="s">
        <v>2092</v>
      </c>
      <c r="G3" s="126" t="s">
        <v>2094</v>
      </c>
      <c r="H3" s="127" t="s">
        <v>2095</v>
      </c>
      <c r="I3" s="127" t="s">
        <v>2096</v>
      </c>
      <c r="J3" s="144" t="s">
        <v>2097</v>
      </c>
    </row>
    <row r="4" spans="2:13" ht="18" customHeight="1" x14ac:dyDescent="0.25">
      <c r="B4" s="200"/>
      <c r="C4" s="204"/>
      <c r="D4" s="202"/>
      <c r="E4" s="206"/>
      <c r="F4" s="122" t="s">
        <v>2093</v>
      </c>
      <c r="G4" s="122" t="s">
        <v>2098</v>
      </c>
      <c r="H4" s="123" t="s">
        <v>2099</v>
      </c>
      <c r="I4" s="138" t="s">
        <v>2100</v>
      </c>
      <c r="J4" s="139" t="s">
        <v>2101</v>
      </c>
    </row>
    <row r="5" spans="2:13" ht="24.95" customHeight="1" x14ac:dyDescent="0.25">
      <c r="B5" s="187" t="s">
        <v>11</v>
      </c>
      <c r="C5" s="189" t="s">
        <v>958</v>
      </c>
      <c r="D5" s="177">
        <f>Orçamento!J9</f>
        <v>5.1956511824570291E-2</v>
      </c>
      <c r="E5" s="173">
        <f>D5*$E$29</f>
        <v>11346.660000000002</v>
      </c>
      <c r="F5" s="125">
        <f>E5/2</f>
        <v>5673.3300000000008</v>
      </c>
      <c r="G5" s="125">
        <f>F5</f>
        <v>5673.3300000000008</v>
      </c>
      <c r="H5" s="179"/>
      <c r="I5" s="179"/>
      <c r="J5" s="179"/>
      <c r="L5" s="173">
        <f>SUM(F5:J6)</f>
        <v>11346.660000000002</v>
      </c>
      <c r="M5" s="173" t="str">
        <f>IF(L5=E5,"OK","NÃO")</f>
        <v>OK</v>
      </c>
    </row>
    <row r="6" spans="2:13" ht="9.9499999999999993" customHeight="1" x14ac:dyDescent="0.25">
      <c r="B6" s="188"/>
      <c r="C6" s="190"/>
      <c r="D6" s="178"/>
      <c r="E6" s="174"/>
      <c r="F6" s="130"/>
      <c r="G6" s="130"/>
      <c r="H6" s="180"/>
      <c r="I6" s="180"/>
      <c r="J6" s="180"/>
      <c r="L6" s="174"/>
      <c r="M6" s="174"/>
    </row>
    <row r="7" spans="2:13" ht="24.95" customHeight="1" x14ac:dyDescent="0.25">
      <c r="B7" s="187" t="s">
        <v>934</v>
      </c>
      <c r="C7" s="189" t="s">
        <v>20</v>
      </c>
      <c r="D7" s="177">
        <f>Orçamento!J31</f>
        <v>2.5820096778370785E-2</v>
      </c>
      <c r="E7" s="173">
        <f>D7*$E$29</f>
        <v>5638.79</v>
      </c>
      <c r="F7" s="179"/>
      <c r="G7" s="125">
        <f>E7</f>
        <v>5638.79</v>
      </c>
      <c r="H7" s="179"/>
      <c r="I7" s="125"/>
      <c r="J7" s="183"/>
      <c r="L7" s="173">
        <f>SUM(F7:J8)</f>
        <v>5638.79</v>
      </c>
      <c r="M7" s="173" t="str">
        <f>IF(L7=E7,"OK","NÃO")</f>
        <v>OK</v>
      </c>
    </row>
    <row r="8" spans="2:13" ht="9.9499999999999993" customHeight="1" x14ac:dyDescent="0.25">
      <c r="B8" s="188"/>
      <c r="C8" s="190"/>
      <c r="D8" s="178"/>
      <c r="E8" s="174"/>
      <c r="F8" s="180"/>
      <c r="G8" s="130"/>
      <c r="H8" s="180"/>
      <c r="I8" s="124"/>
      <c r="J8" s="184"/>
      <c r="L8" s="174"/>
      <c r="M8" s="174"/>
    </row>
    <row r="9" spans="2:13" ht="24.95" customHeight="1" x14ac:dyDescent="0.25">
      <c r="B9" s="187" t="s">
        <v>16</v>
      </c>
      <c r="C9" s="189" t="s">
        <v>23</v>
      </c>
      <c r="D9" s="177">
        <f>Orçamento!J48</f>
        <v>7.1245652913324173E-2</v>
      </c>
      <c r="E9" s="173">
        <f>D9*$E$29</f>
        <v>15559.169999999995</v>
      </c>
      <c r="F9" s="125"/>
      <c r="G9" s="125">
        <f>Orçamento!J80</f>
        <v>1411.96</v>
      </c>
      <c r="H9" s="125">
        <f>E9-G9</f>
        <v>14147.209999999995</v>
      </c>
      <c r="I9" s="125"/>
      <c r="J9" s="140"/>
      <c r="L9" s="173">
        <f>SUM(G9:J10)</f>
        <v>15559.169999999995</v>
      </c>
      <c r="M9" s="173" t="str">
        <f>IF(L9=E9,"OK","NÃO")</f>
        <v>OK</v>
      </c>
    </row>
    <row r="10" spans="2:13" ht="9.9499999999999993" customHeight="1" x14ac:dyDescent="0.25">
      <c r="B10" s="188"/>
      <c r="C10" s="190"/>
      <c r="D10" s="178"/>
      <c r="E10" s="174"/>
      <c r="F10" s="124"/>
      <c r="G10" s="130"/>
      <c r="H10" s="130"/>
      <c r="I10" s="124"/>
      <c r="J10" s="128"/>
      <c r="L10" s="174"/>
      <c r="M10" s="174"/>
    </row>
    <row r="11" spans="2:13" ht="24.95" customHeight="1" x14ac:dyDescent="0.25">
      <c r="B11" s="187" t="s">
        <v>19</v>
      </c>
      <c r="C11" s="189" t="s">
        <v>29</v>
      </c>
      <c r="D11" s="177">
        <f>Orçamento!J87</f>
        <v>0.27675906933194566</v>
      </c>
      <c r="E11" s="173">
        <f>D11*$E$29</f>
        <v>60440.76</v>
      </c>
      <c r="F11" s="125"/>
      <c r="G11" s="179"/>
      <c r="H11" s="125">
        <f>E11/2</f>
        <v>30220.38</v>
      </c>
      <c r="I11" s="125">
        <f>H11</f>
        <v>30220.38</v>
      </c>
      <c r="J11" s="140"/>
      <c r="L11" s="173">
        <f>SUM(F11:J12)</f>
        <v>60440.76</v>
      </c>
      <c r="M11" s="173" t="str">
        <f>IF(L11=E11,"OK","NÃO")</f>
        <v>OK</v>
      </c>
    </row>
    <row r="12" spans="2:13" ht="9.9499999999999993" customHeight="1" x14ac:dyDescent="0.25">
      <c r="B12" s="188"/>
      <c r="C12" s="190"/>
      <c r="D12" s="178"/>
      <c r="E12" s="174"/>
      <c r="F12" s="124"/>
      <c r="G12" s="180"/>
      <c r="H12" s="130"/>
      <c r="I12" s="130"/>
      <c r="J12" s="128"/>
      <c r="L12" s="174"/>
      <c r="M12" s="174"/>
    </row>
    <row r="13" spans="2:13" ht="24.95" customHeight="1" x14ac:dyDescent="0.25">
      <c r="B13" s="187" t="s">
        <v>22</v>
      </c>
      <c r="C13" s="207" t="s">
        <v>1604</v>
      </c>
      <c r="D13" s="177">
        <f>Orçamento!J119</f>
        <v>5.0339387338953781E-2</v>
      </c>
      <c r="E13" s="173">
        <f>D13*$E$29</f>
        <v>10993.499999999998</v>
      </c>
      <c r="F13" s="137"/>
      <c r="G13" s="137"/>
      <c r="H13" s="125">
        <f>E13</f>
        <v>10993.499999999998</v>
      </c>
      <c r="I13" s="125"/>
      <c r="J13" s="140"/>
      <c r="L13" s="173">
        <f>SUM(F13:J14)</f>
        <v>10993.499999999998</v>
      </c>
      <c r="M13" s="173" t="str">
        <f>IF(L13=E13,"OK","NÃO")</f>
        <v>OK</v>
      </c>
    </row>
    <row r="14" spans="2:13" ht="9.9499999999999993" customHeight="1" x14ac:dyDescent="0.25">
      <c r="B14" s="188"/>
      <c r="C14" s="208"/>
      <c r="D14" s="178"/>
      <c r="E14" s="174"/>
      <c r="F14" s="124"/>
      <c r="G14" s="124"/>
      <c r="H14" s="130"/>
      <c r="I14" s="124"/>
      <c r="J14" s="128"/>
      <c r="L14" s="174"/>
      <c r="M14" s="174"/>
    </row>
    <row r="15" spans="2:13" ht="24.95" customHeight="1" x14ac:dyDescent="0.25">
      <c r="B15" s="187" t="s">
        <v>26</v>
      </c>
      <c r="C15" s="189" t="s">
        <v>1324</v>
      </c>
      <c r="D15" s="177">
        <f>Orçamento!J148</f>
        <v>2.2026200750188973E-2</v>
      </c>
      <c r="E15" s="173">
        <f>D15*$E$29</f>
        <v>4810.25</v>
      </c>
      <c r="F15" s="125"/>
      <c r="G15" s="125">
        <f>E15/2</f>
        <v>2405.125</v>
      </c>
      <c r="H15" s="125">
        <f>G15</f>
        <v>2405.125</v>
      </c>
      <c r="I15" s="125"/>
      <c r="J15" s="140"/>
      <c r="L15" s="173">
        <f>SUM(G15:J16)</f>
        <v>4810.25</v>
      </c>
      <c r="M15" s="173" t="str">
        <f>IF(L15=E15,"OK","NÃO")</f>
        <v>OK</v>
      </c>
    </row>
    <row r="16" spans="2:13" ht="9.9499999999999993" customHeight="1" x14ac:dyDescent="0.25">
      <c r="B16" s="188"/>
      <c r="C16" s="190"/>
      <c r="D16" s="178"/>
      <c r="E16" s="174"/>
      <c r="F16" s="124"/>
      <c r="G16" s="130"/>
      <c r="H16" s="130"/>
      <c r="I16" s="124"/>
      <c r="J16" s="128"/>
      <c r="L16" s="174"/>
      <c r="M16" s="174"/>
    </row>
    <row r="17" spans="2:13" ht="24.95" customHeight="1" x14ac:dyDescent="0.25">
      <c r="B17" s="187" t="s">
        <v>1237</v>
      </c>
      <c r="C17" s="189" t="s">
        <v>1111</v>
      </c>
      <c r="D17" s="177">
        <f>Orçamento!J196</f>
        <v>1.5626388013534095E-2</v>
      </c>
      <c r="E17" s="173">
        <f>D17*$E$29</f>
        <v>3412.6099999999997</v>
      </c>
      <c r="F17" s="137"/>
      <c r="G17" s="125">
        <f>E17</f>
        <v>3412.6099999999997</v>
      </c>
      <c r="H17" s="137"/>
      <c r="I17" s="137"/>
      <c r="J17" s="140"/>
      <c r="L17" s="173">
        <f>SUM(F17:J18)</f>
        <v>3412.6099999999997</v>
      </c>
      <c r="M17" s="173" t="str">
        <f>IF(L17=E17,"OK","NÃO")</f>
        <v>OK</v>
      </c>
    </row>
    <row r="18" spans="2:13" ht="9.9499999999999993" customHeight="1" x14ac:dyDescent="0.25">
      <c r="B18" s="188"/>
      <c r="C18" s="190"/>
      <c r="D18" s="178"/>
      <c r="E18" s="174"/>
      <c r="F18" s="124"/>
      <c r="G18" s="130"/>
      <c r="H18" s="124"/>
      <c r="I18" s="124"/>
      <c r="J18" s="128"/>
      <c r="L18" s="174"/>
      <c r="M18" s="174"/>
    </row>
    <row r="19" spans="2:13" ht="24.95" customHeight="1" x14ac:dyDescent="0.25">
      <c r="B19" s="187" t="s">
        <v>1442</v>
      </c>
      <c r="C19" s="189" t="s">
        <v>1366</v>
      </c>
      <c r="D19" s="177">
        <f>Orçamento!J252</f>
        <v>2.0303896319407079E-2</v>
      </c>
      <c r="E19" s="173">
        <f>D19*$E$29</f>
        <v>4434.119999999999</v>
      </c>
      <c r="F19" s="137"/>
      <c r="G19" s="125">
        <f>E19</f>
        <v>4434.119999999999</v>
      </c>
      <c r="H19" s="137"/>
      <c r="I19" s="137"/>
      <c r="J19" s="140"/>
      <c r="L19" s="173">
        <f>SUM(F19:J20)</f>
        <v>4434.119999999999</v>
      </c>
      <c r="M19" s="173" t="str">
        <f>IF(L19=E19,"OK","NÃO")</f>
        <v>OK</v>
      </c>
    </row>
    <row r="20" spans="2:13" ht="9.9499999999999993" customHeight="1" x14ac:dyDescent="0.25">
      <c r="B20" s="188"/>
      <c r="C20" s="190"/>
      <c r="D20" s="178"/>
      <c r="E20" s="174"/>
      <c r="F20" s="124"/>
      <c r="G20" s="130"/>
      <c r="H20" s="124"/>
      <c r="I20" s="124"/>
      <c r="J20" s="128"/>
      <c r="L20" s="174"/>
      <c r="M20" s="174"/>
    </row>
    <row r="21" spans="2:13" ht="24.95" customHeight="1" x14ac:dyDescent="0.25">
      <c r="B21" s="187" t="s">
        <v>1443</v>
      </c>
      <c r="C21" s="189" t="s">
        <v>1449</v>
      </c>
      <c r="D21" s="177">
        <f>Orçamento!J287</f>
        <v>0.10306915721054541</v>
      </c>
      <c r="E21" s="173">
        <f>D21*$E$29</f>
        <v>22509.03</v>
      </c>
      <c r="F21" s="137"/>
      <c r="G21" s="125">
        <f>E21/2</f>
        <v>11254.514999999999</v>
      </c>
      <c r="H21" s="125">
        <f>G21</f>
        <v>11254.514999999999</v>
      </c>
      <c r="I21" s="137"/>
      <c r="J21" s="140"/>
      <c r="L21" s="173">
        <f>SUM(F21:J22)</f>
        <v>22509.03</v>
      </c>
      <c r="M21" s="173" t="str">
        <f>IF(L21=E21,"OK","NÃO")</f>
        <v>OK</v>
      </c>
    </row>
    <row r="22" spans="2:13" ht="9.9499999999999993" customHeight="1" x14ac:dyDescent="0.25">
      <c r="B22" s="188"/>
      <c r="C22" s="190"/>
      <c r="D22" s="178"/>
      <c r="E22" s="174"/>
      <c r="F22" s="124"/>
      <c r="G22" s="130"/>
      <c r="H22" s="130"/>
      <c r="I22" s="124"/>
      <c r="J22" s="128"/>
      <c r="L22" s="174"/>
      <c r="M22" s="174"/>
    </row>
    <row r="23" spans="2:13" ht="24.95" customHeight="1" x14ac:dyDescent="0.25">
      <c r="B23" s="187" t="s">
        <v>1444</v>
      </c>
      <c r="C23" s="189" t="s">
        <v>1450</v>
      </c>
      <c r="D23" s="177">
        <f>Orçamento!J363</f>
        <v>3.4790979929083893E-2</v>
      </c>
      <c r="E23" s="173">
        <f>D23*$E$29</f>
        <v>7597.92</v>
      </c>
      <c r="F23" s="137"/>
      <c r="G23" s="137"/>
      <c r="H23" s="137"/>
      <c r="I23" s="137"/>
      <c r="J23" s="125">
        <f>E23</f>
        <v>7597.92</v>
      </c>
      <c r="L23" s="173">
        <f>SUM(F23:J24)</f>
        <v>7597.92</v>
      </c>
      <c r="M23" s="173" t="str">
        <f>IF(L23=E23,"OK","NÃO")</f>
        <v>OK</v>
      </c>
    </row>
    <row r="24" spans="2:13" ht="9.9499999999999993" customHeight="1" x14ac:dyDescent="0.25">
      <c r="B24" s="188"/>
      <c r="C24" s="190"/>
      <c r="D24" s="178"/>
      <c r="E24" s="174"/>
      <c r="F24" s="124"/>
      <c r="G24" s="124"/>
      <c r="H24" s="124"/>
      <c r="I24" s="124"/>
      <c r="J24" s="130"/>
      <c r="L24" s="174"/>
      <c r="M24" s="174"/>
    </row>
    <row r="25" spans="2:13" ht="24.95" customHeight="1" x14ac:dyDescent="0.25">
      <c r="B25" s="187" t="s">
        <v>1445</v>
      </c>
      <c r="C25" s="189" t="s">
        <v>30</v>
      </c>
      <c r="D25" s="177">
        <f>Orçamento!J420</f>
        <v>0.18687957798344262</v>
      </c>
      <c r="E25" s="173">
        <f>D25*$E$29</f>
        <v>40812.19</v>
      </c>
      <c r="F25" s="179"/>
      <c r="G25" s="179"/>
      <c r="H25" s="137"/>
      <c r="I25" s="125">
        <f>E25/2</f>
        <v>20406.095000000001</v>
      </c>
      <c r="J25" s="125">
        <f>I25</f>
        <v>20406.095000000001</v>
      </c>
      <c r="L25" s="173">
        <f>SUM(F25:J26)</f>
        <v>40812.19</v>
      </c>
      <c r="M25" s="173" t="str">
        <f>IF(L25=E25,"OK","NÃO")</f>
        <v>OK</v>
      </c>
    </row>
    <row r="26" spans="2:13" ht="9.9499999999999993" customHeight="1" x14ac:dyDescent="0.25">
      <c r="B26" s="188"/>
      <c r="C26" s="190"/>
      <c r="D26" s="178"/>
      <c r="E26" s="174"/>
      <c r="F26" s="180"/>
      <c r="G26" s="180"/>
      <c r="H26" s="124"/>
      <c r="I26" s="130"/>
      <c r="J26" s="130"/>
      <c r="L26" s="174"/>
      <c r="M26" s="174"/>
    </row>
    <row r="27" spans="2:13" ht="24.95" customHeight="1" x14ac:dyDescent="0.25">
      <c r="B27" s="187" t="s">
        <v>1623</v>
      </c>
      <c r="C27" s="189" t="s">
        <v>28</v>
      </c>
      <c r="D27" s="177">
        <f>Orçamento!J453</f>
        <v>0.14118308160663307</v>
      </c>
      <c r="E27" s="194">
        <f>D27*$E$29</f>
        <v>30832.64000000001</v>
      </c>
      <c r="F27" s="131">
        <f>E27</f>
        <v>30832.64000000001</v>
      </c>
      <c r="G27" s="181"/>
      <c r="H27" s="181"/>
      <c r="I27" s="181"/>
      <c r="J27" s="185"/>
      <c r="L27" s="173">
        <f>SUM(F27:J28)</f>
        <v>30832.64000000001</v>
      </c>
      <c r="M27" s="173" t="str">
        <f>IF(L27=E27,"OK","NÃO")</f>
        <v>OK</v>
      </c>
    </row>
    <row r="28" spans="2:13" ht="9.9499999999999993" customHeight="1" thickBot="1" x14ac:dyDescent="0.3">
      <c r="B28" s="191"/>
      <c r="C28" s="192"/>
      <c r="D28" s="193"/>
      <c r="E28" s="195"/>
      <c r="F28" s="129"/>
      <c r="G28" s="182"/>
      <c r="H28" s="182"/>
      <c r="I28" s="182"/>
      <c r="J28" s="186"/>
      <c r="L28" s="174"/>
      <c r="M28" s="174"/>
    </row>
    <row r="29" spans="2:13" ht="30" customHeight="1" thickBot="1" x14ac:dyDescent="0.3">
      <c r="B29" s="175" t="s">
        <v>32</v>
      </c>
      <c r="C29" s="176"/>
      <c r="D29" s="141">
        <f>SUM(D5:D28)</f>
        <v>0.99999999999999978</v>
      </c>
      <c r="E29" s="142">
        <f>Orçamento!J492</f>
        <v>218387.64000000004</v>
      </c>
      <c r="F29" s="141">
        <f>SUM(F5:F28)/$E$29</f>
        <v>0.16716133751891821</v>
      </c>
      <c r="G29" s="141">
        <f>SUM(G5:G28)/$E$29</f>
        <v>0.15674170021710015</v>
      </c>
      <c r="H29" s="141">
        <f>SUM(H5:H28)/$E$29</f>
        <v>0.31604686968548212</v>
      </c>
      <c r="I29" s="141">
        <f>SUM(I5:I28)/$E$29</f>
        <v>0.23181932365769417</v>
      </c>
      <c r="J29" s="143">
        <f>SUM(J5:J28)/$E$29</f>
        <v>0.1282307689208052</v>
      </c>
      <c r="L29" s="177">
        <f>SUM(F29:J29)</f>
        <v>0.99999999999999989</v>
      </c>
      <c r="M29" s="173" t="str">
        <f>IF(L29=D29,"OK","NÃO")</f>
        <v>OK</v>
      </c>
    </row>
    <row r="30" spans="2:13" ht="39.950000000000003" customHeight="1" x14ac:dyDescent="0.25">
      <c r="L30" s="178"/>
      <c r="M30" s="174"/>
    </row>
  </sheetData>
  <mergeCells count="93">
    <mergeCell ref="B13:B14"/>
    <mergeCell ref="C13:C14"/>
    <mergeCell ref="D13:D14"/>
    <mergeCell ref="E13:E14"/>
    <mergeCell ref="B15:B16"/>
    <mergeCell ref="C15:C16"/>
    <mergeCell ref="D15:D16"/>
    <mergeCell ref="E15:E16"/>
    <mergeCell ref="B11:B12"/>
    <mergeCell ref="B3:B4"/>
    <mergeCell ref="D3:D4"/>
    <mergeCell ref="C3:C4"/>
    <mergeCell ref="E3:E4"/>
    <mergeCell ref="C11:C12"/>
    <mergeCell ref="D11:D12"/>
    <mergeCell ref="E11:E12"/>
    <mergeCell ref="B7:B8"/>
    <mergeCell ref="C7:C8"/>
    <mergeCell ref="D7:D8"/>
    <mergeCell ref="E7:E8"/>
    <mergeCell ref="B9:B10"/>
    <mergeCell ref="C9:C10"/>
    <mergeCell ref="D9:D10"/>
    <mergeCell ref="E9:E10"/>
    <mergeCell ref="B2:J2"/>
    <mergeCell ref="B5:B6"/>
    <mergeCell ref="C5:C6"/>
    <mergeCell ref="D5:D6"/>
    <mergeCell ref="E5:E6"/>
    <mergeCell ref="H5:H6"/>
    <mergeCell ref="I5:I6"/>
    <mergeCell ref="J5:J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H27:H28"/>
    <mergeCell ref="I27:I28"/>
    <mergeCell ref="J27:J28"/>
    <mergeCell ref="B25:B26"/>
    <mergeCell ref="C25:C26"/>
    <mergeCell ref="D25:D26"/>
    <mergeCell ref="E25:E26"/>
    <mergeCell ref="B27:B28"/>
    <mergeCell ref="C27:C28"/>
    <mergeCell ref="D27:D28"/>
    <mergeCell ref="E27:E28"/>
    <mergeCell ref="F25:F26"/>
    <mergeCell ref="G25:G26"/>
    <mergeCell ref="L5:L6"/>
    <mergeCell ref="L7:L8"/>
    <mergeCell ref="L9:L10"/>
    <mergeCell ref="L11:L12"/>
    <mergeCell ref="L13:L14"/>
    <mergeCell ref="M25:M26"/>
    <mergeCell ref="L15:L16"/>
    <mergeCell ref="L17:L18"/>
    <mergeCell ref="L19:L20"/>
    <mergeCell ref="L21:L22"/>
    <mergeCell ref="L23:L24"/>
    <mergeCell ref="M27:M28"/>
    <mergeCell ref="B29:C29"/>
    <mergeCell ref="L29:L30"/>
    <mergeCell ref="M29:M30"/>
    <mergeCell ref="F7:F8"/>
    <mergeCell ref="G11:G12"/>
    <mergeCell ref="G27:G28"/>
    <mergeCell ref="L27:L28"/>
    <mergeCell ref="M15:M16"/>
    <mergeCell ref="M17:M18"/>
    <mergeCell ref="L25:L26"/>
    <mergeCell ref="H7:H8"/>
    <mergeCell ref="J7:J8"/>
    <mergeCell ref="M19:M20"/>
    <mergeCell ref="M21:M22"/>
    <mergeCell ref="M23:M24"/>
    <mergeCell ref="M5:M6"/>
    <mergeCell ref="M7:M8"/>
    <mergeCell ref="M9:M10"/>
    <mergeCell ref="M11:M12"/>
    <mergeCell ref="M13:M14"/>
  </mergeCells>
  <printOptions horizontalCentered="1" verticalCentered="1"/>
  <pageMargins left="0.78740157480314965" right="1.7716535433070868" top="0.78740157480314965" bottom="0.78740157480314965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8"/>
  <sheetViews>
    <sheetView tabSelected="1" view="pageBreakPreview" zoomScale="85" zoomScaleNormal="85" zoomScaleSheetLayoutView="85" workbookViewId="0">
      <selection activeCell="G103" sqref="G103"/>
    </sheetView>
  </sheetViews>
  <sheetFormatPr defaultColWidth="12.7109375" defaultRowHeight="39.950000000000003" customHeight="1" x14ac:dyDescent="0.25"/>
  <cols>
    <col min="1" max="1" width="12.7109375" style="9"/>
    <col min="2" max="2" width="7.7109375" style="9" customWidth="1"/>
    <col min="3" max="3" width="10.7109375" style="9" customWidth="1"/>
    <col min="4" max="4" width="60.7109375" style="9" customWidth="1"/>
    <col min="5" max="5" width="8.7109375" style="53" hidden="1" customWidth="1"/>
    <col min="6" max="6" width="8.7109375" style="53" customWidth="1"/>
    <col min="7" max="7" width="9.7109375" style="53" customWidth="1"/>
    <col min="8" max="8" width="12.7109375" style="54" hidden="1" customWidth="1"/>
    <col min="9" max="9" width="50.7109375" style="54" customWidth="1"/>
    <col min="10" max="10" width="3" style="9" bestFit="1" customWidth="1"/>
    <col min="11" max="11" width="11.28515625" style="55" customWidth="1"/>
    <col min="12" max="12" width="84.85546875" style="55" customWidth="1"/>
    <col min="13" max="13" width="13.140625" style="55" customWidth="1"/>
    <col min="14" max="14" width="49.7109375" style="55" customWidth="1"/>
    <col min="15" max="15" width="24.140625" style="55" customWidth="1"/>
    <col min="16" max="16" width="18.28515625" style="55" customWidth="1"/>
    <col min="17" max="17" width="15.140625" style="55" customWidth="1"/>
    <col min="18" max="18" width="94.140625" style="55" bestFit="1" customWidth="1"/>
    <col min="19" max="19" width="4.85546875" style="9" bestFit="1" customWidth="1"/>
    <col min="20" max="20" width="49.7109375" style="9" bestFit="1" customWidth="1"/>
    <col min="21" max="21" width="14.28515625" style="9" bestFit="1" customWidth="1"/>
    <col min="22" max="22" width="8.42578125" style="9" bestFit="1" customWidth="1"/>
    <col min="23" max="16384" width="12.7109375" style="9"/>
  </cols>
  <sheetData>
    <row r="1" spans="2:9" ht="39.950000000000003" customHeight="1" thickBot="1" x14ac:dyDescent="0.3"/>
    <row r="2" spans="2:9" ht="24.95" customHeight="1" thickBot="1" x14ac:dyDescent="0.3">
      <c r="B2" s="149" t="s">
        <v>2047</v>
      </c>
      <c r="C2" s="150"/>
      <c r="D2" s="150"/>
      <c r="E2" s="150"/>
      <c r="F2" s="150"/>
      <c r="G2" s="150"/>
      <c r="H2" s="150"/>
      <c r="I2" s="151"/>
    </row>
    <row r="3" spans="2:9" ht="24.95" customHeight="1" x14ac:dyDescent="0.25">
      <c r="B3" s="164" t="s">
        <v>34</v>
      </c>
      <c r="C3" s="165"/>
      <c r="D3" s="56" t="s">
        <v>35</v>
      </c>
      <c r="E3" s="10"/>
      <c r="F3" s="10"/>
      <c r="G3" s="105"/>
      <c r="H3" s="132"/>
      <c r="I3" s="117" t="s">
        <v>33</v>
      </c>
    </row>
    <row r="4" spans="2:9" ht="24.95" customHeight="1" x14ac:dyDescent="0.25">
      <c r="B4" s="166" t="s">
        <v>8</v>
      </c>
      <c r="C4" s="167"/>
      <c r="D4" s="162" t="s">
        <v>2045</v>
      </c>
      <c r="E4" s="162"/>
      <c r="F4" s="162"/>
      <c r="G4" s="162"/>
      <c r="H4" s="132"/>
      <c r="I4" s="111" t="s">
        <v>1032</v>
      </c>
    </row>
    <row r="5" spans="2:9" ht="24.95" customHeight="1" thickBot="1" x14ac:dyDescent="0.3">
      <c r="B5" s="166" t="s">
        <v>9</v>
      </c>
      <c r="C5" s="167"/>
      <c r="D5" s="162" t="s">
        <v>2044</v>
      </c>
      <c r="E5" s="162"/>
      <c r="F5" s="162"/>
      <c r="G5" s="162"/>
      <c r="H5" s="132"/>
      <c r="I5" s="114">
        <f ca="1">TODAY()</f>
        <v>43731</v>
      </c>
    </row>
    <row r="6" spans="2:9" ht="35.1" customHeight="1" thickBot="1" x14ac:dyDescent="0.3">
      <c r="B6" s="112" t="s">
        <v>1</v>
      </c>
      <c r="C6" s="113" t="s">
        <v>2</v>
      </c>
      <c r="D6" s="150" t="s">
        <v>3</v>
      </c>
      <c r="E6" s="150"/>
      <c r="F6" s="57" t="s">
        <v>4</v>
      </c>
      <c r="G6" s="57" t="s">
        <v>5</v>
      </c>
      <c r="H6" s="58" t="s">
        <v>1572</v>
      </c>
      <c r="I6" s="59" t="s">
        <v>2047</v>
      </c>
    </row>
    <row r="7" spans="2:9" ht="5.0999999999999996" customHeight="1" thickBot="1" x14ac:dyDescent="0.3">
      <c r="B7" s="149"/>
      <c r="C7" s="150"/>
      <c r="D7" s="150"/>
      <c r="E7" s="150"/>
      <c r="F7" s="150"/>
      <c r="G7" s="150"/>
      <c r="H7" s="150"/>
      <c r="I7" s="151"/>
    </row>
    <row r="8" spans="2:9" ht="30" customHeight="1" x14ac:dyDescent="0.25">
      <c r="B8" s="106" t="s">
        <v>11</v>
      </c>
      <c r="C8" s="158" t="s">
        <v>958</v>
      </c>
      <c r="D8" s="158"/>
      <c r="E8" s="158"/>
      <c r="F8" s="158"/>
      <c r="G8" s="158"/>
      <c r="H8" s="158"/>
      <c r="I8" s="133"/>
    </row>
    <row r="9" spans="2:9" ht="30" customHeight="1" x14ac:dyDescent="0.25">
      <c r="B9" s="145" t="s">
        <v>1790</v>
      </c>
      <c r="C9" s="146"/>
      <c r="D9" s="146"/>
      <c r="E9" s="146"/>
      <c r="F9" s="60" t="s">
        <v>15</v>
      </c>
      <c r="G9" s="60">
        <v>4</v>
      </c>
      <c r="H9" s="61">
        <v>315.34166666666698</v>
      </c>
      <c r="I9" s="134" t="s">
        <v>2065</v>
      </c>
    </row>
    <row r="10" spans="2:9" ht="39.950000000000003" customHeight="1" x14ac:dyDescent="0.25">
      <c r="B10" s="145" t="s">
        <v>957</v>
      </c>
      <c r="C10" s="146"/>
      <c r="D10" s="146"/>
      <c r="E10" s="146"/>
      <c r="F10" s="60" t="s">
        <v>14</v>
      </c>
      <c r="G10" s="60">
        <f>ROUNDUP(33.1*0.2,1)</f>
        <v>6.6999999999999993</v>
      </c>
      <c r="H10" s="61" t="e">
        <f>#REF!/G10/(1+$I$3)</f>
        <v>#REF!</v>
      </c>
      <c r="I10" s="134" t="s">
        <v>2066</v>
      </c>
    </row>
    <row r="11" spans="2:9" ht="50.1" customHeight="1" x14ac:dyDescent="0.25">
      <c r="B11" s="145" t="s">
        <v>1810</v>
      </c>
      <c r="C11" s="146"/>
      <c r="D11" s="146"/>
      <c r="E11" s="146"/>
      <c r="F11" s="60" t="s">
        <v>15</v>
      </c>
      <c r="G11" s="60">
        <f>ROUNDUP(4.75*2+2.57*4+3*2+1.32*2+2.9*2+1.8*2,1)</f>
        <v>37.9</v>
      </c>
      <c r="H11" s="61" t="e">
        <f>#REF!/G11/(1+$I$3)</f>
        <v>#REF!</v>
      </c>
      <c r="I11" s="134" t="s">
        <v>2067</v>
      </c>
    </row>
    <row r="12" spans="2:9" ht="30" customHeight="1" x14ac:dyDescent="0.25">
      <c r="B12" s="145" t="s">
        <v>1034</v>
      </c>
      <c r="C12" s="146"/>
      <c r="D12" s="146"/>
      <c r="E12" s="146"/>
      <c r="F12" s="60" t="s">
        <v>15</v>
      </c>
      <c r="G12" s="60">
        <f>ROUNDUP(9*0.8*2.1,1)</f>
        <v>15.2</v>
      </c>
      <c r="H12" s="61" t="e">
        <f>#REF!/G12/(1+$I$3)</f>
        <v>#REF!</v>
      </c>
      <c r="I12" s="135" t="s">
        <v>2068</v>
      </c>
    </row>
    <row r="13" spans="2:9" ht="30" customHeight="1" x14ac:dyDescent="0.25">
      <c r="B13" s="145" t="s">
        <v>989</v>
      </c>
      <c r="C13" s="146"/>
      <c r="D13" s="146"/>
      <c r="E13" s="146"/>
      <c r="F13" s="60" t="s">
        <v>1236</v>
      </c>
      <c r="G13" s="60">
        <v>12</v>
      </c>
      <c r="H13" s="61" t="e">
        <f>#REF!/G13/(1+$I$3)</f>
        <v>#REF!</v>
      </c>
      <c r="I13" s="134" t="s">
        <v>2048</v>
      </c>
    </row>
    <row r="14" spans="2:9" ht="39.950000000000003" customHeight="1" x14ac:dyDescent="0.25">
      <c r="B14" s="145" t="s">
        <v>1109</v>
      </c>
      <c r="C14" s="146"/>
      <c r="D14" s="146"/>
      <c r="E14" s="146"/>
      <c r="F14" s="60" t="s">
        <v>15</v>
      </c>
      <c r="G14" s="60">
        <f>ROUNDUP((26.36+10.08)*1.1,1)</f>
        <v>40.1</v>
      </c>
      <c r="H14" s="61" t="e">
        <f>#REF!/G14/(1+$I$3)</f>
        <v>#REF!</v>
      </c>
      <c r="I14" s="134" t="s">
        <v>2069</v>
      </c>
    </row>
    <row r="15" spans="2:9" ht="39.950000000000003" customHeight="1" thickBot="1" x14ac:dyDescent="0.3">
      <c r="B15" s="145" t="s">
        <v>1611</v>
      </c>
      <c r="C15" s="146"/>
      <c r="D15" s="146"/>
      <c r="E15" s="146"/>
      <c r="F15" s="60" t="s">
        <v>15</v>
      </c>
      <c r="G15" s="60">
        <f>ROUNDUP(4.11+3.3+1.88*2+19.22+6.1+G32,1)</f>
        <v>384.5</v>
      </c>
      <c r="H15" s="61" t="e">
        <f>#REF!/G15/(1+$I$3)</f>
        <v>#REF!</v>
      </c>
      <c r="I15" s="134" t="s">
        <v>2070</v>
      </c>
    </row>
    <row r="16" spans="2:9" ht="5.0999999999999996" customHeight="1" thickBot="1" x14ac:dyDescent="0.3">
      <c r="B16" s="149"/>
      <c r="C16" s="150"/>
      <c r="D16" s="150"/>
      <c r="E16" s="150"/>
      <c r="F16" s="150"/>
      <c r="G16" s="150"/>
      <c r="H16" s="150"/>
      <c r="I16" s="151"/>
    </row>
    <row r="17" spans="2:22" ht="30" customHeight="1" x14ac:dyDescent="0.25">
      <c r="B17" s="106" t="s">
        <v>934</v>
      </c>
      <c r="C17" s="158" t="s">
        <v>20</v>
      </c>
      <c r="D17" s="158"/>
      <c r="E17" s="158"/>
      <c r="F17" s="158"/>
      <c r="G17" s="158"/>
      <c r="H17" s="158"/>
      <c r="I17" s="133"/>
    </row>
    <row r="18" spans="2:22" ht="54.95" customHeight="1" x14ac:dyDescent="0.25">
      <c r="B18" s="145" t="s">
        <v>1813</v>
      </c>
      <c r="C18" s="146"/>
      <c r="D18" s="146"/>
      <c r="E18" s="146"/>
      <c r="F18" s="60" t="s">
        <v>15</v>
      </c>
      <c r="G18" s="60">
        <f>ROUNDUP((1+0.97+2.57+1.32+3+1.03*2+2.02+1.42+0.9+5.85+2.89)*3,1)</f>
        <v>72</v>
      </c>
      <c r="H18" s="61" t="e">
        <f>#REF!/G18/(1+$I$3)</f>
        <v>#REF!</v>
      </c>
      <c r="I18" s="134" t="s">
        <v>2083</v>
      </c>
    </row>
    <row r="19" spans="2:22" ht="39.950000000000003" customHeight="1" thickBot="1" x14ac:dyDescent="0.3">
      <c r="B19" s="145" t="s">
        <v>1812</v>
      </c>
      <c r="C19" s="146"/>
      <c r="D19" s="146"/>
      <c r="E19" s="146"/>
      <c r="F19" s="60" t="s">
        <v>938</v>
      </c>
      <c r="G19" s="60">
        <f>1.5*8</f>
        <v>12</v>
      </c>
      <c r="H19" s="61" t="e">
        <f>#REF!/G19/(1+$I$3)</f>
        <v>#REF!</v>
      </c>
      <c r="I19" s="62" t="s">
        <v>2071</v>
      </c>
    </row>
    <row r="20" spans="2:22" ht="5.0999999999999996" customHeight="1" thickBot="1" x14ac:dyDescent="0.3">
      <c r="B20" s="149"/>
      <c r="C20" s="150"/>
      <c r="D20" s="150"/>
      <c r="E20" s="150"/>
      <c r="F20" s="150"/>
      <c r="G20" s="150"/>
      <c r="H20" s="150"/>
      <c r="I20" s="151"/>
      <c r="K20" s="9"/>
      <c r="L20" s="9"/>
      <c r="M20" s="9"/>
      <c r="N20" s="9"/>
      <c r="O20" s="9"/>
      <c r="P20" s="9"/>
      <c r="Q20" s="9"/>
      <c r="R20" s="9"/>
    </row>
    <row r="21" spans="2:22" ht="30" customHeight="1" x14ac:dyDescent="0.25">
      <c r="B21" s="106" t="s">
        <v>16</v>
      </c>
      <c r="C21" s="158" t="s">
        <v>23</v>
      </c>
      <c r="D21" s="158"/>
      <c r="E21" s="158"/>
      <c r="F21" s="158"/>
      <c r="G21" s="158"/>
      <c r="H21" s="158"/>
      <c r="I21" s="134"/>
    </row>
    <row r="22" spans="2:22" ht="69.95" customHeight="1" x14ac:dyDescent="0.25">
      <c r="B22" s="145" t="s">
        <v>2001</v>
      </c>
      <c r="C22" s="146"/>
      <c r="D22" s="146"/>
      <c r="E22" s="146"/>
      <c r="F22" s="60" t="s">
        <v>1236</v>
      </c>
      <c r="G22" s="60">
        <v>8</v>
      </c>
      <c r="H22" s="61" t="e">
        <f>#REF!/G22/(1+$I$3)</f>
        <v>#REF!</v>
      </c>
      <c r="I22" s="134" t="s">
        <v>2049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</row>
    <row r="23" spans="2:22" ht="39.950000000000003" customHeight="1" x14ac:dyDescent="0.25">
      <c r="B23" s="145" t="s">
        <v>2002</v>
      </c>
      <c r="C23" s="146"/>
      <c r="D23" s="146"/>
      <c r="E23" s="146"/>
      <c r="F23" s="60" t="s">
        <v>1236</v>
      </c>
      <c r="G23" s="60">
        <v>5</v>
      </c>
      <c r="H23" s="61" t="e">
        <f>#REF!/G23/(1+$I$3)</f>
        <v>#REF!</v>
      </c>
      <c r="I23" s="134" t="s">
        <v>2050</v>
      </c>
    </row>
    <row r="24" spans="2:22" ht="39.950000000000003" customHeight="1" x14ac:dyDescent="0.25">
      <c r="B24" s="145" t="s">
        <v>1070</v>
      </c>
      <c r="C24" s="146"/>
      <c r="D24" s="146"/>
      <c r="E24" s="146"/>
      <c r="F24" s="60" t="s">
        <v>15</v>
      </c>
      <c r="G24" s="60">
        <f>ROUNDUP(3*0.8*2.1,1)</f>
        <v>5.0999999999999996</v>
      </c>
      <c r="H24" s="61" t="e">
        <f>#REF!/G24/(1+$I$3)</f>
        <v>#REF!</v>
      </c>
      <c r="I24" s="134" t="s">
        <v>2084</v>
      </c>
    </row>
    <row r="25" spans="2:22" ht="30" customHeight="1" x14ac:dyDescent="0.25">
      <c r="B25" s="145" t="s">
        <v>2004</v>
      </c>
      <c r="C25" s="146"/>
      <c r="D25" s="146"/>
      <c r="E25" s="146"/>
      <c r="F25" s="60" t="s">
        <v>1236</v>
      </c>
      <c r="G25" s="60">
        <v>1</v>
      </c>
      <c r="H25" s="61" t="e">
        <f>#REF!/G25/(1+$I$3)</f>
        <v>#REF!</v>
      </c>
      <c r="I25" s="134" t="s">
        <v>2072</v>
      </c>
    </row>
    <row r="26" spans="2:22" ht="39.950000000000003" customHeight="1" x14ac:dyDescent="0.25">
      <c r="B26" s="145" t="s">
        <v>1612</v>
      </c>
      <c r="C26" s="146"/>
      <c r="D26" s="146"/>
      <c r="E26" s="146"/>
      <c r="F26" s="60" t="s">
        <v>1236</v>
      </c>
      <c r="G26" s="60">
        <v>5</v>
      </c>
      <c r="H26" s="61" t="e">
        <f>#REF!/G26/(1+$I$3)</f>
        <v>#REF!</v>
      </c>
      <c r="I26" s="134" t="s">
        <v>2050</v>
      </c>
    </row>
    <row r="27" spans="2:22" ht="39.950000000000003" customHeight="1" thickBot="1" x14ac:dyDescent="0.3">
      <c r="B27" s="145" t="s">
        <v>2003</v>
      </c>
      <c r="C27" s="146"/>
      <c r="D27" s="146"/>
      <c r="E27" s="146"/>
      <c r="F27" s="60" t="s">
        <v>1236</v>
      </c>
      <c r="G27" s="60">
        <v>1</v>
      </c>
      <c r="H27" s="61" t="e">
        <f>#REF!/G27/(1+$I$3)</f>
        <v>#REF!</v>
      </c>
      <c r="I27" s="134" t="s">
        <v>2073</v>
      </c>
    </row>
    <row r="28" spans="2:22" ht="5.0999999999999996" customHeight="1" thickBot="1" x14ac:dyDescent="0.3">
      <c r="B28" s="149"/>
      <c r="C28" s="150"/>
      <c r="D28" s="150"/>
      <c r="E28" s="150"/>
      <c r="F28" s="150"/>
      <c r="G28" s="150"/>
      <c r="H28" s="150"/>
      <c r="I28" s="151"/>
      <c r="K28" s="9"/>
      <c r="L28" s="9"/>
      <c r="M28" s="9"/>
      <c r="N28" s="9"/>
      <c r="O28" s="9"/>
      <c r="P28" s="9"/>
      <c r="Q28" s="9"/>
      <c r="R28" s="9"/>
    </row>
    <row r="29" spans="2:22" ht="30" customHeight="1" x14ac:dyDescent="0.25">
      <c r="B29" s="106" t="s">
        <v>19</v>
      </c>
      <c r="C29" s="158" t="s">
        <v>29</v>
      </c>
      <c r="D29" s="158"/>
      <c r="E29" s="158"/>
      <c r="F29" s="158"/>
      <c r="G29" s="158"/>
      <c r="H29" s="158"/>
      <c r="I29" s="134"/>
    </row>
    <row r="30" spans="2:22" ht="54.95" customHeight="1" x14ac:dyDescent="0.25">
      <c r="B30" s="153" t="s">
        <v>2005</v>
      </c>
      <c r="C30" s="154"/>
      <c r="D30" s="154"/>
      <c r="E30" s="154"/>
      <c r="F30" s="96" t="s">
        <v>15</v>
      </c>
      <c r="G30" s="96">
        <f>ROUNDUP(1.3*2*(0.97+2.57+1.32+3+1.03*2+2.02+1.42+0.9+5.85+2.89)*3,1)</f>
        <v>179.4</v>
      </c>
      <c r="H30" s="97" t="e">
        <f>#REF!/G30/(1+$I$3)</f>
        <v>#REF!</v>
      </c>
      <c r="I30" s="134" t="s">
        <v>2074</v>
      </c>
    </row>
    <row r="31" spans="2:22" ht="54.95" customHeight="1" x14ac:dyDescent="0.25">
      <c r="B31" s="145" t="s">
        <v>2006</v>
      </c>
      <c r="C31" s="146"/>
      <c r="D31" s="146"/>
      <c r="E31" s="146"/>
      <c r="F31" s="60" t="s">
        <v>15</v>
      </c>
      <c r="G31" s="60">
        <f>ROUNDUP(1.3*2*(0.97+2.57+1.32+3+1.03*2+2.02+1.42+0.9+5.85+2.89)*3,1)</f>
        <v>179.4</v>
      </c>
      <c r="H31" s="61" t="e">
        <f>#REF!/G31/(1+$I$3)</f>
        <v>#REF!</v>
      </c>
      <c r="I31" s="134" t="s">
        <v>2074</v>
      </c>
    </row>
    <row r="32" spans="2:22" ht="80.099999999999994" customHeight="1" x14ac:dyDescent="0.25">
      <c r="B32" s="145" t="s">
        <v>1603</v>
      </c>
      <c r="C32" s="146"/>
      <c r="D32" s="146"/>
      <c r="E32" s="146"/>
      <c r="F32" s="60" t="s">
        <v>15</v>
      </c>
      <c r="G32" s="60">
        <f>ROUNDUP(12.54+16.49+11.04+8+3.3+4.11+1.88*2+15.59+13.83*2+33.52+12.37+16.16+10.39+15.27+9.51+5.8*2+25.35+16.52+2.56+13.43+3.24+3.02+25.23+8.14+16.01+5.2+17.53,0)</f>
        <v>348</v>
      </c>
      <c r="H32" s="61" t="e">
        <f>#REF!/G32/(1+$I$3)</f>
        <v>#REF!</v>
      </c>
      <c r="I32" s="134" t="s">
        <v>2075</v>
      </c>
    </row>
    <row r="33" spans="2:18" ht="80.099999999999994" customHeight="1" x14ac:dyDescent="0.25">
      <c r="B33" s="145" t="s">
        <v>2043</v>
      </c>
      <c r="C33" s="146"/>
      <c r="D33" s="146"/>
      <c r="E33" s="146"/>
      <c r="F33" s="60" t="s">
        <v>938</v>
      </c>
      <c r="G33" s="60">
        <f>ROUNDUP(14.78 + 16.72 + 18.48 + 11.4 + 8.34 + 8.2 + 4.59*2 + 16.84 + 16.8*2 + 25.66 + 17.04 + 14.24 + 13.26 + 16.38 + 12.34 + 9.78*2 + 38.7 + 16.26 + 6.99 + 16.26 + 7.32 + 7.02 + 20.32 + 12.16 + 16.86 + 9.38 + 17.61,0)</f>
        <v>425</v>
      </c>
      <c r="H33" s="61" t="e">
        <f>#REF!/G33/(1+$I$3)</f>
        <v>#REF!</v>
      </c>
      <c r="I33" s="134" t="s">
        <v>2064</v>
      </c>
    </row>
    <row r="34" spans="2:18" ht="39.950000000000003" customHeight="1" thickBot="1" x14ac:dyDescent="0.3">
      <c r="B34" s="145" t="s">
        <v>1811</v>
      </c>
      <c r="C34" s="146"/>
      <c r="D34" s="146"/>
      <c r="E34" s="146"/>
      <c r="F34" s="60" t="s">
        <v>15</v>
      </c>
      <c r="G34" s="60">
        <f>ROUNDUP(2.2*(7.32*2+8.37+(5.49+1.8+2.9)*2),1)</f>
        <v>95.5</v>
      </c>
      <c r="H34" s="61" t="e">
        <f>#REF!/G34/(1+$I$3)</f>
        <v>#REF!</v>
      </c>
      <c r="I34" s="134" t="s">
        <v>2085</v>
      </c>
    </row>
    <row r="35" spans="2:18" ht="5.0999999999999996" customHeight="1" thickBot="1" x14ac:dyDescent="0.3">
      <c r="B35" s="149"/>
      <c r="C35" s="150"/>
      <c r="D35" s="150"/>
      <c r="E35" s="150"/>
      <c r="F35" s="150"/>
      <c r="G35" s="150"/>
      <c r="H35" s="150"/>
      <c r="I35" s="151"/>
      <c r="K35" s="9"/>
      <c r="L35" s="9"/>
      <c r="M35" s="9"/>
      <c r="N35" s="9"/>
      <c r="O35" s="9"/>
      <c r="P35" s="9"/>
      <c r="Q35" s="9"/>
      <c r="R35" s="9"/>
    </row>
    <row r="36" spans="2:18" ht="30" customHeight="1" x14ac:dyDescent="0.25">
      <c r="B36" s="106" t="s">
        <v>22</v>
      </c>
      <c r="C36" s="158" t="s">
        <v>1604</v>
      </c>
      <c r="D36" s="158"/>
      <c r="E36" s="158"/>
      <c r="F36" s="158"/>
      <c r="G36" s="158"/>
      <c r="H36" s="158"/>
      <c r="I36" s="134"/>
    </row>
    <row r="37" spans="2:18" ht="39.950000000000003" customHeight="1" x14ac:dyDescent="0.25">
      <c r="B37" s="153" t="s">
        <v>1856</v>
      </c>
      <c r="C37" s="154"/>
      <c r="D37" s="154"/>
      <c r="E37" s="154"/>
      <c r="F37" s="96" t="s">
        <v>15</v>
      </c>
      <c r="G37" s="96">
        <f>ROUNDUP(19.22+6.1+(26.36+10.08)*1.1,1)</f>
        <v>65.5</v>
      </c>
      <c r="H37" s="97" t="e">
        <f>#REF!/G37/(1+$I$3)</f>
        <v>#REF!</v>
      </c>
      <c r="I37" s="134" t="s">
        <v>2076</v>
      </c>
    </row>
    <row r="38" spans="2:18" ht="54.95" customHeight="1" x14ac:dyDescent="0.25">
      <c r="B38" s="145" t="s">
        <v>2007</v>
      </c>
      <c r="C38" s="146"/>
      <c r="D38" s="146"/>
      <c r="E38" s="146"/>
      <c r="F38" s="60" t="s">
        <v>15</v>
      </c>
      <c r="G38" s="60">
        <f>ROUNDUP(19.22+6.1,1)</f>
        <v>25.400000000000002</v>
      </c>
      <c r="H38" s="61" t="e">
        <f>#REF!/G38/(1+$I$3)</f>
        <v>#REF!</v>
      </c>
      <c r="I38" s="134" t="s">
        <v>2051</v>
      </c>
    </row>
    <row r="39" spans="2:18" ht="54.95" customHeight="1" x14ac:dyDescent="0.25">
      <c r="B39" s="145" t="s">
        <v>2005</v>
      </c>
      <c r="C39" s="146"/>
      <c r="D39" s="146"/>
      <c r="E39" s="146"/>
      <c r="F39" s="60" t="s">
        <v>15</v>
      </c>
      <c r="G39" s="60">
        <f>ROUNDUP((26.36+10.08)*1.1,1)</f>
        <v>40.1</v>
      </c>
      <c r="H39" s="61" t="e">
        <f>#REF!/G39/(1+$I$3)</f>
        <v>#REF!</v>
      </c>
      <c r="I39" s="134" t="s">
        <v>2069</v>
      </c>
    </row>
    <row r="40" spans="2:18" ht="39.950000000000003" customHeight="1" x14ac:dyDescent="0.25">
      <c r="B40" s="153" t="s">
        <v>2021</v>
      </c>
      <c r="C40" s="154"/>
      <c r="D40" s="154"/>
      <c r="E40" s="154"/>
      <c r="F40" s="96" t="s">
        <v>15</v>
      </c>
      <c r="G40" s="60">
        <f>ROUNDUP((26.36+10.08)*1.1,1)</f>
        <v>40.1</v>
      </c>
      <c r="H40" s="97" t="e">
        <f>#REF!/G40/(1+$I$3)</f>
        <v>#REF!</v>
      </c>
      <c r="I40" s="134" t="s">
        <v>2069</v>
      </c>
    </row>
    <row r="41" spans="2:18" ht="54.95" customHeight="1" thickBot="1" x14ac:dyDescent="0.3">
      <c r="B41" s="145" t="s">
        <v>2008</v>
      </c>
      <c r="C41" s="146"/>
      <c r="D41" s="146"/>
      <c r="E41" s="146"/>
      <c r="F41" s="60" t="s">
        <v>15</v>
      </c>
      <c r="G41" s="60">
        <f>ROUNDUP(19.22+6.1,1)</f>
        <v>25.400000000000002</v>
      </c>
      <c r="H41" s="61" t="e">
        <f>#REF!/G41/(1+$I$3)</f>
        <v>#REF!</v>
      </c>
      <c r="I41" s="134" t="s">
        <v>2051</v>
      </c>
    </row>
    <row r="42" spans="2:18" ht="5.0999999999999996" customHeight="1" thickBot="1" x14ac:dyDescent="0.3">
      <c r="B42" s="149"/>
      <c r="C42" s="150"/>
      <c r="D42" s="150"/>
      <c r="E42" s="150"/>
      <c r="F42" s="150"/>
      <c r="G42" s="150"/>
      <c r="H42" s="150"/>
      <c r="I42" s="151"/>
      <c r="K42" s="9"/>
      <c r="L42" s="9"/>
      <c r="M42" s="9"/>
      <c r="N42" s="9"/>
      <c r="O42" s="9"/>
      <c r="P42" s="9"/>
      <c r="Q42" s="9"/>
      <c r="R42" s="9"/>
    </row>
    <row r="43" spans="2:18" ht="30" customHeight="1" x14ac:dyDescent="0.25">
      <c r="B43" s="106" t="s">
        <v>26</v>
      </c>
      <c r="C43" s="158" t="s">
        <v>1324</v>
      </c>
      <c r="D43" s="158"/>
      <c r="E43" s="158"/>
      <c r="F43" s="158"/>
      <c r="G43" s="158"/>
      <c r="H43" s="158"/>
      <c r="I43" s="134"/>
    </row>
    <row r="44" spans="2:18" ht="54.95" customHeight="1" x14ac:dyDescent="0.25">
      <c r="B44" s="153" t="s">
        <v>1859</v>
      </c>
      <c r="C44" s="154"/>
      <c r="D44" s="154"/>
      <c r="E44" s="154"/>
      <c r="F44" s="96" t="s">
        <v>938</v>
      </c>
      <c r="G44" s="96">
        <v>12</v>
      </c>
      <c r="H44" s="97" t="e">
        <f>#REF!/G44/(1+$I$3)</f>
        <v>#REF!</v>
      </c>
      <c r="I44" s="134" t="s">
        <v>2052</v>
      </c>
    </row>
    <row r="45" spans="2:18" ht="54.95" customHeight="1" x14ac:dyDescent="0.25">
      <c r="B45" s="145" t="s">
        <v>1872</v>
      </c>
      <c r="C45" s="146"/>
      <c r="D45" s="146"/>
      <c r="E45" s="146"/>
      <c r="F45" s="60" t="s">
        <v>938</v>
      </c>
      <c r="G45" s="60">
        <f>24+3*6</f>
        <v>42</v>
      </c>
      <c r="H45" s="61" t="e">
        <f>#REF!/G45/(1+$I$3)</f>
        <v>#REF!</v>
      </c>
      <c r="I45" s="134" t="s">
        <v>2053</v>
      </c>
    </row>
    <row r="46" spans="2:18" ht="69.95" customHeight="1" thickBot="1" x14ac:dyDescent="0.3">
      <c r="B46" s="145" t="s">
        <v>1886</v>
      </c>
      <c r="C46" s="146"/>
      <c r="D46" s="146"/>
      <c r="E46" s="146"/>
      <c r="F46" s="60" t="s">
        <v>938</v>
      </c>
      <c r="G46" s="60">
        <v>12</v>
      </c>
      <c r="H46" s="61" t="e">
        <f>#REF!/G46/(1+$I$3)</f>
        <v>#REF!</v>
      </c>
      <c r="I46" s="134" t="s">
        <v>2052</v>
      </c>
    </row>
    <row r="47" spans="2:18" ht="5.0999999999999996" customHeight="1" thickBot="1" x14ac:dyDescent="0.3">
      <c r="B47" s="149"/>
      <c r="C47" s="150"/>
      <c r="D47" s="150"/>
      <c r="E47" s="150"/>
      <c r="F47" s="150"/>
      <c r="G47" s="150"/>
      <c r="H47" s="150"/>
      <c r="I47" s="151"/>
      <c r="K47" s="9"/>
      <c r="L47" s="9"/>
      <c r="M47" s="9"/>
      <c r="N47" s="9"/>
      <c r="O47" s="9"/>
      <c r="P47" s="9"/>
      <c r="Q47" s="9"/>
      <c r="R47" s="9"/>
    </row>
    <row r="48" spans="2:18" ht="30" customHeight="1" x14ac:dyDescent="0.25">
      <c r="B48" s="106" t="s">
        <v>1237</v>
      </c>
      <c r="C48" s="158" t="s">
        <v>1111</v>
      </c>
      <c r="D48" s="158"/>
      <c r="E48" s="158"/>
      <c r="F48" s="158"/>
      <c r="G48" s="158"/>
      <c r="H48" s="158"/>
      <c r="I48" s="134"/>
    </row>
    <row r="49" spans="2:23" ht="54.95" customHeight="1" x14ac:dyDescent="0.25">
      <c r="B49" s="153" t="s">
        <v>1907</v>
      </c>
      <c r="C49" s="154"/>
      <c r="D49" s="154"/>
      <c r="E49" s="154"/>
      <c r="F49" s="96" t="s">
        <v>938</v>
      </c>
      <c r="G49" s="96">
        <f>24+3*6</f>
        <v>42</v>
      </c>
      <c r="H49" s="97" t="e">
        <f>#REF!/G49/(1+$I$3)</f>
        <v>#REF!</v>
      </c>
      <c r="I49" s="134" t="s">
        <v>2053</v>
      </c>
    </row>
    <row r="50" spans="2:23" ht="39.950000000000003" customHeight="1" x14ac:dyDescent="0.25">
      <c r="B50" s="145" t="s">
        <v>1934</v>
      </c>
      <c r="C50" s="146"/>
      <c r="D50" s="146"/>
      <c r="E50" s="146"/>
      <c r="F50" s="60" t="s">
        <v>938</v>
      </c>
      <c r="G50" s="60">
        <v>24</v>
      </c>
      <c r="H50" s="61" t="e">
        <f>#REF!/G50/(1+$I$3)</f>
        <v>#REF!</v>
      </c>
      <c r="I50" s="134" t="s">
        <v>2054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</row>
    <row r="51" spans="2:23" ht="30" customHeight="1" thickBot="1" x14ac:dyDescent="0.3">
      <c r="B51" s="145" t="s">
        <v>2023</v>
      </c>
      <c r="C51" s="146"/>
      <c r="D51" s="146"/>
      <c r="E51" s="146"/>
      <c r="F51" s="60" t="s">
        <v>1236</v>
      </c>
      <c r="G51" s="60">
        <v>1</v>
      </c>
      <c r="H51" s="61" t="e">
        <f>#REF!/G51/(1+$I$3)</f>
        <v>#REF!</v>
      </c>
      <c r="I51" s="134" t="s">
        <v>2055</v>
      </c>
    </row>
    <row r="52" spans="2:23" ht="5.0999999999999996" customHeight="1" thickBot="1" x14ac:dyDescent="0.3">
      <c r="B52" s="149"/>
      <c r="C52" s="150"/>
      <c r="D52" s="150"/>
      <c r="E52" s="150"/>
      <c r="F52" s="150"/>
      <c r="G52" s="150"/>
      <c r="H52" s="150"/>
      <c r="I52" s="151"/>
      <c r="K52" s="9"/>
      <c r="L52" s="9"/>
      <c r="M52" s="9"/>
      <c r="N52" s="9"/>
      <c r="O52" s="9"/>
      <c r="P52" s="9"/>
      <c r="Q52" s="9"/>
      <c r="R52" s="9"/>
    </row>
    <row r="53" spans="2:23" ht="30" customHeight="1" x14ac:dyDescent="0.25">
      <c r="B53" s="106" t="s">
        <v>1442</v>
      </c>
      <c r="C53" s="158" t="s">
        <v>1366</v>
      </c>
      <c r="D53" s="158"/>
      <c r="E53" s="158"/>
      <c r="F53" s="158"/>
      <c r="G53" s="158"/>
      <c r="H53" s="158"/>
      <c r="I53" s="134"/>
    </row>
    <row r="54" spans="2:23" ht="54.95" customHeight="1" x14ac:dyDescent="0.25">
      <c r="B54" s="153" t="s">
        <v>1955</v>
      </c>
      <c r="C54" s="154"/>
      <c r="D54" s="154"/>
      <c r="E54" s="154"/>
      <c r="F54" s="96" t="s">
        <v>938</v>
      </c>
      <c r="G54" s="96">
        <f>36+7*4</f>
        <v>64</v>
      </c>
      <c r="H54" s="97" t="e">
        <f>#REF!/G54/(1+$I$3)</f>
        <v>#REF!</v>
      </c>
      <c r="I54" s="134" t="s">
        <v>2056</v>
      </c>
    </row>
    <row r="55" spans="2:23" ht="39.950000000000003" customHeight="1" x14ac:dyDescent="0.25">
      <c r="B55" s="145" t="s">
        <v>2024</v>
      </c>
      <c r="C55" s="146"/>
      <c r="D55" s="146"/>
      <c r="E55" s="146"/>
      <c r="F55" s="60" t="s">
        <v>1236</v>
      </c>
      <c r="G55" s="60">
        <v>2</v>
      </c>
      <c r="H55" s="61" t="e">
        <f>#REF!/G55/(1+$I$3)</f>
        <v>#REF!</v>
      </c>
      <c r="I55" s="134" t="s">
        <v>2057</v>
      </c>
    </row>
    <row r="56" spans="2:23" ht="30" customHeight="1" thickBot="1" x14ac:dyDescent="0.3">
      <c r="B56" s="145" t="s">
        <v>1835</v>
      </c>
      <c r="C56" s="146"/>
      <c r="D56" s="146"/>
      <c r="E56" s="146"/>
      <c r="F56" s="60" t="s">
        <v>938</v>
      </c>
      <c r="G56" s="60">
        <v>12</v>
      </c>
      <c r="H56" s="61" t="e">
        <f>#REF!/G56/(1+$I$3)</f>
        <v>#REF!</v>
      </c>
      <c r="I56" s="134" t="s">
        <v>2052</v>
      </c>
    </row>
    <row r="57" spans="2:23" ht="5.0999999999999996" customHeight="1" thickBot="1" x14ac:dyDescent="0.3">
      <c r="B57" s="149"/>
      <c r="C57" s="150"/>
      <c r="D57" s="150"/>
      <c r="E57" s="150"/>
      <c r="F57" s="150"/>
      <c r="G57" s="150"/>
      <c r="H57" s="150"/>
      <c r="I57" s="151"/>
      <c r="K57" s="9"/>
      <c r="L57" s="9"/>
      <c r="M57" s="9"/>
      <c r="N57" s="9"/>
      <c r="O57" s="9"/>
      <c r="P57" s="9"/>
      <c r="Q57" s="9"/>
      <c r="R57" s="9"/>
    </row>
    <row r="58" spans="2:23" ht="30" customHeight="1" x14ac:dyDescent="0.25">
      <c r="B58" s="106" t="s">
        <v>1443</v>
      </c>
      <c r="C58" s="158" t="s">
        <v>1449</v>
      </c>
      <c r="D58" s="158"/>
      <c r="E58" s="158"/>
      <c r="F58" s="158"/>
      <c r="G58" s="158"/>
      <c r="H58" s="158"/>
      <c r="I58" s="134"/>
    </row>
    <row r="59" spans="2:23" ht="54.95" customHeight="1" x14ac:dyDescent="0.25">
      <c r="B59" s="153" t="s">
        <v>1733</v>
      </c>
      <c r="C59" s="154"/>
      <c r="D59" s="154"/>
      <c r="E59" s="154"/>
      <c r="F59" s="96" t="s">
        <v>1236</v>
      </c>
      <c r="G59" s="96">
        <v>2</v>
      </c>
      <c r="H59" s="97" t="e">
        <f>#REF!/G59/(1+$I$3)</f>
        <v>#REF!</v>
      </c>
      <c r="I59" s="136">
        <f>G59</f>
        <v>2</v>
      </c>
    </row>
    <row r="60" spans="2:23" ht="39.950000000000003" customHeight="1" x14ac:dyDescent="0.25">
      <c r="B60" s="153" t="s">
        <v>1735</v>
      </c>
      <c r="C60" s="154"/>
      <c r="D60" s="154"/>
      <c r="E60" s="154"/>
      <c r="F60" s="96" t="s">
        <v>1236</v>
      </c>
      <c r="G60" s="96">
        <v>2</v>
      </c>
      <c r="H60" s="97" t="e">
        <f>#REF!/G60/(1+$I$3)</f>
        <v>#REF!</v>
      </c>
      <c r="I60" s="136">
        <f t="shared" ref="I60:I70" si="0">G60</f>
        <v>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76"/>
    </row>
    <row r="61" spans="2:23" ht="39.950000000000003" customHeight="1" x14ac:dyDescent="0.25">
      <c r="B61" s="153" t="s">
        <v>1978</v>
      </c>
      <c r="C61" s="154"/>
      <c r="D61" s="154"/>
      <c r="E61" s="154"/>
      <c r="F61" s="96" t="s">
        <v>938</v>
      </c>
      <c r="G61" s="96">
        <v>50</v>
      </c>
      <c r="H61" s="97" t="e">
        <f>#REF!/G61/(1+$I$3)</f>
        <v>#REF!</v>
      </c>
      <c r="I61" s="136" t="s">
        <v>2061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76"/>
    </row>
    <row r="62" spans="2:23" ht="39.950000000000003" customHeight="1" x14ac:dyDescent="0.25">
      <c r="B62" s="145" t="s">
        <v>1983</v>
      </c>
      <c r="C62" s="146"/>
      <c r="D62" s="146"/>
      <c r="E62" s="146"/>
      <c r="F62" s="96" t="s">
        <v>938</v>
      </c>
      <c r="G62" s="60">
        <v>200</v>
      </c>
      <c r="H62" s="61" t="e">
        <f>#REF!/G62/(1+$I$3)</f>
        <v>#REF!</v>
      </c>
      <c r="I62" s="136" t="s">
        <v>2062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76"/>
      <c r="W62" s="76"/>
    </row>
    <row r="63" spans="2:23" ht="39.950000000000003" customHeight="1" x14ac:dyDescent="0.25">
      <c r="B63" s="153" t="s">
        <v>1764</v>
      </c>
      <c r="C63" s="154"/>
      <c r="D63" s="154"/>
      <c r="E63" s="154"/>
      <c r="F63" s="96" t="s">
        <v>1236</v>
      </c>
      <c r="G63" s="96">
        <v>15</v>
      </c>
      <c r="H63" s="97" t="e">
        <f>#REF!/G63/(1+$I$3)</f>
        <v>#REF!</v>
      </c>
      <c r="I63" s="136">
        <f t="shared" si="0"/>
        <v>15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76"/>
    </row>
    <row r="64" spans="2:23" ht="39.950000000000003" customHeight="1" x14ac:dyDescent="0.25">
      <c r="B64" s="145" t="s">
        <v>1786</v>
      </c>
      <c r="C64" s="146"/>
      <c r="D64" s="146"/>
      <c r="E64" s="146"/>
      <c r="F64" s="60" t="s">
        <v>1236</v>
      </c>
      <c r="G64" s="60">
        <v>10</v>
      </c>
      <c r="H64" s="61" t="e">
        <f>#REF!/G64/(1+$I$3)</f>
        <v>#REF!</v>
      </c>
      <c r="I64" s="136">
        <f t="shared" si="0"/>
        <v>10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76"/>
    </row>
    <row r="65" spans="2:22" ht="39.950000000000003" customHeight="1" x14ac:dyDescent="0.25">
      <c r="B65" s="145" t="s">
        <v>1787</v>
      </c>
      <c r="C65" s="146"/>
      <c r="D65" s="146"/>
      <c r="E65" s="146"/>
      <c r="F65" s="60" t="s">
        <v>1236</v>
      </c>
      <c r="G65" s="60">
        <v>10</v>
      </c>
      <c r="H65" s="61" t="e">
        <f>#REF!/G65/(1+$I$3)</f>
        <v>#REF!</v>
      </c>
      <c r="I65" s="136">
        <f t="shared" si="0"/>
        <v>10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76"/>
    </row>
    <row r="66" spans="2:22" ht="39.950000000000003" customHeight="1" x14ac:dyDescent="0.25">
      <c r="B66" s="153" t="s">
        <v>1476</v>
      </c>
      <c r="C66" s="154"/>
      <c r="D66" s="154"/>
      <c r="E66" s="154"/>
      <c r="F66" s="96" t="s">
        <v>1236</v>
      </c>
      <c r="G66" s="96">
        <v>20</v>
      </c>
      <c r="H66" s="97" t="e">
        <f>#REF!/G66/(1+$I$3)</f>
        <v>#REF!</v>
      </c>
      <c r="I66" s="136">
        <f t="shared" si="0"/>
        <v>20</v>
      </c>
    </row>
    <row r="67" spans="2:22" ht="54.95" customHeight="1" x14ac:dyDescent="0.25">
      <c r="B67" s="145" t="s">
        <v>1713</v>
      </c>
      <c r="C67" s="146"/>
      <c r="D67" s="146"/>
      <c r="E67" s="146"/>
      <c r="F67" s="60" t="s">
        <v>1236</v>
      </c>
      <c r="G67" s="60">
        <v>15</v>
      </c>
      <c r="H67" s="61" t="e">
        <f>#REF!/G67/(1+$I$3)</f>
        <v>#REF!</v>
      </c>
      <c r="I67" s="136">
        <f t="shared" si="0"/>
        <v>15</v>
      </c>
    </row>
    <row r="68" spans="2:22" ht="39.950000000000003" customHeight="1" x14ac:dyDescent="0.25">
      <c r="B68" s="145" t="s">
        <v>1478</v>
      </c>
      <c r="C68" s="146"/>
      <c r="D68" s="146"/>
      <c r="E68" s="146"/>
      <c r="F68" s="60" t="s">
        <v>1236</v>
      </c>
      <c r="G68" s="60">
        <v>20</v>
      </c>
      <c r="H68" s="61" t="e">
        <f>#REF!/G68/(1+$I$3)</f>
        <v>#REF!</v>
      </c>
      <c r="I68" s="136">
        <f t="shared" si="0"/>
        <v>20</v>
      </c>
    </row>
    <row r="69" spans="2:22" ht="39.950000000000003" customHeight="1" x14ac:dyDescent="0.25">
      <c r="B69" s="145" t="s">
        <v>2025</v>
      </c>
      <c r="C69" s="146"/>
      <c r="D69" s="146"/>
      <c r="E69" s="146"/>
      <c r="F69" s="60" t="s">
        <v>1236</v>
      </c>
      <c r="G69" s="60">
        <v>15</v>
      </c>
      <c r="H69" s="61" t="e">
        <f>#REF!/G69/(1+$I$3)</f>
        <v>#REF!</v>
      </c>
      <c r="I69" s="136">
        <f t="shared" si="0"/>
        <v>15</v>
      </c>
    </row>
    <row r="70" spans="2:22" ht="54.95" customHeight="1" thickBot="1" x14ac:dyDescent="0.3">
      <c r="B70" s="145" t="s">
        <v>2028</v>
      </c>
      <c r="C70" s="146"/>
      <c r="D70" s="146"/>
      <c r="E70" s="146"/>
      <c r="F70" s="60" t="s">
        <v>1236</v>
      </c>
      <c r="G70" s="60">
        <v>10</v>
      </c>
      <c r="H70" s="61" t="e">
        <f>#REF!/G70/(1+$I$3)</f>
        <v>#REF!</v>
      </c>
      <c r="I70" s="136">
        <f t="shared" si="0"/>
        <v>10</v>
      </c>
    </row>
    <row r="71" spans="2:22" ht="5.0999999999999996" customHeight="1" thickBot="1" x14ac:dyDescent="0.3">
      <c r="B71" s="149"/>
      <c r="C71" s="150"/>
      <c r="D71" s="150"/>
      <c r="E71" s="150"/>
      <c r="F71" s="150"/>
      <c r="G71" s="150"/>
      <c r="H71" s="150"/>
      <c r="I71" s="151"/>
      <c r="K71" s="9"/>
      <c r="L71" s="9"/>
      <c r="M71" s="9"/>
      <c r="N71" s="9"/>
      <c r="O71" s="9"/>
      <c r="P71" s="9"/>
      <c r="Q71" s="9"/>
      <c r="R71" s="9"/>
    </row>
    <row r="72" spans="2:22" ht="30" customHeight="1" x14ac:dyDescent="0.25">
      <c r="B72" s="106" t="s">
        <v>1444</v>
      </c>
      <c r="C72" s="158" t="s">
        <v>1450</v>
      </c>
      <c r="D72" s="158"/>
      <c r="E72" s="158"/>
      <c r="F72" s="158"/>
      <c r="G72" s="158"/>
      <c r="H72" s="158"/>
      <c r="I72" s="133"/>
    </row>
    <row r="73" spans="2:22" ht="39.950000000000003" customHeight="1" x14ac:dyDescent="0.25">
      <c r="B73" s="153" t="s">
        <v>1543</v>
      </c>
      <c r="C73" s="154"/>
      <c r="D73" s="154"/>
      <c r="E73" s="154"/>
      <c r="F73" s="60" t="s">
        <v>1236</v>
      </c>
      <c r="G73" s="96">
        <v>1</v>
      </c>
      <c r="H73" s="97" t="e">
        <f>#REF!/G73/(1+$I$3)</f>
        <v>#REF!</v>
      </c>
      <c r="I73" s="134" t="s">
        <v>2058</v>
      </c>
    </row>
    <row r="74" spans="2:22" ht="39.950000000000003" customHeight="1" x14ac:dyDescent="0.25">
      <c r="B74" s="145" t="s">
        <v>1544</v>
      </c>
      <c r="C74" s="146"/>
      <c r="D74" s="146"/>
      <c r="E74" s="146"/>
      <c r="F74" s="60" t="s">
        <v>1236</v>
      </c>
      <c r="G74" s="60">
        <v>2</v>
      </c>
      <c r="H74" s="61" t="e">
        <f>#REF!/G74/(1+$I$3)</f>
        <v>#REF!</v>
      </c>
      <c r="I74" s="134" t="s">
        <v>2059</v>
      </c>
    </row>
    <row r="75" spans="2:22" ht="39.950000000000003" customHeight="1" x14ac:dyDescent="0.25">
      <c r="B75" s="145" t="s">
        <v>1798</v>
      </c>
      <c r="C75" s="146"/>
      <c r="D75" s="146"/>
      <c r="E75" s="146"/>
      <c r="F75" s="60" t="s">
        <v>1236</v>
      </c>
      <c r="G75" s="60">
        <v>3</v>
      </c>
      <c r="H75" s="61" t="e">
        <f>#REF!/G75/(1+$I$3)</f>
        <v>#REF!</v>
      </c>
      <c r="I75" s="136">
        <f t="shared" ref="I75" si="1">G75</f>
        <v>3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76"/>
    </row>
    <row r="76" spans="2:22" ht="54.95" customHeight="1" x14ac:dyDescent="0.25">
      <c r="B76" s="145" t="s">
        <v>2077</v>
      </c>
      <c r="C76" s="146"/>
      <c r="D76" s="146"/>
      <c r="E76" s="146"/>
      <c r="F76" s="60" t="s">
        <v>1236</v>
      </c>
      <c r="G76" s="60">
        <v>1</v>
      </c>
      <c r="H76" s="61" t="e">
        <f>#REF!/G76/(1+$I$3)</f>
        <v>#REF!</v>
      </c>
      <c r="I76" s="134" t="s">
        <v>2060</v>
      </c>
    </row>
    <row r="77" spans="2:22" ht="39.950000000000003" customHeight="1" x14ac:dyDescent="0.25">
      <c r="B77" s="145" t="s">
        <v>2078</v>
      </c>
      <c r="C77" s="146"/>
      <c r="D77" s="146"/>
      <c r="E77" s="146"/>
      <c r="F77" s="60" t="s">
        <v>1236</v>
      </c>
      <c r="G77" s="60">
        <v>5</v>
      </c>
      <c r="H77" s="61" t="e">
        <f>#REF!/G77/(1+$I$3)</f>
        <v>#REF!</v>
      </c>
      <c r="I77" s="136">
        <f t="shared" ref="I77" si="2">G77</f>
        <v>5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76"/>
    </row>
    <row r="78" spans="2:22" ht="30" customHeight="1" x14ac:dyDescent="0.25">
      <c r="B78" s="145" t="s">
        <v>2029</v>
      </c>
      <c r="C78" s="146"/>
      <c r="D78" s="146"/>
      <c r="E78" s="146"/>
      <c r="F78" s="60" t="s">
        <v>1236</v>
      </c>
      <c r="G78" s="60">
        <v>1</v>
      </c>
      <c r="H78" s="61" t="e">
        <f>#REF!/G78/(1+$I$3)</f>
        <v>#REF!</v>
      </c>
      <c r="I78" s="134" t="s">
        <v>2058</v>
      </c>
    </row>
    <row r="79" spans="2:22" ht="30" customHeight="1" x14ac:dyDescent="0.25">
      <c r="B79" s="145" t="s">
        <v>1797</v>
      </c>
      <c r="C79" s="146"/>
      <c r="D79" s="146"/>
      <c r="E79" s="146"/>
      <c r="F79" s="60" t="s">
        <v>1236</v>
      </c>
      <c r="G79" s="60">
        <v>6</v>
      </c>
      <c r="H79" s="61" t="e">
        <f>#REF!/G79/(1+$I$3)</f>
        <v>#REF!</v>
      </c>
      <c r="I79" s="136">
        <f t="shared" ref="I79:I82" si="3">G79</f>
        <v>6</v>
      </c>
    </row>
    <row r="80" spans="2:22" ht="30" customHeight="1" x14ac:dyDescent="0.25">
      <c r="B80" s="145" t="s">
        <v>1688</v>
      </c>
      <c r="C80" s="146"/>
      <c r="D80" s="146"/>
      <c r="E80" s="146"/>
      <c r="F80" s="60" t="s">
        <v>1236</v>
      </c>
      <c r="G80" s="60">
        <v>6</v>
      </c>
      <c r="H80" s="61" t="e">
        <f>#REF!/G80/(1+$I$3)</f>
        <v>#REF!</v>
      </c>
      <c r="I80" s="136">
        <f t="shared" si="3"/>
        <v>6</v>
      </c>
    </row>
    <row r="81" spans="2:23" ht="30" customHeight="1" x14ac:dyDescent="0.25">
      <c r="B81" s="145" t="s">
        <v>1691</v>
      </c>
      <c r="C81" s="146"/>
      <c r="D81" s="146"/>
      <c r="E81" s="146"/>
      <c r="F81" s="60" t="s">
        <v>1236</v>
      </c>
      <c r="G81" s="60">
        <v>3</v>
      </c>
      <c r="H81" s="61" t="e">
        <f>#REF!/G81/(1+$I$3)</f>
        <v>#REF!</v>
      </c>
      <c r="I81" s="136">
        <f t="shared" si="3"/>
        <v>3</v>
      </c>
    </row>
    <row r="82" spans="2:23" ht="39.950000000000003" customHeight="1" x14ac:dyDescent="0.25">
      <c r="B82" s="145" t="s">
        <v>1548</v>
      </c>
      <c r="C82" s="146"/>
      <c r="D82" s="146"/>
      <c r="E82" s="146"/>
      <c r="F82" s="60" t="s">
        <v>1236</v>
      </c>
      <c r="G82" s="60">
        <v>6</v>
      </c>
      <c r="H82" s="61" t="e">
        <f>#REF!/G82/(1+$I$3)</f>
        <v>#REF!</v>
      </c>
      <c r="I82" s="136">
        <f t="shared" si="3"/>
        <v>6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76"/>
    </row>
    <row r="83" spans="2:23" ht="39.950000000000003" customHeight="1" thickBot="1" x14ac:dyDescent="0.3">
      <c r="B83" s="145" t="s">
        <v>2079</v>
      </c>
      <c r="C83" s="146"/>
      <c r="D83" s="146"/>
      <c r="E83" s="146"/>
      <c r="F83" s="60" t="s">
        <v>1236</v>
      </c>
      <c r="G83" s="60">
        <v>2</v>
      </c>
      <c r="H83" s="61" t="e">
        <f>#REF!/G83/(1+$I$3)</f>
        <v>#REF!</v>
      </c>
      <c r="I83" s="134" t="s">
        <v>2058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76"/>
    </row>
    <row r="84" spans="2:23" ht="5.0999999999999996" customHeight="1" thickBot="1" x14ac:dyDescent="0.3">
      <c r="B84" s="149"/>
      <c r="C84" s="150"/>
      <c r="D84" s="150"/>
      <c r="E84" s="150"/>
      <c r="F84" s="150"/>
      <c r="G84" s="150"/>
      <c r="H84" s="150"/>
      <c r="I84" s="151"/>
      <c r="K84" s="9"/>
      <c r="L84" s="9"/>
      <c r="M84" s="9"/>
      <c r="N84" s="9"/>
      <c r="O84" s="9"/>
      <c r="P84" s="9"/>
      <c r="Q84" s="9"/>
      <c r="R84" s="9"/>
    </row>
    <row r="85" spans="2:23" ht="30" customHeight="1" x14ac:dyDescent="0.25">
      <c r="B85" s="106" t="s">
        <v>1445</v>
      </c>
      <c r="C85" s="158" t="s">
        <v>30</v>
      </c>
      <c r="D85" s="158"/>
      <c r="E85" s="158"/>
      <c r="F85" s="158"/>
      <c r="G85" s="158"/>
      <c r="H85" s="158"/>
      <c r="I85" s="134"/>
    </row>
    <row r="86" spans="2:23" ht="99.95" customHeight="1" x14ac:dyDescent="0.25">
      <c r="B86" s="153" t="s">
        <v>997</v>
      </c>
      <c r="C86" s="154"/>
      <c r="D86" s="154"/>
      <c r="E86" s="154"/>
      <c r="F86" s="60" t="s">
        <v>15</v>
      </c>
      <c r="G86" s="60">
        <v>1275</v>
      </c>
      <c r="H86" s="61" t="e">
        <f>#REF!/G86/(1+$I$3)</f>
        <v>#REF!</v>
      </c>
      <c r="I86" s="134" t="s">
        <v>2086</v>
      </c>
    </row>
    <row r="87" spans="2:23" ht="80.099999999999994" customHeight="1" x14ac:dyDescent="0.25">
      <c r="B87" s="145" t="s">
        <v>971</v>
      </c>
      <c r="C87" s="146"/>
      <c r="D87" s="146"/>
      <c r="E87" s="146"/>
      <c r="F87" s="60" t="s">
        <v>15</v>
      </c>
      <c r="G87" s="60">
        <f>ROUNDUP(12.54+16.49+11.04+8+3.3+4.11+1.88*2+15.59+13.83*2+33.52+12.37+16.16+10.39+15.27+9.51+5.8*2+25.35+16.52+2.56+13.43+3.24+3.02+25.23+8.14+16.01+5.2+17.53,0)</f>
        <v>348</v>
      </c>
      <c r="H87" s="61" t="e">
        <f>#REF!/G87/(1+$I$3)</f>
        <v>#REF!</v>
      </c>
      <c r="I87" s="134" t="s">
        <v>2075</v>
      </c>
    </row>
    <row r="88" spans="2:23" ht="50.1" customHeight="1" x14ac:dyDescent="0.25">
      <c r="B88" s="145" t="s">
        <v>998</v>
      </c>
      <c r="C88" s="146"/>
      <c r="D88" s="146"/>
      <c r="E88" s="146"/>
      <c r="F88" s="60" t="s">
        <v>15</v>
      </c>
      <c r="G88" s="60">
        <f>ROUNDUP(3.4*4+4*5+31.7*6+13.7*7+(6+3.4+12+3.4+5.5+5.5+6)*3,0)</f>
        <v>446</v>
      </c>
      <c r="H88" s="61" t="e">
        <f>#REF!/G88/(1+$I$3)</f>
        <v>#REF!</v>
      </c>
      <c r="I88" s="134" t="s">
        <v>2080</v>
      </c>
    </row>
    <row r="89" spans="2:23" ht="39.950000000000003" customHeight="1" x14ac:dyDescent="0.25">
      <c r="B89" s="145" t="s">
        <v>1693</v>
      </c>
      <c r="C89" s="146"/>
      <c r="D89" s="146"/>
      <c r="E89" s="146"/>
      <c r="F89" s="60" t="s">
        <v>15</v>
      </c>
      <c r="G89" s="60">
        <f>ROUNDUP(3.4*3.4+31.7*7+6*20.6-4*3.4-4*6.9,0)</f>
        <v>316</v>
      </c>
      <c r="H89" s="61" t="e">
        <f>#REF!/G89/(1+$I$3)</f>
        <v>#REF!</v>
      </c>
      <c r="I89" s="134" t="s">
        <v>2081</v>
      </c>
    </row>
    <row r="90" spans="2:23" ht="99.95" customHeight="1" x14ac:dyDescent="0.25">
      <c r="B90" s="145" t="s">
        <v>1004</v>
      </c>
      <c r="C90" s="146"/>
      <c r="D90" s="146"/>
      <c r="E90" s="146"/>
      <c r="F90" s="60" t="s">
        <v>15</v>
      </c>
      <c r="G90" s="60">
        <f>ROUNDUP( 3.31 + 4.14 + 2.01 + 5.46 + 2.31 + 0.8*3 + 5.7 + 1.5*2 + 1.2 + 18.06 + 1.5 + 2.03 + 1.5 + 4.65 + 3.15*3 + 3.23*2 + 2.16 + 2.01 + 1.79*2 + 8.82 + 1.59 + 3.28 + 1.44 + 4.56 + 3.72 + 1.5 + 2.88 + 6.6 + 1.5 + 0.8 + 13.99 +  9.28,0)</f>
        <v>141</v>
      </c>
      <c r="H90" s="61" t="e">
        <f>#REF!/G90/(1+$I$3)</f>
        <v>#REF!</v>
      </c>
      <c r="I90" s="134" t="s">
        <v>2087</v>
      </c>
    </row>
    <row r="91" spans="2:23" ht="99.95" customHeight="1" thickBot="1" x14ac:dyDescent="0.3">
      <c r="B91" s="145" t="s">
        <v>1029</v>
      </c>
      <c r="C91" s="146"/>
      <c r="D91" s="146"/>
      <c r="E91" s="146"/>
      <c r="F91" s="60" t="s">
        <v>15</v>
      </c>
      <c r="G91" s="60">
        <f>ROUNDUP(1.5 * (1.68 * 22 + 5.04 + 5.88 + 2.1 +3.36 * 10 + 6.3 + 2.31 + 8.19 + 9.87 + 8.4 + 5.04 + 9.24),0)</f>
        <v>200</v>
      </c>
      <c r="H91" s="61" t="e">
        <f>#REF!/G91/(1+$I$3)</f>
        <v>#REF!</v>
      </c>
      <c r="I91" s="134" t="s">
        <v>2088</v>
      </c>
    </row>
    <row r="92" spans="2:23" ht="5.0999999999999996" customHeight="1" thickBot="1" x14ac:dyDescent="0.3">
      <c r="B92" s="149"/>
      <c r="C92" s="150"/>
      <c r="D92" s="150"/>
      <c r="E92" s="150"/>
      <c r="F92" s="150"/>
      <c r="G92" s="150"/>
      <c r="H92" s="150"/>
      <c r="I92" s="151"/>
    </row>
    <row r="93" spans="2:23" ht="30" customHeight="1" x14ac:dyDescent="0.25">
      <c r="B93" s="106" t="s">
        <v>1623</v>
      </c>
      <c r="C93" s="158" t="s">
        <v>28</v>
      </c>
      <c r="D93" s="158"/>
      <c r="E93" s="158"/>
      <c r="F93" s="158"/>
      <c r="G93" s="158"/>
      <c r="H93" s="158"/>
      <c r="I93" s="134"/>
    </row>
    <row r="94" spans="2:23" ht="54.95" customHeight="1" x14ac:dyDescent="0.25">
      <c r="B94" s="153" t="s">
        <v>1993</v>
      </c>
      <c r="C94" s="154"/>
      <c r="D94" s="154"/>
      <c r="E94" s="154"/>
      <c r="F94" s="96" t="s">
        <v>15</v>
      </c>
      <c r="G94" s="60">
        <f>ROUNDUP(30.6*13.7,0)</f>
        <v>420</v>
      </c>
      <c r="H94" s="97" t="e">
        <f>#REF!/G94/(1+$I$3)</f>
        <v>#REF!</v>
      </c>
      <c r="I94" s="134" t="s">
        <v>2082</v>
      </c>
    </row>
    <row r="95" spans="2:23" ht="39.950000000000003" customHeight="1" x14ac:dyDescent="0.25">
      <c r="B95" s="145" t="s">
        <v>1841</v>
      </c>
      <c r="C95" s="146"/>
      <c r="D95" s="146"/>
      <c r="E95" s="146"/>
      <c r="F95" s="60" t="s">
        <v>938</v>
      </c>
      <c r="G95" s="60">
        <f>ROUNDUP(4.75+1.82*2+11.81+2.87+3.32+2.17*2+7.36+13.34*2+30.11,1)</f>
        <v>94.899999999999991</v>
      </c>
      <c r="H95" s="61" t="e">
        <f>#REF!/G95/(1+$I$3)</f>
        <v>#REF!</v>
      </c>
      <c r="I95" s="134" t="s">
        <v>2089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76"/>
    </row>
    <row r="96" spans="2:23" ht="39.950000000000003" customHeight="1" x14ac:dyDescent="0.25">
      <c r="B96" s="145" t="s">
        <v>1844</v>
      </c>
      <c r="C96" s="146"/>
      <c r="D96" s="146"/>
      <c r="E96" s="146"/>
      <c r="F96" s="60" t="s">
        <v>938</v>
      </c>
      <c r="G96" s="60">
        <f>ROUNDUP(4.75+1.82*2+11.81+2.87+3.32+2.17*2+7.36+13.34*2+30.11,1)</f>
        <v>94.899999999999991</v>
      </c>
      <c r="H96" s="61" t="e">
        <f>#REF!/G96/(1+$I$3)</f>
        <v>#REF!</v>
      </c>
      <c r="I96" s="134" t="s">
        <v>2089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76"/>
      <c r="W96" s="76"/>
    </row>
    <row r="97" spans="2:23" ht="39.950000000000003" customHeight="1" thickBot="1" x14ac:dyDescent="0.3">
      <c r="B97" s="145" t="s">
        <v>1998</v>
      </c>
      <c r="C97" s="146"/>
      <c r="D97" s="146"/>
      <c r="E97" s="146"/>
      <c r="F97" s="60" t="s">
        <v>938</v>
      </c>
      <c r="G97" s="60">
        <v>30.5</v>
      </c>
      <c r="H97" s="61" t="e">
        <f>#REF!/G97/(1+$I$3)</f>
        <v>#REF!</v>
      </c>
      <c r="I97" s="134" t="s">
        <v>2063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76"/>
      <c r="W97" s="76"/>
    </row>
    <row r="98" spans="2:23" ht="5.0999999999999996" customHeight="1" thickBot="1" x14ac:dyDescent="0.3">
      <c r="B98" s="149"/>
      <c r="C98" s="150"/>
      <c r="D98" s="150"/>
      <c r="E98" s="150"/>
      <c r="F98" s="150"/>
      <c r="G98" s="150"/>
      <c r="H98" s="150"/>
      <c r="I98" s="151"/>
    </row>
  </sheetData>
  <mergeCells count="99">
    <mergeCell ref="B97:E97"/>
    <mergeCell ref="B98:I98"/>
    <mergeCell ref="B95:E95"/>
    <mergeCell ref="B96:E96"/>
    <mergeCell ref="B91:E91"/>
    <mergeCell ref="B92:I92"/>
    <mergeCell ref="C93:H93"/>
    <mergeCell ref="B94:E94"/>
    <mergeCell ref="B89:E89"/>
    <mergeCell ref="B90:E90"/>
    <mergeCell ref="B87:E87"/>
    <mergeCell ref="B88:E88"/>
    <mergeCell ref="B84:I84"/>
    <mergeCell ref="C85:H85"/>
    <mergeCell ref="B86:E86"/>
    <mergeCell ref="B82:E82"/>
    <mergeCell ref="B83:E83"/>
    <mergeCell ref="B80:E80"/>
    <mergeCell ref="B81:E81"/>
    <mergeCell ref="B78:E78"/>
    <mergeCell ref="B79:E79"/>
    <mergeCell ref="B76:E76"/>
    <mergeCell ref="B77:E77"/>
    <mergeCell ref="B74:E74"/>
    <mergeCell ref="B75:E75"/>
    <mergeCell ref="B70:E70"/>
    <mergeCell ref="B71:I71"/>
    <mergeCell ref="C72:H72"/>
    <mergeCell ref="B73:E73"/>
    <mergeCell ref="B68:E68"/>
    <mergeCell ref="B69:E69"/>
    <mergeCell ref="B66:E66"/>
    <mergeCell ref="B67:E67"/>
    <mergeCell ref="B64:E64"/>
    <mergeCell ref="B65:E65"/>
    <mergeCell ref="B62:E62"/>
    <mergeCell ref="B63:E63"/>
    <mergeCell ref="B60:E60"/>
    <mergeCell ref="B61:E61"/>
    <mergeCell ref="B57:I57"/>
    <mergeCell ref="C58:H58"/>
    <mergeCell ref="B59:E59"/>
    <mergeCell ref="B55:E55"/>
    <mergeCell ref="B56:E56"/>
    <mergeCell ref="B51:E51"/>
    <mergeCell ref="B52:I52"/>
    <mergeCell ref="C53:H53"/>
    <mergeCell ref="B54:E54"/>
    <mergeCell ref="C48:H48"/>
    <mergeCell ref="B49:E49"/>
    <mergeCell ref="B50:E50"/>
    <mergeCell ref="B46:E46"/>
    <mergeCell ref="B47:I47"/>
    <mergeCell ref="B42:I42"/>
    <mergeCell ref="C43:H43"/>
    <mergeCell ref="B44:E44"/>
    <mergeCell ref="B45:E45"/>
    <mergeCell ref="B40:E40"/>
    <mergeCell ref="B41:E41"/>
    <mergeCell ref="B38:E38"/>
    <mergeCell ref="B39:E39"/>
    <mergeCell ref="B35:I35"/>
    <mergeCell ref="C36:H36"/>
    <mergeCell ref="B37:E37"/>
    <mergeCell ref="B33:E33"/>
    <mergeCell ref="B34:E34"/>
    <mergeCell ref="B31:E31"/>
    <mergeCell ref="B32:E32"/>
    <mergeCell ref="B27:E27"/>
    <mergeCell ref="B28:I28"/>
    <mergeCell ref="C29:H29"/>
    <mergeCell ref="B30:E30"/>
    <mergeCell ref="B25:E25"/>
    <mergeCell ref="B26:E26"/>
    <mergeCell ref="B23:E23"/>
    <mergeCell ref="B24:E24"/>
    <mergeCell ref="B20:I20"/>
    <mergeCell ref="C21:H21"/>
    <mergeCell ref="B22:E22"/>
    <mergeCell ref="B16:I16"/>
    <mergeCell ref="C17:H17"/>
    <mergeCell ref="B18:E18"/>
    <mergeCell ref="B19:E19"/>
    <mergeCell ref="B14:E14"/>
    <mergeCell ref="B15:E15"/>
    <mergeCell ref="B12:E12"/>
    <mergeCell ref="B13:E13"/>
    <mergeCell ref="B9:E9"/>
    <mergeCell ref="B10:E10"/>
    <mergeCell ref="B11:E11"/>
    <mergeCell ref="D6:E6"/>
    <mergeCell ref="B7:I7"/>
    <mergeCell ref="C8:H8"/>
    <mergeCell ref="B2:I2"/>
    <mergeCell ref="B3:C3"/>
    <mergeCell ref="B4:C4"/>
    <mergeCell ref="D4:G4"/>
    <mergeCell ref="B5:C5"/>
    <mergeCell ref="D5:G5"/>
  </mergeCells>
  <printOptions horizontalCentered="1"/>
  <pageMargins left="0.78740157480314965" right="0.78740157480314965" top="1.7716535433070868" bottom="0.78740157480314965" header="0" footer="0"/>
  <pageSetup paperSize="9" scale="57" fitToHeight="0" orientation="portrait" r:id="rId1"/>
  <rowBreaks count="3" manualBreakCount="3">
    <brk id="28" min="1" max="8" man="1"/>
    <brk id="52" min="1" max="8" man="1"/>
    <brk id="71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6"/>
  <sheetViews>
    <sheetView zoomScale="85" zoomScaleNormal="85" workbookViewId="0">
      <pane ySplit="1" topLeftCell="A200" activePane="bottomLeft" state="frozen"/>
      <selection activeCell="N1" sqref="N1"/>
      <selection pane="bottomLeft" activeCell="D150" sqref="D150"/>
    </sheetView>
  </sheetViews>
  <sheetFormatPr defaultColWidth="27.85546875" defaultRowHeight="20.100000000000001" customHeight="1" x14ac:dyDescent="0.25"/>
  <cols>
    <col min="1" max="1" width="39.140625" style="9" bestFit="1" customWidth="1"/>
    <col min="2" max="2" width="31.5703125" style="9" bestFit="1" customWidth="1"/>
    <col min="3" max="3" width="34.5703125" style="9" bestFit="1" customWidth="1"/>
    <col min="4" max="4" width="255.7109375" style="2" bestFit="1" customWidth="1"/>
    <col min="5" max="5" width="11" style="9" bestFit="1" customWidth="1"/>
    <col min="6" max="6" width="45" style="9" bestFit="1" customWidth="1"/>
    <col min="7" max="7" width="15.7109375" style="9" bestFit="1" customWidth="1"/>
    <col min="8" max="8" width="93.5703125" style="9" bestFit="1" customWidth="1"/>
    <col min="9" max="9" width="15.42578125" style="9" bestFit="1" customWidth="1"/>
    <col min="10" max="10" width="212.5703125" style="2" bestFit="1" customWidth="1"/>
    <col min="11" max="11" width="17.140625" style="9" bestFit="1" customWidth="1"/>
    <col min="12" max="12" width="45" style="9" bestFit="1" customWidth="1"/>
    <col min="13" max="13" width="15.5703125" style="9" bestFit="1" customWidth="1"/>
    <col min="14" max="14" width="146.85546875" style="9" bestFit="1" customWidth="1"/>
    <col min="15" max="15" width="15.7109375" style="9" bestFit="1" customWidth="1"/>
    <col min="16" max="16" width="45" style="9" bestFit="1" customWidth="1"/>
    <col min="17" max="17" width="18.85546875" style="9" bestFit="1" customWidth="1"/>
    <col min="18" max="18" width="20.140625" style="9" bestFit="1" customWidth="1"/>
    <col min="19" max="19" width="15.140625" style="9" bestFit="1" customWidth="1"/>
    <col min="20" max="20" width="24.85546875" style="9" bestFit="1" customWidth="1"/>
    <col min="21" max="21" width="19.85546875" style="9" bestFit="1" customWidth="1"/>
    <col min="22" max="22" width="32.140625" style="9" bestFit="1" customWidth="1"/>
    <col min="23" max="23" width="27" style="9" bestFit="1" customWidth="1"/>
    <col min="24" max="24" width="17.28515625" style="9" bestFit="1" customWidth="1"/>
    <col min="25" max="25" width="12.42578125" style="9" bestFit="1" customWidth="1"/>
    <col min="26" max="26" width="23.85546875" style="9" bestFit="1" customWidth="1"/>
    <col min="27" max="27" width="12.42578125" style="9" bestFit="1" customWidth="1"/>
    <col min="28" max="28" width="5.7109375" style="9" bestFit="1" customWidth="1"/>
    <col min="29" max="29" width="12.42578125" style="9" bestFit="1" customWidth="1"/>
    <col min="30" max="30" width="23.85546875" style="9" bestFit="1" customWidth="1"/>
    <col min="31" max="16384" width="27.85546875" style="9"/>
  </cols>
  <sheetData>
    <row r="1" spans="1:25" s="17" customFormat="1" ht="20.100000000000001" customHeight="1" thickBot="1" x14ac:dyDescent="0.3">
      <c r="A1" s="9" t="s">
        <v>732</v>
      </c>
      <c r="B1" s="9" t="s">
        <v>733</v>
      </c>
      <c r="C1" s="9" t="s">
        <v>734</v>
      </c>
      <c r="D1" s="2" t="s">
        <v>735</v>
      </c>
      <c r="E1" s="9" t="s">
        <v>736</v>
      </c>
      <c r="F1" s="9" t="s">
        <v>737</v>
      </c>
      <c r="G1" s="9" t="s">
        <v>738</v>
      </c>
      <c r="H1" s="9" t="s">
        <v>739</v>
      </c>
      <c r="I1" s="9" t="s">
        <v>740</v>
      </c>
      <c r="J1" s="2" t="s">
        <v>741</v>
      </c>
      <c r="K1" s="9" t="s">
        <v>742</v>
      </c>
      <c r="L1" s="9" t="s">
        <v>743</v>
      </c>
      <c r="M1" s="9" t="s">
        <v>744</v>
      </c>
      <c r="N1" s="9" t="s">
        <v>745</v>
      </c>
      <c r="O1" s="9" t="s">
        <v>738</v>
      </c>
      <c r="P1" s="9" t="s">
        <v>746</v>
      </c>
      <c r="Q1" s="9" t="s">
        <v>747</v>
      </c>
      <c r="R1" s="9" t="s">
        <v>748</v>
      </c>
      <c r="S1" s="9" t="s">
        <v>749</v>
      </c>
      <c r="T1" s="9" t="s">
        <v>750</v>
      </c>
      <c r="U1" s="9" t="s">
        <v>751</v>
      </c>
      <c r="V1" s="9" t="s">
        <v>752</v>
      </c>
      <c r="W1" s="9" t="s">
        <v>753</v>
      </c>
      <c r="X1" s="9" t="s">
        <v>754</v>
      </c>
      <c r="Y1" s="9" t="s">
        <v>755</v>
      </c>
    </row>
    <row r="2" spans="1:25" s="10" customFormat="1" ht="20.100000000000001" customHeight="1" x14ac:dyDescent="0.25">
      <c r="A2" s="10" t="s">
        <v>44</v>
      </c>
      <c r="B2" s="10" t="s">
        <v>44</v>
      </c>
      <c r="C2" s="10" t="s">
        <v>45</v>
      </c>
      <c r="D2" s="4" t="s">
        <v>46</v>
      </c>
      <c r="E2" s="10" t="s">
        <v>37</v>
      </c>
      <c r="F2" s="10" t="s">
        <v>47</v>
      </c>
      <c r="G2" s="10" t="s">
        <v>48</v>
      </c>
      <c r="H2" s="10" t="s">
        <v>44</v>
      </c>
      <c r="I2" s="10" t="s">
        <v>44</v>
      </c>
      <c r="J2" s="4" t="s">
        <v>44</v>
      </c>
      <c r="K2" s="10" t="s">
        <v>44</v>
      </c>
      <c r="L2" s="10" t="s">
        <v>44</v>
      </c>
      <c r="M2" s="10" t="s">
        <v>44</v>
      </c>
      <c r="N2" s="10" t="s">
        <v>44</v>
      </c>
      <c r="O2" s="10" t="s">
        <v>44</v>
      </c>
      <c r="P2" s="10" t="s">
        <v>49</v>
      </c>
      <c r="Q2" s="10" t="s">
        <v>50</v>
      </c>
      <c r="R2" s="10" t="s">
        <v>51</v>
      </c>
      <c r="S2" s="10" t="s">
        <v>52</v>
      </c>
      <c r="T2" s="10" t="s">
        <v>53</v>
      </c>
      <c r="U2" s="10" t="s">
        <v>54</v>
      </c>
      <c r="V2" s="10" t="s">
        <v>55</v>
      </c>
      <c r="W2" s="10" t="s">
        <v>56</v>
      </c>
      <c r="X2" s="10" t="s">
        <v>57</v>
      </c>
      <c r="Y2" s="10" t="s">
        <v>58</v>
      </c>
    </row>
    <row r="3" spans="1:25" s="11" customFormat="1" ht="20.100000000000001" customHeight="1" x14ac:dyDescent="0.25">
      <c r="A3" s="11" t="s">
        <v>44</v>
      </c>
      <c r="B3" s="11" t="s">
        <v>44</v>
      </c>
      <c r="C3" s="11">
        <v>98229</v>
      </c>
      <c r="D3" s="6" t="s">
        <v>46</v>
      </c>
      <c r="E3" s="11" t="s">
        <v>37</v>
      </c>
      <c r="F3" s="11" t="s">
        <v>47</v>
      </c>
      <c r="G3" s="11" t="s">
        <v>48</v>
      </c>
      <c r="H3" s="11" t="s">
        <v>60</v>
      </c>
      <c r="I3" s="11" t="s">
        <v>61</v>
      </c>
      <c r="J3" s="6" t="s">
        <v>62</v>
      </c>
      <c r="K3" s="11" t="s">
        <v>63</v>
      </c>
      <c r="L3" s="11" t="s">
        <v>47</v>
      </c>
      <c r="M3" s="11" t="s">
        <v>64</v>
      </c>
      <c r="N3" s="11" t="s">
        <v>65</v>
      </c>
      <c r="O3" s="11" t="s">
        <v>66</v>
      </c>
      <c r="P3" s="11" t="s">
        <v>44</v>
      </c>
      <c r="Q3" s="11" t="s">
        <v>44</v>
      </c>
      <c r="R3" s="11" t="s">
        <v>44</v>
      </c>
      <c r="S3" s="11" t="s">
        <v>44</v>
      </c>
      <c r="T3" s="11" t="s">
        <v>44</v>
      </c>
      <c r="U3" s="11" t="s">
        <v>44</v>
      </c>
      <c r="V3" s="11" t="s">
        <v>44</v>
      </c>
      <c r="W3" s="11" t="s">
        <v>44</v>
      </c>
      <c r="X3" s="11" t="s">
        <v>44</v>
      </c>
      <c r="Y3" s="11" t="s">
        <v>44</v>
      </c>
    </row>
    <row r="4" spans="1:25" s="11" customFormat="1" ht="20.100000000000001" customHeight="1" x14ac:dyDescent="0.25">
      <c r="A4" s="11" t="s">
        <v>44</v>
      </c>
      <c r="B4" s="11" t="s">
        <v>44</v>
      </c>
      <c r="C4" s="11">
        <v>98229</v>
      </c>
      <c r="D4" s="6" t="s">
        <v>46</v>
      </c>
      <c r="E4" s="11" t="s">
        <v>37</v>
      </c>
      <c r="F4" s="11" t="s">
        <v>47</v>
      </c>
      <c r="G4" s="11" t="s">
        <v>48</v>
      </c>
      <c r="H4" s="11" t="s">
        <v>60</v>
      </c>
      <c r="I4" s="11" t="s">
        <v>67</v>
      </c>
      <c r="J4" s="6" t="s">
        <v>68</v>
      </c>
      <c r="K4" s="11" t="s">
        <v>63</v>
      </c>
      <c r="L4" s="11" t="s">
        <v>47</v>
      </c>
      <c r="M4" s="11" t="s">
        <v>69</v>
      </c>
      <c r="N4" s="11" t="s">
        <v>70</v>
      </c>
      <c r="O4" s="11" t="s">
        <v>71</v>
      </c>
      <c r="P4" s="11" t="s">
        <v>44</v>
      </c>
      <c r="Q4" s="11" t="s">
        <v>44</v>
      </c>
      <c r="R4" s="11" t="s">
        <v>44</v>
      </c>
      <c r="S4" s="11" t="s">
        <v>44</v>
      </c>
      <c r="T4" s="11" t="s">
        <v>44</v>
      </c>
      <c r="U4" s="11" t="s">
        <v>44</v>
      </c>
      <c r="V4" s="11" t="s">
        <v>44</v>
      </c>
      <c r="W4" s="11" t="s">
        <v>44</v>
      </c>
      <c r="X4" s="11" t="s">
        <v>44</v>
      </c>
      <c r="Y4" s="11" t="s">
        <v>44</v>
      </c>
    </row>
    <row r="5" spans="1:25" s="11" customFormat="1" ht="20.100000000000001" customHeight="1" x14ac:dyDescent="0.25">
      <c r="A5" s="11" t="s">
        <v>44</v>
      </c>
      <c r="B5" s="11" t="s">
        <v>44</v>
      </c>
      <c r="C5" s="11" t="s">
        <v>45</v>
      </c>
      <c r="D5" s="6" t="s">
        <v>46</v>
      </c>
      <c r="E5" s="11" t="s">
        <v>37</v>
      </c>
      <c r="F5" s="11" t="s">
        <v>47</v>
      </c>
      <c r="G5" s="11" t="s">
        <v>48</v>
      </c>
      <c r="H5" s="11" t="s">
        <v>60</v>
      </c>
      <c r="I5" s="11" t="s">
        <v>72</v>
      </c>
      <c r="J5" s="6" t="s">
        <v>73</v>
      </c>
      <c r="K5" s="11" t="s">
        <v>38</v>
      </c>
      <c r="L5" s="11" t="s">
        <v>47</v>
      </c>
      <c r="M5" s="11" t="s">
        <v>74</v>
      </c>
      <c r="N5" s="11" t="s">
        <v>75</v>
      </c>
      <c r="O5" s="11" t="s">
        <v>76</v>
      </c>
      <c r="P5" s="11" t="s">
        <v>44</v>
      </c>
      <c r="Q5" s="11" t="s">
        <v>44</v>
      </c>
      <c r="R5" s="11" t="s">
        <v>44</v>
      </c>
      <c r="S5" s="11" t="s">
        <v>44</v>
      </c>
      <c r="T5" s="11" t="s">
        <v>44</v>
      </c>
      <c r="U5" s="11" t="s">
        <v>44</v>
      </c>
      <c r="V5" s="11" t="s">
        <v>44</v>
      </c>
      <c r="W5" s="11" t="s">
        <v>44</v>
      </c>
      <c r="X5" s="11" t="s">
        <v>44</v>
      </c>
      <c r="Y5" s="11" t="s">
        <v>44</v>
      </c>
    </row>
    <row r="6" spans="1:25" s="12" customFormat="1" ht="20.100000000000001" customHeight="1" thickBot="1" x14ac:dyDescent="0.3">
      <c r="A6" s="12" t="s">
        <v>44</v>
      </c>
      <c r="B6" s="12" t="s">
        <v>44</v>
      </c>
      <c r="C6" s="12" t="s">
        <v>45</v>
      </c>
      <c r="D6" s="8" t="s">
        <v>46</v>
      </c>
      <c r="E6" s="12" t="s">
        <v>37</v>
      </c>
      <c r="F6" s="12" t="s">
        <v>47</v>
      </c>
      <c r="G6" s="12" t="s">
        <v>48</v>
      </c>
      <c r="H6" s="12" t="s">
        <v>60</v>
      </c>
      <c r="I6" s="12" t="s">
        <v>77</v>
      </c>
      <c r="J6" s="8" t="s">
        <v>78</v>
      </c>
      <c r="K6" s="12" t="s">
        <v>79</v>
      </c>
      <c r="L6" s="12" t="s">
        <v>47</v>
      </c>
      <c r="M6" s="12" t="s">
        <v>80</v>
      </c>
      <c r="N6" s="12" t="s">
        <v>81</v>
      </c>
      <c r="O6" s="12" t="s">
        <v>82</v>
      </c>
      <c r="P6" s="12" t="s">
        <v>44</v>
      </c>
      <c r="Q6" s="12" t="s">
        <v>44</v>
      </c>
      <c r="R6" s="12" t="s">
        <v>44</v>
      </c>
      <c r="S6" s="12" t="s">
        <v>44</v>
      </c>
      <c r="T6" s="12" t="s">
        <v>44</v>
      </c>
      <c r="U6" s="12" t="s">
        <v>44</v>
      </c>
      <c r="V6" s="12" t="s">
        <v>44</v>
      </c>
      <c r="W6" s="12" t="s">
        <v>44</v>
      </c>
      <c r="X6" s="12" t="s">
        <v>44</v>
      </c>
      <c r="Y6" s="12" t="s">
        <v>44</v>
      </c>
    </row>
    <row r="7" spans="1:25" ht="20.100000000000001" customHeight="1" thickBot="1" x14ac:dyDescent="0.3"/>
    <row r="8" spans="1:25" s="10" customFormat="1" ht="20.100000000000001" customHeight="1" x14ac:dyDescent="0.25">
      <c r="A8" s="10" t="s">
        <v>44</v>
      </c>
      <c r="B8" s="10" t="s">
        <v>44</v>
      </c>
      <c r="C8" s="10" t="s">
        <v>86</v>
      </c>
      <c r="D8" s="4" t="s">
        <v>87</v>
      </c>
      <c r="E8" s="10" t="s">
        <v>37</v>
      </c>
      <c r="F8" s="10" t="s">
        <v>47</v>
      </c>
      <c r="G8" s="10" t="s">
        <v>88</v>
      </c>
      <c r="H8" s="10" t="s">
        <v>44</v>
      </c>
      <c r="I8" s="10" t="s">
        <v>44</v>
      </c>
      <c r="J8" s="4" t="s">
        <v>44</v>
      </c>
      <c r="K8" s="10" t="s">
        <v>44</v>
      </c>
      <c r="L8" s="10" t="s">
        <v>44</v>
      </c>
      <c r="M8" s="10" t="s">
        <v>44</v>
      </c>
      <c r="N8" s="10" t="s">
        <v>44</v>
      </c>
      <c r="O8" s="10" t="s">
        <v>44</v>
      </c>
      <c r="P8" s="10" t="s">
        <v>89</v>
      </c>
      <c r="Q8" s="10" t="s">
        <v>90</v>
      </c>
      <c r="R8" s="10" t="s">
        <v>91</v>
      </c>
      <c r="S8" s="10" t="s">
        <v>92</v>
      </c>
      <c r="T8" s="10" t="s">
        <v>93</v>
      </c>
      <c r="U8" s="10" t="s">
        <v>94</v>
      </c>
      <c r="V8" s="10" t="s">
        <v>55</v>
      </c>
      <c r="W8" s="10" t="s">
        <v>56</v>
      </c>
      <c r="X8" s="10" t="s">
        <v>55</v>
      </c>
      <c r="Y8" s="10" t="s">
        <v>56</v>
      </c>
    </row>
    <row r="9" spans="1:25" s="11" customFormat="1" ht="20.100000000000001" customHeight="1" x14ac:dyDescent="0.25">
      <c r="A9" s="11" t="s">
        <v>44</v>
      </c>
      <c r="B9" s="11" t="s">
        <v>44</v>
      </c>
      <c r="C9" s="11" t="s">
        <v>86</v>
      </c>
      <c r="D9" s="6" t="s">
        <v>87</v>
      </c>
      <c r="E9" s="11" t="s">
        <v>37</v>
      </c>
      <c r="F9" s="11" t="s">
        <v>47</v>
      </c>
      <c r="G9" s="11" t="s">
        <v>88</v>
      </c>
      <c r="H9" s="11" t="s">
        <v>95</v>
      </c>
      <c r="I9" s="11" t="s">
        <v>96</v>
      </c>
      <c r="J9" s="6" t="s">
        <v>97</v>
      </c>
      <c r="K9" s="11" t="s">
        <v>37</v>
      </c>
      <c r="L9" s="11" t="s">
        <v>47</v>
      </c>
      <c r="M9" s="11" t="s">
        <v>98</v>
      </c>
      <c r="N9" s="11" t="s">
        <v>99</v>
      </c>
      <c r="O9" s="11" t="s">
        <v>100</v>
      </c>
      <c r="P9" s="11" t="s">
        <v>44</v>
      </c>
      <c r="Q9" s="11" t="s">
        <v>44</v>
      </c>
      <c r="R9" s="11" t="s">
        <v>44</v>
      </c>
      <c r="S9" s="11" t="s">
        <v>44</v>
      </c>
      <c r="T9" s="11" t="s">
        <v>44</v>
      </c>
      <c r="U9" s="11" t="s">
        <v>44</v>
      </c>
      <c r="V9" s="11" t="s">
        <v>44</v>
      </c>
      <c r="W9" s="11" t="s">
        <v>44</v>
      </c>
      <c r="X9" s="11" t="s">
        <v>44</v>
      </c>
      <c r="Y9" s="11" t="s">
        <v>44</v>
      </c>
    </row>
    <row r="10" spans="1:25" s="11" customFormat="1" ht="20.100000000000001" customHeight="1" x14ac:dyDescent="0.25">
      <c r="A10" s="11" t="s">
        <v>44</v>
      </c>
      <c r="B10" s="11" t="s">
        <v>44</v>
      </c>
      <c r="C10" s="11" t="s">
        <v>86</v>
      </c>
      <c r="D10" s="6" t="s">
        <v>87</v>
      </c>
      <c r="E10" s="11" t="s">
        <v>37</v>
      </c>
      <c r="F10" s="11" t="s">
        <v>47</v>
      </c>
      <c r="G10" s="11" t="s">
        <v>88</v>
      </c>
      <c r="H10" s="11" t="s">
        <v>95</v>
      </c>
      <c r="I10" s="11" t="s">
        <v>101</v>
      </c>
      <c r="J10" s="6" t="s">
        <v>102</v>
      </c>
      <c r="K10" s="11" t="s">
        <v>37</v>
      </c>
      <c r="L10" s="11" t="s">
        <v>47</v>
      </c>
      <c r="M10" s="11" t="s">
        <v>103</v>
      </c>
      <c r="N10" s="11" t="s">
        <v>104</v>
      </c>
      <c r="O10" s="11" t="s">
        <v>105</v>
      </c>
      <c r="P10" s="11" t="s">
        <v>44</v>
      </c>
      <c r="Q10" s="11" t="s">
        <v>44</v>
      </c>
      <c r="R10" s="11" t="s">
        <v>44</v>
      </c>
      <c r="S10" s="11" t="s">
        <v>44</v>
      </c>
      <c r="T10" s="11" t="s">
        <v>44</v>
      </c>
      <c r="U10" s="11" t="s">
        <v>44</v>
      </c>
      <c r="V10" s="11" t="s">
        <v>44</v>
      </c>
      <c r="W10" s="11" t="s">
        <v>44</v>
      </c>
      <c r="X10" s="11" t="s">
        <v>44</v>
      </c>
      <c r="Y10" s="11" t="s">
        <v>44</v>
      </c>
    </row>
    <row r="11" spans="1:25" s="11" customFormat="1" ht="20.100000000000001" customHeight="1" x14ac:dyDescent="0.25">
      <c r="A11" s="11" t="s">
        <v>44</v>
      </c>
      <c r="B11" s="11" t="s">
        <v>44</v>
      </c>
      <c r="C11" s="11" t="s">
        <v>86</v>
      </c>
      <c r="D11" s="6" t="s">
        <v>87</v>
      </c>
      <c r="E11" s="11" t="s">
        <v>37</v>
      </c>
      <c r="F11" s="11" t="s">
        <v>47</v>
      </c>
      <c r="G11" s="11" t="s">
        <v>88</v>
      </c>
      <c r="H11" s="11" t="s">
        <v>95</v>
      </c>
      <c r="I11" s="11" t="s">
        <v>106</v>
      </c>
      <c r="J11" s="6" t="s">
        <v>107</v>
      </c>
      <c r="K11" s="11" t="s">
        <v>38</v>
      </c>
      <c r="L11" s="11" t="s">
        <v>47</v>
      </c>
      <c r="M11" s="11" t="s">
        <v>108</v>
      </c>
      <c r="N11" s="11" t="s">
        <v>109</v>
      </c>
      <c r="O11" s="11" t="s">
        <v>110</v>
      </c>
      <c r="P11" s="11" t="s">
        <v>44</v>
      </c>
      <c r="Q11" s="11" t="s">
        <v>44</v>
      </c>
      <c r="R11" s="11" t="s">
        <v>44</v>
      </c>
      <c r="S11" s="11" t="s">
        <v>44</v>
      </c>
      <c r="T11" s="11" t="s">
        <v>44</v>
      </c>
      <c r="U11" s="11" t="s">
        <v>44</v>
      </c>
      <c r="V11" s="11" t="s">
        <v>44</v>
      </c>
      <c r="W11" s="11" t="s">
        <v>44</v>
      </c>
      <c r="X11" s="11" t="s">
        <v>44</v>
      </c>
      <c r="Y11" s="11" t="s">
        <v>44</v>
      </c>
    </row>
    <row r="12" spans="1:25" s="11" customFormat="1" ht="20.100000000000001" customHeight="1" x14ac:dyDescent="0.25">
      <c r="B12" s="11" t="s">
        <v>44</v>
      </c>
      <c r="C12" s="11" t="s">
        <v>86</v>
      </c>
      <c r="D12" s="6" t="s">
        <v>87</v>
      </c>
      <c r="E12" s="11" t="s">
        <v>37</v>
      </c>
      <c r="F12" s="11" t="s">
        <v>47</v>
      </c>
      <c r="G12" s="11" t="s">
        <v>88</v>
      </c>
      <c r="H12" s="11" t="s">
        <v>95</v>
      </c>
      <c r="I12" s="11" t="s">
        <v>111</v>
      </c>
      <c r="J12" s="6" t="s">
        <v>112</v>
      </c>
      <c r="K12" s="11" t="s">
        <v>39</v>
      </c>
      <c r="L12" s="11" t="s">
        <v>47</v>
      </c>
      <c r="M12" s="11" t="s">
        <v>113</v>
      </c>
      <c r="N12" s="11" t="s">
        <v>114</v>
      </c>
      <c r="O12" s="11" t="s">
        <v>115</v>
      </c>
      <c r="P12" s="11" t="s">
        <v>44</v>
      </c>
      <c r="Q12" s="11" t="s">
        <v>44</v>
      </c>
      <c r="R12" s="11" t="s">
        <v>44</v>
      </c>
      <c r="S12" s="11" t="s">
        <v>44</v>
      </c>
      <c r="T12" s="11" t="s">
        <v>44</v>
      </c>
      <c r="U12" s="11" t="s">
        <v>44</v>
      </c>
      <c r="V12" s="11" t="s">
        <v>44</v>
      </c>
      <c r="W12" s="11" t="s">
        <v>44</v>
      </c>
      <c r="X12" s="11" t="s">
        <v>44</v>
      </c>
      <c r="Y12" s="11" t="s">
        <v>44</v>
      </c>
    </row>
    <row r="13" spans="1:25" s="11" customFormat="1" ht="20.100000000000001" customHeight="1" x14ac:dyDescent="0.25">
      <c r="A13" s="11" t="s">
        <v>44</v>
      </c>
      <c r="B13" s="11" t="s">
        <v>44</v>
      </c>
      <c r="C13" s="11" t="s">
        <v>86</v>
      </c>
      <c r="D13" s="6" t="s">
        <v>87</v>
      </c>
      <c r="E13" s="11" t="s">
        <v>37</v>
      </c>
      <c r="F13" s="11" t="s">
        <v>47</v>
      </c>
      <c r="G13" s="11" t="s">
        <v>88</v>
      </c>
      <c r="H13" s="11" t="s">
        <v>95</v>
      </c>
      <c r="I13" s="11" t="s">
        <v>116</v>
      </c>
      <c r="J13" s="6" t="s">
        <v>117</v>
      </c>
      <c r="K13" s="11" t="s">
        <v>37</v>
      </c>
      <c r="L13" s="11" t="s">
        <v>47</v>
      </c>
      <c r="M13" s="11" t="s">
        <v>118</v>
      </c>
      <c r="N13" s="11" t="s">
        <v>119</v>
      </c>
      <c r="O13" s="11" t="s">
        <v>120</v>
      </c>
      <c r="P13" s="11" t="s">
        <v>44</v>
      </c>
      <c r="Q13" s="11" t="s">
        <v>44</v>
      </c>
      <c r="R13" s="11" t="s">
        <v>44</v>
      </c>
      <c r="S13" s="11" t="s">
        <v>44</v>
      </c>
      <c r="T13" s="11" t="s">
        <v>44</v>
      </c>
      <c r="U13" s="11" t="s">
        <v>44</v>
      </c>
      <c r="V13" s="11" t="s">
        <v>44</v>
      </c>
      <c r="W13" s="11" t="s">
        <v>44</v>
      </c>
      <c r="X13" s="11" t="s">
        <v>44</v>
      </c>
      <c r="Y13" s="11" t="s">
        <v>44</v>
      </c>
    </row>
    <row r="14" spans="1:25" s="11" customFormat="1" ht="20.100000000000001" customHeight="1" x14ac:dyDescent="0.25">
      <c r="A14" s="11" t="s">
        <v>44</v>
      </c>
      <c r="B14" s="11" t="s">
        <v>44</v>
      </c>
      <c r="C14" s="11" t="s">
        <v>86</v>
      </c>
      <c r="D14" s="6" t="s">
        <v>87</v>
      </c>
      <c r="E14" s="11" t="s">
        <v>37</v>
      </c>
      <c r="F14" s="11" t="s">
        <v>47</v>
      </c>
      <c r="G14" s="11" t="s">
        <v>88</v>
      </c>
      <c r="H14" s="11" t="s">
        <v>60</v>
      </c>
      <c r="I14" s="11" t="s">
        <v>121</v>
      </c>
      <c r="J14" s="6" t="s">
        <v>122</v>
      </c>
      <c r="K14" s="11" t="s">
        <v>63</v>
      </c>
      <c r="L14" s="11" t="s">
        <v>47</v>
      </c>
      <c r="M14" s="11" t="s">
        <v>123</v>
      </c>
      <c r="N14" s="11" t="s">
        <v>124</v>
      </c>
      <c r="O14" s="11" t="s">
        <v>125</v>
      </c>
      <c r="P14" s="11" t="s">
        <v>44</v>
      </c>
      <c r="Q14" s="11" t="s">
        <v>44</v>
      </c>
      <c r="R14" s="11" t="s">
        <v>44</v>
      </c>
      <c r="S14" s="11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1" t="s">
        <v>44</v>
      </c>
      <c r="Y14" s="11" t="s">
        <v>44</v>
      </c>
    </row>
    <row r="15" spans="1:25" s="11" customFormat="1" ht="20.100000000000001" customHeight="1" x14ac:dyDescent="0.25">
      <c r="A15" s="11" t="s">
        <v>44</v>
      </c>
      <c r="B15" s="11" t="s">
        <v>44</v>
      </c>
      <c r="C15" s="11" t="s">
        <v>86</v>
      </c>
      <c r="D15" s="6" t="s">
        <v>87</v>
      </c>
      <c r="E15" s="11" t="s">
        <v>37</v>
      </c>
      <c r="F15" s="11" t="s">
        <v>47</v>
      </c>
      <c r="G15" s="11" t="s">
        <v>88</v>
      </c>
      <c r="H15" s="11" t="s">
        <v>60</v>
      </c>
      <c r="I15" s="11" t="s">
        <v>126</v>
      </c>
      <c r="J15" s="6" t="s">
        <v>127</v>
      </c>
      <c r="K15" s="11" t="s">
        <v>63</v>
      </c>
      <c r="L15" s="11" t="s">
        <v>47</v>
      </c>
      <c r="M15" s="11" t="s">
        <v>128</v>
      </c>
      <c r="N15" s="11" t="s">
        <v>129</v>
      </c>
      <c r="O15" s="11" t="s">
        <v>130</v>
      </c>
      <c r="P15" s="11" t="s">
        <v>44</v>
      </c>
      <c r="Q15" s="11" t="s">
        <v>44</v>
      </c>
      <c r="R15" s="11" t="s">
        <v>44</v>
      </c>
      <c r="S15" s="11" t="s">
        <v>44</v>
      </c>
      <c r="T15" s="11" t="s">
        <v>44</v>
      </c>
      <c r="U15" s="11" t="s">
        <v>44</v>
      </c>
      <c r="V15" s="11" t="s">
        <v>44</v>
      </c>
      <c r="W15" s="11" t="s">
        <v>44</v>
      </c>
      <c r="X15" s="11" t="s">
        <v>44</v>
      </c>
      <c r="Y15" s="11" t="s">
        <v>44</v>
      </c>
    </row>
    <row r="16" spans="1:25" s="11" customFormat="1" ht="20.100000000000001" customHeight="1" x14ac:dyDescent="0.25">
      <c r="A16" s="11" t="s">
        <v>44</v>
      </c>
      <c r="B16" s="11" t="s">
        <v>44</v>
      </c>
      <c r="C16" s="11" t="s">
        <v>86</v>
      </c>
      <c r="D16" s="6" t="s">
        <v>87</v>
      </c>
      <c r="E16" s="11" t="s">
        <v>37</v>
      </c>
      <c r="F16" s="11" t="s">
        <v>47</v>
      </c>
      <c r="G16" s="11" t="s">
        <v>88</v>
      </c>
      <c r="H16" s="11" t="s">
        <v>60</v>
      </c>
      <c r="I16" s="11" t="s">
        <v>131</v>
      </c>
      <c r="J16" s="6" t="s">
        <v>132</v>
      </c>
      <c r="K16" s="11" t="s">
        <v>133</v>
      </c>
      <c r="L16" s="11" t="s">
        <v>47</v>
      </c>
      <c r="M16" s="11" t="s">
        <v>134</v>
      </c>
      <c r="N16" s="11" t="s">
        <v>135</v>
      </c>
      <c r="O16" s="11" t="s">
        <v>136</v>
      </c>
      <c r="P16" s="11" t="s">
        <v>44</v>
      </c>
      <c r="Q16" s="11" t="s">
        <v>44</v>
      </c>
      <c r="R16" s="11" t="s">
        <v>44</v>
      </c>
      <c r="S16" s="11" t="s">
        <v>44</v>
      </c>
      <c r="T16" s="11" t="s">
        <v>44</v>
      </c>
      <c r="U16" s="11" t="s">
        <v>44</v>
      </c>
      <c r="V16" s="11" t="s">
        <v>44</v>
      </c>
      <c r="W16" s="11" t="s">
        <v>44</v>
      </c>
      <c r="X16" s="11" t="s">
        <v>44</v>
      </c>
      <c r="Y16" s="11" t="s">
        <v>44</v>
      </c>
    </row>
    <row r="17" spans="1:25" s="11" customFormat="1" ht="20.100000000000001" customHeight="1" x14ac:dyDescent="0.25">
      <c r="A17" s="11" t="s">
        <v>44</v>
      </c>
      <c r="B17" s="11" t="s">
        <v>44</v>
      </c>
      <c r="C17" s="11" t="s">
        <v>86</v>
      </c>
      <c r="D17" s="6" t="s">
        <v>87</v>
      </c>
      <c r="E17" s="11" t="s">
        <v>37</v>
      </c>
      <c r="F17" s="11" t="s">
        <v>47</v>
      </c>
      <c r="G17" s="11" t="s">
        <v>88</v>
      </c>
      <c r="H17" s="11" t="s">
        <v>60</v>
      </c>
      <c r="I17" s="11" t="s">
        <v>137</v>
      </c>
      <c r="J17" s="6" t="s">
        <v>138</v>
      </c>
      <c r="K17" s="11" t="s">
        <v>139</v>
      </c>
      <c r="L17" s="11" t="s">
        <v>47</v>
      </c>
      <c r="M17" s="11" t="s">
        <v>140</v>
      </c>
      <c r="N17" s="11" t="s">
        <v>141</v>
      </c>
      <c r="O17" s="11" t="s">
        <v>142</v>
      </c>
      <c r="P17" s="11" t="s">
        <v>44</v>
      </c>
      <c r="Q17" s="11" t="s">
        <v>44</v>
      </c>
      <c r="R17" s="11" t="s">
        <v>44</v>
      </c>
      <c r="S17" s="11" t="s">
        <v>44</v>
      </c>
      <c r="T17" s="11" t="s">
        <v>44</v>
      </c>
      <c r="U17" s="11" t="s">
        <v>44</v>
      </c>
      <c r="V17" s="11" t="s">
        <v>44</v>
      </c>
      <c r="W17" s="11" t="s">
        <v>44</v>
      </c>
      <c r="X17" s="11" t="s">
        <v>44</v>
      </c>
      <c r="Y17" s="11" t="s">
        <v>44</v>
      </c>
    </row>
    <row r="18" spans="1:25" s="11" customFormat="1" ht="20.100000000000001" customHeight="1" x14ac:dyDescent="0.25">
      <c r="A18" s="11" t="s">
        <v>44</v>
      </c>
      <c r="B18" s="11" t="s">
        <v>44</v>
      </c>
      <c r="C18" s="11" t="s">
        <v>86</v>
      </c>
      <c r="D18" s="6" t="s">
        <v>87</v>
      </c>
      <c r="E18" s="11" t="s">
        <v>37</v>
      </c>
      <c r="F18" s="11" t="s">
        <v>47</v>
      </c>
      <c r="G18" s="11" t="s">
        <v>88</v>
      </c>
      <c r="H18" s="11" t="s">
        <v>60</v>
      </c>
      <c r="I18" s="11" t="s">
        <v>143</v>
      </c>
      <c r="J18" s="6" t="s">
        <v>144</v>
      </c>
      <c r="K18" s="11" t="s">
        <v>79</v>
      </c>
      <c r="L18" s="11" t="s">
        <v>47</v>
      </c>
      <c r="M18" s="11" t="s">
        <v>145</v>
      </c>
      <c r="N18" s="11" t="s">
        <v>146</v>
      </c>
      <c r="O18" s="11" t="s">
        <v>147</v>
      </c>
      <c r="P18" s="11" t="s">
        <v>44</v>
      </c>
      <c r="Q18" s="11" t="s">
        <v>44</v>
      </c>
      <c r="R18" s="11" t="s">
        <v>44</v>
      </c>
      <c r="S18" s="11" t="s">
        <v>44</v>
      </c>
      <c r="T18" s="11" t="s">
        <v>44</v>
      </c>
      <c r="U18" s="11" t="s">
        <v>44</v>
      </c>
      <c r="V18" s="11" t="s">
        <v>44</v>
      </c>
      <c r="W18" s="11" t="s">
        <v>44</v>
      </c>
      <c r="X18" s="11" t="s">
        <v>44</v>
      </c>
      <c r="Y18" s="11" t="s">
        <v>44</v>
      </c>
    </row>
    <row r="19" spans="1:25" s="12" customFormat="1" ht="20.100000000000001" customHeight="1" thickBot="1" x14ac:dyDescent="0.3">
      <c r="A19" s="12" t="s">
        <v>44</v>
      </c>
      <c r="B19" s="12" t="s">
        <v>44</v>
      </c>
      <c r="C19" s="12" t="s">
        <v>86</v>
      </c>
      <c r="D19" s="8" t="s">
        <v>87</v>
      </c>
      <c r="E19" s="12" t="s">
        <v>37</v>
      </c>
      <c r="F19" s="12" t="s">
        <v>47</v>
      </c>
      <c r="G19" s="12" t="s">
        <v>88</v>
      </c>
      <c r="H19" s="12" t="s">
        <v>60</v>
      </c>
      <c r="I19" s="12" t="s">
        <v>148</v>
      </c>
      <c r="J19" s="8" t="s">
        <v>149</v>
      </c>
      <c r="K19" s="12" t="s">
        <v>150</v>
      </c>
      <c r="L19" s="12" t="s">
        <v>47</v>
      </c>
      <c r="M19" s="12" t="s">
        <v>151</v>
      </c>
      <c r="N19" s="12" t="s">
        <v>152</v>
      </c>
      <c r="O19" s="12" t="s">
        <v>153</v>
      </c>
      <c r="P19" s="12" t="s">
        <v>44</v>
      </c>
      <c r="Q19" s="12" t="s">
        <v>44</v>
      </c>
      <c r="R19" s="12" t="s">
        <v>44</v>
      </c>
      <c r="S19" s="12" t="s">
        <v>44</v>
      </c>
      <c r="T19" s="12" t="s">
        <v>44</v>
      </c>
      <c r="U19" s="12" t="s">
        <v>44</v>
      </c>
      <c r="V19" s="12" t="s">
        <v>44</v>
      </c>
      <c r="W19" s="12" t="s">
        <v>44</v>
      </c>
      <c r="X19" s="12" t="s">
        <v>44</v>
      </c>
      <c r="Y19" s="12" t="s">
        <v>44</v>
      </c>
    </row>
    <row r="20" spans="1:25" ht="20.100000000000001" customHeight="1" thickBot="1" x14ac:dyDescent="0.3"/>
    <row r="21" spans="1:25" s="10" customFormat="1" ht="20.100000000000001" customHeight="1" x14ac:dyDescent="0.25">
      <c r="A21" s="10">
        <v>73968</v>
      </c>
      <c r="B21" s="10" t="s">
        <v>757</v>
      </c>
      <c r="C21" s="10" t="s">
        <v>154</v>
      </c>
      <c r="D21" s="4" t="s">
        <v>155</v>
      </c>
      <c r="E21" s="10" t="s">
        <v>156</v>
      </c>
      <c r="F21" s="10" t="s">
        <v>47</v>
      </c>
      <c r="G21" s="10" t="s">
        <v>157</v>
      </c>
      <c r="H21" s="10" t="s">
        <v>44</v>
      </c>
      <c r="I21" s="10" t="s">
        <v>44</v>
      </c>
      <c r="J21" s="4" t="s">
        <v>44</v>
      </c>
      <c r="K21" s="10" t="s">
        <v>44</v>
      </c>
      <c r="L21" s="10" t="s">
        <v>44</v>
      </c>
      <c r="M21" s="10" t="s">
        <v>44</v>
      </c>
      <c r="N21" s="10" t="s">
        <v>44</v>
      </c>
      <c r="O21" s="10" t="s">
        <v>44</v>
      </c>
      <c r="P21" s="10" t="s">
        <v>158</v>
      </c>
      <c r="Q21" s="10" t="s">
        <v>159</v>
      </c>
      <c r="R21" s="10" t="s">
        <v>160</v>
      </c>
      <c r="S21" s="10" t="s">
        <v>161</v>
      </c>
      <c r="T21" s="10" t="s">
        <v>55</v>
      </c>
      <c r="U21" s="10" t="s">
        <v>56</v>
      </c>
      <c r="V21" s="10" t="s">
        <v>55</v>
      </c>
      <c r="W21" s="10" t="s">
        <v>56</v>
      </c>
      <c r="X21" s="10" t="s">
        <v>55</v>
      </c>
      <c r="Y21" s="10" t="s">
        <v>56</v>
      </c>
    </row>
    <row r="22" spans="1:25" s="11" customFormat="1" ht="20.100000000000001" customHeight="1" x14ac:dyDescent="0.25">
      <c r="A22" s="11">
        <v>73968</v>
      </c>
      <c r="B22" s="11" t="s">
        <v>757</v>
      </c>
      <c r="C22" s="11" t="s">
        <v>154</v>
      </c>
      <c r="D22" s="6" t="s">
        <v>155</v>
      </c>
      <c r="E22" s="11" t="s">
        <v>156</v>
      </c>
      <c r="F22" s="11" t="s">
        <v>47</v>
      </c>
      <c r="G22" s="11" t="s">
        <v>157</v>
      </c>
      <c r="H22" s="11" t="s">
        <v>95</v>
      </c>
      <c r="I22" s="11" t="s">
        <v>162</v>
      </c>
      <c r="J22" s="6" t="s">
        <v>163</v>
      </c>
      <c r="K22" s="11" t="s">
        <v>156</v>
      </c>
      <c r="L22" s="11" t="s">
        <v>47</v>
      </c>
      <c r="M22" s="11" t="s">
        <v>164</v>
      </c>
      <c r="N22" s="11" t="s">
        <v>165</v>
      </c>
      <c r="O22" s="11" t="s">
        <v>165</v>
      </c>
      <c r="P22" s="11" t="s">
        <v>44</v>
      </c>
      <c r="Q22" s="11" t="s">
        <v>44</v>
      </c>
      <c r="R22" s="11" t="s">
        <v>44</v>
      </c>
      <c r="S22" s="11" t="s">
        <v>44</v>
      </c>
      <c r="T22" s="11" t="s">
        <v>44</v>
      </c>
      <c r="U22" s="11" t="s">
        <v>44</v>
      </c>
      <c r="V22" s="11" t="s">
        <v>44</v>
      </c>
      <c r="W22" s="11" t="s">
        <v>44</v>
      </c>
      <c r="X22" s="11" t="s">
        <v>44</v>
      </c>
      <c r="Y22" s="11" t="s">
        <v>44</v>
      </c>
    </row>
    <row r="23" spans="1:25" s="11" customFormat="1" ht="20.100000000000001" customHeight="1" x14ac:dyDescent="0.25">
      <c r="A23" s="11">
        <v>73968</v>
      </c>
      <c r="B23" s="11" t="s">
        <v>757</v>
      </c>
      <c r="C23" s="11" t="s">
        <v>154</v>
      </c>
      <c r="D23" s="6" t="s">
        <v>155</v>
      </c>
      <c r="E23" s="11" t="s">
        <v>156</v>
      </c>
      <c r="F23" s="11" t="s">
        <v>47</v>
      </c>
      <c r="G23" s="11" t="s">
        <v>157</v>
      </c>
      <c r="H23" s="11" t="s">
        <v>95</v>
      </c>
      <c r="I23" s="11" t="s">
        <v>166</v>
      </c>
      <c r="J23" s="6" t="s">
        <v>167</v>
      </c>
      <c r="K23" s="11" t="s">
        <v>38</v>
      </c>
      <c r="L23" s="11" t="s">
        <v>47</v>
      </c>
      <c r="M23" s="11" t="s">
        <v>168</v>
      </c>
      <c r="N23" s="11" t="s">
        <v>71</v>
      </c>
      <c r="O23" s="11" t="s">
        <v>169</v>
      </c>
      <c r="P23" s="11" t="s">
        <v>44</v>
      </c>
      <c r="Q23" s="11" t="s">
        <v>44</v>
      </c>
      <c r="R23" s="11" t="s">
        <v>44</v>
      </c>
      <c r="S23" s="11" t="s">
        <v>44</v>
      </c>
      <c r="T23" s="11" t="s">
        <v>44</v>
      </c>
      <c r="U23" s="11" t="s">
        <v>44</v>
      </c>
      <c r="V23" s="11" t="s">
        <v>44</v>
      </c>
      <c r="W23" s="11" t="s">
        <v>44</v>
      </c>
      <c r="X23" s="11" t="s">
        <v>44</v>
      </c>
      <c r="Y23" s="11" t="s">
        <v>44</v>
      </c>
    </row>
    <row r="24" spans="1:25" s="12" customFormat="1" ht="20.100000000000001" customHeight="1" thickBot="1" x14ac:dyDescent="0.3">
      <c r="A24" s="12">
        <v>73968</v>
      </c>
      <c r="B24" s="12" t="s">
        <v>757</v>
      </c>
      <c r="C24" s="12" t="s">
        <v>154</v>
      </c>
      <c r="D24" s="8" t="s">
        <v>155</v>
      </c>
      <c r="E24" s="12" t="s">
        <v>156</v>
      </c>
      <c r="F24" s="12" t="s">
        <v>47</v>
      </c>
      <c r="G24" s="12" t="s">
        <v>157</v>
      </c>
      <c r="H24" s="12" t="s">
        <v>60</v>
      </c>
      <c r="I24" s="12" t="s">
        <v>67</v>
      </c>
      <c r="J24" s="8" t="s">
        <v>68</v>
      </c>
      <c r="K24" s="12" t="s">
        <v>63</v>
      </c>
      <c r="L24" s="12" t="s">
        <v>47</v>
      </c>
      <c r="M24" s="12" t="s">
        <v>170</v>
      </c>
      <c r="N24" s="12" t="s">
        <v>70</v>
      </c>
      <c r="O24" s="12" t="s">
        <v>171</v>
      </c>
      <c r="P24" s="12" t="s">
        <v>44</v>
      </c>
      <c r="Q24" s="12" t="s">
        <v>44</v>
      </c>
      <c r="R24" s="12" t="s">
        <v>44</v>
      </c>
      <c r="S24" s="12" t="s">
        <v>44</v>
      </c>
      <c r="T24" s="12" t="s">
        <v>44</v>
      </c>
      <c r="U24" s="12" t="s">
        <v>44</v>
      </c>
      <c r="V24" s="12" t="s">
        <v>44</v>
      </c>
      <c r="W24" s="12" t="s">
        <v>44</v>
      </c>
      <c r="X24" s="12" t="s">
        <v>44</v>
      </c>
      <c r="Y24" s="12" t="s">
        <v>44</v>
      </c>
    </row>
    <row r="25" spans="1:25" ht="20.100000000000001" customHeight="1" thickBot="1" x14ac:dyDescent="0.3"/>
    <row r="26" spans="1:25" s="10" customFormat="1" ht="20.100000000000001" customHeight="1" x14ac:dyDescent="0.25">
      <c r="A26" s="10" t="s">
        <v>44</v>
      </c>
      <c r="B26" s="10" t="s">
        <v>44</v>
      </c>
      <c r="C26" s="10" t="s">
        <v>173</v>
      </c>
      <c r="D26" s="4" t="s">
        <v>174</v>
      </c>
      <c r="E26" s="10" t="s">
        <v>79</v>
      </c>
      <c r="F26" s="10" t="s">
        <v>47</v>
      </c>
      <c r="G26" s="10" t="s">
        <v>175</v>
      </c>
      <c r="H26" s="10" t="s">
        <v>95</v>
      </c>
      <c r="I26" s="10" t="s">
        <v>177</v>
      </c>
      <c r="J26" s="4" t="s">
        <v>178</v>
      </c>
      <c r="K26" s="10" t="s">
        <v>79</v>
      </c>
      <c r="L26" s="10" t="s">
        <v>179</v>
      </c>
      <c r="M26" s="10" t="s">
        <v>180</v>
      </c>
      <c r="N26" s="10" t="s">
        <v>181</v>
      </c>
      <c r="O26" s="10" t="s">
        <v>182</v>
      </c>
      <c r="P26" s="10" t="s">
        <v>44</v>
      </c>
      <c r="Q26" s="10" t="s">
        <v>44</v>
      </c>
      <c r="R26" s="10" t="s">
        <v>44</v>
      </c>
      <c r="S26" s="10" t="s">
        <v>44</v>
      </c>
      <c r="T26" s="10" t="s">
        <v>44</v>
      </c>
      <c r="U26" s="10" t="s">
        <v>44</v>
      </c>
      <c r="V26" s="10" t="s">
        <v>44</v>
      </c>
      <c r="W26" s="10" t="s">
        <v>44</v>
      </c>
      <c r="X26" s="10" t="s">
        <v>44</v>
      </c>
      <c r="Y26" s="10" t="s">
        <v>44</v>
      </c>
    </row>
    <row r="27" spans="1:25" s="11" customFormat="1" ht="20.100000000000001" customHeight="1" x14ac:dyDescent="0.25">
      <c r="A27" s="11" t="s">
        <v>44</v>
      </c>
      <c r="B27" s="11" t="s">
        <v>44</v>
      </c>
      <c r="C27" s="11">
        <v>94964</v>
      </c>
      <c r="D27" s="6" t="s">
        <v>174</v>
      </c>
      <c r="E27" s="11" t="s">
        <v>79</v>
      </c>
      <c r="F27" s="11" t="s">
        <v>47</v>
      </c>
      <c r="G27" s="11" t="s">
        <v>175</v>
      </c>
      <c r="H27" s="11" t="s">
        <v>95</v>
      </c>
      <c r="I27" s="11" t="s">
        <v>183</v>
      </c>
      <c r="J27" s="6" t="s">
        <v>184</v>
      </c>
      <c r="K27" s="11" t="s">
        <v>38</v>
      </c>
      <c r="L27" s="11" t="s">
        <v>47</v>
      </c>
      <c r="M27" s="11" t="s">
        <v>185</v>
      </c>
      <c r="N27" s="11" t="s">
        <v>186</v>
      </c>
      <c r="O27" s="11" t="s">
        <v>187</v>
      </c>
      <c r="P27" s="11" t="s">
        <v>44</v>
      </c>
      <c r="Q27" s="11" t="s">
        <v>44</v>
      </c>
      <c r="R27" s="11" t="s">
        <v>44</v>
      </c>
      <c r="S27" s="11" t="s">
        <v>44</v>
      </c>
      <c r="T27" s="11" t="s">
        <v>44</v>
      </c>
      <c r="U27" s="11" t="s">
        <v>44</v>
      </c>
      <c r="V27" s="11" t="s">
        <v>44</v>
      </c>
      <c r="W27" s="11" t="s">
        <v>44</v>
      </c>
      <c r="X27" s="11" t="s">
        <v>44</v>
      </c>
      <c r="Y27" s="11" t="s">
        <v>44</v>
      </c>
    </row>
    <row r="28" spans="1:25" s="11" customFormat="1" ht="20.100000000000001" customHeight="1" x14ac:dyDescent="0.25">
      <c r="A28" s="11" t="s">
        <v>44</v>
      </c>
      <c r="B28" s="11" t="s">
        <v>44</v>
      </c>
      <c r="C28" s="11" t="s">
        <v>173</v>
      </c>
      <c r="D28" s="6" t="s">
        <v>174</v>
      </c>
      <c r="E28" s="11" t="s">
        <v>79</v>
      </c>
      <c r="F28" s="11" t="s">
        <v>47</v>
      </c>
      <c r="G28" s="11" t="s">
        <v>175</v>
      </c>
      <c r="H28" s="11" t="s">
        <v>95</v>
      </c>
      <c r="I28" s="11" t="s">
        <v>188</v>
      </c>
      <c r="J28" s="6" t="s">
        <v>189</v>
      </c>
      <c r="K28" s="11" t="s">
        <v>79</v>
      </c>
      <c r="L28" s="11" t="s">
        <v>47</v>
      </c>
      <c r="M28" s="11" t="s">
        <v>190</v>
      </c>
      <c r="N28" s="11" t="s">
        <v>191</v>
      </c>
      <c r="O28" s="11" t="s">
        <v>192</v>
      </c>
      <c r="P28" s="11" t="s">
        <v>44</v>
      </c>
      <c r="Q28" s="11" t="s">
        <v>44</v>
      </c>
      <c r="R28" s="11" t="s">
        <v>44</v>
      </c>
      <c r="S28" s="11" t="s">
        <v>44</v>
      </c>
      <c r="T28" s="11" t="s">
        <v>44</v>
      </c>
      <c r="U28" s="11" t="s">
        <v>44</v>
      </c>
      <c r="V28" s="11" t="s">
        <v>44</v>
      </c>
      <c r="W28" s="11" t="s">
        <v>44</v>
      </c>
      <c r="X28" s="11" t="s">
        <v>44</v>
      </c>
      <c r="Y28" s="11" t="s">
        <v>44</v>
      </c>
    </row>
    <row r="29" spans="1:25" s="11" customFormat="1" ht="20.100000000000001" customHeight="1" x14ac:dyDescent="0.25">
      <c r="A29" s="11" t="s">
        <v>44</v>
      </c>
      <c r="B29" s="11" t="s">
        <v>44</v>
      </c>
      <c r="C29" s="11" t="s">
        <v>173</v>
      </c>
      <c r="D29" s="6" t="s">
        <v>174</v>
      </c>
      <c r="E29" s="11" t="s">
        <v>79</v>
      </c>
      <c r="F29" s="11" t="s">
        <v>47</v>
      </c>
      <c r="G29" s="11" t="s">
        <v>175</v>
      </c>
      <c r="H29" s="11" t="s">
        <v>60</v>
      </c>
      <c r="I29" s="11" t="s">
        <v>67</v>
      </c>
      <c r="J29" s="6" t="s">
        <v>68</v>
      </c>
      <c r="K29" s="11" t="s">
        <v>63</v>
      </c>
      <c r="L29" s="11" t="s">
        <v>47</v>
      </c>
      <c r="M29" s="11" t="s">
        <v>193</v>
      </c>
      <c r="N29" s="11" t="s">
        <v>70</v>
      </c>
      <c r="O29" s="11" t="s">
        <v>194</v>
      </c>
      <c r="P29" s="11" t="s">
        <v>44</v>
      </c>
      <c r="Q29" s="11" t="s">
        <v>44</v>
      </c>
      <c r="R29" s="11" t="s">
        <v>44</v>
      </c>
      <c r="S29" s="11" t="s">
        <v>44</v>
      </c>
      <c r="T29" s="11" t="s">
        <v>44</v>
      </c>
      <c r="U29" s="11" t="s">
        <v>44</v>
      </c>
      <c r="V29" s="11" t="s">
        <v>44</v>
      </c>
      <c r="W29" s="11" t="s">
        <v>44</v>
      </c>
      <c r="X29" s="11" t="s">
        <v>44</v>
      </c>
      <c r="Y29" s="11" t="s">
        <v>44</v>
      </c>
    </row>
    <row r="30" spans="1:25" s="11" customFormat="1" ht="20.100000000000001" customHeight="1" x14ac:dyDescent="0.25">
      <c r="A30" s="11" t="s">
        <v>44</v>
      </c>
      <c r="B30" s="11" t="s">
        <v>44</v>
      </c>
      <c r="C30" s="11" t="s">
        <v>173</v>
      </c>
      <c r="D30" s="6" t="s">
        <v>174</v>
      </c>
      <c r="E30" s="11" t="s">
        <v>79</v>
      </c>
      <c r="F30" s="11" t="s">
        <v>47</v>
      </c>
      <c r="G30" s="11" t="s">
        <v>175</v>
      </c>
      <c r="H30" s="11" t="s">
        <v>60</v>
      </c>
      <c r="I30" s="11" t="s">
        <v>195</v>
      </c>
      <c r="J30" s="6" t="s">
        <v>196</v>
      </c>
      <c r="K30" s="11" t="s">
        <v>63</v>
      </c>
      <c r="L30" s="11" t="s">
        <v>47</v>
      </c>
      <c r="M30" s="11" t="s">
        <v>197</v>
      </c>
      <c r="N30" s="11" t="s">
        <v>198</v>
      </c>
      <c r="O30" s="11" t="s">
        <v>199</v>
      </c>
      <c r="P30" s="11" t="s">
        <v>44</v>
      </c>
      <c r="Q30" s="11" t="s">
        <v>44</v>
      </c>
      <c r="R30" s="11" t="s">
        <v>44</v>
      </c>
      <c r="S30" s="11" t="s">
        <v>44</v>
      </c>
      <c r="T30" s="11" t="s">
        <v>44</v>
      </c>
      <c r="U30" s="11" t="s">
        <v>44</v>
      </c>
      <c r="V30" s="11" t="s">
        <v>44</v>
      </c>
      <c r="W30" s="11" t="s">
        <v>44</v>
      </c>
      <c r="X30" s="11" t="s">
        <v>44</v>
      </c>
      <c r="Y30" s="11" t="s">
        <v>44</v>
      </c>
    </row>
    <row r="31" spans="1:25" s="11" customFormat="1" ht="20.100000000000001" customHeight="1" x14ac:dyDescent="0.25">
      <c r="A31" s="11" t="s">
        <v>44</v>
      </c>
      <c r="B31" s="11" t="s">
        <v>44</v>
      </c>
      <c r="C31" s="11" t="s">
        <v>173</v>
      </c>
      <c r="D31" s="6" t="s">
        <v>174</v>
      </c>
      <c r="E31" s="11" t="s">
        <v>79</v>
      </c>
      <c r="F31" s="11" t="s">
        <v>47</v>
      </c>
      <c r="G31" s="11" t="s">
        <v>175</v>
      </c>
      <c r="H31" s="11" t="s">
        <v>60</v>
      </c>
      <c r="I31" s="11" t="s">
        <v>200</v>
      </c>
      <c r="J31" s="6" t="s">
        <v>201</v>
      </c>
      <c r="K31" s="11" t="s">
        <v>133</v>
      </c>
      <c r="L31" s="11" t="s">
        <v>47</v>
      </c>
      <c r="M31" s="11" t="s">
        <v>202</v>
      </c>
      <c r="N31" s="11" t="s">
        <v>203</v>
      </c>
      <c r="O31" s="11" t="s">
        <v>204</v>
      </c>
      <c r="P31" s="11" t="s">
        <v>44</v>
      </c>
      <c r="Q31" s="11" t="s">
        <v>44</v>
      </c>
      <c r="R31" s="11" t="s">
        <v>44</v>
      </c>
      <c r="S31" s="11" t="s">
        <v>44</v>
      </c>
      <c r="T31" s="11" t="s">
        <v>44</v>
      </c>
      <c r="U31" s="11" t="s">
        <v>44</v>
      </c>
      <c r="V31" s="11" t="s">
        <v>44</v>
      </c>
      <c r="W31" s="11" t="s">
        <v>44</v>
      </c>
      <c r="X31" s="11" t="s">
        <v>44</v>
      </c>
      <c r="Y31" s="11" t="s">
        <v>44</v>
      </c>
    </row>
    <row r="32" spans="1:25" s="12" customFormat="1" ht="20.100000000000001" customHeight="1" thickBot="1" x14ac:dyDescent="0.3">
      <c r="A32" s="12" t="s">
        <v>44</v>
      </c>
      <c r="B32" s="12" t="s">
        <v>44</v>
      </c>
      <c r="C32" s="12" t="s">
        <v>173</v>
      </c>
      <c r="D32" s="8" t="s">
        <v>174</v>
      </c>
      <c r="E32" s="12" t="s">
        <v>79</v>
      </c>
      <c r="F32" s="12" t="s">
        <v>47</v>
      </c>
      <c r="G32" s="12" t="s">
        <v>175</v>
      </c>
      <c r="H32" s="12" t="s">
        <v>60</v>
      </c>
      <c r="I32" s="12" t="s">
        <v>205</v>
      </c>
      <c r="J32" s="8" t="s">
        <v>206</v>
      </c>
      <c r="K32" s="12" t="s">
        <v>139</v>
      </c>
      <c r="L32" s="12" t="s">
        <v>179</v>
      </c>
      <c r="M32" s="12" t="s">
        <v>207</v>
      </c>
      <c r="N32" s="12" t="s">
        <v>208</v>
      </c>
      <c r="O32" s="12" t="s">
        <v>209</v>
      </c>
      <c r="P32" s="12" t="s">
        <v>44</v>
      </c>
      <c r="Q32" s="12" t="s">
        <v>44</v>
      </c>
      <c r="R32" s="12" t="s">
        <v>44</v>
      </c>
      <c r="S32" s="12" t="s">
        <v>44</v>
      </c>
      <c r="T32" s="12" t="s">
        <v>44</v>
      </c>
      <c r="U32" s="12" t="s">
        <v>44</v>
      </c>
      <c r="V32" s="12" t="s">
        <v>44</v>
      </c>
      <c r="W32" s="12" t="s">
        <v>44</v>
      </c>
      <c r="X32" s="12" t="s">
        <v>44</v>
      </c>
      <c r="Y32" s="12" t="s">
        <v>44</v>
      </c>
    </row>
    <row r="33" spans="1:26" ht="20.100000000000001" customHeight="1" thickBot="1" x14ac:dyDescent="0.3"/>
    <row r="34" spans="1:26" s="10" customFormat="1" ht="20.100000000000001" customHeight="1" x14ac:dyDescent="0.25">
      <c r="A34" s="10" t="s">
        <v>44</v>
      </c>
      <c r="B34" s="10" t="s">
        <v>44</v>
      </c>
      <c r="C34" s="10" t="s">
        <v>211</v>
      </c>
      <c r="D34" s="4" t="s">
        <v>212</v>
      </c>
      <c r="E34" s="10" t="s">
        <v>156</v>
      </c>
      <c r="F34" s="10" t="s">
        <v>47</v>
      </c>
      <c r="G34" s="10" t="s">
        <v>213</v>
      </c>
      <c r="H34" s="10" t="s">
        <v>44</v>
      </c>
      <c r="I34" s="10" t="s">
        <v>44</v>
      </c>
      <c r="J34" s="4" t="s">
        <v>44</v>
      </c>
      <c r="K34" s="10" t="s">
        <v>44</v>
      </c>
      <c r="L34" s="10" t="s">
        <v>44</v>
      </c>
      <c r="M34" s="10" t="s">
        <v>44</v>
      </c>
      <c r="N34" s="10" t="s">
        <v>44</v>
      </c>
      <c r="O34" s="10" t="s">
        <v>44</v>
      </c>
      <c r="P34" s="10" t="s">
        <v>214</v>
      </c>
      <c r="Q34" s="10" t="s">
        <v>215</v>
      </c>
      <c r="R34" s="10" t="s">
        <v>216</v>
      </c>
      <c r="S34" s="10" t="s">
        <v>217</v>
      </c>
      <c r="T34" s="10" t="s">
        <v>218</v>
      </c>
      <c r="U34" s="10" t="s">
        <v>219</v>
      </c>
      <c r="V34" s="10" t="s">
        <v>55</v>
      </c>
      <c r="W34" s="10" t="s">
        <v>56</v>
      </c>
      <c r="X34" s="10" t="s">
        <v>220</v>
      </c>
      <c r="Y34" s="10" t="s">
        <v>221</v>
      </c>
    </row>
    <row r="35" spans="1:26" s="11" customFormat="1" ht="20.100000000000001" customHeight="1" x14ac:dyDescent="0.25">
      <c r="A35" s="11" t="s">
        <v>44</v>
      </c>
      <c r="B35" s="11" t="s">
        <v>44</v>
      </c>
      <c r="C35" s="11">
        <v>96539</v>
      </c>
      <c r="D35" s="6" t="s">
        <v>212</v>
      </c>
      <c r="E35" s="11" t="s">
        <v>156</v>
      </c>
      <c r="F35" s="11" t="s">
        <v>47</v>
      </c>
      <c r="G35" s="11" t="s">
        <v>213</v>
      </c>
      <c r="H35" s="11" t="s">
        <v>95</v>
      </c>
      <c r="I35" s="11" t="s">
        <v>222</v>
      </c>
      <c r="J35" s="6" t="s">
        <v>223</v>
      </c>
      <c r="K35" s="11" t="s">
        <v>156</v>
      </c>
      <c r="L35" s="11" t="s">
        <v>47</v>
      </c>
      <c r="M35" s="11" t="s">
        <v>224</v>
      </c>
      <c r="N35" s="11" t="s">
        <v>225</v>
      </c>
      <c r="O35" s="11" t="s">
        <v>226</v>
      </c>
      <c r="P35" s="11" t="s">
        <v>44</v>
      </c>
      <c r="Q35" s="11" t="s">
        <v>44</v>
      </c>
      <c r="R35" s="11" t="s">
        <v>44</v>
      </c>
      <c r="S35" s="11" t="s">
        <v>44</v>
      </c>
      <c r="T35" s="11" t="s">
        <v>44</v>
      </c>
      <c r="U35" s="11" t="s">
        <v>44</v>
      </c>
      <c r="V35" s="11" t="s">
        <v>44</v>
      </c>
      <c r="W35" s="11" t="s">
        <v>44</v>
      </c>
      <c r="X35" s="11" t="s">
        <v>44</v>
      </c>
      <c r="Y35" s="11" t="s">
        <v>44</v>
      </c>
    </row>
    <row r="36" spans="1:26" s="11" customFormat="1" ht="20.100000000000001" customHeight="1" x14ac:dyDescent="0.25">
      <c r="A36" s="11" t="s">
        <v>44</v>
      </c>
      <c r="B36" s="11" t="s">
        <v>44</v>
      </c>
      <c r="C36" s="11" t="s">
        <v>211</v>
      </c>
      <c r="D36" s="6" t="s">
        <v>212</v>
      </c>
      <c r="E36" s="11" t="s">
        <v>156</v>
      </c>
      <c r="F36" s="11" t="s">
        <v>47</v>
      </c>
      <c r="G36" s="11" t="s">
        <v>213</v>
      </c>
      <c r="H36" s="11" t="s">
        <v>95</v>
      </c>
      <c r="I36" s="11" t="s">
        <v>227</v>
      </c>
      <c r="J36" s="6" t="s">
        <v>228</v>
      </c>
      <c r="K36" s="11" t="s">
        <v>39</v>
      </c>
      <c r="L36" s="11" t="s">
        <v>47</v>
      </c>
      <c r="M36" s="11" t="s">
        <v>229</v>
      </c>
      <c r="N36" s="11" t="s">
        <v>230</v>
      </c>
      <c r="O36" s="11" t="s">
        <v>231</v>
      </c>
      <c r="P36" s="11" t="s">
        <v>44</v>
      </c>
      <c r="Q36" s="11" t="s">
        <v>44</v>
      </c>
      <c r="R36" s="11" t="s">
        <v>44</v>
      </c>
      <c r="S36" s="11" t="s">
        <v>44</v>
      </c>
      <c r="T36" s="11" t="s">
        <v>44</v>
      </c>
      <c r="U36" s="11" t="s">
        <v>44</v>
      </c>
      <c r="V36" s="11" t="s">
        <v>44</v>
      </c>
      <c r="W36" s="11" t="s">
        <v>44</v>
      </c>
      <c r="X36" s="11" t="s">
        <v>44</v>
      </c>
      <c r="Y36" s="11" t="s">
        <v>44</v>
      </c>
    </row>
    <row r="37" spans="1:26" s="11" customFormat="1" ht="20.100000000000001" customHeight="1" x14ac:dyDescent="0.25">
      <c r="A37" s="11" t="s">
        <v>44</v>
      </c>
      <c r="B37" s="11" t="s">
        <v>44</v>
      </c>
      <c r="C37" s="11" t="s">
        <v>211</v>
      </c>
      <c r="D37" s="6" t="s">
        <v>212</v>
      </c>
      <c r="E37" s="11" t="s">
        <v>156</v>
      </c>
      <c r="F37" s="11" t="s">
        <v>47</v>
      </c>
      <c r="G37" s="11" t="s">
        <v>213</v>
      </c>
      <c r="H37" s="11" t="s">
        <v>95</v>
      </c>
      <c r="I37" s="11" t="s">
        <v>232</v>
      </c>
      <c r="J37" s="6" t="s">
        <v>233</v>
      </c>
      <c r="K37" s="11" t="s">
        <v>37</v>
      </c>
      <c r="L37" s="11" t="s">
        <v>47</v>
      </c>
      <c r="M37" s="11" t="s">
        <v>234</v>
      </c>
      <c r="N37" s="11" t="s">
        <v>235</v>
      </c>
      <c r="O37" s="11" t="s">
        <v>236</v>
      </c>
      <c r="P37" s="11" t="s">
        <v>44</v>
      </c>
      <c r="Q37" s="11" t="s">
        <v>44</v>
      </c>
      <c r="R37" s="11" t="s">
        <v>44</v>
      </c>
      <c r="S37" s="11" t="s">
        <v>44</v>
      </c>
      <c r="T37" s="11" t="s">
        <v>44</v>
      </c>
      <c r="U37" s="11" t="s">
        <v>44</v>
      </c>
      <c r="V37" s="11" t="s">
        <v>44</v>
      </c>
      <c r="W37" s="11" t="s">
        <v>44</v>
      </c>
      <c r="X37" s="11" t="s">
        <v>44</v>
      </c>
      <c r="Y37" s="11" t="s">
        <v>44</v>
      </c>
    </row>
    <row r="38" spans="1:26" s="11" customFormat="1" ht="20.100000000000001" customHeight="1" x14ac:dyDescent="0.25">
      <c r="A38" s="11" t="s">
        <v>44</v>
      </c>
      <c r="B38" s="11" t="s">
        <v>44</v>
      </c>
      <c r="C38" s="11" t="s">
        <v>211</v>
      </c>
      <c r="D38" s="6" t="s">
        <v>212</v>
      </c>
      <c r="E38" s="11" t="s">
        <v>156</v>
      </c>
      <c r="F38" s="11" t="s">
        <v>47</v>
      </c>
      <c r="G38" s="11" t="s">
        <v>213</v>
      </c>
      <c r="H38" s="11" t="s">
        <v>95</v>
      </c>
      <c r="I38" s="11" t="s">
        <v>237</v>
      </c>
      <c r="J38" s="6" t="s">
        <v>238</v>
      </c>
      <c r="K38" s="11" t="s">
        <v>37</v>
      </c>
      <c r="L38" s="11" t="s">
        <v>47</v>
      </c>
      <c r="M38" s="11" t="s">
        <v>239</v>
      </c>
      <c r="N38" s="11" t="s">
        <v>240</v>
      </c>
      <c r="O38" s="11" t="s">
        <v>241</v>
      </c>
      <c r="P38" s="11" t="s">
        <v>44</v>
      </c>
      <c r="Q38" s="11" t="s">
        <v>44</v>
      </c>
      <c r="R38" s="11" t="s">
        <v>44</v>
      </c>
      <c r="S38" s="11" t="s">
        <v>44</v>
      </c>
      <c r="T38" s="11" t="s">
        <v>44</v>
      </c>
      <c r="U38" s="11" t="s">
        <v>44</v>
      </c>
      <c r="V38" s="11" t="s">
        <v>44</v>
      </c>
      <c r="W38" s="11" t="s">
        <v>44</v>
      </c>
      <c r="X38" s="11" t="s">
        <v>44</v>
      </c>
      <c r="Y38" s="11" t="s">
        <v>44</v>
      </c>
    </row>
    <row r="39" spans="1:26" s="11" customFormat="1" ht="20.100000000000001" customHeight="1" x14ac:dyDescent="0.25">
      <c r="A39" s="11" t="s">
        <v>44</v>
      </c>
      <c r="B39" s="11" t="s">
        <v>44</v>
      </c>
      <c r="C39" s="11" t="s">
        <v>211</v>
      </c>
      <c r="D39" s="6" t="s">
        <v>212</v>
      </c>
      <c r="E39" s="11" t="s">
        <v>156</v>
      </c>
      <c r="F39" s="11" t="s">
        <v>47</v>
      </c>
      <c r="G39" s="11" t="s">
        <v>213</v>
      </c>
      <c r="H39" s="11" t="s">
        <v>95</v>
      </c>
      <c r="I39" s="11" t="s">
        <v>242</v>
      </c>
      <c r="J39" s="6" t="s">
        <v>243</v>
      </c>
      <c r="K39" s="11" t="s">
        <v>38</v>
      </c>
      <c r="L39" s="11" t="s">
        <v>47</v>
      </c>
      <c r="M39" s="11" t="s">
        <v>244</v>
      </c>
      <c r="N39" s="11" t="s">
        <v>104</v>
      </c>
      <c r="O39" s="11" t="s">
        <v>245</v>
      </c>
      <c r="P39" s="11" t="s">
        <v>44</v>
      </c>
      <c r="Q39" s="11" t="s">
        <v>44</v>
      </c>
      <c r="R39" s="11" t="s">
        <v>44</v>
      </c>
      <c r="S39" s="11" t="s">
        <v>44</v>
      </c>
      <c r="T39" s="11" t="s">
        <v>44</v>
      </c>
      <c r="U39" s="11" t="s">
        <v>44</v>
      </c>
      <c r="V39" s="11" t="s">
        <v>44</v>
      </c>
      <c r="W39" s="11" t="s">
        <v>44</v>
      </c>
      <c r="X39" s="11" t="s">
        <v>44</v>
      </c>
      <c r="Y39" s="11" t="s">
        <v>44</v>
      </c>
    </row>
    <row r="40" spans="1:26" s="11" customFormat="1" ht="20.100000000000001" customHeight="1" x14ac:dyDescent="0.25">
      <c r="A40" s="11" t="s">
        <v>44</v>
      </c>
      <c r="B40" s="11" t="s">
        <v>44</v>
      </c>
      <c r="C40" s="11" t="s">
        <v>211</v>
      </c>
      <c r="D40" s="6" t="s">
        <v>212</v>
      </c>
      <c r="E40" s="11" t="s">
        <v>156</v>
      </c>
      <c r="F40" s="11" t="s">
        <v>47</v>
      </c>
      <c r="G40" s="11" t="s">
        <v>213</v>
      </c>
      <c r="H40" s="11" t="s">
        <v>95</v>
      </c>
      <c r="I40" s="11" t="s">
        <v>246</v>
      </c>
      <c r="J40" s="6" t="s">
        <v>247</v>
      </c>
      <c r="K40" s="11" t="s">
        <v>38</v>
      </c>
      <c r="L40" s="11" t="s">
        <v>47</v>
      </c>
      <c r="M40" s="11" t="s">
        <v>248</v>
      </c>
      <c r="N40" s="11" t="s">
        <v>249</v>
      </c>
      <c r="O40" s="11" t="s">
        <v>93</v>
      </c>
      <c r="P40" s="11" t="s">
        <v>44</v>
      </c>
      <c r="Q40" s="11" t="s">
        <v>44</v>
      </c>
      <c r="R40" s="11" t="s">
        <v>44</v>
      </c>
      <c r="S40" s="11" t="s">
        <v>44</v>
      </c>
      <c r="T40" s="11" t="s">
        <v>44</v>
      </c>
      <c r="U40" s="11" t="s">
        <v>44</v>
      </c>
      <c r="V40" s="11" t="s">
        <v>44</v>
      </c>
      <c r="W40" s="11" t="s">
        <v>44</v>
      </c>
      <c r="X40" s="11" t="s">
        <v>44</v>
      </c>
      <c r="Y40" s="11" t="s">
        <v>44</v>
      </c>
    </row>
    <row r="41" spans="1:26" s="11" customFormat="1" ht="20.100000000000001" customHeight="1" x14ac:dyDescent="0.25">
      <c r="A41" s="11" t="s">
        <v>44</v>
      </c>
      <c r="B41" s="11" t="s">
        <v>44</v>
      </c>
      <c r="C41" s="11" t="s">
        <v>211</v>
      </c>
      <c r="D41" s="6" t="s">
        <v>212</v>
      </c>
      <c r="E41" s="11" t="s">
        <v>156</v>
      </c>
      <c r="F41" s="11" t="s">
        <v>47</v>
      </c>
      <c r="G41" s="11" t="s">
        <v>213</v>
      </c>
      <c r="H41" s="11" t="s">
        <v>95</v>
      </c>
      <c r="I41" s="11" t="s">
        <v>250</v>
      </c>
      <c r="J41" s="6" t="s">
        <v>251</v>
      </c>
      <c r="K41" s="11" t="s">
        <v>38</v>
      </c>
      <c r="L41" s="11" t="s">
        <v>47</v>
      </c>
      <c r="M41" s="11" t="s">
        <v>229</v>
      </c>
      <c r="N41" s="11" t="s">
        <v>252</v>
      </c>
      <c r="O41" s="11" t="s">
        <v>253</v>
      </c>
      <c r="P41" s="11" t="s">
        <v>44</v>
      </c>
      <c r="Q41" s="11" t="s">
        <v>44</v>
      </c>
      <c r="R41" s="11" t="s">
        <v>44</v>
      </c>
      <c r="S41" s="11" t="s">
        <v>44</v>
      </c>
      <c r="T41" s="11" t="s">
        <v>44</v>
      </c>
      <c r="U41" s="11" t="s">
        <v>44</v>
      </c>
      <c r="V41" s="11" t="s">
        <v>44</v>
      </c>
      <c r="W41" s="11" t="s">
        <v>44</v>
      </c>
      <c r="X41" s="11" t="s">
        <v>44</v>
      </c>
      <c r="Y41" s="11" t="s">
        <v>44</v>
      </c>
    </row>
    <row r="42" spans="1:26" s="11" customFormat="1" ht="20.100000000000001" customHeight="1" x14ac:dyDescent="0.25">
      <c r="A42" s="11" t="s">
        <v>44</v>
      </c>
      <c r="B42" s="11" t="s">
        <v>44</v>
      </c>
      <c r="C42" s="11" t="s">
        <v>211</v>
      </c>
      <c r="D42" s="6" t="s">
        <v>212</v>
      </c>
      <c r="E42" s="11" t="s">
        <v>156</v>
      </c>
      <c r="F42" s="11" t="s">
        <v>47</v>
      </c>
      <c r="G42" s="11" t="s">
        <v>213</v>
      </c>
      <c r="H42" s="11" t="s">
        <v>60</v>
      </c>
      <c r="I42" s="11" t="s">
        <v>121</v>
      </c>
      <c r="J42" s="6" t="s">
        <v>122</v>
      </c>
      <c r="K42" s="11" t="s">
        <v>63</v>
      </c>
      <c r="L42" s="11" t="s">
        <v>47</v>
      </c>
      <c r="M42" s="11" t="s">
        <v>254</v>
      </c>
      <c r="N42" s="11" t="s">
        <v>124</v>
      </c>
      <c r="O42" s="11" t="s">
        <v>255</v>
      </c>
      <c r="P42" s="11" t="s">
        <v>44</v>
      </c>
      <c r="Q42" s="11" t="s">
        <v>44</v>
      </c>
      <c r="R42" s="11" t="s">
        <v>44</v>
      </c>
      <c r="S42" s="11" t="s">
        <v>44</v>
      </c>
      <c r="T42" s="11" t="s">
        <v>44</v>
      </c>
      <c r="U42" s="11" t="s">
        <v>44</v>
      </c>
      <c r="V42" s="11" t="s">
        <v>44</v>
      </c>
      <c r="W42" s="11" t="s">
        <v>44</v>
      </c>
      <c r="X42" s="11" t="s">
        <v>44</v>
      </c>
      <c r="Y42" s="11" t="s">
        <v>44</v>
      </c>
    </row>
    <row r="43" spans="1:26" s="11" customFormat="1" ht="20.100000000000001" customHeight="1" x14ac:dyDescent="0.25">
      <c r="A43" s="11" t="s">
        <v>44</v>
      </c>
      <c r="B43" s="11" t="s">
        <v>44</v>
      </c>
      <c r="C43" s="11" t="s">
        <v>211</v>
      </c>
      <c r="D43" s="6" t="s">
        <v>212</v>
      </c>
      <c r="E43" s="11" t="s">
        <v>156</v>
      </c>
      <c r="F43" s="11" t="s">
        <v>47</v>
      </c>
      <c r="G43" s="11" t="s">
        <v>213</v>
      </c>
      <c r="H43" s="11" t="s">
        <v>60</v>
      </c>
      <c r="I43" s="11" t="s">
        <v>126</v>
      </c>
      <c r="J43" s="6" t="s">
        <v>127</v>
      </c>
      <c r="K43" s="11" t="s">
        <v>63</v>
      </c>
      <c r="L43" s="11" t="s">
        <v>47</v>
      </c>
      <c r="M43" s="11" t="s">
        <v>256</v>
      </c>
      <c r="N43" s="11" t="s">
        <v>129</v>
      </c>
      <c r="O43" s="11" t="s">
        <v>257</v>
      </c>
      <c r="P43" s="11" t="s">
        <v>44</v>
      </c>
      <c r="Q43" s="11" t="s">
        <v>44</v>
      </c>
      <c r="R43" s="11" t="s">
        <v>44</v>
      </c>
      <c r="S43" s="11" t="s">
        <v>44</v>
      </c>
      <c r="T43" s="11" t="s">
        <v>44</v>
      </c>
      <c r="U43" s="11" t="s">
        <v>44</v>
      </c>
      <c r="V43" s="11" t="s">
        <v>44</v>
      </c>
      <c r="W43" s="11" t="s">
        <v>44</v>
      </c>
      <c r="X43" s="11" t="s">
        <v>44</v>
      </c>
      <c r="Y43" s="11" t="s">
        <v>44</v>
      </c>
    </row>
    <row r="44" spans="1:26" s="11" customFormat="1" ht="20.100000000000001" customHeight="1" x14ac:dyDescent="0.25">
      <c r="A44" s="11" t="s">
        <v>44</v>
      </c>
      <c r="B44" s="11" t="s">
        <v>44</v>
      </c>
      <c r="C44" s="11" t="s">
        <v>211</v>
      </c>
      <c r="D44" s="6" t="s">
        <v>212</v>
      </c>
      <c r="E44" s="11" t="s">
        <v>156</v>
      </c>
      <c r="F44" s="11" t="s">
        <v>47</v>
      </c>
      <c r="G44" s="11" t="s">
        <v>213</v>
      </c>
      <c r="H44" s="11" t="s">
        <v>60</v>
      </c>
      <c r="I44" s="11" t="s">
        <v>131</v>
      </c>
      <c r="J44" s="6" t="s">
        <v>132</v>
      </c>
      <c r="K44" s="11" t="s">
        <v>133</v>
      </c>
      <c r="L44" s="11" t="s">
        <v>47</v>
      </c>
      <c r="M44" s="11" t="s">
        <v>258</v>
      </c>
      <c r="N44" s="11" t="s">
        <v>135</v>
      </c>
      <c r="O44" s="11" t="s">
        <v>259</v>
      </c>
      <c r="P44" s="11" t="s">
        <v>44</v>
      </c>
      <c r="Q44" s="11" t="s">
        <v>44</v>
      </c>
      <c r="R44" s="11" t="s">
        <v>44</v>
      </c>
      <c r="S44" s="11" t="s">
        <v>44</v>
      </c>
      <c r="T44" s="11" t="s">
        <v>44</v>
      </c>
      <c r="U44" s="11" t="s">
        <v>44</v>
      </c>
      <c r="V44" s="11" t="s">
        <v>44</v>
      </c>
      <c r="W44" s="11" t="s">
        <v>44</v>
      </c>
      <c r="X44" s="11" t="s">
        <v>44</v>
      </c>
      <c r="Y44" s="11" t="s">
        <v>44</v>
      </c>
    </row>
    <row r="45" spans="1:26" s="12" customFormat="1" ht="20.100000000000001" customHeight="1" thickBot="1" x14ac:dyDescent="0.3">
      <c r="A45" s="12" t="s">
        <v>44</v>
      </c>
      <c r="B45" s="12" t="s">
        <v>44</v>
      </c>
      <c r="C45" s="12" t="s">
        <v>211</v>
      </c>
      <c r="D45" s="8" t="s">
        <v>212</v>
      </c>
      <c r="E45" s="12" t="s">
        <v>156</v>
      </c>
      <c r="F45" s="12" t="s">
        <v>47</v>
      </c>
      <c r="G45" s="12" t="s">
        <v>213</v>
      </c>
      <c r="H45" s="12" t="s">
        <v>60</v>
      </c>
      <c r="I45" s="12" t="s">
        <v>137</v>
      </c>
      <c r="J45" s="8" t="s">
        <v>138</v>
      </c>
      <c r="K45" s="12" t="s">
        <v>139</v>
      </c>
      <c r="L45" s="12" t="s">
        <v>47</v>
      </c>
      <c r="M45" s="12" t="s">
        <v>260</v>
      </c>
      <c r="N45" s="12" t="s">
        <v>141</v>
      </c>
      <c r="O45" s="12" t="s">
        <v>261</v>
      </c>
      <c r="P45" s="12" t="s">
        <v>44</v>
      </c>
      <c r="Q45" s="12" t="s">
        <v>44</v>
      </c>
      <c r="R45" s="12" t="s">
        <v>44</v>
      </c>
      <c r="S45" s="12" t="s">
        <v>44</v>
      </c>
      <c r="T45" s="12" t="s">
        <v>44</v>
      </c>
      <c r="U45" s="12" t="s">
        <v>44</v>
      </c>
      <c r="V45" s="12" t="s">
        <v>44</v>
      </c>
      <c r="W45" s="12" t="s">
        <v>44</v>
      </c>
      <c r="X45" s="12" t="s">
        <v>44</v>
      </c>
      <c r="Y45" s="12" t="s">
        <v>44</v>
      </c>
    </row>
    <row r="46" spans="1:26" ht="20.100000000000001" customHeight="1" thickBot="1" x14ac:dyDescent="0.3"/>
    <row r="47" spans="1:26" s="10" customFormat="1" ht="20.100000000000001" customHeight="1" x14ac:dyDescent="0.25">
      <c r="A47" s="19" t="s">
        <v>44</v>
      </c>
      <c r="B47" s="10" t="s">
        <v>44</v>
      </c>
      <c r="C47" s="10" t="s">
        <v>777</v>
      </c>
      <c r="D47" s="4" t="s">
        <v>778</v>
      </c>
      <c r="E47" s="10" t="s">
        <v>156</v>
      </c>
      <c r="F47" s="10" t="s">
        <v>47</v>
      </c>
      <c r="G47" s="10" t="s">
        <v>779</v>
      </c>
      <c r="H47" s="10" t="s">
        <v>44</v>
      </c>
      <c r="I47" s="10" t="s">
        <v>44</v>
      </c>
      <c r="J47" s="4" t="s">
        <v>44</v>
      </c>
      <c r="K47" s="10" t="s">
        <v>44</v>
      </c>
      <c r="L47" s="10" t="s">
        <v>44</v>
      </c>
      <c r="M47" s="10" t="s">
        <v>44</v>
      </c>
      <c r="N47" s="10" t="s">
        <v>44</v>
      </c>
      <c r="O47" s="10" t="s">
        <v>44</v>
      </c>
      <c r="P47" s="10" t="s">
        <v>780</v>
      </c>
      <c r="Q47" s="10" t="s">
        <v>781</v>
      </c>
      <c r="R47" s="10" t="s">
        <v>782</v>
      </c>
      <c r="S47" s="10" t="s">
        <v>783</v>
      </c>
      <c r="T47" s="10" t="s">
        <v>784</v>
      </c>
      <c r="U47" s="10" t="s">
        <v>785</v>
      </c>
      <c r="V47" s="10" t="s">
        <v>55</v>
      </c>
      <c r="W47" s="10" t="s">
        <v>56</v>
      </c>
      <c r="X47" s="10" t="s">
        <v>136</v>
      </c>
      <c r="Y47" s="10" t="s">
        <v>786</v>
      </c>
      <c r="Z47" s="10" t="s">
        <v>59</v>
      </c>
    </row>
    <row r="48" spans="1:26" s="11" customFormat="1" ht="20.100000000000001" customHeight="1" x14ac:dyDescent="0.25">
      <c r="A48" s="20"/>
      <c r="C48" s="11" t="s">
        <v>777</v>
      </c>
      <c r="D48" s="6" t="s">
        <v>778</v>
      </c>
      <c r="E48" s="11" t="s">
        <v>156</v>
      </c>
      <c r="F48" s="11" t="s">
        <v>47</v>
      </c>
      <c r="G48" s="11" t="s">
        <v>779</v>
      </c>
      <c r="H48" s="11" t="s">
        <v>95</v>
      </c>
      <c r="I48" s="11" t="s">
        <v>227</v>
      </c>
      <c r="J48" s="6" t="s">
        <v>228</v>
      </c>
      <c r="K48" s="11" t="s">
        <v>39</v>
      </c>
      <c r="L48" s="11" t="s">
        <v>47</v>
      </c>
      <c r="M48" s="11" t="s">
        <v>787</v>
      </c>
      <c r="N48" s="11" t="s">
        <v>230</v>
      </c>
      <c r="O48" s="11" t="s">
        <v>136</v>
      </c>
      <c r="P48" s="11" t="s">
        <v>44</v>
      </c>
      <c r="Q48" s="11" t="s">
        <v>44</v>
      </c>
      <c r="R48" s="11" t="s">
        <v>44</v>
      </c>
      <c r="S48" s="11" t="s">
        <v>44</v>
      </c>
      <c r="T48" s="11" t="s">
        <v>44</v>
      </c>
      <c r="U48" s="11" t="s">
        <v>44</v>
      </c>
      <c r="V48" s="11" t="s">
        <v>44</v>
      </c>
      <c r="W48" s="11" t="s">
        <v>44</v>
      </c>
      <c r="X48" s="11" t="s">
        <v>44</v>
      </c>
      <c r="Y48" s="11" t="s">
        <v>44</v>
      </c>
      <c r="Z48" s="11" t="s">
        <v>59</v>
      </c>
    </row>
    <row r="49" spans="1:26" s="11" customFormat="1" ht="20.100000000000001" customHeight="1" x14ac:dyDescent="0.25">
      <c r="A49" s="20"/>
      <c r="C49" s="11" t="s">
        <v>777</v>
      </c>
      <c r="D49" s="6" t="s">
        <v>778</v>
      </c>
      <c r="E49" s="11" t="s">
        <v>156</v>
      </c>
      <c r="F49" s="11" t="s">
        <v>47</v>
      </c>
      <c r="G49" s="11" t="s">
        <v>779</v>
      </c>
      <c r="H49" s="11" t="s">
        <v>95</v>
      </c>
      <c r="I49" s="11" t="s">
        <v>232</v>
      </c>
      <c r="J49" s="6" t="s">
        <v>233</v>
      </c>
      <c r="K49" s="11" t="s">
        <v>37</v>
      </c>
      <c r="L49" s="11" t="s">
        <v>47</v>
      </c>
      <c r="M49" s="11" t="s">
        <v>788</v>
      </c>
      <c r="N49" s="11" t="s">
        <v>235</v>
      </c>
      <c r="O49" s="11" t="s">
        <v>789</v>
      </c>
      <c r="P49" s="11" t="s">
        <v>44</v>
      </c>
      <c r="Q49" s="11" t="s">
        <v>44</v>
      </c>
      <c r="R49" s="11" t="s">
        <v>44</v>
      </c>
      <c r="S49" s="11" t="s">
        <v>44</v>
      </c>
      <c r="T49" s="11" t="s">
        <v>44</v>
      </c>
      <c r="U49" s="11" t="s">
        <v>44</v>
      </c>
      <c r="V49" s="11" t="s">
        <v>44</v>
      </c>
      <c r="W49" s="11" t="s">
        <v>44</v>
      </c>
      <c r="X49" s="11" t="s">
        <v>44</v>
      </c>
      <c r="Y49" s="11" t="s">
        <v>44</v>
      </c>
      <c r="Z49" s="11" t="s">
        <v>59</v>
      </c>
    </row>
    <row r="50" spans="1:26" s="11" customFormat="1" ht="20.100000000000001" customHeight="1" x14ac:dyDescent="0.25">
      <c r="A50" s="20"/>
      <c r="C50" s="11">
        <v>96530</v>
      </c>
      <c r="D50" s="6" t="s">
        <v>778</v>
      </c>
      <c r="E50" s="11" t="s">
        <v>156</v>
      </c>
      <c r="F50" s="11" t="s">
        <v>47</v>
      </c>
      <c r="G50" s="11" t="s">
        <v>779</v>
      </c>
      <c r="H50" s="11" t="s">
        <v>95</v>
      </c>
      <c r="I50" s="11" t="s">
        <v>237</v>
      </c>
      <c r="J50" s="6" t="s">
        <v>238</v>
      </c>
      <c r="K50" s="11" t="s">
        <v>37</v>
      </c>
      <c r="L50" s="11" t="s">
        <v>47</v>
      </c>
      <c r="M50" s="11" t="s">
        <v>790</v>
      </c>
      <c r="N50" s="11" t="s">
        <v>240</v>
      </c>
      <c r="O50" s="11" t="s">
        <v>791</v>
      </c>
      <c r="P50" s="11" t="s">
        <v>44</v>
      </c>
      <c r="Q50" s="11" t="s">
        <v>44</v>
      </c>
      <c r="R50" s="11" t="s">
        <v>44</v>
      </c>
      <c r="S50" s="11" t="s">
        <v>44</v>
      </c>
      <c r="T50" s="11" t="s">
        <v>44</v>
      </c>
      <c r="U50" s="11" t="s">
        <v>44</v>
      </c>
      <c r="V50" s="11" t="s">
        <v>44</v>
      </c>
      <c r="W50" s="11" t="s">
        <v>44</v>
      </c>
      <c r="X50" s="11" t="s">
        <v>44</v>
      </c>
      <c r="Y50" s="11" t="s">
        <v>44</v>
      </c>
      <c r="Z50" s="11" t="s">
        <v>59</v>
      </c>
    </row>
    <row r="51" spans="1:26" s="11" customFormat="1" ht="20.100000000000001" customHeight="1" x14ac:dyDescent="0.25">
      <c r="A51" s="20"/>
      <c r="C51" s="11" t="s">
        <v>777</v>
      </c>
      <c r="D51" s="6" t="s">
        <v>778</v>
      </c>
      <c r="E51" s="11" t="s">
        <v>156</v>
      </c>
      <c r="F51" s="11" t="s">
        <v>47</v>
      </c>
      <c r="G51" s="11" t="s">
        <v>779</v>
      </c>
      <c r="H51" s="11" t="s">
        <v>95</v>
      </c>
      <c r="I51" s="11" t="s">
        <v>242</v>
      </c>
      <c r="J51" s="6" t="s">
        <v>243</v>
      </c>
      <c r="K51" s="11" t="s">
        <v>38</v>
      </c>
      <c r="L51" s="11" t="s">
        <v>47</v>
      </c>
      <c r="M51" s="11" t="s">
        <v>792</v>
      </c>
      <c r="N51" s="11" t="s">
        <v>104</v>
      </c>
      <c r="O51" s="11" t="s">
        <v>354</v>
      </c>
      <c r="P51" s="11" t="s">
        <v>44</v>
      </c>
      <c r="Q51" s="11" t="s">
        <v>44</v>
      </c>
      <c r="R51" s="11" t="s">
        <v>44</v>
      </c>
      <c r="S51" s="11" t="s">
        <v>44</v>
      </c>
      <c r="T51" s="11" t="s">
        <v>44</v>
      </c>
      <c r="U51" s="11" t="s">
        <v>44</v>
      </c>
      <c r="V51" s="11" t="s">
        <v>44</v>
      </c>
      <c r="W51" s="11" t="s">
        <v>44</v>
      </c>
      <c r="X51" s="11" t="s">
        <v>44</v>
      </c>
      <c r="Y51" s="11" t="s">
        <v>44</v>
      </c>
      <c r="Z51" s="11" t="s">
        <v>59</v>
      </c>
    </row>
    <row r="52" spans="1:26" s="11" customFormat="1" ht="20.100000000000001" customHeight="1" x14ac:dyDescent="0.25">
      <c r="A52" s="20" t="s">
        <v>44</v>
      </c>
      <c r="B52" s="11" t="s">
        <v>44</v>
      </c>
      <c r="C52" s="11" t="s">
        <v>777</v>
      </c>
      <c r="D52" s="6" t="s">
        <v>778</v>
      </c>
      <c r="E52" s="11" t="s">
        <v>156</v>
      </c>
      <c r="F52" s="11" t="s">
        <v>47</v>
      </c>
      <c r="G52" s="11" t="s">
        <v>779</v>
      </c>
      <c r="H52" s="11" t="s">
        <v>95</v>
      </c>
      <c r="I52" s="11" t="s">
        <v>276</v>
      </c>
      <c r="J52" s="6" t="s">
        <v>277</v>
      </c>
      <c r="K52" s="11" t="s">
        <v>37</v>
      </c>
      <c r="L52" s="11" t="s">
        <v>47</v>
      </c>
      <c r="M52" s="11" t="s">
        <v>793</v>
      </c>
      <c r="N52" s="11" t="s">
        <v>279</v>
      </c>
      <c r="O52" s="11" t="s">
        <v>794</v>
      </c>
      <c r="P52" s="11" t="s">
        <v>44</v>
      </c>
      <c r="Q52" s="11" t="s">
        <v>44</v>
      </c>
      <c r="R52" s="11" t="s">
        <v>44</v>
      </c>
      <c r="S52" s="11" t="s">
        <v>44</v>
      </c>
      <c r="T52" s="11" t="s">
        <v>44</v>
      </c>
      <c r="U52" s="11" t="s">
        <v>44</v>
      </c>
      <c r="V52" s="11" t="s">
        <v>44</v>
      </c>
      <c r="W52" s="11" t="s">
        <v>44</v>
      </c>
      <c r="X52" s="11" t="s">
        <v>44</v>
      </c>
      <c r="Y52" s="11" t="s">
        <v>44</v>
      </c>
      <c r="Z52" s="11" t="s">
        <v>59</v>
      </c>
    </row>
    <row r="53" spans="1:26" s="11" customFormat="1" ht="20.100000000000001" customHeight="1" x14ac:dyDescent="0.25">
      <c r="A53" s="20" t="s">
        <v>44</v>
      </c>
      <c r="B53" s="11" t="s">
        <v>44</v>
      </c>
      <c r="C53" s="11" t="s">
        <v>777</v>
      </c>
      <c r="D53" s="6" t="s">
        <v>778</v>
      </c>
      <c r="E53" s="11" t="s">
        <v>156</v>
      </c>
      <c r="F53" s="11" t="s">
        <v>47</v>
      </c>
      <c r="G53" s="11" t="s">
        <v>779</v>
      </c>
      <c r="H53" s="11" t="s">
        <v>95</v>
      </c>
      <c r="I53" s="11" t="s">
        <v>250</v>
      </c>
      <c r="J53" s="6" t="s">
        <v>251</v>
      </c>
      <c r="K53" s="11" t="s">
        <v>38</v>
      </c>
      <c r="L53" s="11" t="s">
        <v>47</v>
      </c>
      <c r="M53" s="11" t="s">
        <v>795</v>
      </c>
      <c r="N53" s="11" t="s">
        <v>252</v>
      </c>
      <c r="O53" s="11" t="s">
        <v>142</v>
      </c>
      <c r="P53" s="11" t="s">
        <v>44</v>
      </c>
      <c r="Q53" s="11" t="s">
        <v>44</v>
      </c>
      <c r="R53" s="11" t="s">
        <v>44</v>
      </c>
      <c r="S53" s="11" t="s">
        <v>44</v>
      </c>
      <c r="T53" s="11" t="s">
        <v>44</v>
      </c>
      <c r="U53" s="11" t="s">
        <v>44</v>
      </c>
      <c r="V53" s="11" t="s">
        <v>44</v>
      </c>
      <c r="W53" s="11" t="s">
        <v>44</v>
      </c>
      <c r="X53" s="11" t="s">
        <v>44</v>
      </c>
      <c r="Y53" s="11" t="s">
        <v>44</v>
      </c>
      <c r="Z53" s="11" t="s">
        <v>59</v>
      </c>
    </row>
    <row r="54" spans="1:26" s="11" customFormat="1" ht="20.100000000000001" customHeight="1" x14ac:dyDescent="0.25">
      <c r="A54" s="20" t="s">
        <v>44</v>
      </c>
      <c r="B54" s="11" t="s">
        <v>44</v>
      </c>
      <c r="C54" s="11" t="s">
        <v>777</v>
      </c>
      <c r="D54" s="6" t="s">
        <v>778</v>
      </c>
      <c r="E54" s="11" t="s">
        <v>156</v>
      </c>
      <c r="F54" s="11" t="s">
        <v>47</v>
      </c>
      <c r="G54" s="11" t="s">
        <v>779</v>
      </c>
      <c r="H54" s="11" t="s">
        <v>60</v>
      </c>
      <c r="I54" s="11" t="s">
        <v>121</v>
      </c>
      <c r="J54" s="6" t="s">
        <v>122</v>
      </c>
      <c r="K54" s="11" t="s">
        <v>63</v>
      </c>
      <c r="L54" s="11" t="s">
        <v>47</v>
      </c>
      <c r="M54" s="11" t="s">
        <v>796</v>
      </c>
      <c r="N54" s="11" t="s">
        <v>124</v>
      </c>
      <c r="O54" s="11" t="s">
        <v>797</v>
      </c>
      <c r="P54" s="11" t="s">
        <v>44</v>
      </c>
      <c r="Q54" s="11" t="s">
        <v>44</v>
      </c>
      <c r="R54" s="11" t="s">
        <v>44</v>
      </c>
      <c r="S54" s="11" t="s">
        <v>44</v>
      </c>
      <c r="T54" s="11" t="s">
        <v>44</v>
      </c>
      <c r="U54" s="11" t="s">
        <v>44</v>
      </c>
      <c r="V54" s="11" t="s">
        <v>44</v>
      </c>
      <c r="W54" s="11" t="s">
        <v>44</v>
      </c>
      <c r="X54" s="11" t="s">
        <v>44</v>
      </c>
      <c r="Y54" s="11" t="s">
        <v>44</v>
      </c>
      <c r="Z54" s="11" t="s">
        <v>59</v>
      </c>
    </row>
    <row r="55" spans="1:26" s="11" customFormat="1" ht="20.100000000000001" customHeight="1" x14ac:dyDescent="0.25">
      <c r="A55" s="20" t="s">
        <v>44</v>
      </c>
      <c r="B55" s="11" t="s">
        <v>44</v>
      </c>
      <c r="C55" s="11" t="s">
        <v>777</v>
      </c>
      <c r="D55" s="6" t="s">
        <v>778</v>
      </c>
      <c r="E55" s="11" t="s">
        <v>156</v>
      </c>
      <c r="F55" s="11" t="s">
        <v>47</v>
      </c>
      <c r="G55" s="11" t="s">
        <v>779</v>
      </c>
      <c r="H55" s="11" t="s">
        <v>60</v>
      </c>
      <c r="I55" s="11" t="s">
        <v>126</v>
      </c>
      <c r="J55" s="6" t="s">
        <v>127</v>
      </c>
      <c r="K55" s="11" t="s">
        <v>63</v>
      </c>
      <c r="L55" s="11" t="s">
        <v>47</v>
      </c>
      <c r="M55" s="11" t="s">
        <v>798</v>
      </c>
      <c r="N55" s="11" t="s">
        <v>129</v>
      </c>
      <c r="O55" s="11" t="s">
        <v>799</v>
      </c>
      <c r="P55" s="11" t="s">
        <v>44</v>
      </c>
      <c r="Q55" s="11" t="s">
        <v>44</v>
      </c>
      <c r="R55" s="11" t="s">
        <v>44</v>
      </c>
      <c r="S55" s="11" t="s">
        <v>44</v>
      </c>
      <c r="T55" s="11" t="s">
        <v>44</v>
      </c>
      <c r="U55" s="11" t="s">
        <v>44</v>
      </c>
      <c r="V55" s="11" t="s">
        <v>44</v>
      </c>
      <c r="W55" s="11" t="s">
        <v>44</v>
      </c>
      <c r="X55" s="11" t="s">
        <v>44</v>
      </c>
      <c r="Y55" s="11" t="s">
        <v>44</v>
      </c>
      <c r="Z55" s="11" t="s">
        <v>59</v>
      </c>
    </row>
    <row r="56" spans="1:26" s="11" customFormat="1" ht="20.100000000000001" customHeight="1" x14ac:dyDescent="0.25">
      <c r="A56" s="20" t="s">
        <v>44</v>
      </c>
      <c r="B56" s="11" t="s">
        <v>44</v>
      </c>
      <c r="C56" s="11" t="s">
        <v>777</v>
      </c>
      <c r="D56" s="6" t="s">
        <v>778</v>
      </c>
      <c r="E56" s="11" t="s">
        <v>156</v>
      </c>
      <c r="F56" s="11" t="s">
        <v>47</v>
      </c>
      <c r="G56" s="11" t="s">
        <v>779</v>
      </c>
      <c r="H56" s="11" t="s">
        <v>60</v>
      </c>
      <c r="I56" s="11" t="s">
        <v>131</v>
      </c>
      <c r="J56" s="6" t="s">
        <v>132</v>
      </c>
      <c r="K56" s="11" t="s">
        <v>133</v>
      </c>
      <c r="L56" s="11" t="s">
        <v>47</v>
      </c>
      <c r="M56" s="11" t="s">
        <v>80</v>
      </c>
      <c r="N56" s="11" t="s">
        <v>135</v>
      </c>
      <c r="O56" s="11" t="s">
        <v>800</v>
      </c>
      <c r="P56" s="11" t="s">
        <v>44</v>
      </c>
      <c r="Q56" s="11" t="s">
        <v>44</v>
      </c>
      <c r="R56" s="11" t="s">
        <v>44</v>
      </c>
      <c r="S56" s="11" t="s">
        <v>44</v>
      </c>
      <c r="T56" s="11" t="s">
        <v>44</v>
      </c>
      <c r="U56" s="11" t="s">
        <v>44</v>
      </c>
      <c r="V56" s="11" t="s">
        <v>44</v>
      </c>
      <c r="W56" s="11" t="s">
        <v>44</v>
      </c>
      <c r="X56" s="11" t="s">
        <v>44</v>
      </c>
      <c r="Y56" s="11" t="s">
        <v>44</v>
      </c>
      <c r="Z56" s="11" t="s">
        <v>59</v>
      </c>
    </row>
    <row r="57" spans="1:26" s="12" customFormat="1" ht="20.100000000000001" customHeight="1" thickBot="1" x14ac:dyDescent="0.3">
      <c r="A57" s="21" t="s">
        <v>44</v>
      </c>
      <c r="B57" s="12" t="s">
        <v>44</v>
      </c>
      <c r="C57" s="12" t="s">
        <v>777</v>
      </c>
      <c r="D57" s="8" t="s">
        <v>778</v>
      </c>
      <c r="E57" s="12" t="s">
        <v>156</v>
      </c>
      <c r="F57" s="12" t="s">
        <v>47</v>
      </c>
      <c r="G57" s="12" t="s">
        <v>779</v>
      </c>
      <c r="H57" s="12" t="s">
        <v>60</v>
      </c>
      <c r="I57" s="12" t="s">
        <v>137</v>
      </c>
      <c r="J57" s="8" t="s">
        <v>138</v>
      </c>
      <c r="K57" s="12" t="s">
        <v>139</v>
      </c>
      <c r="L57" s="12" t="s">
        <v>47</v>
      </c>
      <c r="M57" s="12" t="s">
        <v>801</v>
      </c>
      <c r="N57" s="12" t="s">
        <v>141</v>
      </c>
      <c r="O57" s="12" t="s">
        <v>802</v>
      </c>
      <c r="P57" s="12" t="s">
        <v>44</v>
      </c>
      <c r="Q57" s="12" t="s">
        <v>44</v>
      </c>
      <c r="R57" s="12" t="s">
        <v>44</v>
      </c>
      <c r="S57" s="12" t="s">
        <v>44</v>
      </c>
      <c r="T57" s="12" t="s">
        <v>44</v>
      </c>
      <c r="U57" s="12" t="s">
        <v>44</v>
      </c>
      <c r="V57" s="12" t="s">
        <v>44</v>
      </c>
      <c r="W57" s="12" t="s">
        <v>44</v>
      </c>
      <c r="X57" s="12" t="s">
        <v>44</v>
      </c>
      <c r="Y57" s="12" t="s">
        <v>44</v>
      </c>
      <c r="Z57" s="12" t="s">
        <v>59</v>
      </c>
    </row>
    <row r="58" spans="1:26" ht="20.100000000000001" customHeight="1" thickBot="1" x14ac:dyDescent="0.3">
      <c r="G58" s="46"/>
      <c r="H58" s="46"/>
      <c r="I58" s="46"/>
      <c r="J58" s="1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s="10" customFormat="1" ht="20.100000000000001" customHeight="1" thickBot="1" x14ac:dyDescent="0.3">
      <c r="A59" s="10" t="s">
        <v>44</v>
      </c>
      <c r="B59" s="10" t="s">
        <v>44</v>
      </c>
      <c r="C59" s="10" t="s">
        <v>289</v>
      </c>
      <c r="D59" s="4" t="s">
        <v>290</v>
      </c>
      <c r="E59" s="10" t="s">
        <v>156</v>
      </c>
      <c r="F59" s="10" t="s">
        <v>47</v>
      </c>
      <c r="G59" s="10" t="s">
        <v>291</v>
      </c>
      <c r="H59" s="10" t="s">
        <v>44</v>
      </c>
      <c r="I59" s="10" t="s">
        <v>44</v>
      </c>
      <c r="J59" s="4" t="s">
        <v>44</v>
      </c>
      <c r="K59" s="10" t="s">
        <v>44</v>
      </c>
      <c r="L59" s="10" t="s">
        <v>44</v>
      </c>
      <c r="M59" s="10" t="s">
        <v>44</v>
      </c>
      <c r="N59" s="10" t="s">
        <v>44</v>
      </c>
      <c r="O59" s="10" t="s">
        <v>44</v>
      </c>
      <c r="P59" s="10" t="s">
        <v>292</v>
      </c>
      <c r="Q59" s="10" t="s">
        <v>293</v>
      </c>
      <c r="R59" s="10" t="s">
        <v>294</v>
      </c>
      <c r="S59" s="10" t="s">
        <v>295</v>
      </c>
      <c r="T59" s="10" t="s">
        <v>296</v>
      </c>
      <c r="U59" s="10" t="s">
        <v>297</v>
      </c>
      <c r="V59" s="10" t="s">
        <v>55</v>
      </c>
      <c r="W59" s="10" t="s">
        <v>56</v>
      </c>
      <c r="X59" s="10" t="s">
        <v>298</v>
      </c>
      <c r="Y59" s="10" t="s">
        <v>299</v>
      </c>
    </row>
    <row r="60" spans="1:26" s="11" customFormat="1" ht="20.100000000000001" customHeight="1" x14ac:dyDescent="0.25">
      <c r="A60" s="11" t="s">
        <v>44</v>
      </c>
      <c r="B60" s="11" t="s">
        <v>44</v>
      </c>
      <c r="C60" s="11" t="s">
        <v>289</v>
      </c>
      <c r="D60" s="6" t="s">
        <v>290</v>
      </c>
      <c r="E60" s="11" t="s">
        <v>156</v>
      </c>
      <c r="F60" s="11" t="s">
        <v>47</v>
      </c>
      <c r="G60" s="11" t="s">
        <v>291</v>
      </c>
      <c r="H60" s="11" t="s">
        <v>95</v>
      </c>
      <c r="I60" s="11" t="s">
        <v>237</v>
      </c>
      <c r="J60" s="6" t="s">
        <v>238</v>
      </c>
      <c r="K60" s="11" t="s">
        <v>37</v>
      </c>
      <c r="L60" s="11" t="s">
        <v>47</v>
      </c>
      <c r="M60" s="11" t="s">
        <v>300</v>
      </c>
      <c r="N60" s="26" t="s">
        <v>240</v>
      </c>
      <c r="O60" s="11" t="s">
        <v>301</v>
      </c>
      <c r="P60" s="11" t="s">
        <v>44</v>
      </c>
      <c r="Q60" s="11" t="s">
        <v>44</v>
      </c>
      <c r="R60" s="11" t="s">
        <v>44</v>
      </c>
      <c r="S60" s="11" t="s">
        <v>44</v>
      </c>
      <c r="T60" s="11" t="s">
        <v>44</v>
      </c>
      <c r="U60" s="11" t="s">
        <v>44</v>
      </c>
      <c r="V60" s="11" t="s">
        <v>44</v>
      </c>
      <c r="W60" s="11" t="s">
        <v>44</v>
      </c>
      <c r="X60" s="11" t="s">
        <v>44</v>
      </c>
      <c r="Y60" s="11" t="s">
        <v>44</v>
      </c>
    </row>
    <row r="61" spans="1:26" s="11" customFormat="1" ht="20.100000000000001" customHeight="1" x14ac:dyDescent="0.25">
      <c r="A61" s="11" t="s">
        <v>44</v>
      </c>
      <c r="B61" s="11" t="s">
        <v>44</v>
      </c>
      <c r="C61" s="11" t="s">
        <v>289</v>
      </c>
      <c r="D61" s="6" t="s">
        <v>290</v>
      </c>
      <c r="E61" s="11" t="s">
        <v>156</v>
      </c>
      <c r="F61" s="11" t="s">
        <v>47</v>
      </c>
      <c r="G61" s="11" t="s">
        <v>291</v>
      </c>
      <c r="H61" s="11" t="s">
        <v>95</v>
      </c>
      <c r="I61" s="11" t="s">
        <v>106</v>
      </c>
      <c r="J61" s="6" t="s">
        <v>107</v>
      </c>
      <c r="K61" s="11" t="s">
        <v>38</v>
      </c>
      <c r="L61" s="11" t="s">
        <v>47</v>
      </c>
      <c r="M61" s="11" t="s">
        <v>302</v>
      </c>
      <c r="N61" s="27" t="s">
        <v>109</v>
      </c>
      <c r="O61" s="11" t="s">
        <v>303</v>
      </c>
      <c r="P61" s="11" t="s">
        <v>44</v>
      </c>
      <c r="Q61" s="11" t="s">
        <v>44</v>
      </c>
      <c r="R61" s="11" t="s">
        <v>44</v>
      </c>
      <c r="S61" s="11" t="s">
        <v>44</v>
      </c>
      <c r="T61" s="11" t="s">
        <v>44</v>
      </c>
      <c r="U61" s="11" t="s">
        <v>44</v>
      </c>
      <c r="V61" s="11" t="s">
        <v>44</v>
      </c>
      <c r="W61" s="11" t="s">
        <v>44</v>
      </c>
      <c r="X61" s="11" t="s">
        <v>44</v>
      </c>
      <c r="Y61" s="11" t="s">
        <v>44</v>
      </c>
    </row>
    <row r="62" spans="1:26" s="11" customFormat="1" ht="20.100000000000001" customHeight="1" x14ac:dyDescent="0.25">
      <c r="A62" s="11" t="s">
        <v>44</v>
      </c>
      <c r="B62" s="11" t="s">
        <v>44</v>
      </c>
      <c r="C62" s="11" t="s">
        <v>289</v>
      </c>
      <c r="D62" s="6" t="s">
        <v>290</v>
      </c>
      <c r="E62" s="11" t="s">
        <v>156</v>
      </c>
      <c r="F62" s="11" t="s">
        <v>47</v>
      </c>
      <c r="G62" s="11" t="s">
        <v>291</v>
      </c>
      <c r="H62" s="11" t="s">
        <v>95</v>
      </c>
      <c r="I62" s="11" t="s">
        <v>276</v>
      </c>
      <c r="J62" s="6" t="s">
        <v>277</v>
      </c>
      <c r="K62" s="11" t="s">
        <v>37</v>
      </c>
      <c r="L62" s="11" t="s">
        <v>47</v>
      </c>
      <c r="M62" s="11" t="s">
        <v>304</v>
      </c>
      <c r="N62" s="27" t="s">
        <v>279</v>
      </c>
      <c r="O62" s="11" t="s">
        <v>305</v>
      </c>
      <c r="P62" s="11" t="s">
        <v>44</v>
      </c>
      <c r="Q62" s="11" t="s">
        <v>44</v>
      </c>
      <c r="R62" s="11" t="s">
        <v>44</v>
      </c>
      <c r="S62" s="11" t="s">
        <v>44</v>
      </c>
      <c r="T62" s="11" t="s">
        <v>44</v>
      </c>
      <c r="U62" s="11" t="s">
        <v>44</v>
      </c>
      <c r="V62" s="11" t="s">
        <v>44</v>
      </c>
      <c r="W62" s="11" t="s">
        <v>44</v>
      </c>
      <c r="X62" s="11" t="s">
        <v>44</v>
      </c>
      <c r="Y62" s="11" t="s">
        <v>44</v>
      </c>
    </row>
    <row r="63" spans="1:26" s="11" customFormat="1" ht="20.100000000000001" customHeight="1" x14ac:dyDescent="0.25">
      <c r="A63" s="11" t="s">
        <v>44</v>
      </c>
      <c r="B63" s="11" t="s">
        <v>44</v>
      </c>
      <c r="C63" s="11" t="s">
        <v>289</v>
      </c>
      <c r="D63" s="6" t="s">
        <v>290</v>
      </c>
      <c r="E63" s="11" t="s">
        <v>156</v>
      </c>
      <c r="F63" s="11" t="s">
        <v>47</v>
      </c>
      <c r="G63" s="11" t="s">
        <v>291</v>
      </c>
      <c r="H63" s="11" t="s">
        <v>60</v>
      </c>
      <c r="I63" s="11" t="s">
        <v>121</v>
      </c>
      <c r="J63" s="6" t="s">
        <v>122</v>
      </c>
      <c r="K63" s="11" t="s">
        <v>63</v>
      </c>
      <c r="L63" s="11" t="s">
        <v>47</v>
      </c>
      <c r="M63" s="11" t="s">
        <v>306</v>
      </c>
      <c r="N63" s="11" t="s">
        <v>124</v>
      </c>
      <c r="O63" s="11" t="s">
        <v>307</v>
      </c>
      <c r="P63" s="11" t="s">
        <v>44</v>
      </c>
      <c r="Q63" s="11" t="s">
        <v>44</v>
      </c>
      <c r="R63" s="11" t="s">
        <v>44</v>
      </c>
      <c r="S63" s="11" t="s">
        <v>44</v>
      </c>
      <c r="T63" s="11" t="s">
        <v>44</v>
      </c>
      <c r="U63" s="11" t="s">
        <v>44</v>
      </c>
      <c r="V63" s="11" t="s">
        <v>44</v>
      </c>
      <c r="W63" s="11" t="s">
        <v>44</v>
      </c>
      <c r="X63" s="11" t="s">
        <v>44</v>
      </c>
      <c r="Y63" s="11" t="s">
        <v>44</v>
      </c>
    </row>
    <row r="64" spans="1:26" s="11" customFormat="1" ht="20.100000000000001" customHeight="1" x14ac:dyDescent="0.25">
      <c r="A64" s="11" t="s">
        <v>44</v>
      </c>
      <c r="B64" s="11" t="s">
        <v>44</v>
      </c>
      <c r="C64" s="11" t="s">
        <v>289</v>
      </c>
      <c r="D64" s="6" t="s">
        <v>290</v>
      </c>
      <c r="E64" s="11" t="s">
        <v>156</v>
      </c>
      <c r="F64" s="11" t="s">
        <v>47</v>
      </c>
      <c r="G64" s="11" t="s">
        <v>291</v>
      </c>
      <c r="H64" s="11" t="s">
        <v>60</v>
      </c>
      <c r="I64" s="11" t="s">
        <v>126</v>
      </c>
      <c r="J64" s="6" t="s">
        <v>127</v>
      </c>
      <c r="K64" s="11" t="s">
        <v>63</v>
      </c>
      <c r="L64" s="11" t="s">
        <v>47</v>
      </c>
      <c r="M64" s="11" t="s">
        <v>308</v>
      </c>
      <c r="N64" s="11" t="s">
        <v>129</v>
      </c>
      <c r="O64" s="11" t="s">
        <v>309</v>
      </c>
      <c r="P64" s="11" t="s">
        <v>44</v>
      </c>
      <c r="Q64" s="11" t="s">
        <v>44</v>
      </c>
      <c r="R64" s="11" t="s">
        <v>44</v>
      </c>
      <c r="S64" s="11" t="s">
        <v>44</v>
      </c>
      <c r="T64" s="11" t="s">
        <v>44</v>
      </c>
      <c r="U64" s="11" t="s">
        <v>44</v>
      </c>
      <c r="V64" s="11" t="s">
        <v>44</v>
      </c>
      <c r="W64" s="11" t="s">
        <v>44</v>
      </c>
      <c r="X64" s="11" t="s">
        <v>44</v>
      </c>
      <c r="Y64" s="11" t="s">
        <v>44</v>
      </c>
    </row>
    <row r="65" spans="1:25" s="11" customFormat="1" ht="20.100000000000001" customHeight="1" x14ac:dyDescent="0.25">
      <c r="A65" s="11" t="s">
        <v>44</v>
      </c>
      <c r="B65" s="11" t="s">
        <v>44</v>
      </c>
      <c r="C65" s="11" t="s">
        <v>289</v>
      </c>
      <c r="D65" s="6" t="s">
        <v>290</v>
      </c>
      <c r="E65" s="11" t="s">
        <v>156</v>
      </c>
      <c r="F65" s="11" t="s">
        <v>47</v>
      </c>
      <c r="G65" s="11" t="s">
        <v>291</v>
      </c>
      <c r="H65" s="11" t="s">
        <v>60</v>
      </c>
      <c r="I65" s="11" t="s">
        <v>131</v>
      </c>
      <c r="J65" s="6" t="s">
        <v>132</v>
      </c>
      <c r="K65" s="11" t="s">
        <v>133</v>
      </c>
      <c r="L65" s="11" t="s">
        <v>47</v>
      </c>
      <c r="M65" s="11" t="s">
        <v>310</v>
      </c>
      <c r="N65" s="11" t="s">
        <v>135</v>
      </c>
      <c r="O65" s="11" t="s">
        <v>311</v>
      </c>
      <c r="P65" s="11" t="s">
        <v>44</v>
      </c>
      <c r="Q65" s="11" t="s">
        <v>44</v>
      </c>
      <c r="R65" s="11" t="s">
        <v>44</v>
      </c>
      <c r="S65" s="11" t="s">
        <v>44</v>
      </c>
      <c r="T65" s="11" t="s">
        <v>44</v>
      </c>
      <c r="U65" s="11" t="s">
        <v>44</v>
      </c>
      <c r="V65" s="11" t="s">
        <v>44</v>
      </c>
      <c r="W65" s="11" t="s">
        <v>44</v>
      </c>
      <c r="X65" s="11" t="s">
        <v>44</v>
      </c>
      <c r="Y65" s="11" t="s">
        <v>44</v>
      </c>
    </row>
    <row r="66" spans="1:25" s="12" customFormat="1" ht="20.100000000000001" customHeight="1" thickBot="1" x14ac:dyDescent="0.3">
      <c r="A66" s="12" t="s">
        <v>44</v>
      </c>
      <c r="B66" s="12" t="s">
        <v>44</v>
      </c>
      <c r="C66" s="12" t="s">
        <v>289</v>
      </c>
      <c r="D66" s="8" t="s">
        <v>290</v>
      </c>
      <c r="E66" s="12" t="s">
        <v>156</v>
      </c>
      <c r="F66" s="12" t="s">
        <v>47</v>
      </c>
      <c r="G66" s="12" t="s">
        <v>291</v>
      </c>
      <c r="H66" s="12" t="s">
        <v>60</v>
      </c>
      <c r="I66" s="12" t="s">
        <v>137</v>
      </c>
      <c r="J66" s="8" t="s">
        <v>138</v>
      </c>
      <c r="K66" s="12" t="s">
        <v>139</v>
      </c>
      <c r="L66" s="12" t="s">
        <v>47</v>
      </c>
      <c r="M66" s="12" t="s">
        <v>312</v>
      </c>
      <c r="N66" s="12" t="s">
        <v>141</v>
      </c>
      <c r="O66" s="12" t="s">
        <v>313</v>
      </c>
      <c r="P66" s="12" t="s">
        <v>44</v>
      </c>
      <c r="Q66" s="12" t="s">
        <v>44</v>
      </c>
      <c r="R66" s="12" t="s">
        <v>44</v>
      </c>
      <c r="S66" s="12" t="s">
        <v>44</v>
      </c>
      <c r="T66" s="12" t="s">
        <v>44</v>
      </c>
      <c r="U66" s="12" t="s">
        <v>44</v>
      </c>
      <c r="V66" s="12" t="s">
        <v>44</v>
      </c>
      <c r="W66" s="12" t="s">
        <v>44</v>
      </c>
      <c r="X66" s="12" t="s">
        <v>44</v>
      </c>
      <c r="Y66" s="12" t="s">
        <v>44</v>
      </c>
    </row>
    <row r="67" spans="1:25" ht="20.100000000000001" customHeight="1" thickBot="1" x14ac:dyDescent="0.3"/>
    <row r="68" spans="1:25" s="10" customFormat="1" ht="20.100000000000001" customHeight="1" x14ac:dyDescent="0.25">
      <c r="A68" s="10">
        <v>74202</v>
      </c>
      <c r="B68" s="10" t="s">
        <v>315</v>
      </c>
      <c r="C68" s="10" t="s">
        <v>316</v>
      </c>
      <c r="D68" s="4" t="s">
        <v>317</v>
      </c>
      <c r="E68" s="10" t="s">
        <v>156</v>
      </c>
      <c r="F68" s="10" t="s">
        <v>47</v>
      </c>
      <c r="G68" s="10" t="s">
        <v>318</v>
      </c>
      <c r="H68" s="10" t="s">
        <v>44</v>
      </c>
      <c r="I68" s="10" t="s">
        <v>44</v>
      </c>
      <c r="J68" s="4" t="s">
        <v>44</v>
      </c>
      <c r="K68" s="10" t="s">
        <v>44</v>
      </c>
      <c r="L68" s="10" t="s">
        <v>44</v>
      </c>
      <c r="M68" s="10" t="s">
        <v>44</v>
      </c>
      <c r="N68" s="10" t="s">
        <v>44</v>
      </c>
      <c r="O68" s="10" t="s">
        <v>44</v>
      </c>
      <c r="P68" s="10" t="s">
        <v>319</v>
      </c>
      <c r="Q68" s="10" t="s">
        <v>320</v>
      </c>
      <c r="R68" s="10" t="s">
        <v>321</v>
      </c>
      <c r="S68" s="10" t="s">
        <v>322</v>
      </c>
      <c r="T68" s="10" t="s">
        <v>93</v>
      </c>
      <c r="U68" s="10" t="s">
        <v>323</v>
      </c>
      <c r="V68" s="10" t="s">
        <v>55</v>
      </c>
      <c r="W68" s="10" t="s">
        <v>56</v>
      </c>
      <c r="X68" s="10" t="s">
        <v>324</v>
      </c>
      <c r="Y68" s="10" t="s">
        <v>325</v>
      </c>
    </row>
    <row r="69" spans="1:25" s="11" customFormat="1" ht="20.100000000000001" customHeight="1" x14ac:dyDescent="0.25">
      <c r="A69" s="11">
        <v>74202</v>
      </c>
      <c r="B69" s="11" t="s">
        <v>315</v>
      </c>
      <c r="C69" s="11" t="s">
        <v>316</v>
      </c>
      <c r="D69" s="6" t="s">
        <v>317</v>
      </c>
      <c r="E69" s="11" t="s">
        <v>156</v>
      </c>
      <c r="F69" s="11" t="s">
        <v>47</v>
      </c>
      <c r="G69" s="11" t="s">
        <v>318</v>
      </c>
      <c r="H69" s="11" t="s">
        <v>95</v>
      </c>
      <c r="I69" s="11" t="s">
        <v>326</v>
      </c>
      <c r="J69" s="6" t="s">
        <v>327</v>
      </c>
      <c r="K69" s="11" t="s">
        <v>38</v>
      </c>
      <c r="L69" s="11" t="s">
        <v>47</v>
      </c>
      <c r="M69" s="11" t="s">
        <v>328</v>
      </c>
      <c r="N69" s="11" t="s">
        <v>329</v>
      </c>
      <c r="O69" s="11" t="s">
        <v>330</v>
      </c>
      <c r="P69" s="11" t="s">
        <v>44</v>
      </c>
      <c r="Q69" s="11" t="s">
        <v>44</v>
      </c>
      <c r="R69" s="11" t="s">
        <v>44</v>
      </c>
      <c r="S69" s="11" t="s">
        <v>44</v>
      </c>
      <c r="T69" s="11" t="s">
        <v>44</v>
      </c>
      <c r="U69" s="11" t="s">
        <v>44</v>
      </c>
      <c r="V69" s="11" t="s">
        <v>44</v>
      </c>
      <c r="W69" s="11" t="s">
        <v>44</v>
      </c>
      <c r="X69" s="11" t="s">
        <v>44</v>
      </c>
      <c r="Y69" s="11" t="s">
        <v>44</v>
      </c>
    </row>
    <row r="70" spans="1:25" s="11" customFormat="1" ht="20.100000000000001" customHeight="1" x14ac:dyDescent="0.25">
      <c r="A70" s="11">
        <v>74202</v>
      </c>
      <c r="B70" s="11" t="s">
        <v>315</v>
      </c>
      <c r="C70" s="11" t="s">
        <v>316</v>
      </c>
      <c r="D70" s="6" t="s">
        <v>317</v>
      </c>
      <c r="E70" s="11" t="s">
        <v>156</v>
      </c>
      <c r="F70" s="11" t="s">
        <v>47</v>
      </c>
      <c r="G70" s="11" t="s">
        <v>318</v>
      </c>
      <c r="H70" s="11" t="s">
        <v>95</v>
      </c>
      <c r="I70" s="11" t="s">
        <v>331</v>
      </c>
      <c r="J70" s="6" t="s">
        <v>332</v>
      </c>
      <c r="K70" s="11" t="s">
        <v>156</v>
      </c>
      <c r="L70" s="11" t="s">
        <v>179</v>
      </c>
      <c r="M70" s="11" t="s">
        <v>164</v>
      </c>
      <c r="N70" s="11" t="s">
        <v>333</v>
      </c>
      <c r="O70" s="11" t="s">
        <v>333</v>
      </c>
      <c r="P70" s="11" t="s">
        <v>44</v>
      </c>
      <c r="Q70" s="11" t="s">
        <v>44</v>
      </c>
      <c r="R70" s="11" t="s">
        <v>44</v>
      </c>
      <c r="S70" s="11" t="s">
        <v>44</v>
      </c>
      <c r="T70" s="11" t="s">
        <v>44</v>
      </c>
      <c r="U70" s="11" t="s">
        <v>44</v>
      </c>
      <c r="V70" s="11" t="s">
        <v>44</v>
      </c>
      <c r="W70" s="11" t="s">
        <v>44</v>
      </c>
      <c r="X70" s="11" t="s">
        <v>44</v>
      </c>
      <c r="Y70" s="11" t="s">
        <v>44</v>
      </c>
    </row>
    <row r="71" spans="1:25" s="11" customFormat="1" ht="20.100000000000001" customHeight="1" x14ac:dyDescent="0.25">
      <c r="A71" s="11">
        <v>74202</v>
      </c>
      <c r="B71" s="11" t="s">
        <v>315</v>
      </c>
      <c r="C71" s="11" t="s">
        <v>316</v>
      </c>
      <c r="D71" s="6" t="s">
        <v>317</v>
      </c>
      <c r="E71" s="11" t="s">
        <v>156</v>
      </c>
      <c r="F71" s="11" t="s">
        <v>47</v>
      </c>
      <c r="G71" s="11" t="s">
        <v>318</v>
      </c>
      <c r="H71" s="11" t="s">
        <v>95</v>
      </c>
      <c r="I71" s="11" t="s">
        <v>232</v>
      </c>
      <c r="J71" s="6" t="s">
        <v>233</v>
      </c>
      <c r="K71" s="11" t="s">
        <v>37</v>
      </c>
      <c r="L71" s="11" t="s">
        <v>47</v>
      </c>
      <c r="M71" s="11" t="s">
        <v>334</v>
      </c>
      <c r="N71" s="11" t="s">
        <v>235</v>
      </c>
      <c r="O71" s="11" t="s">
        <v>335</v>
      </c>
      <c r="P71" s="11" t="s">
        <v>44</v>
      </c>
      <c r="Q71" s="11" t="s">
        <v>44</v>
      </c>
      <c r="R71" s="11" t="s">
        <v>44</v>
      </c>
      <c r="S71" s="11" t="s">
        <v>44</v>
      </c>
      <c r="T71" s="11" t="s">
        <v>44</v>
      </c>
      <c r="U71" s="11" t="s">
        <v>44</v>
      </c>
      <c r="V71" s="11" t="s">
        <v>44</v>
      </c>
      <c r="W71" s="11" t="s">
        <v>44</v>
      </c>
      <c r="X71" s="11" t="s">
        <v>44</v>
      </c>
      <c r="Y71" s="11" t="s">
        <v>44</v>
      </c>
    </row>
    <row r="72" spans="1:25" s="11" customFormat="1" ht="20.100000000000001" customHeight="1" x14ac:dyDescent="0.25">
      <c r="A72" s="11">
        <v>74202</v>
      </c>
      <c r="B72" s="11" t="s">
        <v>315</v>
      </c>
      <c r="C72" s="11" t="s">
        <v>316</v>
      </c>
      <c r="D72" s="6" t="s">
        <v>317</v>
      </c>
      <c r="E72" s="11" t="s">
        <v>156</v>
      </c>
      <c r="F72" s="11" t="s">
        <v>47</v>
      </c>
      <c r="G72" s="11" t="s">
        <v>318</v>
      </c>
      <c r="H72" s="11" t="s">
        <v>95</v>
      </c>
      <c r="I72" s="11" t="s">
        <v>336</v>
      </c>
      <c r="J72" s="6" t="s">
        <v>337</v>
      </c>
      <c r="K72" s="11" t="s">
        <v>38</v>
      </c>
      <c r="L72" s="11" t="s">
        <v>179</v>
      </c>
      <c r="M72" s="11" t="s">
        <v>338</v>
      </c>
      <c r="N72" s="11" t="s">
        <v>339</v>
      </c>
      <c r="O72" s="11" t="s">
        <v>340</v>
      </c>
      <c r="P72" s="11" t="s">
        <v>44</v>
      </c>
      <c r="Q72" s="11" t="s">
        <v>44</v>
      </c>
      <c r="R72" s="11" t="s">
        <v>44</v>
      </c>
      <c r="S72" s="11" t="s">
        <v>44</v>
      </c>
      <c r="T72" s="11" t="s">
        <v>44</v>
      </c>
      <c r="U72" s="11" t="s">
        <v>44</v>
      </c>
      <c r="V72" s="11" t="s">
        <v>44</v>
      </c>
      <c r="W72" s="11" t="s">
        <v>44</v>
      </c>
      <c r="X72" s="11" t="s">
        <v>44</v>
      </c>
      <c r="Y72" s="11" t="s">
        <v>44</v>
      </c>
    </row>
    <row r="73" spans="1:25" s="11" customFormat="1" ht="20.100000000000001" customHeight="1" x14ac:dyDescent="0.25">
      <c r="A73" s="11">
        <v>74202</v>
      </c>
      <c r="B73" s="11" t="s">
        <v>315</v>
      </c>
      <c r="C73" s="11" t="s">
        <v>316</v>
      </c>
      <c r="D73" s="6" t="s">
        <v>317</v>
      </c>
      <c r="E73" s="11" t="s">
        <v>156</v>
      </c>
      <c r="F73" s="11" t="s">
        <v>47</v>
      </c>
      <c r="G73" s="11" t="s">
        <v>318</v>
      </c>
      <c r="H73" s="11" t="s">
        <v>95</v>
      </c>
      <c r="I73" s="11" t="s">
        <v>276</v>
      </c>
      <c r="J73" s="6" t="s">
        <v>277</v>
      </c>
      <c r="K73" s="11" t="s">
        <v>37</v>
      </c>
      <c r="L73" s="11" t="s">
        <v>47</v>
      </c>
      <c r="M73" s="11" t="s">
        <v>341</v>
      </c>
      <c r="N73" s="11" t="s">
        <v>279</v>
      </c>
      <c r="O73" s="11" t="s">
        <v>342</v>
      </c>
      <c r="P73" s="11" t="s">
        <v>44</v>
      </c>
      <c r="Q73" s="11" t="s">
        <v>44</v>
      </c>
      <c r="R73" s="11" t="s">
        <v>44</v>
      </c>
      <c r="S73" s="11" t="s">
        <v>44</v>
      </c>
      <c r="T73" s="11" t="s">
        <v>44</v>
      </c>
      <c r="U73" s="11" t="s">
        <v>44</v>
      </c>
      <c r="V73" s="11" t="s">
        <v>44</v>
      </c>
      <c r="W73" s="11" t="s">
        <v>44</v>
      </c>
      <c r="X73" s="11" t="s">
        <v>44</v>
      </c>
      <c r="Y73" s="11" t="s">
        <v>44</v>
      </c>
    </row>
    <row r="74" spans="1:25" s="11" customFormat="1" ht="20.100000000000001" customHeight="1" x14ac:dyDescent="0.25">
      <c r="A74" s="11">
        <v>74202</v>
      </c>
      <c r="B74" s="11" t="s">
        <v>315</v>
      </c>
      <c r="C74" s="11" t="s">
        <v>316</v>
      </c>
      <c r="D74" s="6" t="s">
        <v>317</v>
      </c>
      <c r="E74" s="11" t="s">
        <v>156</v>
      </c>
      <c r="F74" s="11" t="s">
        <v>47</v>
      </c>
      <c r="G74" s="11" t="s">
        <v>318</v>
      </c>
      <c r="H74" s="11" t="s">
        <v>60</v>
      </c>
      <c r="I74" s="11" t="s">
        <v>121</v>
      </c>
      <c r="J74" s="6" t="s">
        <v>122</v>
      </c>
      <c r="K74" s="11" t="s">
        <v>63</v>
      </c>
      <c r="L74" s="11" t="s">
        <v>47</v>
      </c>
      <c r="M74" s="11" t="s">
        <v>343</v>
      </c>
      <c r="N74" s="11" t="s">
        <v>124</v>
      </c>
      <c r="O74" s="11" t="s">
        <v>344</v>
      </c>
      <c r="P74" s="11" t="s">
        <v>44</v>
      </c>
      <c r="Q74" s="11" t="s">
        <v>44</v>
      </c>
      <c r="R74" s="11" t="s">
        <v>44</v>
      </c>
      <c r="S74" s="11" t="s">
        <v>44</v>
      </c>
      <c r="T74" s="11" t="s">
        <v>44</v>
      </c>
      <c r="U74" s="11" t="s">
        <v>44</v>
      </c>
      <c r="V74" s="11" t="s">
        <v>44</v>
      </c>
      <c r="W74" s="11" t="s">
        <v>44</v>
      </c>
      <c r="X74" s="11" t="s">
        <v>44</v>
      </c>
      <c r="Y74" s="11" t="s">
        <v>44</v>
      </c>
    </row>
    <row r="75" spans="1:25" s="11" customFormat="1" ht="20.100000000000001" customHeight="1" x14ac:dyDescent="0.25">
      <c r="A75" s="11">
        <v>74202</v>
      </c>
      <c r="B75" s="11" t="s">
        <v>315</v>
      </c>
      <c r="C75" s="11" t="s">
        <v>316</v>
      </c>
      <c r="D75" s="6" t="s">
        <v>317</v>
      </c>
      <c r="E75" s="11" t="s">
        <v>156</v>
      </c>
      <c r="F75" s="11" t="s">
        <v>47</v>
      </c>
      <c r="G75" s="11" t="s">
        <v>318</v>
      </c>
      <c r="H75" s="11" t="s">
        <v>60</v>
      </c>
      <c r="I75" s="11" t="s">
        <v>126</v>
      </c>
      <c r="J75" s="6" t="s">
        <v>127</v>
      </c>
      <c r="K75" s="11" t="s">
        <v>63</v>
      </c>
      <c r="L75" s="11" t="s">
        <v>47</v>
      </c>
      <c r="M75" s="11" t="s">
        <v>343</v>
      </c>
      <c r="N75" s="11" t="s">
        <v>129</v>
      </c>
      <c r="O75" s="11" t="s">
        <v>345</v>
      </c>
      <c r="P75" s="11" t="s">
        <v>44</v>
      </c>
      <c r="Q75" s="11" t="s">
        <v>44</v>
      </c>
      <c r="R75" s="11" t="s">
        <v>44</v>
      </c>
      <c r="S75" s="11" t="s">
        <v>44</v>
      </c>
      <c r="T75" s="11" t="s">
        <v>44</v>
      </c>
      <c r="U75" s="11" t="s">
        <v>44</v>
      </c>
      <c r="V75" s="11" t="s">
        <v>44</v>
      </c>
      <c r="W75" s="11" t="s">
        <v>44</v>
      </c>
      <c r="X75" s="11" t="s">
        <v>44</v>
      </c>
      <c r="Y75" s="11" t="s">
        <v>44</v>
      </c>
    </row>
    <row r="76" spans="1:25" s="11" customFormat="1" ht="20.100000000000001" customHeight="1" x14ac:dyDescent="0.25">
      <c r="A76" s="11">
        <v>74202</v>
      </c>
      <c r="B76" s="11" t="s">
        <v>315</v>
      </c>
      <c r="C76" s="11" t="s">
        <v>316</v>
      </c>
      <c r="D76" s="6" t="s">
        <v>317</v>
      </c>
      <c r="E76" s="11" t="s">
        <v>156</v>
      </c>
      <c r="F76" s="11" t="s">
        <v>47</v>
      </c>
      <c r="G76" s="11" t="s">
        <v>318</v>
      </c>
      <c r="H76" s="11" t="s">
        <v>60</v>
      </c>
      <c r="I76" s="11" t="s">
        <v>61</v>
      </c>
      <c r="J76" s="6" t="s">
        <v>62</v>
      </c>
      <c r="K76" s="11" t="s">
        <v>63</v>
      </c>
      <c r="L76" s="11" t="s">
        <v>47</v>
      </c>
      <c r="M76" s="11" t="s">
        <v>346</v>
      </c>
      <c r="N76" s="11" t="s">
        <v>65</v>
      </c>
      <c r="O76" s="11" t="s">
        <v>347</v>
      </c>
      <c r="P76" s="11" t="s">
        <v>44</v>
      </c>
      <c r="Q76" s="11" t="s">
        <v>44</v>
      </c>
      <c r="R76" s="11" t="s">
        <v>44</v>
      </c>
      <c r="S76" s="11" t="s">
        <v>44</v>
      </c>
      <c r="T76" s="11" t="s">
        <v>44</v>
      </c>
      <c r="U76" s="11" t="s">
        <v>44</v>
      </c>
      <c r="V76" s="11" t="s">
        <v>44</v>
      </c>
      <c r="W76" s="11" t="s">
        <v>44</v>
      </c>
      <c r="X76" s="11" t="s">
        <v>44</v>
      </c>
      <c r="Y76" s="11" t="s">
        <v>44</v>
      </c>
    </row>
    <row r="77" spans="1:25" s="11" customFormat="1" ht="20.100000000000001" customHeight="1" x14ac:dyDescent="0.25">
      <c r="A77" s="11">
        <v>74202</v>
      </c>
      <c r="B77" s="11" t="s">
        <v>315</v>
      </c>
      <c r="C77" s="11" t="s">
        <v>316</v>
      </c>
      <c r="D77" s="6" t="s">
        <v>317</v>
      </c>
      <c r="E77" s="11" t="s">
        <v>156</v>
      </c>
      <c r="F77" s="11" t="s">
        <v>47</v>
      </c>
      <c r="G77" s="11" t="s">
        <v>318</v>
      </c>
      <c r="H77" s="11" t="s">
        <v>60</v>
      </c>
      <c r="I77" s="11" t="s">
        <v>67</v>
      </c>
      <c r="J77" s="6" t="s">
        <v>68</v>
      </c>
      <c r="K77" s="11" t="s">
        <v>63</v>
      </c>
      <c r="L77" s="11" t="s">
        <v>47</v>
      </c>
      <c r="M77" s="11" t="s">
        <v>348</v>
      </c>
      <c r="N77" s="11" t="s">
        <v>70</v>
      </c>
      <c r="O77" s="11" t="s">
        <v>349</v>
      </c>
      <c r="P77" s="11" t="s">
        <v>44</v>
      </c>
      <c r="Q77" s="11" t="s">
        <v>44</v>
      </c>
      <c r="R77" s="11" t="s">
        <v>44</v>
      </c>
      <c r="S77" s="11" t="s">
        <v>44</v>
      </c>
      <c r="T77" s="11" t="s">
        <v>44</v>
      </c>
      <c r="U77" s="11" t="s">
        <v>44</v>
      </c>
      <c r="V77" s="11" t="s">
        <v>44</v>
      </c>
      <c r="W77" s="11" t="s">
        <v>44</v>
      </c>
      <c r="X77" s="11" t="s">
        <v>44</v>
      </c>
      <c r="Y77" s="11" t="s">
        <v>44</v>
      </c>
    </row>
    <row r="78" spans="1:25" s="11" customFormat="1" ht="20.100000000000001" customHeight="1" x14ac:dyDescent="0.25">
      <c r="A78" s="11">
        <v>74202</v>
      </c>
      <c r="B78" s="11" t="s">
        <v>315</v>
      </c>
      <c r="C78" s="11" t="s">
        <v>316</v>
      </c>
      <c r="D78" s="6" t="s">
        <v>317</v>
      </c>
      <c r="E78" s="11" t="s">
        <v>156</v>
      </c>
      <c r="F78" s="11" t="s">
        <v>47</v>
      </c>
      <c r="G78" s="11" t="s">
        <v>318</v>
      </c>
      <c r="H78" s="11" t="s">
        <v>60</v>
      </c>
      <c r="I78" s="11" t="s">
        <v>350</v>
      </c>
      <c r="J78" s="6" t="s">
        <v>351</v>
      </c>
      <c r="K78" s="11" t="s">
        <v>79</v>
      </c>
      <c r="L78" s="11" t="s">
        <v>47</v>
      </c>
      <c r="M78" s="11" t="s">
        <v>352</v>
      </c>
      <c r="N78" s="11" t="s">
        <v>353</v>
      </c>
      <c r="O78" s="11" t="s">
        <v>354</v>
      </c>
      <c r="P78" s="11" t="s">
        <v>44</v>
      </c>
      <c r="Q78" s="11" t="s">
        <v>44</v>
      </c>
      <c r="R78" s="11" t="s">
        <v>44</v>
      </c>
      <c r="S78" s="11" t="s">
        <v>44</v>
      </c>
      <c r="T78" s="11" t="s">
        <v>44</v>
      </c>
      <c r="U78" s="11" t="s">
        <v>44</v>
      </c>
      <c r="V78" s="11" t="s">
        <v>44</v>
      </c>
      <c r="W78" s="11" t="s">
        <v>44</v>
      </c>
      <c r="X78" s="11" t="s">
        <v>44</v>
      </c>
      <c r="Y78" s="11" t="s">
        <v>44</v>
      </c>
    </row>
    <row r="79" spans="1:25" s="12" customFormat="1" ht="20.100000000000001" customHeight="1" thickBot="1" x14ac:dyDescent="0.3">
      <c r="A79" s="12">
        <v>74202</v>
      </c>
      <c r="B79" s="12" t="s">
        <v>315</v>
      </c>
      <c r="C79" s="12" t="s">
        <v>316</v>
      </c>
      <c r="D79" s="8" t="s">
        <v>317</v>
      </c>
      <c r="E79" s="12" t="s">
        <v>156</v>
      </c>
      <c r="F79" s="12" t="s">
        <v>47</v>
      </c>
      <c r="G79" s="12" t="s">
        <v>318</v>
      </c>
      <c r="H79" s="12" t="s">
        <v>60</v>
      </c>
      <c r="I79" s="12" t="s">
        <v>77</v>
      </c>
      <c r="J79" s="8" t="s">
        <v>78</v>
      </c>
      <c r="K79" s="12" t="s">
        <v>79</v>
      </c>
      <c r="L79" s="12" t="s">
        <v>47</v>
      </c>
      <c r="M79" s="12" t="s">
        <v>352</v>
      </c>
      <c r="N79" s="12" t="s">
        <v>81</v>
      </c>
      <c r="O79" s="12" t="s">
        <v>355</v>
      </c>
      <c r="P79" s="12" t="s">
        <v>44</v>
      </c>
      <c r="Q79" s="12" t="s">
        <v>44</v>
      </c>
      <c r="R79" s="12" t="s">
        <v>44</v>
      </c>
      <c r="S79" s="12" t="s">
        <v>44</v>
      </c>
      <c r="T79" s="12" t="s">
        <v>44</v>
      </c>
      <c r="U79" s="12" t="s">
        <v>44</v>
      </c>
      <c r="V79" s="12" t="s">
        <v>44</v>
      </c>
      <c r="W79" s="12" t="s">
        <v>44</v>
      </c>
      <c r="X79" s="12" t="s">
        <v>44</v>
      </c>
      <c r="Y79" s="12" t="s">
        <v>44</v>
      </c>
    </row>
    <row r="80" spans="1:25" ht="20.100000000000001" customHeight="1" thickBot="1" x14ac:dyDescent="0.3"/>
    <row r="81" spans="1:25" s="10" customFormat="1" ht="20.100000000000001" customHeight="1" x14ac:dyDescent="0.25">
      <c r="A81" s="10" t="s">
        <v>44</v>
      </c>
      <c r="B81" s="10" t="s">
        <v>44</v>
      </c>
      <c r="C81" s="10" t="s">
        <v>359</v>
      </c>
      <c r="D81" s="4" t="s">
        <v>360</v>
      </c>
      <c r="E81" s="10" t="s">
        <v>156</v>
      </c>
      <c r="F81" s="10" t="s">
        <v>47</v>
      </c>
      <c r="G81" s="10" t="s">
        <v>361</v>
      </c>
      <c r="H81" s="10" t="s">
        <v>44</v>
      </c>
      <c r="I81" s="10" t="s">
        <v>44</v>
      </c>
      <c r="J81" s="4" t="s">
        <v>44</v>
      </c>
      <c r="K81" s="10" t="s">
        <v>44</v>
      </c>
      <c r="L81" s="10" t="s">
        <v>44</v>
      </c>
      <c r="M81" s="10" t="s">
        <v>44</v>
      </c>
      <c r="N81" s="10" t="s">
        <v>44</v>
      </c>
      <c r="O81" s="10" t="s">
        <v>44</v>
      </c>
      <c r="P81" s="10" t="s">
        <v>362</v>
      </c>
      <c r="Q81" s="10" t="s">
        <v>363</v>
      </c>
      <c r="R81" s="10" t="s">
        <v>364</v>
      </c>
      <c r="S81" s="10" t="s">
        <v>365</v>
      </c>
      <c r="T81" s="10" t="s">
        <v>324</v>
      </c>
      <c r="U81" s="10" t="s">
        <v>366</v>
      </c>
      <c r="V81" s="10" t="s">
        <v>55</v>
      </c>
      <c r="W81" s="10" t="s">
        <v>56</v>
      </c>
      <c r="X81" s="10" t="s">
        <v>367</v>
      </c>
      <c r="Y81" s="10" t="s">
        <v>368</v>
      </c>
    </row>
    <row r="82" spans="1:25" s="11" customFormat="1" ht="20.100000000000001" customHeight="1" x14ac:dyDescent="0.25">
      <c r="A82" s="11" t="s">
        <v>44</v>
      </c>
      <c r="B82" s="11" t="s">
        <v>44</v>
      </c>
      <c r="C82" s="11" t="s">
        <v>359</v>
      </c>
      <c r="D82" s="6" t="s">
        <v>360</v>
      </c>
      <c r="E82" s="11" t="s">
        <v>156</v>
      </c>
      <c r="F82" s="11" t="s">
        <v>47</v>
      </c>
      <c r="G82" s="11" t="s">
        <v>361</v>
      </c>
      <c r="H82" s="11" t="s">
        <v>95</v>
      </c>
      <c r="I82" s="11" t="s">
        <v>369</v>
      </c>
      <c r="J82" s="6" t="s">
        <v>370</v>
      </c>
      <c r="K82" s="11" t="s">
        <v>37</v>
      </c>
      <c r="L82" s="11" t="s">
        <v>47</v>
      </c>
      <c r="M82" s="11" t="s">
        <v>371</v>
      </c>
      <c r="N82" s="11" t="s">
        <v>372</v>
      </c>
      <c r="O82" s="11" t="s">
        <v>373</v>
      </c>
      <c r="P82" s="11" t="s">
        <v>44</v>
      </c>
      <c r="Q82" s="11" t="s">
        <v>44</v>
      </c>
      <c r="R82" s="11" t="s">
        <v>44</v>
      </c>
      <c r="S82" s="11" t="s">
        <v>44</v>
      </c>
      <c r="T82" s="11" t="s">
        <v>44</v>
      </c>
      <c r="U82" s="11" t="s">
        <v>44</v>
      </c>
      <c r="V82" s="11" t="s">
        <v>44</v>
      </c>
      <c r="W82" s="11" t="s">
        <v>44</v>
      </c>
      <c r="X82" s="11" t="s">
        <v>44</v>
      </c>
      <c r="Y82" s="11" t="s">
        <v>44</v>
      </c>
    </row>
    <row r="83" spans="1:25" s="11" customFormat="1" ht="20.100000000000001" customHeight="1" x14ac:dyDescent="0.25">
      <c r="A83" s="11" t="s">
        <v>44</v>
      </c>
      <c r="B83" s="11" t="s">
        <v>44</v>
      </c>
      <c r="C83" s="11" t="s">
        <v>359</v>
      </c>
      <c r="D83" s="6" t="s">
        <v>360</v>
      </c>
      <c r="E83" s="11" t="s">
        <v>156</v>
      </c>
      <c r="F83" s="11" t="s">
        <v>47</v>
      </c>
      <c r="G83" s="11" t="s">
        <v>361</v>
      </c>
      <c r="H83" s="11" t="s">
        <v>95</v>
      </c>
      <c r="I83" s="11" t="s">
        <v>374</v>
      </c>
      <c r="J83" s="6" t="s">
        <v>375</v>
      </c>
      <c r="K83" s="11" t="s">
        <v>150</v>
      </c>
      <c r="L83" s="11" t="s">
        <v>47</v>
      </c>
      <c r="M83" s="11" t="s">
        <v>376</v>
      </c>
      <c r="N83" s="11" t="s">
        <v>147</v>
      </c>
      <c r="O83" s="11" t="s">
        <v>377</v>
      </c>
      <c r="P83" s="11" t="s">
        <v>44</v>
      </c>
      <c r="Q83" s="11" t="s">
        <v>44</v>
      </c>
      <c r="R83" s="11" t="s">
        <v>44</v>
      </c>
      <c r="S83" s="11" t="s">
        <v>44</v>
      </c>
      <c r="T83" s="11" t="s">
        <v>44</v>
      </c>
      <c r="U83" s="11" t="s">
        <v>44</v>
      </c>
      <c r="V83" s="11" t="s">
        <v>44</v>
      </c>
      <c r="W83" s="11" t="s">
        <v>44</v>
      </c>
      <c r="X83" s="11" t="s">
        <v>44</v>
      </c>
      <c r="Y83" s="11" t="s">
        <v>44</v>
      </c>
    </row>
    <row r="84" spans="1:25" s="11" customFormat="1" ht="20.100000000000001" customHeight="1" x14ac:dyDescent="0.25">
      <c r="A84" s="11" t="s">
        <v>44</v>
      </c>
      <c r="B84" s="11" t="s">
        <v>44</v>
      </c>
      <c r="C84" s="11" t="s">
        <v>359</v>
      </c>
      <c r="D84" s="6" t="s">
        <v>360</v>
      </c>
      <c r="E84" s="11" t="s">
        <v>156</v>
      </c>
      <c r="F84" s="11" t="s">
        <v>47</v>
      </c>
      <c r="G84" s="11" t="s">
        <v>361</v>
      </c>
      <c r="H84" s="11" t="s">
        <v>95</v>
      </c>
      <c r="I84" s="11" t="s">
        <v>378</v>
      </c>
      <c r="J84" s="6" t="s">
        <v>379</v>
      </c>
      <c r="K84" s="11" t="s">
        <v>150</v>
      </c>
      <c r="L84" s="11" t="s">
        <v>47</v>
      </c>
      <c r="M84" s="11" t="s">
        <v>380</v>
      </c>
      <c r="N84" s="11" t="s">
        <v>342</v>
      </c>
      <c r="O84" s="11" t="s">
        <v>381</v>
      </c>
      <c r="P84" s="11" t="s">
        <v>44</v>
      </c>
      <c r="Q84" s="11" t="s">
        <v>44</v>
      </c>
      <c r="R84" s="11" t="s">
        <v>44</v>
      </c>
      <c r="S84" s="11" t="s">
        <v>44</v>
      </c>
      <c r="T84" s="11" t="s">
        <v>44</v>
      </c>
      <c r="U84" s="11" t="s">
        <v>44</v>
      </c>
      <c r="V84" s="11" t="s">
        <v>44</v>
      </c>
      <c r="W84" s="11" t="s">
        <v>44</v>
      </c>
      <c r="X84" s="11" t="s">
        <v>44</v>
      </c>
      <c r="Y84" s="11" t="s">
        <v>44</v>
      </c>
    </row>
    <row r="85" spans="1:25" s="11" customFormat="1" ht="20.100000000000001" customHeight="1" x14ac:dyDescent="0.25">
      <c r="A85" s="11" t="s">
        <v>44</v>
      </c>
      <c r="B85" s="11" t="s">
        <v>44</v>
      </c>
      <c r="C85" s="11" t="s">
        <v>359</v>
      </c>
      <c r="D85" s="6" t="s">
        <v>360</v>
      </c>
      <c r="E85" s="11" t="s">
        <v>156</v>
      </c>
      <c r="F85" s="11" t="s">
        <v>47</v>
      </c>
      <c r="G85" s="11" t="s">
        <v>361</v>
      </c>
      <c r="H85" s="11" t="s">
        <v>95</v>
      </c>
      <c r="I85" s="11" t="s">
        <v>382</v>
      </c>
      <c r="J85" s="6" t="s">
        <v>383</v>
      </c>
      <c r="K85" s="11" t="s">
        <v>150</v>
      </c>
      <c r="L85" s="11" t="s">
        <v>47</v>
      </c>
      <c r="M85" s="11" t="s">
        <v>384</v>
      </c>
      <c r="N85" s="11" t="s">
        <v>313</v>
      </c>
      <c r="O85" s="11" t="s">
        <v>385</v>
      </c>
      <c r="P85" s="11" t="s">
        <v>44</v>
      </c>
      <c r="Q85" s="11" t="s">
        <v>44</v>
      </c>
      <c r="R85" s="11" t="s">
        <v>44</v>
      </c>
      <c r="S85" s="11" t="s">
        <v>44</v>
      </c>
      <c r="T85" s="11" t="s">
        <v>44</v>
      </c>
      <c r="U85" s="11" t="s">
        <v>44</v>
      </c>
      <c r="V85" s="11" t="s">
        <v>44</v>
      </c>
      <c r="W85" s="11" t="s">
        <v>44</v>
      </c>
      <c r="X85" s="11" t="s">
        <v>44</v>
      </c>
      <c r="Y85" s="11" t="s">
        <v>44</v>
      </c>
    </row>
    <row r="86" spans="1:25" s="11" customFormat="1" ht="20.100000000000001" customHeight="1" x14ac:dyDescent="0.25">
      <c r="A86" s="11" t="s">
        <v>44</v>
      </c>
      <c r="B86" s="11" t="s">
        <v>44</v>
      </c>
      <c r="C86" s="11" t="s">
        <v>359</v>
      </c>
      <c r="D86" s="6" t="s">
        <v>360</v>
      </c>
      <c r="E86" s="11" t="s">
        <v>156</v>
      </c>
      <c r="F86" s="11" t="s">
        <v>47</v>
      </c>
      <c r="G86" s="11" t="s">
        <v>361</v>
      </c>
      <c r="H86" s="11" t="s">
        <v>95</v>
      </c>
      <c r="I86" s="11" t="s">
        <v>386</v>
      </c>
      <c r="J86" s="6" t="s">
        <v>387</v>
      </c>
      <c r="K86" s="11" t="s">
        <v>150</v>
      </c>
      <c r="L86" s="11" t="s">
        <v>47</v>
      </c>
      <c r="M86" s="11" t="s">
        <v>384</v>
      </c>
      <c r="N86" s="11" t="s">
        <v>388</v>
      </c>
      <c r="O86" s="11" t="s">
        <v>389</v>
      </c>
      <c r="P86" s="11" t="s">
        <v>44</v>
      </c>
      <c r="Q86" s="11" t="s">
        <v>44</v>
      </c>
      <c r="R86" s="11" t="s">
        <v>44</v>
      </c>
      <c r="S86" s="11" t="s">
        <v>44</v>
      </c>
      <c r="T86" s="11" t="s">
        <v>44</v>
      </c>
      <c r="U86" s="11" t="s">
        <v>44</v>
      </c>
      <c r="V86" s="11" t="s">
        <v>44</v>
      </c>
      <c r="W86" s="11" t="s">
        <v>44</v>
      </c>
      <c r="X86" s="11" t="s">
        <v>44</v>
      </c>
      <c r="Y86" s="11" t="s">
        <v>44</v>
      </c>
    </row>
    <row r="87" spans="1:25" s="11" customFormat="1" ht="20.100000000000001" customHeight="1" x14ac:dyDescent="0.25">
      <c r="A87" s="11" t="s">
        <v>44</v>
      </c>
      <c r="B87" s="11" t="s">
        <v>44</v>
      </c>
      <c r="C87" s="11" t="s">
        <v>359</v>
      </c>
      <c r="D87" s="6" t="s">
        <v>360</v>
      </c>
      <c r="E87" s="11" t="s">
        <v>156</v>
      </c>
      <c r="F87" s="11" t="s">
        <v>47</v>
      </c>
      <c r="G87" s="11" t="s">
        <v>361</v>
      </c>
      <c r="H87" s="11" t="s">
        <v>60</v>
      </c>
      <c r="I87" s="11" t="s">
        <v>390</v>
      </c>
      <c r="J87" s="6" t="s">
        <v>391</v>
      </c>
      <c r="K87" s="11" t="s">
        <v>79</v>
      </c>
      <c r="L87" s="11" t="s">
        <v>47</v>
      </c>
      <c r="M87" s="11" t="s">
        <v>392</v>
      </c>
      <c r="N87" s="11" t="s">
        <v>393</v>
      </c>
      <c r="O87" s="11" t="s">
        <v>394</v>
      </c>
      <c r="P87" s="11" t="s">
        <v>44</v>
      </c>
      <c r="Q87" s="11" t="s">
        <v>44</v>
      </c>
      <c r="R87" s="11" t="s">
        <v>44</v>
      </c>
      <c r="S87" s="11" t="s">
        <v>44</v>
      </c>
      <c r="T87" s="11" t="s">
        <v>44</v>
      </c>
      <c r="U87" s="11" t="s">
        <v>44</v>
      </c>
      <c r="V87" s="11" t="s">
        <v>44</v>
      </c>
      <c r="W87" s="11" t="s">
        <v>44</v>
      </c>
      <c r="X87" s="11" t="s">
        <v>44</v>
      </c>
      <c r="Y87" s="11" t="s">
        <v>44</v>
      </c>
    </row>
    <row r="88" spans="1:25" s="11" customFormat="1" ht="20.100000000000001" customHeight="1" x14ac:dyDescent="0.25">
      <c r="A88" s="11" t="s">
        <v>44</v>
      </c>
      <c r="B88" s="11" t="s">
        <v>44</v>
      </c>
      <c r="C88" s="11" t="s">
        <v>359</v>
      </c>
      <c r="D88" s="6" t="s">
        <v>360</v>
      </c>
      <c r="E88" s="11" t="s">
        <v>156</v>
      </c>
      <c r="F88" s="11" t="s">
        <v>47</v>
      </c>
      <c r="G88" s="11" t="s">
        <v>361</v>
      </c>
      <c r="H88" s="11" t="s">
        <v>60</v>
      </c>
      <c r="I88" s="11" t="s">
        <v>61</v>
      </c>
      <c r="J88" s="6" t="s">
        <v>62</v>
      </c>
      <c r="K88" s="11" t="s">
        <v>63</v>
      </c>
      <c r="L88" s="11" t="s">
        <v>47</v>
      </c>
      <c r="M88" s="11" t="s">
        <v>395</v>
      </c>
      <c r="N88" s="11" t="s">
        <v>65</v>
      </c>
      <c r="O88" s="11" t="s">
        <v>396</v>
      </c>
      <c r="P88" s="11" t="s">
        <v>44</v>
      </c>
      <c r="Q88" s="11" t="s">
        <v>44</v>
      </c>
      <c r="R88" s="11" t="s">
        <v>44</v>
      </c>
      <c r="S88" s="11" t="s">
        <v>44</v>
      </c>
      <c r="T88" s="11" t="s">
        <v>44</v>
      </c>
      <c r="U88" s="11" t="s">
        <v>44</v>
      </c>
      <c r="V88" s="11" t="s">
        <v>44</v>
      </c>
      <c r="W88" s="11" t="s">
        <v>44</v>
      </c>
      <c r="X88" s="11" t="s">
        <v>44</v>
      </c>
      <c r="Y88" s="11" t="s">
        <v>44</v>
      </c>
    </row>
    <row r="89" spans="1:25" s="12" customFormat="1" ht="20.100000000000001" customHeight="1" thickBot="1" x14ac:dyDescent="0.3">
      <c r="A89" s="12" t="s">
        <v>44</v>
      </c>
      <c r="B89" s="12" t="s">
        <v>44</v>
      </c>
      <c r="C89" s="12" t="s">
        <v>359</v>
      </c>
      <c r="D89" s="8" t="s">
        <v>360</v>
      </c>
      <c r="E89" s="12" t="s">
        <v>156</v>
      </c>
      <c r="F89" s="12" t="s">
        <v>47</v>
      </c>
      <c r="G89" s="12" t="s">
        <v>361</v>
      </c>
      <c r="H89" s="12" t="s">
        <v>60</v>
      </c>
      <c r="I89" s="12" t="s">
        <v>67</v>
      </c>
      <c r="J89" s="8" t="s">
        <v>68</v>
      </c>
      <c r="K89" s="12" t="s">
        <v>63</v>
      </c>
      <c r="L89" s="12" t="s">
        <v>47</v>
      </c>
      <c r="M89" s="12" t="s">
        <v>397</v>
      </c>
      <c r="N89" s="12" t="s">
        <v>70</v>
      </c>
      <c r="O89" s="12" t="s">
        <v>398</v>
      </c>
      <c r="P89" s="12" t="s">
        <v>44</v>
      </c>
      <c r="Q89" s="12" t="s">
        <v>44</v>
      </c>
      <c r="R89" s="12" t="s">
        <v>44</v>
      </c>
      <c r="S89" s="12" t="s">
        <v>44</v>
      </c>
      <c r="T89" s="12" t="s">
        <v>44</v>
      </c>
      <c r="U89" s="12" t="s">
        <v>44</v>
      </c>
      <c r="V89" s="12" t="s">
        <v>44</v>
      </c>
      <c r="W89" s="12" t="s">
        <v>44</v>
      </c>
      <c r="X89" s="12" t="s">
        <v>44</v>
      </c>
      <c r="Y89" s="12" t="s">
        <v>44</v>
      </c>
    </row>
    <row r="90" spans="1:25" ht="20.100000000000001" customHeight="1" thickBot="1" x14ac:dyDescent="0.3"/>
    <row r="91" spans="1:25" s="10" customFormat="1" ht="20.100000000000001" customHeight="1" x14ac:dyDescent="0.25">
      <c r="A91" s="10" t="s">
        <v>44</v>
      </c>
      <c r="B91" s="10" t="s">
        <v>44</v>
      </c>
      <c r="C91" s="10" t="s">
        <v>390</v>
      </c>
      <c r="D91" s="4" t="s">
        <v>391</v>
      </c>
      <c r="E91" s="10" t="s">
        <v>79</v>
      </c>
      <c r="F91" s="10" t="s">
        <v>47</v>
      </c>
      <c r="G91" s="10" t="s">
        <v>393</v>
      </c>
      <c r="H91" s="10" t="s">
        <v>44</v>
      </c>
      <c r="I91" s="10" t="s">
        <v>44</v>
      </c>
      <c r="J91" s="4" t="s">
        <v>44</v>
      </c>
      <c r="K91" s="10" t="s">
        <v>44</v>
      </c>
      <c r="L91" s="10" t="s">
        <v>44</v>
      </c>
      <c r="M91" s="10" t="s">
        <v>44</v>
      </c>
      <c r="N91" s="10" t="s">
        <v>44</v>
      </c>
      <c r="O91" s="10" t="s">
        <v>44</v>
      </c>
      <c r="P91" s="10" t="s">
        <v>402</v>
      </c>
      <c r="Q91" s="10" t="s">
        <v>403</v>
      </c>
      <c r="R91" s="10" t="s">
        <v>404</v>
      </c>
      <c r="S91" s="10" t="s">
        <v>405</v>
      </c>
      <c r="T91" s="10" t="s">
        <v>385</v>
      </c>
      <c r="U91" s="10" t="s">
        <v>406</v>
      </c>
      <c r="V91" s="10" t="s">
        <v>55</v>
      </c>
      <c r="W91" s="10" t="s">
        <v>56</v>
      </c>
      <c r="X91" s="10" t="s">
        <v>407</v>
      </c>
      <c r="Y91" s="10" t="s">
        <v>408</v>
      </c>
    </row>
    <row r="92" spans="1:25" s="11" customFormat="1" ht="20.100000000000001" customHeight="1" x14ac:dyDescent="0.25">
      <c r="A92" s="11" t="s">
        <v>44</v>
      </c>
      <c r="B92" s="11" t="s">
        <v>44</v>
      </c>
      <c r="C92" s="11" t="s">
        <v>390</v>
      </c>
      <c r="D92" s="6" t="s">
        <v>391</v>
      </c>
      <c r="E92" s="11" t="s">
        <v>79</v>
      </c>
      <c r="F92" s="11" t="s">
        <v>47</v>
      </c>
      <c r="G92" s="11" t="s">
        <v>393</v>
      </c>
      <c r="H92" s="11" t="s">
        <v>95</v>
      </c>
      <c r="I92" s="11" t="s">
        <v>177</v>
      </c>
      <c r="J92" s="6" t="s">
        <v>178</v>
      </c>
      <c r="K92" s="11" t="s">
        <v>79</v>
      </c>
      <c r="L92" s="11" t="s">
        <v>179</v>
      </c>
      <c r="M92" s="11" t="s">
        <v>409</v>
      </c>
      <c r="N92" s="11" t="s">
        <v>181</v>
      </c>
      <c r="O92" s="11" t="s">
        <v>410</v>
      </c>
      <c r="P92" s="11" t="s">
        <v>44</v>
      </c>
      <c r="Q92" s="11" t="s">
        <v>44</v>
      </c>
      <c r="R92" s="11" t="s">
        <v>44</v>
      </c>
      <c r="S92" s="11" t="s">
        <v>44</v>
      </c>
      <c r="T92" s="11" t="s">
        <v>44</v>
      </c>
      <c r="U92" s="11" t="s">
        <v>44</v>
      </c>
      <c r="V92" s="11" t="s">
        <v>44</v>
      </c>
      <c r="W92" s="11" t="s">
        <v>44</v>
      </c>
      <c r="X92" s="11" t="s">
        <v>44</v>
      </c>
      <c r="Y92" s="11" t="s">
        <v>44</v>
      </c>
    </row>
    <row r="93" spans="1:25" s="11" customFormat="1" ht="20.100000000000001" customHeight="1" x14ac:dyDescent="0.25">
      <c r="A93" s="11" t="s">
        <v>44</v>
      </c>
      <c r="B93" s="11" t="s">
        <v>44</v>
      </c>
      <c r="C93" s="11" t="s">
        <v>390</v>
      </c>
      <c r="D93" s="6" t="s">
        <v>391</v>
      </c>
      <c r="E93" s="11" t="s">
        <v>79</v>
      </c>
      <c r="F93" s="11" t="s">
        <v>47</v>
      </c>
      <c r="G93" s="11" t="s">
        <v>393</v>
      </c>
      <c r="H93" s="11" t="s">
        <v>95</v>
      </c>
      <c r="I93" s="11" t="s">
        <v>411</v>
      </c>
      <c r="J93" s="6" t="s">
        <v>412</v>
      </c>
      <c r="K93" s="11" t="s">
        <v>38</v>
      </c>
      <c r="L93" s="11" t="s">
        <v>179</v>
      </c>
      <c r="M93" s="11" t="s">
        <v>413</v>
      </c>
      <c r="N93" s="11" t="s">
        <v>414</v>
      </c>
      <c r="O93" s="11" t="s">
        <v>415</v>
      </c>
      <c r="P93" s="11" t="s">
        <v>44</v>
      </c>
      <c r="Q93" s="11" t="s">
        <v>44</v>
      </c>
      <c r="R93" s="11" t="s">
        <v>44</v>
      </c>
      <c r="S93" s="11" t="s">
        <v>44</v>
      </c>
      <c r="T93" s="11" t="s">
        <v>44</v>
      </c>
      <c r="U93" s="11" t="s">
        <v>44</v>
      </c>
      <c r="V93" s="11" t="s">
        <v>44</v>
      </c>
      <c r="W93" s="11" t="s">
        <v>44</v>
      </c>
      <c r="X93" s="11" t="s">
        <v>44</v>
      </c>
      <c r="Y93" s="11" t="s">
        <v>44</v>
      </c>
    </row>
    <row r="94" spans="1:25" s="11" customFormat="1" ht="20.100000000000001" customHeight="1" x14ac:dyDescent="0.25">
      <c r="A94" s="11" t="s">
        <v>44</v>
      </c>
      <c r="B94" s="11" t="s">
        <v>44</v>
      </c>
      <c r="C94" s="11" t="s">
        <v>390</v>
      </c>
      <c r="D94" s="6" t="s">
        <v>391</v>
      </c>
      <c r="E94" s="11" t="s">
        <v>79</v>
      </c>
      <c r="F94" s="11" t="s">
        <v>47</v>
      </c>
      <c r="G94" s="11" t="s">
        <v>393</v>
      </c>
      <c r="H94" s="11" t="s">
        <v>95</v>
      </c>
      <c r="I94" s="11" t="s">
        <v>183</v>
      </c>
      <c r="J94" s="6" t="s">
        <v>184</v>
      </c>
      <c r="K94" s="11" t="s">
        <v>38</v>
      </c>
      <c r="L94" s="11" t="s">
        <v>47</v>
      </c>
      <c r="M94" s="11" t="s">
        <v>416</v>
      </c>
      <c r="N94" s="11" t="s">
        <v>186</v>
      </c>
      <c r="O94" s="11" t="s">
        <v>417</v>
      </c>
      <c r="P94" s="11" t="s">
        <v>44</v>
      </c>
      <c r="Q94" s="11" t="s">
        <v>44</v>
      </c>
      <c r="R94" s="11" t="s">
        <v>44</v>
      </c>
      <c r="S94" s="11" t="s">
        <v>44</v>
      </c>
      <c r="T94" s="11" t="s">
        <v>44</v>
      </c>
      <c r="U94" s="11" t="s">
        <v>44</v>
      </c>
      <c r="V94" s="11" t="s">
        <v>44</v>
      </c>
      <c r="W94" s="11" t="s">
        <v>44</v>
      </c>
      <c r="X94" s="11" t="s">
        <v>44</v>
      </c>
      <c r="Y94" s="11" t="s">
        <v>44</v>
      </c>
    </row>
    <row r="95" spans="1:25" s="11" customFormat="1" ht="20.100000000000001" customHeight="1" x14ac:dyDescent="0.25">
      <c r="A95" s="11" t="s">
        <v>44</v>
      </c>
      <c r="B95" s="11" t="s">
        <v>44</v>
      </c>
      <c r="C95" s="11" t="s">
        <v>390</v>
      </c>
      <c r="D95" s="6" t="s">
        <v>391</v>
      </c>
      <c r="E95" s="11" t="s">
        <v>79</v>
      </c>
      <c r="F95" s="11" t="s">
        <v>47</v>
      </c>
      <c r="G95" s="11" t="s">
        <v>393</v>
      </c>
      <c r="H95" s="11" t="s">
        <v>60</v>
      </c>
      <c r="I95" s="11" t="s">
        <v>195</v>
      </c>
      <c r="J95" s="6" t="s">
        <v>196</v>
      </c>
      <c r="K95" s="11" t="s">
        <v>63</v>
      </c>
      <c r="L95" s="11" t="s">
        <v>47</v>
      </c>
      <c r="M95" s="11" t="s">
        <v>164</v>
      </c>
      <c r="N95" s="11" t="s">
        <v>198</v>
      </c>
      <c r="O95" s="11" t="s">
        <v>198</v>
      </c>
      <c r="P95" s="11" t="s">
        <v>44</v>
      </c>
      <c r="Q95" s="11" t="s">
        <v>44</v>
      </c>
      <c r="R95" s="11" t="s">
        <v>44</v>
      </c>
      <c r="S95" s="11" t="s">
        <v>44</v>
      </c>
      <c r="T95" s="11" t="s">
        <v>44</v>
      </c>
      <c r="U95" s="11" t="s">
        <v>44</v>
      </c>
      <c r="V95" s="11" t="s">
        <v>44</v>
      </c>
      <c r="W95" s="11" t="s">
        <v>44</v>
      </c>
      <c r="X95" s="11" t="s">
        <v>44</v>
      </c>
      <c r="Y95" s="11" t="s">
        <v>44</v>
      </c>
    </row>
    <row r="96" spans="1:25" s="11" customFormat="1" ht="20.100000000000001" customHeight="1" x14ac:dyDescent="0.25">
      <c r="A96" s="11" t="s">
        <v>44</v>
      </c>
      <c r="B96" s="11" t="s">
        <v>44</v>
      </c>
      <c r="C96" s="11" t="s">
        <v>390</v>
      </c>
      <c r="D96" s="6" t="s">
        <v>391</v>
      </c>
      <c r="E96" s="11" t="s">
        <v>79</v>
      </c>
      <c r="F96" s="11" t="s">
        <v>47</v>
      </c>
      <c r="G96" s="11" t="s">
        <v>393</v>
      </c>
      <c r="H96" s="11" t="s">
        <v>60</v>
      </c>
      <c r="I96" s="11" t="s">
        <v>200</v>
      </c>
      <c r="J96" s="6" t="s">
        <v>201</v>
      </c>
      <c r="K96" s="11" t="s">
        <v>133</v>
      </c>
      <c r="L96" s="11" t="s">
        <v>47</v>
      </c>
      <c r="M96" s="11" t="s">
        <v>418</v>
      </c>
      <c r="N96" s="11" t="s">
        <v>203</v>
      </c>
      <c r="O96" s="11" t="s">
        <v>419</v>
      </c>
      <c r="P96" s="11" t="s">
        <v>44</v>
      </c>
      <c r="Q96" s="11" t="s">
        <v>44</v>
      </c>
      <c r="R96" s="11" t="s">
        <v>44</v>
      </c>
      <c r="S96" s="11" t="s">
        <v>44</v>
      </c>
      <c r="T96" s="11" t="s">
        <v>44</v>
      </c>
      <c r="U96" s="11" t="s">
        <v>44</v>
      </c>
      <c r="V96" s="11" t="s">
        <v>44</v>
      </c>
      <c r="W96" s="11" t="s">
        <v>44</v>
      </c>
      <c r="X96" s="11" t="s">
        <v>44</v>
      </c>
      <c r="Y96" s="11" t="s">
        <v>44</v>
      </c>
    </row>
    <row r="97" spans="1:25" s="12" customFormat="1" ht="20.100000000000001" customHeight="1" thickBot="1" x14ac:dyDescent="0.3">
      <c r="A97" s="12" t="s">
        <v>44</v>
      </c>
      <c r="B97" s="12" t="s">
        <v>44</v>
      </c>
      <c r="C97" s="12" t="s">
        <v>390</v>
      </c>
      <c r="D97" s="8" t="s">
        <v>391</v>
      </c>
      <c r="E97" s="12" t="s">
        <v>79</v>
      </c>
      <c r="F97" s="12" t="s">
        <v>47</v>
      </c>
      <c r="G97" s="12" t="s">
        <v>393</v>
      </c>
      <c r="H97" s="12" t="s">
        <v>60</v>
      </c>
      <c r="I97" s="12" t="s">
        <v>205</v>
      </c>
      <c r="J97" s="8" t="s">
        <v>206</v>
      </c>
      <c r="K97" s="12" t="s">
        <v>139</v>
      </c>
      <c r="L97" s="12" t="s">
        <v>179</v>
      </c>
      <c r="M97" s="12" t="s">
        <v>420</v>
      </c>
      <c r="N97" s="12" t="s">
        <v>208</v>
      </c>
      <c r="O97" s="12" t="s">
        <v>421</v>
      </c>
      <c r="P97" s="12" t="s">
        <v>44</v>
      </c>
      <c r="Q97" s="12" t="s">
        <v>44</v>
      </c>
      <c r="R97" s="12" t="s">
        <v>44</v>
      </c>
      <c r="S97" s="12" t="s">
        <v>44</v>
      </c>
      <c r="T97" s="12" t="s">
        <v>44</v>
      </c>
      <c r="U97" s="12" t="s">
        <v>44</v>
      </c>
      <c r="V97" s="12" t="s">
        <v>44</v>
      </c>
      <c r="W97" s="12" t="s">
        <v>44</v>
      </c>
      <c r="X97" s="12" t="s">
        <v>44</v>
      </c>
      <c r="Y97" s="12" t="s">
        <v>44</v>
      </c>
    </row>
    <row r="98" spans="1:25" ht="20.100000000000001" customHeight="1" thickBot="1" x14ac:dyDescent="0.3"/>
    <row r="99" spans="1:25" s="10" customFormat="1" ht="20.100000000000001" customHeight="1" x14ac:dyDescent="0.25">
      <c r="A99" s="10" t="s">
        <v>44</v>
      </c>
      <c r="B99" s="10" t="s">
        <v>44</v>
      </c>
      <c r="C99" s="10" t="s">
        <v>423</v>
      </c>
      <c r="D99" s="4" t="s">
        <v>424</v>
      </c>
      <c r="E99" s="10" t="s">
        <v>37</v>
      </c>
      <c r="F99" s="10" t="s">
        <v>47</v>
      </c>
      <c r="G99" s="10" t="s">
        <v>425</v>
      </c>
      <c r="H99" s="10" t="s">
        <v>44</v>
      </c>
      <c r="I99" s="10" t="s">
        <v>44</v>
      </c>
      <c r="J99" s="4" t="s">
        <v>44</v>
      </c>
      <c r="K99" s="10" t="s">
        <v>44</v>
      </c>
      <c r="L99" s="10" t="s">
        <v>44</v>
      </c>
      <c r="M99" s="10" t="s">
        <v>44</v>
      </c>
      <c r="N99" s="10" t="s">
        <v>44</v>
      </c>
      <c r="O99" s="10" t="s">
        <v>44</v>
      </c>
      <c r="P99" s="10" t="s">
        <v>426</v>
      </c>
      <c r="Q99" s="10" t="s">
        <v>427</v>
      </c>
      <c r="R99" s="10" t="s">
        <v>428</v>
      </c>
      <c r="S99" s="10" t="s">
        <v>429</v>
      </c>
      <c r="T99" s="10" t="s">
        <v>296</v>
      </c>
      <c r="U99" s="10" t="s">
        <v>430</v>
      </c>
      <c r="V99" s="10" t="s">
        <v>55</v>
      </c>
      <c r="W99" s="10" t="s">
        <v>56</v>
      </c>
      <c r="X99" s="10" t="s">
        <v>324</v>
      </c>
      <c r="Y99" s="10" t="s">
        <v>431</v>
      </c>
    </row>
    <row r="100" spans="1:25" s="11" customFormat="1" ht="20.100000000000001" customHeight="1" x14ac:dyDescent="0.25">
      <c r="A100" s="11" t="s">
        <v>44</v>
      </c>
      <c r="B100" s="11" t="s">
        <v>44</v>
      </c>
      <c r="C100" s="11" t="s">
        <v>423</v>
      </c>
      <c r="D100" s="6" t="s">
        <v>424</v>
      </c>
      <c r="E100" s="11" t="s">
        <v>37</v>
      </c>
      <c r="F100" s="11" t="s">
        <v>47</v>
      </c>
      <c r="G100" s="11" t="s">
        <v>425</v>
      </c>
      <c r="H100" s="11" t="s">
        <v>95</v>
      </c>
      <c r="I100" s="11" t="s">
        <v>227</v>
      </c>
      <c r="J100" s="6" t="s">
        <v>228</v>
      </c>
      <c r="K100" s="11" t="s">
        <v>39</v>
      </c>
      <c r="L100" s="11" t="s">
        <v>47</v>
      </c>
      <c r="M100" s="11" t="s">
        <v>432</v>
      </c>
      <c r="N100" s="11" t="s">
        <v>230</v>
      </c>
      <c r="O100" s="11" t="s">
        <v>324</v>
      </c>
      <c r="P100" s="11" t="s">
        <v>44</v>
      </c>
      <c r="Q100" s="11" t="s">
        <v>44</v>
      </c>
      <c r="R100" s="11" t="s">
        <v>44</v>
      </c>
      <c r="S100" s="11" t="s">
        <v>44</v>
      </c>
      <c r="T100" s="11" t="s">
        <v>44</v>
      </c>
      <c r="U100" s="11" t="s">
        <v>44</v>
      </c>
      <c r="V100" s="11" t="s">
        <v>44</v>
      </c>
      <c r="W100" s="11" t="s">
        <v>44</v>
      </c>
      <c r="X100" s="11" t="s">
        <v>44</v>
      </c>
      <c r="Y100" s="11" t="s">
        <v>44</v>
      </c>
    </row>
    <row r="101" spans="1:25" s="11" customFormat="1" ht="20.100000000000001" customHeight="1" x14ac:dyDescent="0.25">
      <c r="A101" s="11" t="s">
        <v>44</v>
      </c>
      <c r="B101" s="11" t="s">
        <v>44</v>
      </c>
      <c r="C101" s="11" t="s">
        <v>423</v>
      </c>
      <c r="D101" s="6" t="s">
        <v>424</v>
      </c>
      <c r="E101" s="11" t="s">
        <v>37</v>
      </c>
      <c r="F101" s="11" t="s">
        <v>47</v>
      </c>
      <c r="G101" s="11" t="s">
        <v>425</v>
      </c>
      <c r="H101" s="11" t="s">
        <v>95</v>
      </c>
      <c r="I101" s="11" t="s">
        <v>232</v>
      </c>
      <c r="J101" s="6" t="s">
        <v>233</v>
      </c>
      <c r="K101" s="11" t="s">
        <v>37</v>
      </c>
      <c r="L101" s="11" t="s">
        <v>47</v>
      </c>
      <c r="M101" s="11" t="s">
        <v>433</v>
      </c>
      <c r="N101" s="11" t="s">
        <v>235</v>
      </c>
      <c r="O101" s="11" t="s">
        <v>434</v>
      </c>
      <c r="P101" s="11" t="s">
        <v>44</v>
      </c>
      <c r="Q101" s="11" t="s">
        <v>44</v>
      </c>
      <c r="R101" s="11" t="s">
        <v>44</v>
      </c>
      <c r="S101" s="11" t="s">
        <v>44</v>
      </c>
      <c r="T101" s="11" t="s">
        <v>44</v>
      </c>
      <c r="U101" s="11" t="s">
        <v>44</v>
      </c>
      <c r="V101" s="11" t="s">
        <v>44</v>
      </c>
      <c r="W101" s="11" t="s">
        <v>44</v>
      </c>
      <c r="X101" s="11" t="s">
        <v>44</v>
      </c>
      <c r="Y101" s="11" t="s">
        <v>44</v>
      </c>
    </row>
    <row r="102" spans="1:25" s="11" customFormat="1" ht="20.100000000000001" customHeight="1" x14ac:dyDescent="0.25">
      <c r="A102" s="11" t="s">
        <v>44</v>
      </c>
      <c r="B102" s="11" t="s">
        <v>44</v>
      </c>
      <c r="C102" s="11" t="s">
        <v>423</v>
      </c>
      <c r="D102" s="6" t="s">
        <v>424</v>
      </c>
      <c r="E102" s="11" t="s">
        <v>37</v>
      </c>
      <c r="F102" s="11" t="s">
        <v>47</v>
      </c>
      <c r="G102" s="11" t="s">
        <v>425</v>
      </c>
      <c r="H102" s="11" t="s">
        <v>95</v>
      </c>
      <c r="I102" s="11" t="s">
        <v>435</v>
      </c>
      <c r="J102" s="6" t="s">
        <v>436</v>
      </c>
      <c r="K102" s="11" t="s">
        <v>150</v>
      </c>
      <c r="L102" s="11" t="s">
        <v>47</v>
      </c>
      <c r="M102" s="11" t="s">
        <v>437</v>
      </c>
      <c r="N102" s="11" t="s">
        <v>438</v>
      </c>
      <c r="O102" s="11" t="s">
        <v>439</v>
      </c>
      <c r="P102" s="11" t="s">
        <v>44</v>
      </c>
      <c r="Q102" s="11" t="s">
        <v>44</v>
      </c>
      <c r="R102" s="11" t="s">
        <v>44</v>
      </c>
      <c r="S102" s="11" t="s">
        <v>44</v>
      </c>
      <c r="T102" s="11" t="s">
        <v>44</v>
      </c>
      <c r="U102" s="11" t="s">
        <v>44</v>
      </c>
      <c r="V102" s="11" t="s">
        <v>44</v>
      </c>
      <c r="W102" s="11" t="s">
        <v>44</v>
      </c>
      <c r="X102" s="11" t="s">
        <v>44</v>
      </c>
      <c r="Y102" s="11" t="s">
        <v>44</v>
      </c>
    </row>
    <row r="103" spans="1:25" s="11" customFormat="1" ht="20.100000000000001" customHeight="1" x14ac:dyDescent="0.25">
      <c r="A103" s="11" t="s">
        <v>44</v>
      </c>
      <c r="B103" s="11" t="s">
        <v>44</v>
      </c>
      <c r="C103" s="11" t="s">
        <v>423</v>
      </c>
      <c r="D103" s="6" t="s">
        <v>424</v>
      </c>
      <c r="E103" s="11" t="s">
        <v>37</v>
      </c>
      <c r="F103" s="11" t="s">
        <v>47</v>
      </c>
      <c r="G103" s="11" t="s">
        <v>425</v>
      </c>
      <c r="H103" s="11" t="s">
        <v>60</v>
      </c>
      <c r="I103" s="11" t="s">
        <v>61</v>
      </c>
      <c r="J103" s="6" t="s">
        <v>62</v>
      </c>
      <c r="K103" s="11" t="s">
        <v>63</v>
      </c>
      <c r="L103" s="11" t="s">
        <v>47</v>
      </c>
      <c r="M103" s="11" t="s">
        <v>440</v>
      </c>
      <c r="N103" s="11" t="s">
        <v>65</v>
      </c>
      <c r="O103" s="11" t="s">
        <v>441</v>
      </c>
      <c r="P103" s="11" t="s">
        <v>44</v>
      </c>
      <c r="Q103" s="11" t="s">
        <v>44</v>
      </c>
      <c r="R103" s="11" t="s">
        <v>44</v>
      </c>
      <c r="S103" s="11" t="s">
        <v>44</v>
      </c>
      <c r="T103" s="11" t="s">
        <v>44</v>
      </c>
      <c r="U103" s="11" t="s">
        <v>44</v>
      </c>
      <c r="V103" s="11" t="s">
        <v>44</v>
      </c>
      <c r="W103" s="11" t="s">
        <v>44</v>
      </c>
      <c r="X103" s="11" t="s">
        <v>44</v>
      </c>
      <c r="Y103" s="11" t="s">
        <v>44</v>
      </c>
    </row>
    <row r="104" spans="1:25" s="11" customFormat="1" ht="20.100000000000001" customHeight="1" x14ac:dyDescent="0.25">
      <c r="A104" s="11" t="s">
        <v>44</v>
      </c>
      <c r="B104" s="11" t="s">
        <v>44</v>
      </c>
      <c r="C104" s="11" t="s">
        <v>423</v>
      </c>
      <c r="D104" s="6" t="s">
        <v>424</v>
      </c>
      <c r="E104" s="11" t="s">
        <v>37</v>
      </c>
      <c r="F104" s="11" t="s">
        <v>47</v>
      </c>
      <c r="G104" s="11" t="s">
        <v>425</v>
      </c>
      <c r="H104" s="11" t="s">
        <v>60</v>
      </c>
      <c r="I104" s="11" t="s">
        <v>67</v>
      </c>
      <c r="J104" s="6" t="s">
        <v>68</v>
      </c>
      <c r="K104" s="11" t="s">
        <v>63</v>
      </c>
      <c r="L104" s="11" t="s">
        <v>47</v>
      </c>
      <c r="M104" s="11" t="s">
        <v>442</v>
      </c>
      <c r="N104" s="11" t="s">
        <v>70</v>
      </c>
      <c r="O104" s="11" t="s">
        <v>443</v>
      </c>
      <c r="P104" s="11" t="s">
        <v>44</v>
      </c>
      <c r="Q104" s="11" t="s">
        <v>44</v>
      </c>
      <c r="R104" s="11" t="s">
        <v>44</v>
      </c>
      <c r="S104" s="11" t="s">
        <v>44</v>
      </c>
      <c r="T104" s="11" t="s">
        <v>44</v>
      </c>
      <c r="U104" s="11" t="s">
        <v>44</v>
      </c>
      <c r="V104" s="11" t="s">
        <v>44</v>
      </c>
      <c r="W104" s="11" t="s">
        <v>44</v>
      </c>
      <c r="X104" s="11" t="s">
        <v>44</v>
      </c>
      <c r="Y104" s="11" t="s">
        <v>44</v>
      </c>
    </row>
    <row r="105" spans="1:25" s="11" customFormat="1" ht="20.100000000000001" customHeight="1" x14ac:dyDescent="0.25">
      <c r="A105" s="11" t="s">
        <v>44</v>
      </c>
      <c r="B105" s="11" t="s">
        <v>44</v>
      </c>
      <c r="C105" s="11" t="s">
        <v>423</v>
      </c>
      <c r="D105" s="6" t="s">
        <v>424</v>
      </c>
      <c r="E105" s="11" t="s">
        <v>37</v>
      </c>
      <c r="F105" s="11" t="s">
        <v>47</v>
      </c>
      <c r="G105" s="11" t="s">
        <v>425</v>
      </c>
      <c r="H105" s="11" t="s">
        <v>60</v>
      </c>
      <c r="I105" s="11" t="s">
        <v>289</v>
      </c>
      <c r="J105" s="6" t="s">
        <v>290</v>
      </c>
      <c r="K105" s="11" t="s">
        <v>156</v>
      </c>
      <c r="L105" s="11" t="s">
        <v>47</v>
      </c>
      <c r="M105" s="11" t="s">
        <v>444</v>
      </c>
      <c r="N105" s="11" t="s">
        <v>291</v>
      </c>
      <c r="O105" s="11" t="s">
        <v>445</v>
      </c>
      <c r="P105" s="11" t="s">
        <v>44</v>
      </c>
      <c r="Q105" s="11" t="s">
        <v>44</v>
      </c>
      <c r="R105" s="11" t="s">
        <v>44</v>
      </c>
      <c r="S105" s="11" t="s">
        <v>44</v>
      </c>
      <c r="T105" s="11" t="s">
        <v>44</v>
      </c>
      <c r="U105" s="11" t="s">
        <v>44</v>
      </c>
      <c r="V105" s="11" t="s">
        <v>44</v>
      </c>
      <c r="W105" s="11" t="s">
        <v>44</v>
      </c>
      <c r="X105" s="11" t="s">
        <v>44</v>
      </c>
      <c r="Y105" s="11" t="s">
        <v>44</v>
      </c>
    </row>
    <row r="106" spans="1:25" s="11" customFormat="1" ht="20.100000000000001" customHeight="1" x14ac:dyDescent="0.25">
      <c r="A106" s="11" t="s">
        <v>44</v>
      </c>
      <c r="B106" s="11" t="s">
        <v>44</v>
      </c>
      <c r="C106" s="11" t="s">
        <v>423</v>
      </c>
      <c r="D106" s="6" t="s">
        <v>424</v>
      </c>
      <c r="E106" s="11" t="s">
        <v>37</v>
      </c>
      <c r="F106" s="11" t="s">
        <v>47</v>
      </c>
      <c r="G106" s="11" t="s">
        <v>425</v>
      </c>
      <c r="H106" s="11" t="s">
        <v>60</v>
      </c>
      <c r="I106" s="11" t="s">
        <v>446</v>
      </c>
      <c r="J106" s="6" t="s">
        <v>447</v>
      </c>
      <c r="K106" s="11" t="s">
        <v>38</v>
      </c>
      <c r="L106" s="11" t="s">
        <v>47</v>
      </c>
      <c r="M106" s="11" t="s">
        <v>448</v>
      </c>
      <c r="N106" s="11" t="s">
        <v>449</v>
      </c>
      <c r="O106" s="11" t="s">
        <v>450</v>
      </c>
      <c r="P106" s="11" t="s">
        <v>44</v>
      </c>
      <c r="Q106" s="11" t="s">
        <v>44</v>
      </c>
      <c r="R106" s="11" t="s">
        <v>44</v>
      </c>
      <c r="S106" s="11" t="s">
        <v>44</v>
      </c>
      <c r="T106" s="11" t="s">
        <v>44</v>
      </c>
      <c r="U106" s="11" t="s">
        <v>44</v>
      </c>
      <c r="V106" s="11" t="s">
        <v>44</v>
      </c>
      <c r="W106" s="11" t="s">
        <v>44</v>
      </c>
      <c r="X106" s="11" t="s">
        <v>44</v>
      </c>
      <c r="Y106" s="11" t="s">
        <v>44</v>
      </c>
    </row>
    <row r="107" spans="1:25" s="12" customFormat="1" ht="20.100000000000001" customHeight="1" thickBot="1" x14ac:dyDescent="0.3">
      <c r="A107" s="12" t="s">
        <v>44</v>
      </c>
      <c r="B107" s="12" t="s">
        <v>44</v>
      </c>
      <c r="C107" s="12" t="s">
        <v>423</v>
      </c>
      <c r="D107" s="8" t="s">
        <v>424</v>
      </c>
      <c r="E107" s="12" t="s">
        <v>37</v>
      </c>
      <c r="F107" s="12" t="s">
        <v>47</v>
      </c>
      <c r="G107" s="12" t="s">
        <v>425</v>
      </c>
      <c r="H107" s="12" t="s">
        <v>60</v>
      </c>
      <c r="I107" s="12" t="s">
        <v>77</v>
      </c>
      <c r="J107" s="8" t="s">
        <v>78</v>
      </c>
      <c r="K107" s="12" t="s">
        <v>79</v>
      </c>
      <c r="L107" s="12" t="s">
        <v>47</v>
      </c>
      <c r="M107" s="12" t="s">
        <v>451</v>
      </c>
      <c r="N107" s="12" t="s">
        <v>81</v>
      </c>
      <c r="O107" s="12" t="s">
        <v>452</v>
      </c>
      <c r="P107" s="12" t="s">
        <v>44</v>
      </c>
      <c r="Q107" s="12" t="s">
        <v>44</v>
      </c>
      <c r="R107" s="12" t="s">
        <v>44</v>
      </c>
      <c r="S107" s="12" t="s">
        <v>44</v>
      </c>
      <c r="T107" s="12" t="s">
        <v>44</v>
      </c>
      <c r="U107" s="12" t="s">
        <v>44</v>
      </c>
      <c r="V107" s="12" t="s">
        <v>44</v>
      </c>
      <c r="W107" s="12" t="s">
        <v>44</v>
      </c>
      <c r="X107" s="12" t="s">
        <v>44</v>
      </c>
      <c r="Y107" s="12" t="s">
        <v>44</v>
      </c>
    </row>
    <row r="108" spans="1:25" ht="20.100000000000001" customHeight="1" thickBot="1" x14ac:dyDescent="0.3"/>
    <row r="109" spans="1:25" s="10" customFormat="1" ht="20.100000000000001" customHeight="1" x14ac:dyDescent="0.25">
      <c r="A109" s="10" t="s">
        <v>44</v>
      </c>
      <c r="B109" s="10" t="s">
        <v>44</v>
      </c>
      <c r="C109" s="10" t="s">
        <v>456</v>
      </c>
      <c r="D109" s="4" t="s">
        <v>457</v>
      </c>
      <c r="E109" s="10" t="s">
        <v>150</v>
      </c>
      <c r="F109" s="10" t="s">
        <v>47</v>
      </c>
      <c r="G109" s="10" t="s">
        <v>458</v>
      </c>
      <c r="H109" s="10" t="s">
        <v>44</v>
      </c>
      <c r="I109" s="10" t="s">
        <v>44</v>
      </c>
      <c r="J109" s="4" t="s">
        <v>44</v>
      </c>
      <c r="K109" s="10" t="s">
        <v>44</v>
      </c>
      <c r="L109" s="10" t="s">
        <v>44</v>
      </c>
      <c r="M109" s="10" t="s">
        <v>44</v>
      </c>
      <c r="N109" s="10" t="s">
        <v>44</v>
      </c>
      <c r="O109" s="10" t="s">
        <v>44</v>
      </c>
      <c r="P109" s="10" t="s">
        <v>459</v>
      </c>
      <c r="Q109" s="10" t="s">
        <v>460</v>
      </c>
      <c r="R109" s="10" t="s">
        <v>461</v>
      </c>
      <c r="S109" s="10" t="s">
        <v>462</v>
      </c>
      <c r="T109" s="10" t="s">
        <v>93</v>
      </c>
      <c r="U109" s="10" t="s">
        <v>463</v>
      </c>
      <c r="V109" s="10" t="s">
        <v>55</v>
      </c>
      <c r="W109" s="10" t="s">
        <v>56</v>
      </c>
      <c r="X109" s="10" t="s">
        <v>55</v>
      </c>
      <c r="Y109" s="10" t="s">
        <v>56</v>
      </c>
    </row>
    <row r="110" spans="1:25" s="11" customFormat="1" ht="20.100000000000001" customHeight="1" x14ac:dyDescent="0.25">
      <c r="A110" s="11" t="s">
        <v>44</v>
      </c>
      <c r="B110" s="11" t="s">
        <v>44</v>
      </c>
      <c r="C110" s="11" t="s">
        <v>456</v>
      </c>
      <c r="D110" s="6" t="s">
        <v>457</v>
      </c>
      <c r="E110" s="11" t="s">
        <v>150</v>
      </c>
      <c r="F110" s="11" t="s">
        <v>47</v>
      </c>
      <c r="G110" s="11" t="s">
        <v>458</v>
      </c>
      <c r="H110" s="11" t="s">
        <v>95</v>
      </c>
      <c r="I110" s="11" t="s">
        <v>464</v>
      </c>
      <c r="J110" s="6" t="s">
        <v>465</v>
      </c>
      <c r="K110" s="11" t="s">
        <v>466</v>
      </c>
      <c r="L110" s="11" t="s">
        <v>47</v>
      </c>
      <c r="M110" s="11" t="s">
        <v>467</v>
      </c>
      <c r="N110" s="11" t="s">
        <v>468</v>
      </c>
      <c r="O110" s="11" t="s">
        <v>469</v>
      </c>
      <c r="P110" s="11" t="s">
        <v>44</v>
      </c>
      <c r="Q110" s="11" t="s">
        <v>44</v>
      </c>
      <c r="R110" s="11" t="s">
        <v>44</v>
      </c>
      <c r="S110" s="11" t="s">
        <v>44</v>
      </c>
      <c r="T110" s="11" t="s">
        <v>44</v>
      </c>
      <c r="U110" s="11" t="s">
        <v>44</v>
      </c>
      <c r="V110" s="11" t="s">
        <v>44</v>
      </c>
      <c r="W110" s="11" t="s">
        <v>44</v>
      </c>
      <c r="X110" s="11" t="s">
        <v>44</v>
      </c>
      <c r="Y110" s="11" t="s">
        <v>44</v>
      </c>
    </row>
    <row r="111" spans="1:25" s="11" customFormat="1" ht="20.100000000000001" customHeight="1" x14ac:dyDescent="0.25">
      <c r="A111" s="11" t="s">
        <v>44</v>
      </c>
      <c r="B111" s="11" t="s">
        <v>44</v>
      </c>
      <c r="C111" s="11" t="s">
        <v>456</v>
      </c>
      <c r="D111" s="6" t="s">
        <v>457</v>
      </c>
      <c r="E111" s="11" t="s">
        <v>150</v>
      </c>
      <c r="F111" s="11" t="s">
        <v>47</v>
      </c>
      <c r="G111" s="11" t="s">
        <v>458</v>
      </c>
      <c r="H111" s="11" t="s">
        <v>95</v>
      </c>
      <c r="I111" s="11" t="s">
        <v>470</v>
      </c>
      <c r="J111" s="6" t="s">
        <v>471</v>
      </c>
      <c r="K111" s="11" t="s">
        <v>150</v>
      </c>
      <c r="L111" s="11" t="s">
        <v>47</v>
      </c>
      <c r="M111" s="11" t="s">
        <v>472</v>
      </c>
      <c r="N111" s="11" t="s">
        <v>473</v>
      </c>
      <c r="O111" s="11" t="s">
        <v>474</v>
      </c>
      <c r="P111" s="11" t="s">
        <v>44</v>
      </c>
      <c r="Q111" s="11" t="s">
        <v>44</v>
      </c>
      <c r="R111" s="11" t="s">
        <v>44</v>
      </c>
      <c r="S111" s="11" t="s">
        <v>44</v>
      </c>
      <c r="T111" s="11" t="s">
        <v>44</v>
      </c>
      <c r="U111" s="11" t="s">
        <v>44</v>
      </c>
      <c r="V111" s="11" t="s">
        <v>44</v>
      </c>
      <c r="W111" s="11" t="s">
        <v>44</v>
      </c>
      <c r="X111" s="11" t="s">
        <v>44</v>
      </c>
      <c r="Y111" s="11" t="s">
        <v>44</v>
      </c>
    </row>
    <row r="112" spans="1:25" s="11" customFormat="1" ht="20.100000000000001" customHeight="1" x14ac:dyDescent="0.25">
      <c r="A112" s="11" t="s">
        <v>44</v>
      </c>
      <c r="B112" s="11" t="s">
        <v>44</v>
      </c>
      <c r="C112" s="11" t="s">
        <v>456</v>
      </c>
      <c r="D112" s="6" t="s">
        <v>457</v>
      </c>
      <c r="E112" s="11" t="s">
        <v>150</v>
      </c>
      <c r="F112" s="11" t="s">
        <v>47</v>
      </c>
      <c r="G112" s="11" t="s">
        <v>458</v>
      </c>
      <c r="H112" s="11" t="s">
        <v>95</v>
      </c>
      <c r="I112" s="11" t="s">
        <v>475</v>
      </c>
      <c r="J112" s="6" t="s">
        <v>476</v>
      </c>
      <c r="K112" s="11" t="s">
        <v>150</v>
      </c>
      <c r="L112" s="11" t="s">
        <v>179</v>
      </c>
      <c r="M112" s="11" t="s">
        <v>164</v>
      </c>
      <c r="N112" s="11" t="s">
        <v>477</v>
      </c>
      <c r="O112" s="11" t="s">
        <v>477</v>
      </c>
      <c r="P112" s="11" t="s">
        <v>44</v>
      </c>
      <c r="Q112" s="11" t="s">
        <v>44</v>
      </c>
      <c r="R112" s="11" t="s">
        <v>44</v>
      </c>
      <c r="S112" s="11" t="s">
        <v>44</v>
      </c>
      <c r="T112" s="11" t="s">
        <v>44</v>
      </c>
      <c r="U112" s="11" t="s">
        <v>44</v>
      </c>
      <c r="V112" s="11" t="s">
        <v>44</v>
      </c>
      <c r="W112" s="11" t="s">
        <v>44</v>
      </c>
      <c r="X112" s="11" t="s">
        <v>44</v>
      </c>
      <c r="Y112" s="11" t="s">
        <v>44</v>
      </c>
    </row>
    <row r="113" spans="1:25" s="11" customFormat="1" ht="20.100000000000001" customHeight="1" x14ac:dyDescent="0.25">
      <c r="A113" s="11" t="s">
        <v>44</v>
      </c>
      <c r="B113" s="11" t="s">
        <v>44</v>
      </c>
      <c r="C113" s="11" t="s">
        <v>456</v>
      </c>
      <c r="D113" s="6" t="s">
        <v>457</v>
      </c>
      <c r="E113" s="11" t="s">
        <v>150</v>
      </c>
      <c r="F113" s="11" t="s">
        <v>47</v>
      </c>
      <c r="G113" s="11" t="s">
        <v>458</v>
      </c>
      <c r="H113" s="11" t="s">
        <v>60</v>
      </c>
      <c r="I113" s="11" t="s">
        <v>61</v>
      </c>
      <c r="J113" s="6" t="s">
        <v>62</v>
      </c>
      <c r="K113" s="11" t="s">
        <v>63</v>
      </c>
      <c r="L113" s="11" t="s">
        <v>47</v>
      </c>
      <c r="M113" s="11" t="s">
        <v>478</v>
      </c>
      <c r="N113" s="11" t="s">
        <v>65</v>
      </c>
      <c r="O113" s="11" t="s">
        <v>479</v>
      </c>
      <c r="P113" s="11" t="s">
        <v>44</v>
      </c>
      <c r="Q113" s="11" t="s">
        <v>44</v>
      </c>
      <c r="R113" s="11" t="s">
        <v>44</v>
      </c>
      <c r="S113" s="11" t="s">
        <v>44</v>
      </c>
      <c r="T113" s="11" t="s">
        <v>44</v>
      </c>
      <c r="U113" s="11" t="s">
        <v>44</v>
      </c>
      <c r="V113" s="11" t="s">
        <v>44</v>
      </c>
      <c r="W113" s="11" t="s">
        <v>44</v>
      </c>
      <c r="X113" s="11" t="s">
        <v>44</v>
      </c>
      <c r="Y113" s="11" t="s">
        <v>44</v>
      </c>
    </row>
    <row r="114" spans="1:25" s="12" customFormat="1" ht="20.100000000000001" customHeight="1" thickBot="1" x14ac:dyDescent="0.3">
      <c r="A114" s="12" t="s">
        <v>44</v>
      </c>
      <c r="B114" s="12" t="s">
        <v>44</v>
      </c>
      <c r="C114" s="12" t="s">
        <v>456</v>
      </c>
      <c r="D114" s="8" t="s">
        <v>457</v>
      </c>
      <c r="E114" s="12" t="s">
        <v>150</v>
      </c>
      <c r="F114" s="12" t="s">
        <v>47</v>
      </c>
      <c r="G114" s="12" t="s">
        <v>458</v>
      </c>
      <c r="H114" s="12" t="s">
        <v>60</v>
      </c>
      <c r="I114" s="12" t="s">
        <v>67</v>
      </c>
      <c r="J114" s="8" t="s">
        <v>68</v>
      </c>
      <c r="K114" s="12" t="s">
        <v>63</v>
      </c>
      <c r="L114" s="12" t="s">
        <v>47</v>
      </c>
      <c r="M114" s="12" t="s">
        <v>480</v>
      </c>
      <c r="N114" s="12" t="s">
        <v>70</v>
      </c>
      <c r="O114" s="12" t="s">
        <v>481</v>
      </c>
      <c r="P114" s="12" t="s">
        <v>44</v>
      </c>
      <c r="Q114" s="12" t="s">
        <v>44</v>
      </c>
      <c r="R114" s="12" t="s">
        <v>44</v>
      </c>
      <c r="S114" s="12" t="s">
        <v>44</v>
      </c>
      <c r="T114" s="12" t="s">
        <v>44</v>
      </c>
      <c r="U114" s="12" t="s">
        <v>44</v>
      </c>
      <c r="V114" s="12" t="s">
        <v>44</v>
      </c>
      <c r="W114" s="12" t="s">
        <v>44</v>
      </c>
      <c r="X114" s="12" t="s">
        <v>44</v>
      </c>
      <c r="Y114" s="12" t="s">
        <v>44</v>
      </c>
    </row>
    <row r="115" spans="1:25" ht="20.100000000000001" customHeight="1" thickBot="1" x14ac:dyDescent="0.3"/>
    <row r="116" spans="1:25" s="10" customFormat="1" ht="20.100000000000001" customHeight="1" x14ac:dyDescent="0.25">
      <c r="A116" s="10" t="s">
        <v>44</v>
      </c>
      <c r="B116" s="10" t="s">
        <v>44</v>
      </c>
      <c r="C116" s="10" t="s">
        <v>484</v>
      </c>
      <c r="D116" s="4" t="s">
        <v>485</v>
      </c>
      <c r="E116" s="10" t="s">
        <v>156</v>
      </c>
      <c r="F116" s="10" t="s">
        <v>47</v>
      </c>
      <c r="G116" s="10" t="s">
        <v>486</v>
      </c>
      <c r="H116" s="10" t="s">
        <v>44</v>
      </c>
      <c r="I116" s="10" t="s">
        <v>44</v>
      </c>
      <c r="J116" s="4" t="s">
        <v>44</v>
      </c>
      <c r="K116" s="10" t="s">
        <v>44</v>
      </c>
      <c r="L116" s="10" t="s">
        <v>44</v>
      </c>
      <c r="M116" s="10" t="s">
        <v>44</v>
      </c>
      <c r="N116" s="10" t="s">
        <v>44</v>
      </c>
      <c r="O116" s="10" t="s">
        <v>44</v>
      </c>
      <c r="P116" s="10" t="s">
        <v>487</v>
      </c>
      <c r="Q116" s="10" t="s">
        <v>488</v>
      </c>
      <c r="R116" s="10" t="s">
        <v>489</v>
      </c>
      <c r="S116" s="10" t="s">
        <v>490</v>
      </c>
      <c r="T116" s="10" t="s">
        <v>93</v>
      </c>
      <c r="U116" s="10" t="s">
        <v>491</v>
      </c>
      <c r="V116" s="10" t="s">
        <v>55</v>
      </c>
      <c r="W116" s="10" t="s">
        <v>56</v>
      </c>
      <c r="X116" s="10" t="s">
        <v>367</v>
      </c>
      <c r="Y116" s="10" t="s">
        <v>492</v>
      </c>
    </row>
    <row r="117" spans="1:25" s="11" customFormat="1" ht="20.100000000000001" customHeight="1" x14ac:dyDescent="0.25">
      <c r="A117" s="11" t="s">
        <v>44</v>
      </c>
      <c r="B117" s="11" t="s">
        <v>44</v>
      </c>
      <c r="C117" s="11" t="s">
        <v>484</v>
      </c>
      <c r="D117" s="6" t="s">
        <v>485</v>
      </c>
      <c r="E117" s="11" t="s">
        <v>156</v>
      </c>
      <c r="F117" s="11" t="s">
        <v>47</v>
      </c>
      <c r="G117" s="11" t="s">
        <v>486</v>
      </c>
      <c r="H117" s="11" t="s">
        <v>95</v>
      </c>
      <c r="I117" s="11" t="s">
        <v>493</v>
      </c>
      <c r="J117" s="6" t="s">
        <v>494</v>
      </c>
      <c r="K117" s="11" t="s">
        <v>37</v>
      </c>
      <c r="L117" s="11" t="s">
        <v>47</v>
      </c>
      <c r="M117" s="11" t="s">
        <v>495</v>
      </c>
      <c r="N117" s="11" t="s">
        <v>496</v>
      </c>
      <c r="O117" s="11" t="s">
        <v>497</v>
      </c>
      <c r="P117" s="11" t="s">
        <v>44</v>
      </c>
      <c r="Q117" s="11" t="s">
        <v>44</v>
      </c>
      <c r="R117" s="11" t="s">
        <v>44</v>
      </c>
      <c r="S117" s="11" t="s">
        <v>44</v>
      </c>
      <c r="T117" s="11" t="s">
        <v>44</v>
      </c>
      <c r="U117" s="11" t="s">
        <v>44</v>
      </c>
      <c r="V117" s="11" t="s">
        <v>44</v>
      </c>
      <c r="W117" s="11" t="s">
        <v>44</v>
      </c>
      <c r="X117" s="11" t="s">
        <v>44</v>
      </c>
      <c r="Y117" s="11" t="s">
        <v>44</v>
      </c>
    </row>
    <row r="118" spans="1:25" s="11" customFormat="1" ht="20.100000000000001" customHeight="1" x14ac:dyDescent="0.25">
      <c r="A118" s="11" t="s">
        <v>44</v>
      </c>
      <c r="B118" s="11" t="s">
        <v>44</v>
      </c>
      <c r="C118" s="11" t="s">
        <v>484</v>
      </c>
      <c r="D118" s="6" t="s">
        <v>485</v>
      </c>
      <c r="E118" s="11" t="s">
        <v>156</v>
      </c>
      <c r="F118" s="11" t="s">
        <v>47</v>
      </c>
      <c r="G118" s="11" t="s">
        <v>486</v>
      </c>
      <c r="H118" s="11" t="s">
        <v>95</v>
      </c>
      <c r="I118" s="11" t="s">
        <v>498</v>
      </c>
      <c r="J118" s="6" t="s">
        <v>499</v>
      </c>
      <c r="K118" s="11" t="s">
        <v>37</v>
      </c>
      <c r="L118" s="11" t="s">
        <v>47</v>
      </c>
      <c r="M118" s="11" t="s">
        <v>500</v>
      </c>
      <c r="N118" s="11" t="s">
        <v>501</v>
      </c>
      <c r="O118" s="11" t="s">
        <v>502</v>
      </c>
      <c r="P118" s="11" t="s">
        <v>44</v>
      </c>
      <c r="Q118" s="11" t="s">
        <v>44</v>
      </c>
      <c r="R118" s="11" t="s">
        <v>44</v>
      </c>
      <c r="S118" s="11" t="s">
        <v>44</v>
      </c>
      <c r="T118" s="11" t="s">
        <v>44</v>
      </c>
      <c r="U118" s="11" t="s">
        <v>44</v>
      </c>
      <c r="V118" s="11" t="s">
        <v>44</v>
      </c>
      <c r="W118" s="11" t="s">
        <v>44</v>
      </c>
      <c r="X118" s="11" t="s">
        <v>44</v>
      </c>
      <c r="Y118" s="11" t="s">
        <v>44</v>
      </c>
    </row>
    <row r="119" spans="1:25" s="11" customFormat="1" ht="20.100000000000001" customHeight="1" x14ac:dyDescent="0.25">
      <c r="A119" s="11" t="s">
        <v>44</v>
      </c>
      <c r="B119" s="11" t="s">
        <v>44</v>
      </c>
      <c r="C119" s="11" t="s">
        <v>484</v>
      </c>
      <c r="D119" s="6" t="s">
        <v>485</v>
      </c>
      <c r="E119" s="11" t="s">
        <v>156</v>
      </c>
      <c r="F119" s="11" t="s">
        <v>47</v>
      </c>
      <c r="G119" s="11" t="s">
        <v>486</v>
      </c>
      <c r="H119" s="11" t="s">
        <v>95</v>
      </c>
      <c r="I119" s="11" t="s">
        <v>503</v>
      </c>
      <c r="J119" s="6" t="s">
        <v>504</v>
      </c>
      <c r="K119" s="11" t="s">
        <v>37</v>
      </c>
      <c r="L119" s="11" t="s">
        <v>179</v>
      </c>
      <c r="M119" s="11" t="s">
        <v>505</v>
      </c>
      <c r="N119" s="11" t="s">
        <v>506</v>
      </c>
      <c r="O119" s="11" t="s">
        <v>377</v>
      </c>
      <c r="P119" s="11" t="s">
        <v>44</v>
      </c>
      <c r="Q119" s="11" t="s">
        <v>44</v>
      </c>
      <c r="R119" s="11" t="s">
        <v>44</v>
      </c>
      <c r="S119" s="11" t="s">
        <v>44</v>
      </c>
      <c r="T119" s="11" t="s">
        <v>44</v>
      </c>
      <c r="U119" s="11" t="s">
        <v>44</v>
      </c>
      <c r="V119" s="11" t="s">
        <v>44</v>
      </c>
      <c r="W119" s="11" t="s">
        <v>44</v>
      </c>
      <c r="X119" s="11" t="s">
        <v>44</v>
      </c>
      <c r="Y119" s="11" t="s">
        <v>44</v>
      </c>
    </row>
    <row r="120" spans="1:25" s="11" customFormat="1" ht="20.100000000000001" customHeight="1" x14ac:dyDescent="0.25">
      <c r="A120" s="11" t="s">
        <v>44</v>
      </c>
      <c r="B120" s="11" t="s">
        <v>44</v>
      </c>
      <c r="C120" s="11" t="s">
        <v>484</v>
      </c>
      <c r="D120" s="6" t="s">
        <v>485</v>
      </c>
      <c r="E120" s="11" t="s">
        <v>156</v>
      </c>
      <c r="F120" s="11" t="s">
        <v>47</v>
      </c>
      <c r="G120" s="11" t="s">
        <v>486</v>
      </c>
      <c r="H120" s="11" t="s">
        <v>95</v>
      </c>
      <c r="I120" s="11" t="s">
        <v>246</v>
      </c>
      <c r="J120" s="6" t="s">
        <v>247</v>
      </c>
      <c r="K120" s="11" t="s">
        <v>38</v>
      </c>
      <c r="L120" s="11" t="s">
        <v>47</v>
      </c>
      <c r="M120" s="11" t="s">
        <v>507</v>
      </c>
      <c r="N120" s="11" t="s">
        <v>249</v>
      </c>
      <c r="O120" s="11" t="s">
        <v>508</v>
      </c>
      <c r="P120" s="11" t="s">
        <v>44</v>
      </c>
      <c r="Q120" s="11" t="s">
        <v>44</v>
      </c>
      <c r="R120" s="11" t="s">
        <v>44</v>
      </c>
      <c r="S120" s="11" t="s">
        <v>44</v>
      </c>
      <c r="T120" s="11" t="s">
        <v>44</v>
      </c>
      <c r="U120" s="11" t="s">
        <v>44</v>
      </c>
      <c r="V120" s="11" t="s">
        <v>44</v>
      </c>
      <c r="W120" s="11" t="s">
        <v>44</v>
      </c>
      <c r="X120" s="11" t="s">
        <v>44</v>
      </c>
      <c r="Y120" s="11" t="s">
        <v>44</v>
      </c>
    </row>
    <row r="121" spans="1:25" s="11" customFormat="1" ht="20.100000000000001" customHeight="1" x14ac:dyDescent="0.25">
      <c r="A121" s="11" t="s">
        <v>44</v>
      </c>
      <c r="B121" s="11" t="s">
        <v>44</v>
      </c>
      <c r="C121" s="11">
        <v>92539</v>
      </c>
      <c r="D121" s="6" t="s">
        <v>485</v>
      </c>
      <c r="E121" s="11" t="s">
        <v>156</v>
      </c>
      <c r="F121" s="11" t="s">
        <v>47</v>
      </c>
      <c r="G121" s="11" t="s">
        <v>486</v>
      </c>
      <c r="H121" s="11" t="s">
        <v>95</v>
      </c>
      <c r="I121" s="11" t="s">
        <v>509</v>
      </c>
      <c r="J121" s="6" t="s">
        <v>510</v>
      </c>
      <c r="K121" s="11" t="s">
        <v>38</v>
      </c>
      <c r="L121" s="11" t="s">
        <v>47</v>
      </c>
      <c r="M121" s="11" t="s">
        <v>310</v>
      </c>
      <c r="N121" s="11" t="s">
        <v>511</v>
      </c>
      <c r="O121" s="11" t="s">
        <v>512</v>
      </c>
      <c r="P121" s="11" t="s">
        <v>44</v>
      </c>
      <c r="Q121" s="11" t="s">
        <v>44</v>
      </c>
      <c r="R121" s="11" t="s">
        <v>44</v>
      </c>
      <c r="S121" s="11" t="s">
        <v>44</v>
      </c>
      <c r="T121" s="11" t="s">
        <v>44</v>
      </c>
      <c r="U121" s="11" t="s">
        <v>44</v>
      </c>
      <c r="V121" s="11" t="s">
        <v>44</v>
      </c>
      <c r="W121" s="11" t="s">
        <v>44</v>
      </c>
      <c r="X121" s="11" t="s">
        <v>44</v>
      </c>
      <c r="Y121" s="11" t="s">
        <v>44</v>
      </c>
    </row>
    <row r="122" spans="1:25" s="11" customFormat="1" ht="20.100000000000001" customHeight="1" x14ac:dyDescent="0.25">
      <c r="A122" s="11" t="s">
        <v>44</v>
      </c>
      <c r="B122" s="11" t="s">
        <v>44</v>
      </c>
      <c r="C122" s="11" t="s">
        <v>484</v>
      </c>
      <c r="D122" s="6" t="s">
        <v>485</v>
      </c>
      <c r="E122" s="11" t="s">
        <v>156</v>
      </c>
      <c r="F122" s="11" t="s">
        <v>47</v>
      </c>
      <c r="G122" s="11" t="s">
        <v>486</v>
      </c>
      <c r="H122" s="11" t="s">
        <v>95</v>
      </c>
      <c r="I122" s="11" t="s">
        <v>513</v>
      </c>
      <c r="J122" s="6" t="s">
        <v>514</v>
      </c>
      <c r="K122" s="11" t="s">
        <v>38</v>
      </c>
      <c r="L122" s="11" t="s">
        <v>47</v>
      </c>
      <c r="M122" s="11" t="s">
        <v>338</v>
      </c>
      <c r="N122" s="11" t="s">
        <v>515</v>
      </c>
      <c r="O122" s="11" t="s">
        <v>473</v>
      </c>
      <c r="P122" s="11" t="s">
        <v>44</v>
      </c>
      <c r="Q122" s="11" t="s">
        <v>44</v>
      </c>
      <c r="R122" s="11" t="s">
        <v>44</v>
      </c>
      <c r="S122" s="11" t="s">
        <v>44</v>
      </c>
      <c r="T122" s="11" t="s">
        <v>44</v>
      </c>
      <c r="U122" s="11" t="s">
        <v>44</v>
      </c>
      <c r="V122" s="11" t="s">
        <v>44</v>
      </c>
      <c r="W122" s="11" t="s">
        <v>44</v>
      </c>
      <c r="X122" s="11" t="s">
        <v>44</v>
      </c>
      <c r="Y122" s="11" t="s">
        <v>44</v>
      </c>
    </row>
    <row r="123" spans="1:25" s="11" customFormat="1" ht="20.100000000000001" customHeight="1" x14ac:dyDescent="0.25">
      <c r="A123" s="11" t="s">
        <v>44</v>
      </c>
      <c r="B123" s="11" t="s">
        <v>44</v>
      </c>
      <c r="C123" s="11" t="s">
        <v>484</v>
      </c>
      <c r="D123" s="6" t="s">
        <v>485</v>
      </c>
      <c r="E123" s="11" t="s">
        <v>156</v>
      </c>
      <c r="F123" s="11" t="s">
        <v>47</v>
      </c>
      <c r="G123" s="11" t="s">
        <v>486</v>
      </c>
      <c r="H123" s="11" t="s">
        <v>60</v>
      </c>
      <c r="I123" s="11" t="s">
        <v>121</v>
      </c>
      <c r="J123" s="6" t="s">
        <v>122</v>
      </c>
      <c r="K123" s="11" t="s">
        <v>63</v>
      </c>
      <c r="L123" s="11" t="s">
        <v>47</v>
      </c>
      <c r="M123" s="11" t="s">
        <v>516</v>
      </c>
      <c r="N123" s="11" t="s">
        <v>124</v>
      </c>
      <c r="O123" s="11" t="s">
        <v>517</v>
      </c>
      <c r="P123" s="11" t="s">
        <v>44</v>
      </c>
      <c r="Q123" s="11" t="s">
        <v>44</v>
      </c>
      <c r="R123" s="11" t="s">
        <v>44</v>
      </c>
      <c r="S123" s="11" t="s">
        <v>44</v>
      </c>
      <c r="T123" s="11" t="s">
        <v>44</v>
      </c>
      <c r="U123" s="11" t="s">
        <v>44</v>
      </c>
      <c r="V123" s="11" t="s">
        <v>44</v>
      </c>
      <c r="W123" s="11" t="s">
        <v>44</v>
      </c>
      <c r="X123" s="11" t="s">
        <v>44</v>
      </c>
      <c r="Y123" s="11" t="s">
        <v>44</v>
      </c>
    </row>
    <row r="124" spans="1:25" s="11" customFormat="1" ht="20.100000000000001" customHeight="1" x14ac:dyDescent="0.25">
      <c r="A124" s="11" t="s">
        <v>44</v>
      </c>
      <c r="B124" s="11" t="s">
        <v>44</v>
      </c>
      <c r="C124" s="11" t="s">
        <v>484</v>
      </c>
      <c r="D124" s="6" t="s">
        <v>485</v>
      </c>
      <c r="E124" s="11" t="s">
        <v>156</v>
      </c>
      <c r="F124" s="11" t="s">
        <v>47</v>
      </c>
      <c r="G124" s="11" t="s">
        <v>486</v>
      </c>
      <c r="H124" s="11" t="s">
        <v>60</v>
      </c>
      <c r="I124" s="11" t="s">
        <v>126</v>
      </c>
      <c r="J124" s="6" t="s">
        <v>127</v>
      </c>
      <c r="K124" s="11" t="s">
        <v>63</v>
      </c>
      <c r="L124" s="11" t="s">
        <v>47</v>
      </c>
      <c r="M124" s="11" t="s">
        <v>518</v>
      </c>
      <c r="N124" s="11" t="s">
        <v>129</v>
      </c>
      <c r="O124" s="11" t="s">
        <v>519</v>
      </c>
      <c r="P124" s="11" t="s">
        <v>44</v>
      </c>
      <c r="Q124" s="11" t="s">
        <v>44</v>
      </c>
      <c r="R124" s="11" t="s">
        <v>44</v>
      </c>
      <c r="S124" s="11" t="s">
        <v>44</v>
      </c>
      <c r="T124" s="11" t="s">
        <v>44</v>
      </c>
      <c r="U124" s="11" t="s">
        <v>44</v>
      </c>
      <c r="V124" s="11" t="s">
        <v>44</v>
      </c>
      <c r="W124" s="11" t="s">
        <v>44</v>
      </c>
      <c r="X124" s="11" t="s">
        <v>44</v>
      </c>
      <c r="Y124" s="11" t="s">
        <v>44</v>
      </c>
    </row>
    <row r="125" spans="1:25" s="11" customFormat="1" ht="20.100000000000001" customHeight="1" x14ac:dyDescent="0.25">
      <c r="A125" s="11" t="s">
        <v>44</v>
      </c>
      <c r="B125" s="11" t="s">
        <v>44</v>
      </c>
      <c r="C125" s="11" t="s">
        <v>484</v>
      </c>
      <c r="D125" s="6" t="s">
        <v>485</v>
      </c>
      <c r="E125" s="11" t="s">
        <v>156</v>
      </c>
      <c r="F125" s="11" t="s">
        <v>47</v>
      </c>
      <c r="G125" s="11" t="s">
        <v>486</v>
      </c>
      <c r="H125" s="11" t="s">
        <v>60</v>
      </c>
      <c r="I125" s="11" t="s">
        <v>520</v>
      </c>
      <c r="J125" s="6" t="s">
        <v>521</v>
      </c>
      <c r="K125" s="11" t="s">
        <v>133</v>
      </c>
      <c r="L125" s="11" t="s">
        <v>47</v>
      </c>
      <c r="M125" s="11" t="s">
        <v>522</v>
      </c>
      <c r="N125" s="11" t="s">
        <v>523</v>
      </c>
      <c r="O125" s="11" t="s">
        <v>524</v>
      </c>
      <c r="P125" s="11" t="s">
        <v>44</v>
      </c>
      <c r="Q125" s="11" t="s">
        <v>44</v>
      </c>
      <c r="R125" s="11" t="s">
        <v>44</v>
      </c>
      <c r="S125" s="11" t="s">
        <v>44</v>
      </c>
      <c r="T125" s="11" t="s">
        <v>44</v>
      </c>
      <c r="U125" s="11" t="s">
        <v>44</v>
      </c>
      <c r="V125" s="11" t="s">
        <v>44</v>
      </c>
      <c r="W125" s="11" t="s">
        <v>44</v>
      </c>
      <c r="X125" s="11" t="s">
        <v>44</v>
      </c>
      <c r="Y125" s="11" t="s">
        <v>44</v>
      </c>
    </row>
    <row r="126" spans="1:25" s="12" customFormat="1" ht="20.100000000000001" customHeight="1" thickBot="1" x14ac:dyDescent="0.3">
      <c r="A126" s="12" t="s">
        <v>44</v>
      </c>
      <c r="B126" s="12" t="s">
        <v>44</v>
      </c>
      <c r="C126" s="12" t="s">
        <v>484</v>
      </c>
      <c r="D126" s="8" t="s">
        <v>485</v>
      </c>
      <c r="E126" s="12" t="s">
        <v>156</v>
      </c>
      <c r="F126" s="12" t="s">
        <v>47</v>
      </c>
      <c r="G126" s="12" t="s">
        <v>486</v>
      </c>
      <c r="H126" s="12" t="s">
        <v>60</v>
      </c>
      <c r="I126" s="12" t="s">
        <v>525</v>
      </c>
      <c r="J126" s="8" t="s">
        <v>526</v>
      </c>
      <c r="K126" s="12" t="s">
        <v>139</v>
      </c>
      <c r="L126" s="12" t="s">
        <v>47</v>
      </c>
      <c r="M126" s="12" t="s">
        <v>527</v>
      </c>
      <c r="N126" s="12" t="s">
        <v>528</v>
      </c>
      <c r="O126" s="12" t="s">
        <v>529</v>
      </c>
      <c r="P126" s="12" t="s">
        <v>44</v>
      </c>
      <c r="Q126" s="12" t="s">
        <v>44</v>
      </c>
      <c r="R126" s="12" t="s">
        <v>44</v>
      </c>
      <c r="S126" s="12" t="s">
        <v>44</v>
      </c>
      <c r="T126" s="12" t="s">
        <v>44</v>
      </c>
      <c r="U126" s="12" t="s">
        <v>44</v>
      </c>
      <c r="V126" s="12" t="s">
        <v>44</v>
      </c>
      <c r="W126" s="12" t="s">
        <v>44</v>
      </c>
      <c r="X126" s="12" t="s">
        <v>44</v>
      </c>
      <c r="Y126" s="12" t="s">
        <v>44</v>
      </c>
    </row>
    <row r="127" spans="1:25" ht="20.100000000000001" customHeight="1" thickBot="1" x14ac:dyDescent="0.3"/>
    <row r="128" spans="1:25" s="10" customFormat="1" ht="20.100000000000001" customHeight="1" x14ac:dyDescent="0.25">
      <c r="A128" s="10" t="s">
        <v>44</v>
      </c>
      <c r="B128" s="10" t="s">
        <v>44</v>
      </c>
      <c r="C128" s="10" t="s">
        <v>531</v>
      </c>
      <c r="D128" s="4" t="s">
        <v>532</v>
      </c>
      <c r="E128" s="10" t="s">
        <v>156</v>
      </c>
      <c r="F128" s="10" t="s">
        <v>47</v>
      </c>
      <c r="G128" s="10" t="s">
        <v>533</v>
      </c>
      <c r="H128" s="10" t="s">
        <v>44</v>
      </c>
      <c r="I128" s="10" t="s">
        <v>44</v>
      </c>
      <c r="J128" s="4" t="s">
        <v>44</v>
      </c>
      <c r="K128" s="10" t="s">
        <v>44</v>
      </c>
      <c r="L128" s="10" t="s">
        <v>44</v>
      </c>
      <c r="M128" s="10" t="s">
        <v>44</v>
      </c>
      <c r="N128" s="10" t="s">
        <v>44</v>
      </c>
      <c r="O128" s="10" t="s">
        <v>44</v>
      </c>
      <c r="P128" s="10" t="s">
        <v>534</v>
      </c>
      <c r="Q128" s="10" t="s">
        <v>535</v>
      </c>
      <c r="R128" s="10" t="s">
        <v>536</v>
      </c>
      <c r="S128" s="10" t="s">
        <v>537</v>
      </c>
      <c r="T128" s="10" t="s">
        <v>55</v>
      </c>
      <c r="U128" s="10" t="s">
        <v>56</v>
      </c>
      <c r="V128" s="10" t="s">
        <v>55</v>
      </c>
      <c r="W128" s="10" t="s">
        <v>56</v>
      </c>
      <c r="X128" s="10" t="s">
        <v>55</v>
      </c>
      <c r="Y128" s="10" t="s">
        <v>56</v>
      </c>
    </row>
    <row r="129" spans="1:25" s="11" customFormat="1" ht="20.100000000000001" customHeight="1" x14ac:dyDescent="0.25">
      <c r="A129" s="11" t="s">
        <v>44</v>
      </c>
      <c r="B129" s="11" t="s">
        <v>44</v>
      </c>
      <c r="C129" s="11" t="s">
        <v>531</v>
      </c>
      <c r="D129" s="6" t="s">
        <v>532</v>
      </c>
      <c r="E129" s="11" t="s">
        <v>156</v>
      </c>
      <c r="F129" s="11" t="s">
        <v>47</v>
      </c>
      <c r="G129" s="11" t="s">
        <v>533</v>
      </c>
      <c r="H129" s="11" t="s">
        <v>95</v>
      </c>
      <c r="I129" s="11" t="s">
        <v>538</v>
      </c>
      <c r="J129" s="6" t="s">
        <v>539</v>
      </c>
      <c r="K129" s="11" t="s">
        <v>540</v>
      </c>
      <c r="L129" s="11" t="s">
        <v>47</v>
      </c>
      <c r="M129" s="11" t="s">
        <v>541</v>
      </c>
      <c r="N129" s="11" t="s">
        <v>542</v>
      </c>
      <c r="O129" s="11" t="s">
        <v>53</v>
      </c>
      <c r="P129" s="11" t="s">
        <v>44</v>
      </c>
      <c r="Q129" s="11" t="s">
        <v>44</v>
      </c>
      <c r="R129" s="11" t="s">
        <v>44</v>
      </c>
      <c r="S129" s="11" t="s">
        <v>44</v>
      </c>
      <c r="T129" s="11" t="s">
        <v>44</v>
      </c>
      <c r="U129" s="11" t="s">
        <v>44</v>
      </c>
      <c r="V129" s="11" t="s">
        <v>44</v>
      </c>
      <c r="W129" s="11" t="s">
        <v>44</v>
      </c>
      <c r="X129" s="11" t="s">
        <v>44</v>
      </c>
      <c r="Y129" s="11" t="s">
        <v>44</v>
      </c>
    </row>
    <row r="130" spans="1:25" s="11" customFormat="1" ht="20.100000000000001" customHeight="1" x14ac:dyDescent="0.25">
      <c r="A130" s="11" t="s">
        <v>44</v>
      </c>
      <c r="B130" s="11" t="s">
        <v>44</v>
      </c>
      <c r="C130" s="11" t="s">
        <v>531</v>
      </c>
      <c r="D130" s="6" t="s">
        <v>532</v>
      </c>
      <c r="E130" s="11" t="s">
        <v>156</v>
      </c>
      <c r="F130" s="11" t="s">
        <v>47</v>
      </c>
      <c r="G130" s="11" t="s">
        <v>533</v>
      </c>
      <c r="H130" s="11" t="s">
        <v>95</v>
      </c>
      <c r="I130" s="11" t="s">
        <v>543</v>
      </c>
      <c r="J130" s="6" t="s">
        <v>544</v>
      </c>
      <c r="K130" s="11" t="s">
        <v>150</v>
      </c>
      <c r="L130" s="11" t="s">
        <v>47</v>
      </c>
      <c r="M130" s="11" t="s">
        <v>541</v>
      </c>
      <c r="N130" s="11" t="s">
        <v>545</v>
      </c>
      <c r="O130" s="11" t="s">
        <v>452</v>
      </c>
      <c r="P130" s="11" t="s">
        <v>44</v>
      </c>
      <c r="Q130" s="11" t="s">
        <v>44</v>
      </c>
      <c r="R130" s="11" t="s">
        <v>44</v>
      </c>
      <c r="S130" s="11" t="s">
        <v>44</v>
      </c>
      <c r="T130" s="11" t="s">
        <v>44</v>
      </c>
      <c r="U130" s="11" t="s">
        <v>44</v>
      </c>
      <c r="V130" s="11" t="s">
        <v>44</v>
      </c>
      <c r="W130" s="11" t="s">
        <v>44</v>
      </c>
      <c r="X130" s="11" t="s">
        <v>44</v>
      </c>
      <c r="Y130" s="11" t="s">
        <v>44</v>
      </c>
    </row>
    <row r="131" spans="1:25" s="11" customFormat="1" ht="20.100000000000001" customHeight="1" x14ac:dyDescent="0.25">
      <c r="A131" s="11" t="s">
        <v>44</v>
      </c>
      <c r="B131" s="11" t="s">
        <v>44</v>
      </c>
      <c r="C131" s="11" t="s">
        <v>531</v>
      </c>
      <c r="D131" s="6" t="s">
        <v>532</v>
      </c>
      <c r="E131" s="11" t="s">
        <v>156</v>
      </c>
      <c r="F131" s="11" t="s">
        <v>47</v>
      </c>
      <c r="G131" s="11" t="s">
        <v>533</v>
      </c>
      <c r="H131" s="11" t="s">
        <v>95</v>
      </c>
      <c r="I131" s="11" t="s">
        <v>546</v>
      </c>
      <c r="J131" s="6" t="s">
        <v>547</v>
      </c>
      <c r="K131" s="11" t="s">
        <v>156</v>
      </c>
      <c r="L131" s="11" t="s">
        <v>47</v>
      </c>
      <c r="M131" s="11" t="s">
        <v>548</v>
      </c>
      <c r="N131" s="11" t="s">
        <v>549</v>
      </c>
      <c r="O131" s="11" t="s">
        <v>550</v>
      </c>
      <c r="P131" s="11" t="s">
        <v>44</v>
      </c>
      <c r="Q131" s="11" t="s">
        <v>44</v>
      </c>
      <c r="R131" s="11" t="s">
        <v>44</v>
      </c>
      <c r="S131" s="11" t="s">
        <v>44</v>
      </c>
      <c r="T131" s="11" t="s">
        <v>44</v>
      </c>
      <c r="U131" s="11" t="s">
        <v>44</v>
      </c>
      <c r="V131" s="11" t="s">
        <v>44</v>
      </c>
      <c r="W131" s="11" t="s">
        <v>44</v>
      </c>
      <c r="X131" s="11" t="s">
        <v>44</v>
      </c>
      <c r="Y131" s="11" t="s">
        <v>44</v>
      </c>
    </row>
    <row r="132" spans="1:25" s="11" customFormat="1" ht="20.100000000000001" customHeight="1" x14ac:dyDescent="0.25">
      <c r="A132" s="11" t="s">
        <v>44</v>
      </c>
      <c r="B132" s="11" t="s">
        <v>44</v>
      </c>
      <c r="C132" s="11">
        <v>94210</v>
      </c>
      <c r="D132" s="6" t="s">
        <v>532</v>
      </c>
      <c r="E132" s="11" t="s">
        <v>156</v>
      </c>
      <c r="F132" s="11" t="s">
        <v>47</v>
      </c>
      <c r="G132" s="11" t="s">
        <v>533</v>
      </c>
      <c r="H132" s="11" t="s">
        <v>60</v>
      </c>
      <c r="I132" s="11" t="s">
        <v>67</v>
      </c>
      <c r="J132" s="6" t="s">
        <v>68</v>
      </c>
      <c r="K132" s="11" t="s">
        <v>63</v>
      </c>
      <c r="L132" s="11" t="s">
        <v>47</v>
      </c>
      <c r="M132" s="11" t="s">
        <v>551</v>
      </c>
      <c r="N132" s="11" t="s">
        <v>70</v>
      </c>
      <c r="O132" s="11" t="s">
        <v>552</v>
      </c>
      <c r="P132" s="11" t="s">
        <v>44</v>
      </c>
      <c r="Q132" s="11" t="s">
        <v>44</v>
      </c>
      <c r="R132" s="11" t="s">
        <v>44</v>
      </c>
      <c r="S132" s="11" t="s">
        <v>44</v>
      </c>
      <c r="T132" s="11" t="s">
        <v>44</v>
      </c>
      <c r="U132" s="11" t="s">
        <v>44</v>
      </c>
      <c r="V132" s="11" t="s">
        <v>44</v>
      </c>
      <c r="W132" s="11" t="s">
        <v>44</v>
      </c>
      <c r="X132" s="11" t="s">
        <v>44</v>
      </c>
      <c r="Y132" s="11" t="s">
        <v>44</v>
      </c>
    </row>
    <row r="133" spans="1:25" s="11" customFormat="1" ht="20.100000000000001" customHeight="1" x14ac:dyDescent="0.25">
      <c r="A133" s="11" t="s">
        <v>44</v>
      </c>
      <c r="B133" s="11" t="s">
        <v>44</v>
      </c>
      <c r="C133" s="11" t="s">
        <v>531</v>
      </c>
      <c r="D133" s="6" t="s">
        <v>532</v>
      </c>
      <c r="E133" s="11" t="s">
        <v>156</v>
      </c>
      <c r="F133" s="11" t="s">
        <v>47</v>
      </c>
      <c r="G133" s="11" t="s">
        <v>533</v>
      </c>
      <c r="H133" s="11" t="s">
        <v>60</v>
      </c>
      <c r="I133" s="11" t="s">
        <v>553</v>
      </c>
      <c r="J133" s="6" t="s">
        <v>554</v>
      </c>
      <c r="K133" s="11" t="s">
        <v>63</v>
      </c>
      <c r="L133" s="11" t="s">
        <v>47</v>
      </c>
      <c r="M133" s="11" t="s">
        <v>555</v>
      </c>
      <c r="N133" s="11" t="s">
        <v>129</v>
      </c>
      <c r="O133" s="11" t="s">
        <v>545</v>
      </c>
      <c r="P133" s="11" t="s">
        <v>44</v>
      </c>
      <c r="Q133" s="11" t="s">
        <v>44</v>
      </c>
      <c r="R133" s="11" t="s">
        <v>44</v>
      </c>
      <c r="S133" s="11" t="s">
        <v>44</v>
      </c>
      <c r="T133" s="11" t="s">
        <v>44</v>
      </c>
      <c r="U133" s="11" t="s">
        <v>44</v>
      </c>
      <c r="V133" s="11" t="s">
        <v>44</v>
      </c>
      <c r="W133" s="11" t="s">
        <v>44</v>
      </c>
      <c r="X133" s="11" t="s">
        <v>44</v>
      </c>
      <c r="Y133" s="11" t="s">
        <v>44</v>
      </c>
    </row>
    <row r="134" spans="1:25" s="11" customFormat="1" ht="20.100000000000001" customHeight="1" x14ac:dyDescent="0.25">
      <c r="A134" s="11" t="s">
        <v>44</v>
      </c>
      <c r="B134" s="11" t="s">
        <v>44</v>
      </c>
      <c r="C134" s="11" t="s">
        <v>531</v>
      </c>
      <c r="D134" s="6" t="s">
        <v>532</v>
      </c>
      <c r="E134" s="11" t="s">
        <v>156</v>
      </c>
      <c r="F134" s="11" t="s">
        <v>47</v>
      </c>
      <c r="G134" s="11" t="s">
        <v>533</v>
      </c>
      <c r="H134" s="11" t="s">
        <v>60</v>
      </c>
      <c r="I134" s="11" t="s">
        <v>520</v>
      </c>
      <c r="J134" s="6" t="s">
        <v>521</v>
      </c>
      <c r="K134" s="11" t="s">
        <v>133</v>
      </c>
      <c r="L134" s="11" t="s">
        <v>47</v>
      </c>
      <c r="M134" s="11" t="s">
        <v>556</v>
      </c>
      <c r="N134" s="11" t="s">
        <v>523</v>
      </c>
      <c r="O134" s="11" t="s">
        <v>270</v>
      </c>
      <c r="P134" s="11" t="s">
        <v>44</v>
      </c>
      <c r="Q134" s="11" t="s">
        <v>44</v>
      </c>
      <c r="R134" s="11" t="s">
        <v>44</v>
      </c>
      <c r="S134" s="11" t="s">
        <v>44</v>
      </c>
      <c r="T134" s="11" t="s">
        <v>44</v>
      </c>
      <c r="U134" s="11" t="s">
        <v>44</v>
      </c>
      <c r="V134" s="11" t="s">
        <v>44</v>
      </c>
      <c r="W134" s="11" t="s">
        <v>44</v>
      </c>
      <c r="X134" s="11" t="s">
        <v>44</v>
      </c>
      <c r="Y134" s="11" t="s">
        <v>44</v>
      </c>
    </row>
    <row r="135" spans="1:25" s="12" customFormat="1" ht="20.100000000000001" customHeight="1" thickBot="1" x14ac:dyDescent="0.3">
      <c r="A135" s="12" t="s">
        <v>44</v>
      </c>
      <c r="B135" s="12" t="s">
        <v>44</v>
      </c>
      <c r="C135" s="12" t="s">
        <v>531</v>
      </c>
      <c r="D135" s="8" t="s">
        <v>532</v>
      </c>
      <c r="E135" s="12" t="s">
        <v>156</v>
      </c>
      <c r="F135" s="12" t="s">
        <v>47</v>
      </c>
      <c r="G135" s="12" t="s">
        <v>533</v>
      </c>
      <c r="H135" s="12" t="s">
        <v>60</v>
      </c>
      <c r="I135" s="12" t="s">
        <v>525</v>
      </c>
      <c r="J135" s="8" t="s">
        <v>526</v>
      </c>
      <c r="K135" s="12" t="s">
        <v>139</v>
      </c>
      <c r="L135" s="12" t="s">
        <v>47</v>
      </c>
      <c r="M135" s="12" t="s">
        <v>557</v>
      </c>
      <c r="N135" s="12" t="s">
        <v>528</v>
      </c>
      <c r="O135" s="12" t="s">
        <v>558</v>
      </c>
      <c r="P135" s="12" t="s">
        <v>44</v>
      </c>
      <c r="Q135" s="12" t="s">
        <v>44</v>
      </c>
      <c r="R135" s="12" t="s">
        <v>44</v>
      </c>
      <c r="S135" s="12" t="s">
        <v>44</v>
      </c>
      <c r="T135" s="12" t="s">
        <v>44</v>
      </c>
      <c r="U135" s="12" t="s">
        <v>44</v>
      </c>
      <c r="V135" s="12" t="s">
        <v>44</v>
      </c>
      <c r="W135" s="12" t="s">
        <v>44</v>
      </c>
      <c r="X135" s="12" t="s">
        <v>44</v>
      </c>
      <c r="Y135" s="12" t="s">
        <v>44</v>
      </c>
    </row>
    <row r="136" spans="1:25" ht="20.100000000000001" customHeight="1" thickBot="1" x14ac:dyDescent="0.3"/>
    <row r="137" spans="1:25" s="22" customFormat="1" ht="20.100000000000001" customHeight="1" x14ac:dyDescent="0.25">
      <c r="A137" s="10" t="s">
        <v>44</v>
      </c>
      <c r="B137" s="10" t="s">
        <v>44</v>
      </c>
      <c r="C137" s="10" t="s">
        <v>560</v>
      </c>
      <c r="D137" s="4" t="s">
        <v>561</v>
      </c>
      <c r="E137" s="10" t="s">
        <v>37</v>
      </c>
      <c r="F137" s="10" t="s">
        <v>47</v>
      </c>
      <c r="G137" s="10" t="s">
        <v>562</v>
      </c>
      <c r="H137" s="10" t="s">
        <v>44</v>
      </c>
      <c r="I137" s="10" t="s">
        <v>44</v>
      </c>
      <c r="J137" s="4" t="s">
        <v>44</v>
      </c>
      <c r="K137" s="10" t="s">
        <v>44</v>
      </c>
      <c r="L137" s="10" t="s">
        <v>44</v>
      </c>
      <c r="M137" s="10" t="s">
        <v>44</v>
      </c>
      <c r="N137" s="10" t="s">
        <v>44</v>
      </c>
      <c r="O137" s="10" t="s">
        <v>44</v>
      </c>
      <c r="P137" s="10" t="s">
        <v>563</v>
      </c>
      <c r="Q137" s="10" t="s">
        <v>564</v>
      </c>
      <c r="R137" s="10" t="s">
        <v>565</v>
      </c>
      <c r="S137" s="10" t="s">
        <v>566</v>
      </c>
      <c r="T137" s="10" t="s">
        <v>55</v>
      </c>
      <c r="U137" s="10" t="s">
        <v>56</v>
      </c>
      <c r="V137" s="10" t="s">
        <v>55</v>
      </c>
      <c r="W137" s="10" t="s">
        <v>56</v>
      </c>
      <c r="X137" s="10" t="s">
        <v>55</v>
      </c>
      <c r="Y137" s="10" t="s">
        <v>56</v>
      </c>
    </row>
    <row r="138" spans="1:25" s="23" customFormat="1" ht="20.100000000000001" customHeight="1" x14ac:dyDescent="0.25">
      <c r="A138" s="11" t="s">
        <v>44</v>
      </c>
      <c r="B138" s="11" t="s">
        <v>44</v>
      </c>
      <c r="C138" s="11">
        <v>94231</v>
      </c>
      <c r="D138" s="6" t="s">
        <v>561</v>
      </c>
      <c r="E138" s="11" t="s">
        <v>37</v>
      </c>
      <c r="F138" s="11" t="s">
        <v>47</v>
      </c>
      <c r="G138" s="11" t="s">
        <v>562</v>
      </c>
      <c r="H138" s="11" t="s">
        <v>95</v>
      </c>
      <c r="I138" s="11" t="s">
        <v>464</v>
      </c>
      <c r="J138" s="6" t="s">
        <v>465</v>
      </c>
      <c r="K138" s="11" t="s">
        <v>466</v>
      </c>
      <c r="L138" s="11" t="s">
        <v>47</v>
      </c>
      <c r="M138" s="11" t="s">
        <v>567</v>
      </c>
      <c r="N138" s="11" t="s">
        <v>468</v>
      </c>
      <c r="O138" s="11" t="s">
        <v>568</v>
      </c>
      <c r="P138" s="11" t="s">
        <v>44</v>
      </c>
      <c r="Q138" s="11" t="s">
        <v>44</v>
      </c>
      <c r="R138" s="11" t="s">
        <v>44</v>
      </c>
      <c r="S138" s="11" t="s">
        <v>44</v>
      </c>
      <c r="T138" s="11" t="s">
        <v>44</v>
      </c>
      <c r="U138" s="11" t="s">
        <v>44</v>
      </c>
      <c r="V138" s="11" t="s">
        <v>44</v>
      </c>
      <c r="W138" s="11" t="s">
        <v>44</v>
      </c>
      <c r="X138" s="11" t="s">
        <v>44</v>
      </c>
      <c r="Y138" s="11" t="s">
        <v>44</v>
      </c>
    </row>
    <row r="139" spans="1:25" s="23" customFormat="1" ht="20.100000000000001" customHeight="1" x14ac:dyDescent="0.25">
      <c r="A139" s="11" t="s">
        <v>44</v>
      </c>
      <c r="B139" s="11" t="s">
        <v>44</v>
      </c>
      <c r="C139" s="11" t="s">
        <v>560</v>
      </c>
      <c r="D139" s="6" t="s">
        <v>561</v>
      </c>
      <c r="E139" s="11" t="s">
        <v>37</v>
      </c>
      <c r="F139" s="11" t="s">
        <v>47</v>
      </c>
      <c r="G139" s="11" t="s">
        <v>562</v>
      </c>
      <c r="H139" s="11" t="s">
        <v>95</v>
      </c>
      <c r="I139" s="11" t="s">
        <v>336</v>
      </c>
      <c r="J139" s="6" t="s">
        <v>337</v>
      </c>
      <c r="K139" s="11" t="s">
        <v>38</v>
      </c>
      <c r="L139" s="11" t="s">
        <v>179</v>
      </c>
      <c r="M139" s="11" t="s">
        <v>569</v>
      </c>
      <c r="N139" s="11" t="s">
        <v>339</v>
      </c>
      <c r="O139" s="11" t="s">
        <v>57</v>
      </c>
      <c r="P139" s="11" t="s">
        <v>44</v>
      </c>
      <c r="Q139" s="11" t="s">
        <v>44</v>
      </c>
      <c r="R139" s="11" t="s">
        <v>44</v>
      </c>
      <c r="S139" s="11" t="s">
        <v>44</v>
      </c>
      <c r="T139" s="11" t="s">
        <v>44</v>
      </c>
      <c r="U139" s="11" t="s">
        <v>44</v>
      </c>
      <c r="V139" s="11" t="s">
        <v>44</v>
      </c>
      <c r="W139" s="11" t="s">
        <v>44</v>
      </c>
      <c r="X139" s="11" t="s">
        <v>44</v>
      </c>
      <c r="Y139" s="11" t="s">
        <v>44</v>
      </c>
    </row>
    <row r="140" spans="1:25" s="23" customFormat="1" ht="20.100000000000001" customHeight="1" x14ac:dyDescent="0.25">
      <c r="A140" s="11" t="s">
        <v>44</v>
      </c>
      <c r="B140" s="11" t="s">
        <v>44</v>
      </c>
      <c r="C140" s="11" t="s">
        <v>560</v>
      </c>
      <c r="D140" s="6" t="s">
        <v>561</v>
      </c>
      <c r="E140" s="11" t="s">
        <v>37</v>
      </c>
      <c r="F140" s="11" t="s">
        <v>47</v>
      </c>
      <c r="G140" s="11" t="s">
        <v>562</v>
      </c>
      <c r="H140" s="11" t="s">
        <v>95</v>
      </c>
      <c r="I140" s="11" t="s">
        <v>570</v>
      </c>
      <c r="J140" s="6" t="s">
        <v>571</v>
      </c>
      <c r="K140" s="11" t="s">
        <v>38</v>
      </c>
      <c r="L140" s="11" t="s">
        <v>47</v>
      </c>
      <c r="M140" s="11" t="s">
        <v>572</v>
      </c>
      <c r="N140" s="11" t="s">
        <v>573</v>
      </c>
      <c r="O140" s="11" t="s">
        <v>220</v>
      </c>
      <c r="P140" s="11" t="s">
        <v>44</v>
      </c>
      <c r="Q140" s="11" t="s">
        <v>44</v>
      </c>
      <c r="R140" s="11" t="s">
        <v>44</v>
      </c>
      <c r="S140" s="11" t="s">
        <v>44</v>
      </c>
      <c r="T140" s="11" t="s">
        <v>44</v>
      </c>
      <c r="U140" s="11" t="s">
        <v>44</v>
      </c>
      <c r="V140" s="11" t="s">
        <v>44</v>
      </c>
      <c r="W140" s="11" t="s">
        <v>44</v>
      </c>
      <c r="X140" s="11" t="s">
        <v>44</v>
      </c>
      <c r="Y140" s="11" t="s">
        <v>44</v>
      </c>
    </row>
    <row r="141" spans="1:25" s="23" customFormat="1" ht="20.100000000000001" customHeight="1" x14ac:dyDescent="0.25">
      <c r="A141" s="11" t="s">
        <v>44</v>
      </c>
      <c r="B141" s="11" t="s">
        <v>44</v>
      </c>
      <c r="C141" s="11" t="s">
        <v>560</v>
      </c>
      <c r="D141" s="6" t="s">
        <v>561</v>
      </c>
      <c r="E141" s="11" t="s">
        <v>37</v>
      </c>
      <c r="F141" s="11" t="s">
        <v>47</v>
      </c>
      <c r="G141" s="11" t="s">
        <v>562</v>
      </c>
      <c r="H141" s="11" t="s">
        <v>95</v>
      </c>
      <c r="I141" s="11" t="s">
        <v>574</v>
      </c>
      <c r="J141" s="6" t="s">
        <v>575</v>
      </c>
      <c r="K141" s="11" t="s">
        <v>38</v>
      </c>
      <c r="L141" s="11" t="s">
        <v>47</v>
      </c>
      <c r="M141" s="11" t="s">
        <v>576</v>
      </c>
      <c r="N141" s="11" t="s">
        <v>577</v>
      </c>
      <c r="O141" s="11" t="s">
        <v>578</v>
      </c>
      <c r="P141" s="11" t="s">
        <v>44</v>
      </c>
      <c r="Q141" s="11" t="s">
        <v>44</v>
      </c>
      <c r="R141" s="11" t="s">
        <v>44</v>
      </c>
      <c r="S141" s="11" t="s">
        <v>44</v>
      </c>
      <c r="T141" s="11" t="s">
        <v>44</v>
      </c>
      <c r="U141" s="11" t="s">
        <v>44</v>
      </c>
      <c r="V141" s="11" t="s">
        <v>44</v>
      </c>
      <c r="W141" s="11" t="s">
        <v>44</v>
      </c>
      <c r="X141" s="11" t="s">
        <v>44</v>
      </c>
      <c r="Y141" s="11" t="s">
        <v>44</v>
      </c>
    </row>
    <row r="142" spans="1:25" s="23" customFormat="1" ht="20.100000000000001" customHeight="1" x14ac:dyDescent="0.25">
      <c r="A142" s="11" t="s">
        <v>44</v>
      </c>
      <c r="B142" s="11" t="s">
        <v>44</v>
      </c>
      <c r="C142" s="11">
        <v>94231</v>
      </c>
      <c r="D142" s="6" t="s">
        <v>561</v>
      </c>
      <c r="E142" s="11" t="s">
        <v>37</v>
      </c>
      <c r="F142" s="11" t="s">
        <v>47</v>
      </c>
      <c r="G142" s="11" t="s">
        <v>562</v>
      </c>
      <c r="H142" s="11" t="s">
        <v>95</v>
      </c>
      <c r="I142" s="11" t="s">
        <v>579</v>
      </c>
      <c r="J142" s="6" t="s">
        <v>580</v>
      </c>
      <c r="K142" s="11" t="s">
        <v>37</v>
      </c>
      <c r="L142" s="11" t="s">
        <v>47</v>
      </c>
      <c r="M142" s="11" t="s">
        <v>581</v>
      </c>
      <c r="N142" s="11" t="s">
        <v>582</v>
      </c>
      <c r="O142" s="11" t="s">
        <v>583</v>
      </c>
      <c r="P142" s="11" t="s">
        <v>44</v>
      </c>
      <c r="Q142" s="11" t="s">
        <v>44</v>
      </c>
      <c r="R142" s="11" t="s">
        <v>44</v>
      </c>
      <c r="S142" s="11" t="s">
        <v>44</v>
      </c>
      <c r="T142" s="11" t="s">
        <v>44</v>
      </c>
      <c r="U142" s="11" t="s">
        <v>44</v>
      </c>
      <c r="V142" s="11" t="s">
        <v>44</v>
      </c>
      <c r="W142" s="11" t="s">
        <v>44</v>
      </c>
      <c r="X142" s="11" t="s">
        <v>44</v>
      </c>
      <c r="Y142" s="11" t="s">
        <v>44</v>
      </c>
    </row>
    <row r="143" spans="1:25" s="23" customFormat="1" ht="20.100000000000001" customHeight="1" x14ac:dyDescent="0.25">
      <c r="A143" s="11" t="s">
        <v>44</v>
      </c>
      <c r="B143" s="11" t="s">
        <v>44</v>
      </c>
      <c r="C143" s="11" t="s">
        <v>560</v>
      </c>
      <c r="D143" s="6" t="s">
        <v>561</v>
      </c>
      <c r="E143" s="11" t="s">
        <v>37</v>
      </c>
      <c r="F143" s="11" t="s">
        <v>47</v>
      </c>
      <c r="G143" s="11" t="s">
        <v>562</v>
      </c>
      <c r="H143" s="11" t="s">
        <v>60</v>
      </c>
      <c r="I143" s="11" t="s">
        <v>67</v>
      </c>
      <c r="J143" s="6" t="s">
        <v>68</v>
      </c>
      <c r="K143" s="11" t="s">
        <v>63</v>
      </c>
      <c r="L143" s="11" t="s">
        <v>47</v>
      </c>
      <c r="M143" s="11" t="s">
        <v>584</v>
      </c>
      <c r="N143" s="11" t="s">
        <v>70</v>
      </c>
      <c r="O143" s="11" t="s">
        <v>585</v>
      </c>
      <c r="P143" s="11" t="s">
        <v>44</v>
      </c>
      <c r="Q143" s="11" t="s">
        <v>44</v>
      </c>
      <c r="R143" s="11" t="s">
        <v>44</v>
      </c>
      <c r="S143" s="11" t="s">
        <v>44</v>
      </c>
      <c r="T143" s="11" t="s">
        <v>44</v>
      </c>
      <c r="U143" s="11" t="s">
        <v>44</v>
      </c>
      <c r="V143" s="11" t="s">
        <v>44</v>
      </c>
      <c r="W143" s="11" t="s">
        <v>44</v>
      </c>
      <c r="X143" s="11" t="s">
        <v>44</v>
      </c>
      <c r="Y143" s="11" t="s">
        <v>44</v>
      </c>
    </row>
    <row r="144" spans="1:25" s="23" customFormat="1" ht="20.100000000000001" customHeight="1" x14ac:dyDescent="0.25">
      <c r="A144" s="11" t="s">
        <v>44</v>
      </c>
      <c r="B144" s="11" t="s">
        <v>44</v>
      </c>
      <c r="C144" s="11" t="s">
        <v>560</v>
      </c>
      <c r="D144" s="6" t="s">
        <v>561</v>
      </c>
      <c r="E144" s="11" t="s">
        <v>37</v>
      </c>
      <c r="F144" s="11" t="s">
        <v>47</v>
      </c>
      <c r="G144" s="11" t="s">
        <v>562</v>
      </c>
      <c r="H144" s="11" t="s">
        <v>60</v>
      </c>
      <c r="I144" s="11" t="s">
        <v>553</v>
      </c>
      <c r="J144" s="6" t="s">
        <v>554</v>
      </c>
      <c r="K144" s="11" t="s">
        <v>63</v>
      </c>
      <c r="L144" s="11" t="s">
        <v>47</v>
      </c>
      <c r="M144" s="11" t="s">
        <v>586</v>
      </c>
      <c r="N144" s="11" t="s">
        <v>129</v>
      </c>
      <c r="O144" s="11" t="s">
        <v>587</v>
      </c>
      <c r="P144" s="11" t="s">
        <v>44</v>
      </c>
      <c r="Q144" s="11" t="s">
        <v>44</v>
      </c>
      <c r="R144" s="11" t="s">
        <v>44</v>
      </c>
      <c r="S144" s="11" t="s">
        <v>44</v>
      </c>
      <c r="T144" s="11" t="s">
        <v>44</v>
      </c>
      <c r="U144" s="11" t="s">
        <v>44</v>
      </c>
      <c r="V144" s="11" t="s">
        <v>44</v>
      </c>
      <c r="W144" s="11" t="s">
        <v>44</v>
      </c>
      <c r="X144" s="11" t="s">
        <v>44</v>
      </c>
      <c r="Y144" s="11" t="s">
        <v>44</v>
      </c>
    </row>
    <row r="145" spans="1:25" s="23" customFormat="1" ht="20.100000000000001" customHeight="1" x14ac:dyDescent="0.25">
      <c r="A145" s="11" t="s">
        <v>44</v>
      </c>
      <c r="B145" s="11" t="s">
        <v>44</v>
      </c>
      <c r="C145" s="11" t="s">
        <v>560</v>
      </c>
      <c r="D145" s="6" t="s">
        <v>561</v>
      </c>
      <c r="E145" s="11" t="s">
        <v>37</v>
      </c>
      <c r="F145" s="11" t="s">
        <v>47</v>
      </c>
      <c r="G145" s="11" t="s">
        <v>562</v>
      </c>
      <c r="H145" s="11" t="s">
        <v>60</v>
      </c>
      <c r="I145" s="11" t="s">
        <v>520</v>
      </c>
      <c r="J145" s="6" t="s">
        <v>521</v>
      </c>
      <c r="K145" s="11" t="s">
        <v>133</v>
      </c>
      <c r="L145" s="11" t="s">
        <v>47</v>
      </c>
      <c r="M145" s="11" t="s">
        <v>588</v>
      </c>
      <c r="N145" s="11" t="s">
        <v>523</v>
      </c>
      <c r="O145" s="11" t="s">
        <v>589</v>
      </c>
      <c r="P145" s="11" t="s">
        <v>44</v>
      </c>
      <c r="Q145" s="11" t="s">
        <v>44</v>
      </c>
      <c r="R145" s="11" t="s">
        <v>44</v>
      </c>
      <c r="S145" s="11" t="s">
        <v>44</v>
      </c>
      <c r="T145" s="11" t="s">
        <v>44</v>
      </c>
      <c r="U145" s="11" t="s">
        <v>44</v>
      </c>
      <c r="V145" s="11" t="s">
        <v>44</v>
      </c>
      <c r="W145" s="11" t="s">
        <v>44</v>
      </c>
      <c r="X145" s="11" t="s">
        <v>44</v>
      </c>
      <c r="Y145" s="11" t="s">
        <v>44</v>
      </c>
    </row>
    <row r="146" spans="1:25" s="24" customFormat="1" ht="20.100000000000001" customHeight="1" thickBot="1" x14ac:dyDescent="0.3">
      <c r="A146" s="12" t="s">
        <v>44</v>
      </c>
      <c r="B146" s="12" t="s">
        <v>44</v>
      </c>
      <c r="C146" s="12" t="s">
        <v>560</v>
      </c>
      <c r="D146" s="8" t="s">
        <v>561</v>
      </c>
      <c r="E146" s="12" t="s">
        <v>37</v>
      </c>
      <c r="F146" s="12" t="s">
        <v>47</v>
      </c>
      <c r="G146" s="12" t="s">
        <v>562</v>
      </c>
      <c r="H146" s="12" t="s">
        <v>60</v>
      </c>
      <c r="I146" s="12" t="s">
        <v>525</v>
      </c>
      <c r="J146" s="8" t="s">
        <v>526</v>
      </c>
      <c r="K146" s="12" t="s">
        <v>139</v>
      </c>
      <c r="L146" s="12" t="s">
        <v>47</v>
      </c>
      <c r="M146" s="12" t="s">
        <v>590</v>
      </c>
      <c r="N146" s="12" t="s">
        <v>528</v>
      </c>
      <c r="O146" s="12" t="s">
        <v>591</v>
      </c>
      <c r="P146" s="12" t="s">
        <v>44</v>
      </c>
      <c r="Q146" s="12" t="s">
        <v>44</v>
      </c>
      <c r="R146" s="12" t="s">
        <v>44</v>
      </c>
      <c r="S146" s="12" t="s">
        <v>44</v>
      </c>
      <c r="T146" s="12" t="s">
        <v>44</v>
      </c>
      <c r="U146" s="12" t="s">
        <v>44</v>
      </c>
      <c r="V146" s="12" t="s">
        <v>44</v>
      </c>
      <c r="W146" s="12" t="s">
        <v>44</v>
      </c>
      <c r="X146" s="12" t="s">
        <v>44</v>
      </c>
      <c r="Y146" s="12" t="s">
        <v>44</v>
      </c>
    </row>
    <row r="147" spans="1:25" ht="20.100000000000001" customHeight="1" thickBot="1" x14ac:dyDescent="0.3"/>
    <row r="148" spans="1:25" s="22" customFormat="1" ht="20.100000000000001" customHeight="1" x14ac:dyDescent="0.25">
      <c r="A148" s="10" t="s">
        <v>44</v>
      </c>
      <c r="B148" s="10" t="s">
        <v>44</v>
      </c>
      <c r="C148" s="10" t="s">
        <v>595</v>
      </c>
      <c r="D148" s="4" t="s">
        <v>596</v>
      </c>
      <c r="E148" s="10" t="s">
        <v>156</v>
      </c>
      <c r="F148" s="10" t="s">
        <v>47</v>
      </c>
      <c r="G148" s="10" t="s">
        <v>597</v>
      </c>
      <c r="H148" s="10" t="s">
        <v>44</v>
      </c>
      <c r="I148" s="10" t="s">
        <v>44</v>
      </c>
      <c r="J148" s="4" t="s">
        <v>44</v>
      </c>
      <c r="K148" s="10" t="s">
        <v>44</v>
      </c>
      <c r="L148" s="10" t="s">
        <v>44</v>
      </c>
      <c r="M148" s="10" t="s">
        <v>44</v>
      </c>
      <c r="N148" s="10" t="s">
        <v>44</v>
      </c>
      <c r="O148" s="10" t="s">
        <v>44</v>
      </c>
      <c r="P148" s="10" t="s">
        <v>598</v>
      </c>
      <c r="Q148" s="10" t="s">
        <v>599</v>
      </c>
      <c r="R148" s="10" t="s">
        <v>600</v>
      </c>
      <c r="S148" s="10" t="s">
        <v>601</v>
      </c>
      <c r="T148" s="10" t="s">
        <v>55</v>
      </c>
      <c r="U148" s="10" t="s">
        <v>56</v>
      </c>
      <c r="V148" s="10" t="s">
        <v>55</v>
      </c>
      <c r="W148" s="10" t="s">
        <v>56</v>
      </c>
      <c r="X148" s="10" t="s">
        <v>55</v>
      </c>
      <c r="Y148" s="10" t="s">
        <v>56</v>
      </c>
    </row>
    <row r="149" spans="1:25" s="23" customFormat="1" ht="20.100000000000001" customHeight="1" x14ac:dyDescent="0.25">
      <c r="A149" s="11" t="s">
        <v>44</v>
      </c>
      <c r="B149" s="11" t="s">
        <v>44</v>
      </c>
      <c r="C149" s="11">
        <v>87905</v>
      </c>
      <c r="D149" s="6" t="s">
        <v>596</v>
      </c>
      <c r="E149" s="11" t="s">
        <v>156</v>
      </c>
      <c r="F149" s="11" t="s">
        <v>47</v>
      </c>
      <c r="G149" s="11" t="s">
        <v>597</v>
      </c>
      <c r="H149" s="11" t="s">
        <v>60</v>
      </c>
      <c r="I149" s="11" t="s">
        <v>602</v>
      </c>
      <c r="J149" s="6" t="s">
        <v>603</v>
      </c>
      <c r="K149" s="11" t="s">
        <v>79</v>
      </c>
      <c r="L149" s="11" t="s">
        <v>47</v>
      </c>
      <c r="M149" s="11">
        <v>4.1999999999999997E-3</v>
      </c>
      <c r="N149" s="11" t="s">
        <v>605</v>
      </c>
      <c r="O149" s="11" t="s">
        <v>606</v>
      </c>
      <c r="P149" s="11" t="s">
        <v>44</v>
      </c>
      <c r="Q149" s="11" t="s">
        <v>44</v>
      </c>
      <c r="R149" s="11" t="s">
        <v>44</v>
      </c>
      <c r="S149" s="11" t="s">
        <v>44</v>
      </c>
      <c r="T149" s="11" t="s">
        <v>44</v>
      </c>
      <c r="U149" s="11" t="s">
        <v>44</v>
      </c>
      <c r="V149" s="11" t="s">
        <v>44</v>
      </c>
      <c r="W149" s="11" t="s">
        <v>44</v>
      </c>
      <c r="X149" s="11" t="s">
        <v>44</v>
      </c>
      <c r="Y149" s="11" t="s">
        <v>44</v>
      </c>
    </row>
    <row r="150" spans="1:25" s="23" customFormat="1" ht="20.100000000000001" customHeight="1" x14ac:dyDescent="0.25">
      <c r="A150" s="11" t="s">
        <v>44</v>
      </c>
      <c r="B150" s="11" t="s">
        <v>44</v>
      </c>
      <c r="C150" s="11" t="s">
        <v>595</v>
      </c>
      <c r="D150" s="6" t="s">
        <v>596</v>
      </c>
      <c r="E150" s="11" t="s">
        <v>156</v>
      </c>
      <c r="F150" s="11" t="s">
        <v>47</v>
      </c>
      <c r="G150" s="11" t="s">
        <v>597</v>
      </c>
      <c r="H150" s="11" t="s">
        <v>60</v>
      </c>
      <c r="I150" s="11" t="s">
        <v>61</v>
      </c>
      <c r="J150" s="6" t="s">
        <v>62</v>
      </c>
      <c r="K150" s="11" t="s">
        <v>63</v>
      </c>
      <c r="L150" s="11" t="s">
        <v>47</v>
      </c>
      <c r="M150" s="11" t="s">
        <v>607</v>
      </c>
      <c r="N150" s="11" t="s">
        <v>65</v>
      </c>
      <c r="O150" s="11" t="s">
        <v>608</v>
      </c>
      <c r="P150" s="11" t="s">
        <v>44</v>
      </c>
      <c r="Q150" s="11" t="s">
        <v>44</v>
      </c>
      <c r="R150" s="11" t="s">
        <v>44</v>
      </c>
      <c r="S150" s="11" t="s">
        <v>44</v>
      </c>
      <c r="T150" s="11" t="s">
        <v>44</v>
      </c>
      <c r="U150" s="11" t="s">
        <v>44</v>
      </c>
      <c r="V150" s="11" t="s">
        <v>44</v>
      </c>
      <c r="W150" s="11" t="s">
        <v>44</v>
      </c>
      <c r="X150" s="11" t="s">
        <v>44</v>
      </c>
      <c r="Y150" s="11" t="s">
        <v>44</v>
      </c>
    </row>
    <row r="151" spans="1:25" s="24" customFormat="1" ht="20.100000000000001" customHeight="1" thickBot="1" x14ac:dyDescent="0.3">
      <c r="A151" s="12" t="s">
        <v>44</v>
      </c>
      <c r="B151" s="12" t="s">
        <v>44</v>
      </c>
      <c r="C151" s="12" t="s">
        <v>595</v>
      </c>
      <c r="D151" s="8" t="s">
        <v>596</v>
      </c>
      <c r="E151" s="12" t="s">
        <v>156</v>
      </c>
      <c r="F151" s="12" t="s">
        <v>47</v>
      </c>
      <c r="G151" s="12" t="s">
        <v>597</v>
      </c>
      <c r="H151" s="12" t="s">
        <v>60</v>
      </c>
      <c r="I151" s="12" t="s">
        <v>67</v>
      </c>
      <c r="J151" s="8" t="s">
        <v>68</v>
      </c>
      <c r="K151" s="12" t="s">
        <v>63</v>
      </c>
      <c r="L151" s="12" t="s">
        <v>47</v>
      </c>
      <c r="M151" s="12" t="s">
        <v>609</v>
      </c>
      <c r="N151" s="12" t="s">
        <v>70</v>
      </c>
      <c r="O151" s="12" t="s">
        <v>610</v>
      </c>
      <c r="P151" s="12" t="s">
        <v>44</v>
      </c>
      <c r="Q151" s="12" t="s">
        <v>44</v>
      </c>
      <c r="R151" s="12" t="s">
        <v>44</v>
      </c>
      <c r="S151" s="12" t="s">
        <v>44</v>
      </c>
      <c r="T151" s="12" t="s">
        <v>44</v>
      </c>
      <c r="U151" s="12" t="s">
        <v>44</v>
      </c>
      <c r="V151" s="12" t="s">
        <v>44</v>
      </c>
      <c r="W151" s="12" t="s">
        <v>44</v>
      </c>
      <c r="X151" s="12" t="s">
        <v>44</v>
      </c>
      <c r="Y151" s="12" t="s">
        <v>44</v>
      </c>
    </row>
    <row r="152" spans="1:25" ht="20.100000000000001" customHeight="1" thickBot="1" x14ac:dyDescent="0.3"/>
    <row r="153" spans="1:25" s="22" customFormat="1" ht="20.100000000000001" customHeight="1" x14ac:dyDescent="0.25">
      <c r="A153" s="10" t="s">
        <v>44</v>
      </c>
      <c r="B153" s="10" t="s">
        <v>44</v>
      </c>
      <c r="C153" s="10" t="s">
        <v>611</v>
      </c>
      <c r="D153" s="4" t="s">
        <v>612</v>
      </c>
      <c r="E153" s="10" t="s">
        <v>79</v>
      </c>
      <c r="F153" s="10" t="s">
        <v>47</v>
      </c>
      <c r="G153" s="10" t="s">
        <v>613</v>
      </c>
      <c r="H153" s="10" t="s">
        <v>44</v>
      </c>
      <c r="I153" s="10" t="s">
        <v>44</v>
      </c>
      <c r="J153" s="4" t="s">
        <v>44</v>
      </c>
      <c r="K153" s="10" t="s">
        <v>44</v>
      </c>
      <c r="L153" s="10" t="s">
        <v>44</v>
      </c>
      <c r="M153" s="10" t="s">
        <v>44</v>
      </c>
      <c r="N153" s="10" t="s">
        <v>44</v>
      </c>
      <c r="O153" s="10" t="s">
        <v>44</v>
      </c>
      <c r="P153" s="10" t="s">
        <v>614</v>
      </c>
      <c r="Q153" s="10" t="s">
        <v>615</v>
      </c>
      <c r="R153" s="10" t="s">
        <v>616</v>
      </c>
      <c r="S153" s="10" t="s">
        <v>617</v>
      </c>
      <c r="T153" s="10" t="s">
        <v>203</v>
      </c>
      <c r="U153" s="10" t="s">
        <v>618</v>
      </c>
      <c r="V153" s="10" t="s">
        <v>55</v>
      </c>
      <c r="W153" s="10" t="s">
        <v>56</v>
      </c>
      <c r="X153" s="10" t="s">
        <v>176</v>
      </c>
      <c r="Y153" s="10" t="s">
        <v>619</v>
      </c>
    </row>
    <row r="154" spans="1:25" s="23" customFormat="1" ht="20.100000000000001" customHeight="1" x14ac:dyDescent="0.25">
      <c r="A154" s="11" t="s">
        <v>44</v>
      </c>
      <c r="B154" s="11" t="s">
        <v>44</v>
      </c>
      <c r="C154" s="11" t="s">
        <v>611</v>
      </c>
      <c r="D154" s="6" t="s">
        <v>612</v>
      </c>
      <c r="E154" s="11" t="s">
        <v>79</v>
      </c>
      <c r="F154" s="11" t="s">
        <v>47</v>
      </c>
      <c r="G154" s="11" t="s">
        <v>613</v>
      </c>
      <c r="H154" s="11" t="s">
        <v>95</v>
      </c>
      <c r="I154" s="11" t="s">
        <v>620</v>
      </c>
      <c r="J154" s="6" t="s">
        <v>621</v>
      </c>
      <c r="K154" s="11" t="s">
        <v>79</v>
      </c>
      <c r="L154" s="11" t="s">
        <v>179</v>
      </c>
      <c r="M154" s="11" t="s">
        <v>418</v>
      </c>
      <c r="N154" s="11" t="s">
        <v>622</v>
      </c>
      <c r="O154" s="11" t="s">
        <v>623</v>
      </c>
      <c r="P154" s="11" t="s">
        <v>44</v>
      </c>
      <c r="Q154" s="11" t="s">
        <v>44</v>
      </c>
      <c r="R154" s="11" t="s">
        <v>44</v>
      </c>
      <c r="S154" s="11" t="s">
        <v>44</v>
      </c>
      <c r="T154" s="11" t="s">
        <v>44</v>
      </c>
      <c r="U154" s="11" t="s">
        <v>44</v>
      </c>
      <c r="V154" s="11" t="s">
        <v>44</v>
      </c>
      <c r="W154" s="11" t="s">
        <v>44</v>
      </c>
      <c r="X154" s="11" t="s">
        <v>44</v>
      </c>
      <c r="Y154" s="11" t="s">
        <v>44</v>
      </c>
    </row>
    <row r="155" spans="1:25" s="23" customFormat="1" ht="20.100000000000001" customHeight="1" x14ac:dyDescent="0.25">
      <c r="A155" s="11" t="s">
        <v>44</v>
      </c>
      <c r="B155" s="11" t="s">
        <v>44</v>
      </c>
      <c r="C155" s="11" t="s">
        <v>611</v>
      </c>
      <c r="D155" s="6" t="s">
        <v>612</v>
      </c>
      <c r="E155" s="11" t="s">
        <v>79</v>
      </c>
      <c r="F155" s="11" t="s">
        <v>47</v>
      </c>
      <c r="G155" s="11" t="s">
        <v>613</v>
      </c>
      <c r="H155" s="11" t="s">
        <v>95</v>
      </c>
      <c r="I155" s="11" t="s">
        <v>183</v>
      </c>
      <c r="J155" s="6" t="s">
        <v>184</v>
      </c>
      <c r="K155" s="11" t="s">
        <v>38</v>
      </c>
      <c r="L155" s="11" t="s">
        <v>47</v>
      </c>
      <c r="M155" s="11" t="s">
        <v>624</v>
      </c>
      <c r="N155" s="11" t="s">
        <v>186</v>
      </c>
      <c r="O155" s="11" t="s">
        <v>625</v>
      </c>
      <c r="P155" s="11" t="s">
        <v>44</v>
      </c>
      <c r="Q155" s="11" t="s">
        <v>44</v>
      </c>
      <c r="R155" s="11" t="s">
        <v>44</v>
      </c>
      <c r="S155" s="11" t="s">
        <v>44</v>
      </c>
      <c r="T155" s="11" t="s">
        <v>44</v>
      </c>
      <c r="U155" s="11" t="s">
        <v>44</v>
      </c>
      <c r="V155" s="11" t="s">
        <v>44</v>
      </c>
      <c r="W155" s="11" t="s">
        <v>44</v>
      </c>
      <c r="X155" s="11" t="s">
        <v>44</v>
      </c>
      <c r="Y155" s="11" t="s">
        <v>44</v>
      </c>
    </row>
    <row r="156" spans="1:25" s="23" customFormat="1" ht="20.100000000000001" customHeight="1" x14ac:dyDescent="0.25">
      <c r="A156" s="11" t="s">
        <v>44</v>
      </c>
      <c r="B156" s="11" t="s">
        <v>44</v>
      </c>
      <c r="C156" s="11" t="s">
        <v>611</v>
      </c>
      <c r="D156" s="6" t="s">
        <v>612</v>
      </c>
      <c r="E156" s="11" t="s">
        <v>79</v>
      </c>
      <c r="F156" s="11" t="s">
        <v>47</v>
      </c>
      <c r="G156" s="11" t="s">
        <v>613</v>
      </c>
      <c r="H156" s="11" t="s">
        <v>60</v>
      </c>
      <c r="I156" s="11" t="s">
        <v>195</v>
      </c>
      <c r="J156" s="6" t="s">
        <v>196</v>
      </c>
      <c r="K156" s="11" t="s">
        <v>63</v>
      </c>
      <c r="L156" s="11" t="s">
        <v>47</v>
      </c>
      <c r="M156" s="11" t="s">
        <v>626</v>
      </c>
      <c r="N156" s="11" t="s">
        <v>198</v>
      </c>
      <c r="O156" s="11" t="s">
        <v>627</v>
      </c>
      <c r="P156" s="11" t="s">
        <v>44</v>
      </c>
      <c r="Q156" s="11" t="s">
        <v>44</v>
      </c>
      <c r="R156" s="11" t="s">
        <v>44</v>
      </c>
      <c r="S156" s="11" t="s">
        <v>44</v>
      </c>
      <c r="T156" s="11" t="s">
        <v>44</v>
      </c>
      <c r="U156" s="11" t="s">
        <v>44</v>
      </c>
      <c r="V156" s="11" t="s">
        <v>44</v>
      </c>
      <c r="W156" s="11" t="s">
        <v>44</v>
      </c>
      <c r="X156" s="11" t="s">
        <v>44</v>
      </c>
      <c r="Y156" s="11" t="s">
        <v>44</v>
      </c>
    </row>
    <row r="157" spans="1:25" s="23" customFormat="1" ht="20.100000000000001" customHeight="1" x14ac:dyDescent="0.25">
      <c r="A157" s="11" t="s">
        <v>44</v>
      </c>
      <c r="B157" s="11" t="s">
        <v>44</v>
      </c>
      <c r="C157" s="11" t="s">
        <v>611</v>
      </c>
      <c r="D157" s="6" t="s">
        <v>612</v>
      </c>
      <c r="E157" s="11" t="s">
        <v>79</v>
      </c>
      <c r="F157" s="11" t="s">
        <v>47</v>
      </c>
      <c r="G157" s="11" t="s">
        <v>613</v>
      </c>
      <c r="H157" s="11" t="s">
        <v>60</v>
      </c>
      <c r="I157" s="11" t="s">
        <v>200</v>
      </c>
      <c r="J157" s="6" t="s">
        <v>201</v>
      </c>
      <c r="K157" s="11" t="s">
        <v>133</v>
      </c>
      <c r="L157" s="11" t="s">
        <v>47</v>
      </c>
      <c r="M157" s="11" t="s">
        <v>628</v>
      </c>
      <c r="N157" s="11" t="s">
        <v>203</v>
      </c>
      <c r="O157" s="11" t="s">
        <v>629</v>
      </c>
      <c r="P157" s="11" t="s">
        <v>44</v>
      </c>
      <c r="Q157" s="11" t="s">
        <v>44</v>
      </c>
      <c r="R157" s="11" t="s">
        <v>44</v>
      </c>
      <c r="S157" s="11" t="s">
        <v>44</v>
      </c>
      <c r="T157" s="11" t="s">
        <v>44</v>
      </c>
      <c r="U157" s="11" t="s">
        <v>44</v>
      </c>
      <c r="V157" s="11" t="s">
        <v>44</v>
      </c>
      <c r="W157" s="11" t="s">
        <v>44</v>
      </c>
      <c r="X157" s="11" t="s">
        <v>44</v>
      </c>
      <c r="Y157" s="11" t="s">
        <v>44</v>
      </c>
    </row>
    <row r="158" spans="1:25" s="24" customFormat="1" ht="20.100000000000001" customHeight="1" thickBot="1" x14ac:dyDescent="0.3">
      <c r="A158" s="12" t="s">
        <v>44</v>
      </c>
      <c r="B158" s="12" t="s">
        <v>44</v>
      </c>
      <c r="C158" s="12" t="s">
        <v>611</v>
      </c>
      <c r="D158" s="8" t="s">
        <v>612</v>
      </c>
      <c r="E158" s="12" t="s">
        <v>79</v>
      </c>
      <c r="F158" s="12" t="s">
        <v>47</v>
      </c>
      <c r="G158" s="12" t="s">
        <v>613</v>
      </c>
      <c r="H158" s="12" t="s">
        <v>60</v>
      </c>
      <c r="I158" s="12" t="s">
        <v>205</v>
      </c>
      <c r="J158" s="8" t="s">
        <v>206</v>
      </c>
      <c r="K158" s="12" t="s">
        <v>139</v>
      </c>
      <c r="L158" s="12" t="s">
        <v>179</v>
      </c>
      <c r="M158" s="12" t="s">
        <v>630</v>
      </c>
      <c r="N158" s="12" t="s">
        <v>208</v>
      </c>
      <c r="O158" s="12" t="s">
        <v>631</v>
      </c>
      <c r="P158" s="12" t="s">
        <v>44</v>
      </c>
      <c r="Q158" s="12" t="s">
        <v>44</v>
      </c>
      <c r="R158" s="12" t="s">
        <v>44</v>
      </c>
      <c r="S158" s="12" t="s">
        <v>44</v>
      </c>
      <c r="T158" s="12" t="s">
        <v>44</v>
      </c>
      <c r="U158" s="12" t="s">
        <v>44</v>
      </c>
      <c r="V158" s="12" t="s">
        <v>44</v>
      </c>
      <c r="W158" s="12" t="s">
        <v>44</v>
      </c>
      <c r="X158" s="12" t="s">
        <v>44</v>
      </c>
      <c r="Y158" s="12" t="s">
        <v>44</v>
      </c>
    </row>
    <row r="159" spans="1:25" ht="20.100000000000001" customHeight="1" thickBot="1" x14ac:dyDescent="0.3"/>
    <row r="160" spans="1:25" s="22" customFormat="1" ht="20.25" customHeight="1" x14ac:dyDescent="0.25">
      <c r="A160" s="10" t="s">
        <v>44</v>
      </c>
      <c r="B160" s="10" t="s">
        <v>44</v>
      </c>
      <c r="C160" s="10" t="s">
        <v>633</v>
      </c>
      <c r="D160" s="4" t="s">
        <v>634</v>
      </c>
      <c r="E160" s="10" t="s">
        <v>156</v>
      </c>
      <c r="F160" s="10" t="s">
        <v>47</v>
      </c>
      <c r="G160" s="10" t="s">
        <v>635</v>
      </c>
      <c r="H160" s="10" t="s">
        <v>44</v>
      </c>
      <c r="I160" s="10" t="s">
        <v>44</v>
      </c>
      <c r="J160" s="4" t="s">
        <v>44</v>
      </c>
      <c r="K160" s="10" t="s">
        <v>44</v>
      </c>
      <c r="L160" s="10" t="s">
        <v>44</v>
      </c>
      <c r="M160" s="10" t="s">
        <v>44</v>
      </c>
      <c r="N160" s="10" t="s">
        <v>44</v>
      </c>
      <c r="O160" s="10" t="s">
        <v>44</v>
      </c>
      <c r="P160" s="10" t="s">
        <v>636</v>
      </c>
      <c r="Q160" s="10" t="s">
        <v>637</v>
      </c>
      <c r="R160" s="10" t="s">
        <v>638</v>
      </c>
      <c r="S160" s="10" t="s">
        <v>639</v>
      </c>
      <c r="T160" s="10" t="s">
        <v>220</v>
      </c>
      <c r="U160" s="10" t="s">
        <v>640</v>
      </c>
      <c r="V160" s="10" t="s">
        <v>55</v>
      </c>
      <c r="W160" s="10" t="s">
        <v>56</v>
      </c>
      <c r="X160" s="10" t="s">
        <v>367</v>
      </c>
      <c r="Y160" s="10" t="s">
        <v>641</v>
      </c>
    </row>
    <row r="161" spans="1:25" s="23" customFormat="1" ht="20.100000000000001" customHeight="1" x14ac:dyDescent="0.25">
      <c r="A161" s="11" t="s">
        <v>44</v>
      </c>
      <c r="B161" s="11" t="s">
        <v>44</v>
      </c>
      <c r="C161" s="11">
        <v>90408</v>
      </c>
      <c r="D161" s="6" t="s">
        <v>634</v>
      </c>
      <c r="E161" s="11" t="s">
        <v>156</v>
      </c>
      <c r="F161" s="11" t="s">
        <v>47</v>
      </c>
      <c r="G161" s="11" t="s">
        <v>635</v>
      </c>
      <c r="H161" s="11" t="s">
        <v>60</v>
      </c>
      <c r="I161" s="11" t="s">
        <v>642</v>
      </c>
      <c r="J161" s="6" t="s">
        <v>643</v>
      </c>
      <c r="K161" s="11" t="s">
        <v>79</v>
      </c>
      <c r="L161" s="11" t="s">
        <v>47</v>
      </c>
      <c r="M161" s="11">
        <v>2.1299999999999999E-2</v>
      </c>
      <c r="N161" s="11" t="s">
        <v>645</v>
      </c>
      <c r="O161" s="11" t="s">
        <v>646</v>
      </c>
      <c r="P161" s="11" t="s">
        <v>44</v>
      </c>
      <c r="Q161" s="11" t="s">
        <v>44</v>
      </c>
      <c r="R161" s="11" t="s">
        <v>44</v>
      </c>
      <c r="S161" s="11" t="s">
        <v>44</v>
      </c>
      <c r="T161" s="11" t="s">
        <v>44</v>
      </c>
      <c r="U161" s="11" t="s">
        <v>44</v>
      </c>
      <c r="V161" s="11" t="s">
        <v>44</v>
      </c>
      <c r="W161" s="11" t="s">
        <v>44</v>
      </c>
      <c r="X161" s="11" t="s">
        <v>44</v>
      </c>
      <c r="Y161" s="11" t="s">
        <v>44</v>
      </c>
    </row>
    <row r="162" spans="1:25" s="23" customFormat="1" ht="20.100000000000001" customHeight="1" x14ac:dyDescent="0.25">
      <c r="A162" s="11" t="s">
        <v>44</v>
      </c>
      <c r="B162" s="11" t="s">
        <v>44</v>
      </c>
      <c r="C162" s="11" t="s">
        <v>633</v>
      </c>
      <c r="D162" s="6" t="s">
        <v>634</v>
      </c>
      <c r="E162" s="11" t="s">
        <v>156</v>
      </c>
      <c r="F162" s="11" t="s">
        <v>47</v>
      </c>
      <c r="G162" s="11" t="s">
        <v>635</v>
      </c>
      <c r="H162" s="11" t="s">
        <v>60</v>
      </c>
      <c r="I162" s="11" t="s">
        <v>61</v>
      </c>
      <c r="J162" s="6" t="s">
        <v>62</v>
      </c>
      <c r="K162" s="11" t="s">
        <v>63</v>
      </c>
      <c r="L162" s="11" t="s">
        <v>47</v>
      </c>
      <c r="M162" s="11" t="s">
        <v>395</v>
      </c>
      <c r="N162" s="11" t="s">
        <v>65</v>
      </c>
      <c r="O162" s="11" t="s">
        <v>396</v>
      </c>
      <c r="P162" s="11" t="s">
        <v>44</v>
      </c>
      <c r="Q162" s="11" t="s">
        <v>44</v>
      </c>
      <c r="R162" s="11" t="s">
        <v>44</v>
      </c>
      <c r="S162" s="11" t="s">
        <v>44</v>
      </c>
      <c r="T162" s="11" t="s">
        <v>44</v>
      </c>
      <c r="U162" s="11" t="s">
        <v>44</v>
      </c>
      <c r="V162" s="11" t="s">
        <v>44</v>
      </c>
      <c r="W162" s="11" t="s">
        <v>44</v>
      </c>
      <c r="X162" s="11" t="s">
        <v>44</v>
      </c>
      <c r="Y162" s="11" t="s">
        <v>44</v>
      </c>
    </row>
    <row r="163" spans="1:25" s="24" customFormat="1" ht="20.100000000000001" customHeight="1" thickBot="1" x14ac:dyDescent="0.3">
      <c r="A163" s="12" t="s">
        <v>44</v>
      </c>
      <c r="B163" s="12" t="s">
        <v>44</v>
      </c>
      <c r="C163" s="12" t="s">
        <v>633</v>
      </c>
      <c r="D163" s="8" t="s">
        <v>634</v>
      </c>
      <c r="E163" s="12" t="s">
        <v>156</v>
      </c>
      <c r="F163" s="12" t="s">
        <v>47</v>
      </c>
      <c r="G163" s="12" t="s">
        <v>635</v>
      </c>
      <c r="H163" s="12" t="s">
        <v>60</v>
      </c>
      <c r="I163" s="12" t="s">
        <v>67</v>
      </c>
      <c r="J163" s="8" t="s">
        <v>68</v>
      </c>
      <c r="K163" s="12" t="s">
        <v>63</v>
      </c>
      <c r="L163" s="12" t="s">
        <v>47</v>
      </c>
      <c r="M163" s="12" t="s">
        <v>647</v>
      </c>
      <c r="N163" s="12" t="s">
        <v>70</v>
      </c>
      <c r="O163" s="12" t="s">
        <v>648</v>
      </c>
      <c r="P163" s="12" t="s">
        <v>44</v>
      </c>
      <c r="Q163" s="12" t="s">
        <v>44</v>
      </c>
      <c r="R163" s="12" t="s">
        <v>44</v>
      </c>
      <c r="S163" s="12" t="s">
        <v>44</v>
      </c>
      <c r="T163" s="12" t="s">
        <v>44</v>
      </c>
      <c r="U163" s="12" t="s">
        <v>44</v>
      </c>
      <c r="V163" s="12" t="s">
        <v>44</v>
      </c>
      <c r="W163" s="12" t="s">
        <v>44</v>
      </c>
      <c r="X163" s="12" t="s">
        <v>44</v>
      </c>
      <c r="Y163" s="12" t="s">
        <v>44</v>
      </c>
    </row>
    <row r="164" spans="1:25" ht="20.100000000000001" customHeight="1" thickBot="1" x14ac:dyDescent="0.3"/>
    <row r="165" spans="1:25" s="22" customFormat="1" ht="20.100000000000001" customHeight="1" x14ac:dyDescent="0.25">
      <c r="A165" s="10" t="s">
        <v>44</v>
      </c>
      <c r="B165" s="10" t="s">
        <v>44</v>
      </c>
      <c r="C165" s="10" t="s">
        <v>649</v>
      </c>
      <c r="D165" s="4" t="s">
        <v>650</v>
      </c>
      <c r="E165" s="10" t="s">
        <v>156</v>
      </c>
      <c r="F165" s="10" t="s">
        <v>47</v>
      </c>
      <c r="G165" s="10" t="s">
        <v>651</v>
      </c>
      <c r="H165" s="10" t="s">
        <v>44</v>
      </c>
      <c r="I165" s="10" t="s">
        <v>44</v>
      </c>
      <c r="J165" s="4" t="s">
        <v>44</v>
      </c>
      <c r="K165" s="10" t="s">
        <v>44</v>
      </c>
      <c r="L165" s="10" t="s">
        <v>44</v>
      </c>
      <c r="M165" s="10" t="s">
        <v>44</v>
      </c>
      <c r="N165" s="10" t="s">
        <v>44</v>
      </c>
      <c r="O165" s="10" t="s">
        <v>44</v>
      </c>
      <c r="P165" s="10" t="s">
        <v>652</v>
      </c>
      <c r="Q165" s="10" t="s">
        <v>653</v>
      </c>
      <c r="R165" s="10" t="s">
        <v>654</v>
      </c>
      <c r="S165" s="10" t="s">
        <v>655</v>
      </c>
      <c r="T165" s="10" t="s">
        <v>367</v>
      </c>
      <c r="U165" s="10" t="s">
        <v>656</v>
      </c>
      <c r="V165" s="10" t="s">
        <v>55</v>
      </c>
      <c r="W165" s="10" t="s">
        <v>56</v>
      </c>
      <c r="X165" s="10" t="s">
        <v>367</v>
      </c>
      <c r="Y165" s="10" t="s">
        <v>656</v>
      </c>
    </row>
    <row r="166" spans="1:25" s="23" customFormat="1" ht="20.100000000000001" customHeight="1" x14ac:dyDescent="0.25">
      <c r="A166" s="11" t="s">
        <v>44</v>
      </c>
      <c r="B166" s="11" t="s">
        <v>44</v>
      </c>
      <c r="C166" s="11">
        <v>87549</v>
      </c>
      <c r="D166" s="6" t="s">
        <v>650</v>
      </c>
      <c r="E166" s="11" t="s">
        <v>156</v>
      </c>
      <c r="F166" s="11" t="s">
        <v>47</v>
      </c>
      <c r="G166" s="11" t="s">
        <v>651</v>
      </c>
      <c r="H166" s="11" t="s">
        <v>60</v>
      </c>
      <c r="I166" s="11" t="s">
        <v>642</v>
      </c>
      <c r="J166" s="6" t="s">
        <v>643</v>
      </c>
      <c r="K166" s="11" t="s">
        <v>79</v>
      </c>
      <c r="L166" s="11" t="s">
        <v>47</v>
      </c>
      <c r="M166" s="11" t="s">
        <v>644</v>
      </c>
      <c r="N166" s="11" t="s">
        <v>645</v>
      </c>
      <c r="O166" s="11" t="s">
        <v>646</v>
      </c>
      <c r="P166" s="11" t="s">
        <v>44</v>
      </c>
      <c r="Q166" s="11" t="s">
        <v>44</v>
      </c>
      <c r="R166" s="11" t="s">
        <v>44</v>
      </c>
      <c r="S166" s="11" t="s">
        <v>44</v>
      </c>
      <c r="T166" s="11" t="s">
        <v>44</v>
      </c>
      <c r="U166" s="11" t="s">
        <v>44</v>
      </c>
      <c r="V166" s="11" t="s">
        <v>44</v>
      </c>
      <c r="W166" s="11" t="s">
        <v>44</v>
      </c>
      <c r="X166" s="11" t="s">
        <v>44</v>
      </c>
      <c r="Y166" s="11" t="s">
        <v>44</v>
      </c>
    </row>
    <row r="167" spans="1:25" s="23" customFormat="1" ht="20.100000000000001" customHeight="1" x14ac:dyDescent="0.25">
      <c r="A167" s="11" t="s">
        <v>44</v>
      </c>
      <c r="B167" s="11" t="s">
        <v>44</v>
      </c>
      <c r="C167" s="11" t="s">
        <v>649</v>
      </c>
      <c r="D167" s="6" t="s">
        <v>650</v>
      </c>
      <c r="E167" s="11" t="s">
        <v>156</v>
      </c>
      <c r="F167" s="11" t="s">
        <v>47</v>
      </c>
      <c r="G167" s="11" t="s">
        <v>651</v>
      </c>
      <c r="H167" s="11" t="s">
        <v>60</v>
      </c>
      <c r="I167" s="11" t="s">
        <v>61</v>
      </c>
      <c r="J167" s="6" t="s">
        <v>62</v>
      </c>
      <c r="K167" s="11" t="s">
        <v>63</v>
      </c>
      <c r="L167" s="11" t="s">
        <v>47</v>
      </c>
      <c r="M167" s="11" t="s">
        <v>657</v>
      </c>
      <c r="N167" s="11" t="s">
        <v>65</v>
      </c>
      <c r="O167" s="11" t="s">
        <v>449</v>
      </c>
      <c r="P167" s="11" t="s">
        <v>44</v>
      </c>
      <c r="Q167" s="11" t="s">
        <v>44</v>
      </c>
      <c r="R167" s="11" t="s">
        <v>44</v>
      </c>
      <c r="S167" s="11" t="s">
        <v>44</v>
      </c>
      <c r="T167" s="11" t="s">
        <v>44</v>
      </c>
      <c r="U167" s="11" t="s">
        <v>44</v>
      </c>
      <c r="V167" s="11" t="s">
        <v>44</v>
      </c>
      <c r="W167" s="11" t="s">
        <v>44</v>
      </c>
      <c r="X167" s="11" t="s">
        <v>44</v>
      </c>
      <c r="Y167" s="11" t="s">
        <v>44</v>
      </c>
    </row>
    <row r="168" spans="1:25" s="24" customFormat="1" ht="20.100000000000001" customHeight="1" thickBot="1" x14ac:dyDescent="0.3">
      <c r="A168" s="12" t="s">
        <v>44</v>
      </c>
      <c r="B168" s="12" t="s">
        <v>44</v>
      </c>
      <c r="C168" s="12" t="s">
        <v>649</v>
      </c>
      <c r="D168" s="8" t="s">
        <v>650</v>
      </c>
      <c r="E168" s="12" t="s">
        <v>156</v>
      </c>
      <c r="F168" s="12" t="s">
        <v>47</v>
      </c>
      <c r="G168" s="12" t="s">
        <v>651</v>
      </c>
      <c r="H168" s="12" t="s">
        <v>60</v>
      </c>
      <c r="I168" s="12" t="s">
        <v>67</v>
      </c>
      <c r="J168" s="8" t="s">
        <v>68</v>
      </c>
      <c r="K168" s="12" t="s">
        <v>63</v>
      </c>
      <c r="L168" s="12" t="s">
        <v>47</v>
      </c>
      <c r="M168" s="12" t="s">
        <v>658</v>
      </c>
      <c r="N168" s="12" t="s">
        <v>70</v>
      </c>
      <c r="O168" s="12" t="s">
        <v>659</v>
      </c>
      <c r="P168" s="12" t="s">
        <v>44</v>
      </c>
      <c r="Q168" s="12" t="s">
        <v>44</v>
      </c>
      <c r="R168" s="12" t="s">
        <v>44</v>
      </c>
      <c r="S168" s="12" t="s">
        <v>44</v>
      </c>
      <c r="T168" s="12" t="s">
        <v>44</v>
      </c>
      <c r="U168" s="12" t="s">
        <v>44</v>
      </c>
      <c r="V168" s="12" t="s">
        <v>44</v>
      </c>
      <c r="W168" s="12" t="s">
        <v>44</v>
      </c>
      <c r="X168" s="12" t="s">
        <v>44</v>
      </c>
      <c r="Y168" s="12" t="s">
        <v>44</v>
      </c>
    </row>
    <row r="169" spans="1:25" ht="20.100000000000001" customHeight="1" thickBot="1" x14ac:dyDescent="0.3"/>
    <row r="170" spans="1:25" s="22" customFormat="1" ht="20.100000000000001" customHeight="1" x14ac:dyDescent="0.25">
      <c r="A170" s="10" t="s">
        <v>44</v>
      </c>
      <c r="B170" s="10" t="s">
        <v>44</v>
      </c>
      <c r="C170" s="10" t="s">
        <v>642</v>
      </c>
      <c r="D170" s="4" t="s">
        <v>643</v>
      </c>
      <c r="E170" s="10" t="s">
        <v>79</v>
      </c>
      <c r="F170" s="10" t="s">
        <v>47</v>
      </c>
      <c r="G170" s="10" t="s">
        <v>645</v>
      </c>
      <c r="H170" s="10" t="s">
        <v>44</v>
      </c>
      <c r="I170" s="10" t="s">
        <v>44</v>
      </c>
      <c r="J170" s="4" t="s">
        <v>44</v>
      </c>
      <c r="K170" s="10" t="s">
        <v>44</v>
      </c>
      <c r="L170" s="10" t="s">
        <v>44</v>
      </c>
      <c r="M170" s="10" t="s">
        <v>44</v>
      </c>
      <c r="N170" s="10" t="s">
        <v>44</v>
      </c>
      <c r="O170" s="10" t="s">
        <v>44</v>
      </c>
      <c r="P170" s="10" t="s">
        <v>660</v>
      </c>
      <c r="Q170" s="10" t="s">
        <v>661</v>
      </c>
      <c r="R170" s="10" t="s">
        <v>662</v>
      </c>
      <c r="S170" s="10" t="s">
        <v>663</v>
      </c>
      <c r="T170" s="10" t="s">
        <v>664</v>
      </c>
      <c r="U170" s="10" t="s">
        <v>665</v>
      </c>
      <c r="V170" s="10" t="s">
        <v>55</v>
      </c>
      <c r="W170" s="10" t="s">
        <v>56</v>
      </c>
      <c r="X170" s="10" t="s">
        <v>508</v>
      </c>
      <c r="Y170" s="10" t="s">
        <v>666</v>
      </c>
    </row>
    <row r="171" spans="1:25" s="23" customFormat="1" ht="20.100000000000001" customHeight="1" x14ac:dyDescent="0.25">
      <c r="A171" s="11" t="s">
        <v>44</v>
      </c>
      <c r="B171" s="11" t="s">
        <v>44</v>
      </c>
      <c r="C171" s="11" t="s">
        <v>642</v>
      </c>
      <c r="D171" s="6" t="s">
        <v>643</v>
      </c>
      <c r="E171" s="11" t="s">
        <v>79</v>
      </c>
      <c r="F171" s="11" t="s">
        <v>47</v>
      </c>
      <c r="G171" s="11" t="s">
        <v>645</v>
      </c>
      <c r="H171" s="11" t="s">
        <v>95</v>
      </c>
      <c r="I171" s="11" t="s">
        <v>177</v>
      </c>
      <c r="J171" s="6" t="s">
        <v>178</v>
      </c>
      <c r="K171" s="11" t="s">
        <v>79</v>
      </c>
      <c r="L171" s="11" t="s">
        <v>179</v>
      </c>
      <c r="M171" s="11" t="s">
        <v>667</v>
      </c>
      <c r="N171" s="11" t="s">
        <v>181</v>
      </c>
      <c r="O171" s="11" t="s">
        <v>668</v>
      </c>
      <c r="P171" s="11" t="s">
        <v>44</v>
      </c>
      <c r="Q171" s="11" t="s">
        <v>44</v>
      </c>
      <c r="R171" s="11" t="s">
        <v>44</v>
      </c>
      <c r="S171" s="11" t="s">
        <v>44</v>
      </c>
      <c r="T171" s="11" t="s">
        <v>44</v>
      </c>
      <c r="U171" s="11" t="s">
        <v>44</v>
      </c>
      <c r="V171" s="11" t="s">
        <v>44</v>
      </c>
      <c r="W171" s="11" t="s">
        <v>44</v>
      </c>
      <c r="X171" s="11" t="s">
        <v>44</v>
      </c>
      <c r="Y171" s="11" t="s">
        <v>44</v>
      </c>
    </row>
    <row r="172" spans="1:25" s="23" customFormat="1" ht="20.100000000000001" customHeight="1" x14ac:dyDescent="0.25">
      <c r="A172" s="11" t="s">
        <v>44</v>
      </c>
      <c r="B172" s="11" t="s">
        <v>44</v>
      </c>
      <c r="C172" s="11" t="s">
        <v>642</v>
      </c>
      <c r="D172" s="6" t="s">
        <v>643</v>
      </c>
      <c r="E172" s="11" t="s">
        <v>79</v>
      </c>
      <c r="F172" s="11" t="s">
        <v>47</v>
      </c>
      <c r="G172" s="11" t="s">
        <v>645</v>
      </c>
      <c r="H172" s="11" t="s">
        <v>95</v>
      </c>
      <c r="I172" s="11" t="s">
        <v>411</v>
      </c>
      <c r="J172" s="6" t="s">
        <v>412</v>
      </c>
      <c r="K172" s="11" t="s">
        <v>38</v>
      </c>
      <c r="L172" s="11" t="s">
        <v>179</v>
      </c>
      <c r="M172" s="11" t="s">
        <v>669</v>
      </c>
      <c r="N172" s="11" t="s">
        <v>414</v>
      </c>
      <c r="O172" s="11" t="s">
        <v>670</v>
      </c>
      <c r="P172" s="11" t="s">
        <v>44</v>
      </c>
      <c r="Q172" s="11" t="s">
        <v>44</v>
      </c>
      <c r="R172" s="11" t="s">
        <v>44</v>
      </c>
      <c r="S172" s="11" t="s">
        <v>44</v>
      </c>
      <c r="T172" s="11" t="s">
        <v>44</v>
      </c>
      <c r="U172" s="11" t="s">
        <v>44</v>
      </c>
      <c r="V172" s="11" t="s">
        <v>44</v>
      </c>
      <c r="W172" s="11" t="s">
        <v>44</v>
      </c>
      <c r="X172" s="11" t="s">
        <v>44</v>
      </c>
      <c r="Y172" s="11" t="s">
        <v>44</v>
      </c>
    </row>
    <row r="173" spans="1:25" s="23" customFormat="1" ht="20.100000000000001" customHeight="1" x14ac:dyDescent="0.25">
      <c r="A173" s="11" t="s">
        <v>44</v>
      </c>
      <c r="B173" s="11" t="s">
        <v>44</v>
      </c>
      <c r="C173" s="11" t="s">
        <v>642</v>
      </c>
      <c r="D173" s="6" t="s">
        <v>643</v>
      </c>
      <c r="E173" s="11" t="s">
        <v>79</v>
      </c>
      <c r="F173" s="11" t="s">
        <v>47</v>
      </c>
      <c r="G173" s="11" t="s">
        <v>645</v>
      </c>
      <c r="H173" s="11" t="s">
        <v>95</v>
      </c>
      <c r="I173" s="11" t="s">
        <v>183</v>
      </c>
      <c r="J173" s="6" t="s">
        <v>184</v>
      </c>
      <c r="K173" s="11" t="s">
        <v>38</v>
      </c>
      <c r="L173" s="11" t="s">
        <v>47</v>
      </c>
      <c r="M173" s="11" t="s">
        <v>671</v>
      </c>
      <c r="N173" s="11" t="s">
        <v>186</v>
      </c>
      <c r="O173" s="11" t="s">
        <v>672</v>
      </c>
      <c r="P173" s="11" t="s">
        <v>44</v>
      </c>
      <c r="Q173" s="11" t="s">
        <v>44</v>
      </c>
      <c r="R173" s="11" t="s">
        <v>44</v>
      </c>
      <c r="S173" s="11" t="s">
        <v>44</v>
      </c>
      <c r="T173" s="11" t="s">
        <v>44</v>
      </c>
      <c r="U173" s="11" t="s">
        <v>44</v>
      </c>
      <c r="V173" s="11" t="s">
        <v>44</v>
      </c>
      <c r="W173" s="11" t="s">
        <v>44</v>
      </c>
      <c r="X173" s="11" t="s">
        <v>44</v>
      </c>
      <c r="Y173" s="11" t="s">
        <v>44</v>
      </c>
    </row>
    <row r="174" spans="1:25" s="23" customFormat="1" ht="20.100000000000001" customHeight="1" x14ac:dyDescent="0.25">
      <c r="A174" s="11" t="s">
        <v>44</v>
      </c>
      <c r="B174" s="11" t="s">
        <v>44</v>
      </c>
      <c r="C174" s="11" t="s">
        <v>642</v>
      </c>
      <c r="D174" s="6" t="s">
        <v>643</v>
      </c>
      <c r="E174" s="11" t="s">
        <v>79</v>
      </c>
      <c r="F174" s="11" t="s">
        <v>47</v>
      </c>
      <c r="G174" s="11" t="s">
        <v>645</v>
      </c>
      <c r="H174" s="11" t="s">
        <v>60</v>
      </c>
      <c r="I174" s="11" t="s">
        <v>195</v>
      </c>
      <c r="J174" s="6" t="s">
        <v>196</v>
      </c>
      <c r="K174" s="11" t="s">
        <v>63</v>
      </c>
      <c r="L174" s="11" t="s">
        <v>47</v>
      </c>
      <c r="M174" s="11" t="s">
        <v>673</v>
      </c>
      <c r="N174" s="11" t="s">
        <v>198</v>
      </c>
      <c r="O174" s="11" t="s">
        <v>674</v>
      </c>
      <c r="P174" s="11" t="s">
        <v>44</v>
      </c>
      <c r="Q174" s="11" t="s">
        <v>44</v>
      </c>
      <c r="R174" s="11" t="s">
        <v>44</v>
      </c>
      <c r="S174" s="11" t="s">
        <v>44</v>
      </c>
      <c r="T174" s="11" t="s">
        <v>44</v>
      </c>
      <c r="U174" s="11" t="s">
        <v>44</v>
      </c>
      <c r="V174" s="11" t="s">
        <v>44</v>
      </c>
      <c r="W174" s="11" t="s">
        <v>44</v>
      </c>
      <c r="X174" s="11" t="s">
        <v>44</v>
      </c>
      <c r="Y174" s="11" t="s">
        <v>44</v>
      </c>
    </row>
    <row r="175" spans="1:25" s="23" customFormat="1" ht="20.100000000000001" customHeight="1" x14ac:dyDescent="0.25">
      <c r="A175" s="11" t="s">
        <v>44</v>
      </c>
      <c r="B175" s="11" t="s">
        <v>44</v>
      </c>
      <c r="C175" s="11" t="s">
        <v>642</v>
      </c>
      <c r="D175" s="6" t="s">
        <v>643</v>
      </c>
      <c r="E175" s="11" t="s">
        <v>79</v>
      </c>
      <c r="F175" s="11" t="s">
        <v>47</v>
      </c>
      <c r="G175" s="11" t="s">
        <v>645</v>
      </c>
      <c r="H175" s="11" t="s">
        <v>60</v>
      </c>
      <c r="I175" s="11" t="s">
        <v>200</v>
      </c>
      <c r="J175" s="6" t="s">
        <v>201</v>
      </c>
      <c r="K175" s="11" t="s">
        <v>133</v>
      </c>
      <c r="L175" s="11" t="s">
        <v>47</v>
      </c>
      <c r="M175" s="11" t="s">
        <v>675</v>
      </c>
      <c r="N175" s="11" t="s">
        <v>203</v>
      </c>
      <c r="O175" s="11" t="s">
        <v>676</v>
      </c>
      <c r="P175" s="11" t="s">
        <v>44</v>
      </c>
      <c r="Q175" s="11" t="s">
        <v>44</v>
      </c>
      <c r="R175" s="11" t="s">
        <v>44</v>
      </c>
      <c r="S175" s="11" t="s">
        <v>44</v>
      </c>
      <c r="T175" s="11" t="s">
        <v>44</v>
      </c>
      <c r="U175" s="11" t="s">
        <v>44</v>
      </c>
      <c r="V175" s="11" t="s">
        <v>44</v>
      </c>
      <c r="W175" s="11" t="s">
        <v>44</v>
      </c>
      <c r="X175" s="11" t="s">
        <v>44</v>
      </c>
      <c r="Y175" s="11" t="s">
        <v>44</v>
      </c>
    </row>
    <row r="176" spans="1:25" s="24" customFormat="1" ht="20.100000000000001" customHeight="1" thickBot="1" x14ac:dyDescent="0.3">
      <c r="A176" s="12" t="s">
        <v>44</v>
      </c>
      <c r="B176" s="12" t="s">
        <v>44</v>
      </c>
      <c r="C176" s="12" t="s">
        <v>642</v>
      </c>
      <c r="D176" s="8" t="s">
        <v>643</v>
      </c>
      <c r="E176" s="12" t="s">
        <v>79</v>
      </c>
      <c r="F176" s="12" t="s">
        <v>47</v>
      </c>
      <c r="G176" s="12" t="s">
        <v>645</v>
      </c>
      <c r="H176" s="12" t="s">
        <v>60</v>
      </c>
      <c r="I176" s="12" t="s">
        <v>205</v>
      </c>
      <c r="J176" s="8" t="s">
        <v>206</v>
      </c>
      <c r="K176" s="12" t="s">
        <v>139</v>
      </c>
      <c r="L176" s="12" t="s">
        <v>179</v>
      </c>
      <c r="M176" s="12" t="s">
        <v>677</v>
      </c>
      <c r="N176" s="12" t="s">
        <v>208</v>
      </c>
      <c r="O176" s="12" t="s">
        <v>407</v>
      </c>
      <c r="P176" s="12" t="s">
        <v>44</v>
      </c>
      <c r="Q176" s="12" t="s">
        <v>44</v>
      </c>
      <c r="R176" s="12" t="s">
        <v>44</v>
      </c>
      <c r="S176" s="12" t="s">
        <v>44</v>
      </c>
      <c r="T176" s="12" t="s">
        <v>44</v>
      </c>
      <c r="U176" s="12" t="s">
        <v>44</v>
      </c>
      <c r="V176" s="12" t="s">
        <v>44</v>
      </c>
      <c r="W176" s="12" t="s">
        <v>44</v>
      </c>
      <c r="X176" s="12" t="s">
        <v>44</v>
      </c>
      <c r="Y176" s="12" t="s">
        <v>44</v>
      </c>
    </row>
    <row r="177" spans="1:25" ht="20.100000000000001" customHeight="1" thickBot="1" x14ac:dyDescent="0.3"/>
    <row r="178" spans="1:25" s="22" customFormat="1" ht="20.100000000000001" customHeight="1" x14ac:dyDescent="0.25">
      <c r="A178" s="10" t="s">
        <v>44</v>
      </c>
      <c r="B178" s="10" t="s">
        <v>44</v>
      </c>
      <c r="C178" s="10" t="s">
        <v>681</v>
      </c>
      <c r="D178" s="4" t="s">
        <v>682</v>
      </c>
      <c r="E178" s="10" t="s">
        <v>156</v>
      </c>
      <c r="F178" s="10" t="s">
        <v>47</v>
      </c>
      <c r="G178" s="10" t="s">
        <v>683</v>
      </c>
      <c r="H178" s="10" t="s">
        <v>44</v>
      </c>
      <c r="I178" s="10" t="s">
        <v>44</v>
      </c>
      <c r="J178" s="4" t="s">
        <v>44</v>
      </c>
      <c r="K178" s="10" t="s">
        <v>44</v>
      </c>
      <c r="L178" s="10" t="s">
        <v>44</v>
      </c>
      <c r="M178" s="10" t="s">
        <v>44</v>
      </c>
      <c r="N178" s="10" t="s">
        <v>44</v>
      </c>
      <c r="O178" s="10" t="s">
        <v>44</v>
      </c>
      <c r="P178" s="10" t="s">
        <v>684</v>
      </c>
      <c r="Q178" s="10" t="s">
        <v>685</v>
      </c>
      <c r="R178" s="10" t="s">
        <v>686</v>
      </c>
      <c r="S178" s="10" t="s">
        <v>687</v>
      </c>
      <c r="T178" s="10" t="s">
        <v>55</v>
      </c>
      <c r="U178" s="10" t="s">
        <v>56</v>
      </c>
      <c r="V178" s="10" t="s">
        <v>55</v>
      </c>
      <c r="W178" s="10" t="s">
        <v>56</v>
      </c>
      <c r="X178" s="10" t="s">
        <v>55</v>
      </c>
      <c r="Y178" s="10" t="s">
        <v>56</v>
      </c>
    </row>
    <row r="179" spans="1:25" s="23" customFormat="1" ht="20.100000000000001" customHeight="1" x14ac:dyDescent="0.25">
      <c r="A179" s="11" t="s">
        <v>44</v>
      </c>
      <c r="B179" s="11" t="s">
        <v>44</v>
      </c>
      <c r="C179" s="11" t="s">
        <v>681</v>
      </c>
      <c r="D179" s="6" t="s">
        <v>682</v>
      </c>
      <c r="E179" s="11" t="s">
        <v>156</v>
      </c>
      <c r="F179" s="11" t="s">
        <v>47</v>
      </c>
      <c r="G179" s="11" t="s">
        <v>683</v>
      </c>
      <c r="H179" s="11" t="s">
        <v>95</v>
      </c>
      <c r="I179" s="11" t="s">
        <v>111</v>
      </c>
      <c r="J179" s="6" t="s">
        <v>112</v>
      </c>
      <c r="K179" s="11" t="s">
        <v>39</v>
      </c>
      <c r="L179" s="11" t="s">
        <v>47</v>
      </c>
      <c r="M179" s="11" t="s">
        <v>397</v>
      </c>
      <c r="N179" s="11" t="s">
        <v>114</v>
      </c>
      <c r="O179" s="11" t="s">
        <v>688</v>
      </c>
      <c r="P179" s="11" t="s">
        <v>44</v>
      </c>
      <c r="Q179" s="11" t="s">
        <v>44</v>
      </c>
      <c r="R179" s="11" t="s">
        <v>44</v>
      </c>
      <c r="S179" s="11" t="s">
        <v>44</v>
      </c>
      <c r="T179" s="11" t="s">
        <v>44</v>
      </c>
      <c r="U179" s="11" t="s">
        <v>44</v>
      </c>
      <c r="V179" s="11" t="s">
        <v>44</v>
      </c>
      <c r="W179" s="11" t="s">
        <v>44</v>
      </c>
      <c r="X179" s="11" t="s">
        <v>44</v>
      </c>
      <c r="Y179" s="11" t="s">
        <v>44</v>
      </c>
    </row>
    <row r="180" spans="1:25" s="23" customFormat="1" ht="20.100000000000001" customHeight="1" x14ac:dyDescent="0.25">
      <c r="A180" s="11" t="s">
        <v>44</v>
      </c>
      <c r="B180" s="11" t="s">
        <v>44</v>
      </c>
      <c r="C180" s="11">
        <v>88489</v>
      </c>
      <c r="D180" s="6" t="s">
        <v>682</v>
      </c>
      <c r="E180" s="11" t="s">
        <v>156</v>
      </c>
      <c r="F180" s="11" t="s">
        <v>47</v>
      </c>
      <c r="G180" s="11" t="s">
        <v>683</v>
      </c>
      <c r="H180" s="11" t="s">
        <v>60</v>
      </c>
      <c r="I180" s="11" t="s">
        <v>689</v>
      </c>
      <c r="J180" s="6" t="s">
        <v>690</v>
      </c>
      <c r="K180" s="11" t="s">
        <v>63</v>
      </c>
      <c r="L180" s="11" t="s">
        <v>47</v>
      </c>
      <c r="M180" s="11" t="s">
        <v>691</v>
      </c>
      <c r="N180" s="11" t="s">
        <v>198</v>
      </c>
      <c r="O180" s="11" t="s">
        <v>692</v>
      </c>
      <c r="P180" s="11" t="s">
        <v>44</v>
      </c>
      <c r="Q180" s="11" t="s">
        <v>44</v>
      </c>
      <c r="R180" s="11" t="s">
        <v>44</v>
      </c>
      <c r="S180" s="11" t="s">
        <v>44</v>
      </c>
      <c r="T180" s="11" t="s">
        <v>44</v>
      </c>
      <c r="U180" s="11" t="s">
        <v>44</v>
      </c>
      <c r="V180" s="11" t="s">
        <v>44</v>
      </c>
      <c r="W180" s="11" t="s">
        <v>44</v>
      </c>
      <c r="X180" s="11" t="s">
        <v>44</v>
      </c>
      <c r="Y180" s="11" t="s">
        <v>44</v>
      </c>
    </row>
    <row r="181" spans="1:25" s="24" customFormat="1" ht="20.100000000000001" customHeight="1" thickBot="1" x14ac:dyDescent="0.3">
      <c r="A181" s="12" t="s">
        <v>44</v>
      </c>
      <c r="B181" s="12" t="s">
        <v>44</v>
      </c>
      <c r="C181" s="12" t="s">
        <v>681</v>
      </c>
      <c r="D181" s="8" t="s">
        <v>682</v>
      </c>
      <c r="E181" s="12" t="s">
        <v>156</v>
      </c>
      <c r="F181" s="12" t="s">
        <v>47</v>
      </c>
      <c r="G181" s="12" t="s">
        <v>683</v>
      </c>
      <c r="H181" s="12" t="s">
        <v>60</v>
      </c>
      <c r="I181" s="12" t="s">
        <v>67</v>
      </c>
      <c r="J181" s="8" t="s">
        <v>68</v>
      </c>
      <c r="K181" s="12" t="s">
        <v>63</v>
      </c>
      <c r="L181" s="12" t="s">
        <v>47</v>
      </c>
      <c r="M181" s="12" t="s">
        <v>693</v>
      </c>
      <c r="N181" s="12" t="s">
        <v>70</v>
      </c>
      <c r="O181" s="12" t="s">
        <v>529</v>
      </c>
      <c r="P181" s="12" t="s">
        <v>44</v>
      </c>
      <c r="Q181" s="12" t="s">
        <v>44</v>
      </c>
      <c r="R181" s="12" t="s">
        <v>44</v>
      </c>
      <c r="S181" s="12" t="s">
        <v>44</v>
      </c>
      <c r="T181" s="12" t="s">
        <v>44</v>
      </c>
      <c r="U181" s="12" t="s">
        <v>44</v>
      </c>
      <c r="V181" s="12" t="s">
        <v>44</v>
      </c>
      <c r="W181" s="12" t="s">
        <v>44</v>
      </c>
      <c r="X181" s="12" t="s">
        <v>44</v>
      </c>
      <c r="Y181" s="12" t="s">
        <v>44</v>
      </c>
    </row>
    <row r="183" spans="1:25" s="17" customFormat="1" ht="20.100000000000001" customHeight="1" thickBot="1" x14ac:dyDescent="0.3">
      <c r="A183" s="9" t="s">
        <v>44</v>
      </c>
      <c r="B183" s="9" t="s">
        <v>44</v>
      </c>
      <c r="C183" s="9" t="s">
        <v>696</v>
      </c>
      <c r="D183" s="2" t="s">
        <v>697</v>
      </c>
      <c r="E183" s="9" t="s">
        <v>156</v>
      </c>
      <c r="F183" s="9" t="s">
        <v>47</v>
      </c>
      <c r="G183" s="9" t="s">
        <v>698</v>
      </c>
      <c r="H183" s="9" t="s">
        <v>44</v>
      </c>
      <c r="I183" s="9" t="s">
        <v>44</v>
      </c>
      <c r="J183" s="2" t="s">
        <v>44</v>
      </c>
      <c r="K183" s="9" t="s">
        <v>44</v>
      </c>
      <c r="L183" s="9" t="s">
        <v>44</v>
      </c>
      <c r="M183" s="9" t="s">
        <v>44</v>
      </c>
      <c r="N183" s="9" t="s">
        <v>44</v>
      </c>
      <c r="O183" s="9" t="s">
        <v>44</v>
      </c>
      <c r="P183" s="9" t="s">
        <v>699</v>
      </c>
      <c r="Q183" s="9" t="s">
        <v>700</v>
      </c>
      <c r="R183" s="9" t="s">
        <v>701</v>
      </c>
      <c r="S183" s="9" t="s">
        <v>702</v>
      </c>
      <c r="T183" s="9" t="s">
        <v>231</v>
      </c>
      <c r="U183" s="9" t="s">
        <v>703</v>
      </c>
      <c r="V183" s="9" t="s">
        <v>55</v>
      </c>
      <c r="W183" s="9" t="s">
        <v>56</v>
      </c>
      <c r="X183" s="9" t="s">
        <v>324</v>
      </c>
      <c r="Y183" s="9" t="s">
        <v>704</v>
      </c>
    </row>
    <row r="184" spans="1:25" s="22" customFormat="1" ht="20.100000000000001" customHeight="1" x14ac:dyDescent="0.25">
      <c r="A184" s="10" t="s">
        <v>44</v>
      </c>
      <c r="B184" s="10" t="s">
        <v>44</v>
      </c>
      <c r="C184" s="10">
        <v>87755</v>
      </c>
      <c r="D184" s="4" t="s">
        <v>697</v>
      </c>
      <c r="E184" s="10" t="s">
        <v>156</v>
      </c>
      <c r="F184" s="10" t="s">
        <v>47</v>
      </c>
      <c r="G184" s="10" t="s">
        <v>698</v>
      </c>
      <c r="H184" s="10" t="s">
        <v>95</v>
      </c>
      <c r="I184" s="10" t="s">
        <v>183</v>
      </c>
      <c r="J184" s="4" t="s">
        <v>184</v>
      </c>
      <c r="K184" s="10" t="s">
        <v>38</v>
      </c>
      <c r="L184" s="10" t="s">
        <v>47</v>
      </c>
      <c r="M184" s="10" t="s">
        <v>705</v>
      </c>
      <c r="N184" s="10" t="s">
        <v>186</v>
      </c>
      <c r="O184" s="10" t="s">
        <v>53</v>
      </c>
      <c r="P184" s="10" t="s">
        <v>44</v>
      </c>
      <c r="Q184" s="10" t="s">
        <v>44</v>
      </c>
      <c r="R184" s="10" t="s">
        <v>44</v>
      </c>
      <c r="S184" s="10" t="s">
        <v>44</v>
      </c>
      <c r="T184" s="10" t="s">
        <v>44</v>
      </c>
      <c r="U184" s="10" t="s">
        <v>44</v>
      </c>
      <c r="V184" s="10" t="s">
        <v>44</v>
      </c>
      <c r="W184" s="10" t="s">
        <v>44</v>
      </c>
      <c r="X184" s="10" t="s">
        <v>44</v>
      </c>
      <c r="Y184" s="10" t="s">
        <v>44</v>
      </c>
    </row>
    <row r="185" spans="1:25" s="23" customFormat="1" ht="20.100000000000001" customHeight="1" x14ac:dyDescent="0.25">
      <c r="A185" s="11" t="s">
        <v>44</v>
      </c>
      <c r="B185" s="11" t="s">
        <v>44</v>
      </c>
      <c r="C185" s="11" t="s">
        <v>696</v>
      </c>
      <c r="D185" s="6" t="s">
        <v>697</v>
      </c>
      <c r="E185" s="11" t="s">
        <v>156</v>
      </c>
      <c r="F185" s="11" t="s">
        <v>47</v>
      </c>
      <c r="G185" s="11" t="s">
        <v>698</v>
      </c>
      <c r="H185" s="11" t="s">
        <v>60</v>
      </c>
      <c r="I185" s="11" t="s">
        <v>706</v>
      </c>
      <c r="J185" s="6" t="s">
        <v>707</v>
      </c>
      <c r="K185" s="11" t="s">
        <v>79</v>
      </c>
      <c r="L185" s="11" t="s">
        <v>47</v>
      </c>
      <c r="M185" s="11" t="s">
        <v>708</v>
      </c>
      <c r="N185" s="11" t="s">
        <v>709</v>
      </c>
      <c r="O185" s="11" t="s">
        <v>710</v>
      </c>
      <c r="P185" s="11" t="s">
        <v>44</v>
      </c>
      <c r="Q185" s="11" t="s">
        <v>44</v>
      </c>
      <c r="R185" s="11" t="s">
        <v>44</v>
      </c>
      <c r="S185" s="11" t="s">
        <v>44</v>
      </c>
      <c r="T185" s="11" t="s">
        <v>44</v>
      </c>
      <c r="U185" s="11" t="s">
        <v>44</v>
      </c>
      <c r="V185" s="11" t="s">
        <v>44</v>
      </c>
      <c r="W185" s="11" t="s">
        <v>44</v>
      </c>
      <c r="X185" s="11" t="s">
        <v>44</v>
      </c>
      <c r="Y185" s="11" t="s">
        <v>44</v>
      </c>
    </row>
    <row r="186" spans="1:25" s="23" customFormat="1" ht="20.100000000000001" customHeight="1" x14ac:dyDescent="0.25">
      <c r="A186" s="11" t="s">
        <v>44</v>
      </c>
      <c r="B186" s="11" t="s">
        <v>44</v>
      </c>
      <c r="C186" s="11" t="s">
        <v>696</v>
      </c>
      <c r="D186" s="6" t="s">
        <v>697</v>
      </c>
      <c r="E186" s="11" t="s">
        <v>156</v>
      </c>
      <c r="F186" s="11" t="s">
        <v>47</v>
      </c>
      <c r="G186" s="11" t="s">
        <v>698</v>
      </c>
      <c r="H186" s="11" t="s">
        <v>60</v>
      </c>
      <c r="I186" s="11" t="s">
        <v>61</v>
      </c>
      <c r="J186" s="6" t="s">
        <v>62</v>
      </c>
      <c r="K186" s="11" t="s">
        <v>63</v>
      </c>
      <c r="L186" s="11" t="s">
        <v>47</v>
      </c>
      <c r="M186" s="11" t="s">
        <v>395</v>
      </c>
      <c r="N186" s="11" t="s">
        <v>65</v>
      </c>
      <c r="O186" s="11" t="s">
        <v>396</v>
      </c>
      <c r="P186" s="11" t="s">
        <v>44</v>
      </c>
      <c r="Q186" s="11" t="s">
        <v>44</v>
      </c>
      <c r="R186" s="11" t="s">
        <v>44</v>
      </c>
      <c r="S186" s="11" t="s">
        <v>44</v>
      </c>
      <c r="T186" s="11" t="s">
        <v>44</v>
      </c>
      <c r="U186" s="11" t="s">
        <v>44</v>
      </c>
      <c r="V186" s="11" t="s">
        <v>44</v>
      </c>
      <c r="W186" s="11" t="s">
        <v>44</v>
      </c>
      <c r="X186" s="11" t="s">
        <v>44</v>
      </c>
      <c r="Y186" s="11" t="s">
        <v>44</v>
      </c>
    </row>
    <row r="187" spans="1:25" s="24" customFormat="1" ht="20.100000000000001" customHeight="1" thickBot="1" x14ac:dyDescent="0.3">
      <c r="A187" s="12" t="s">
        <v>44</v>
      </c>
      <c r="B187" s="12" t="s">
        <v>44</v>
      </c>
      <c r="C187" s="12" t="s">
        <v>696</v>
      </c>
      <c r="D187" s="8" t="s">
        <v>697</v>
      </c>
      <c r="E187" s="12" t="s">
        <v>156</v>
      </c>
      <c r="F187" s="12" t="s">
        <v>47</v>
      </c>
      <c r="G187" s="12" t="s">
        <v>698</v>
      </c>
      <c r="H187" s="12" t="s">
        <v>60</v>
      </c>
      <c r="I187" s="12" t="s">
        <v>67</v>
      </c>
      <c r="J187" s="8" t="s">
        <v>68</v>
      </c>
      <c r="K187" s="12" t="s">
        <v>63</v>
      </c>
      <c r="L187" s="12" t="s">
        <v>47</v>
      </c>
      <c r="M187" s="12" t="s">
        <v>397</v>
      </c>
      <c r="N187" s="12" t="s">
        <v>70</v>
      </c>
      <c r="O187" s="12" t="s">
        <v>398</v>
      </c>
      <c r="P187" s="12" t="s">
        <v>44</v>
      </c>
      <c r="Q187" s="12" t="s">
        <v>44</v>
      </c>
      <c r="R187" s="12" t="s">
        <v>44</v>
      </c>
      <c r="S187" s="12" t="s">
        <v>44</v>
      </c>
      <c r="T187" s="12" t="s">
        <v>44</v>
      </c>
      <c r="U187" s="12" t="s">
        <v>44</v>
      </c>
      <c r="V187" s="12" t="s">
        <v>44</v>
      </c>
      <c r="W187" s="12" t="s">
        <v>44</v>
      </c>
      <c r="X187" s="12" t="s">
        <v>44</v>
      </c>
      <c r="Y187" s="12" t="s">
        <v>44</v>
      </c>
    </row>
    <row r="189" spans="1:25" s="17" customFormat="1" ht="20.100000000000001" customHeight="1" thickBot="1" x14ac:dyDescent="0.3">
      <c r="A189" s="9" t="s">
        <v>44</v>
      </c>
      <c r="B189" s="9" t="s">
        <v>44</v>
      </c>
      <c r="C189" s="9" t="s">
        <v>706</v>
      </c>
      <c r="D189" s="2" t="s">
        <v>707</v>
      </c>
      <c r="E189" s="9" t="s">
        <v>79</v>
      </c>
      <c r="F189" s="9" t="s">
        <v>47</v>
      </c>
      <c r="G189" s="9" t="s">
        <v>709</v>
      </c>
      <c r="H189" s="9" t="s">
        <v>44</v>
      </c>
      <c r="I189" s="9" t="s">
        <v>44</v>
      </c>
      <c r="J189" s="2" t="s">
        <v>44</v>
      </c>
      <c r="K189" s="9" t="s">
        <v>44</v>
      </c>
      <c r="L189" s="9" t="s">
        <v>44</v>
      </c>
      <c r="M189" s="9" t="s">
        <v>44</v>
      </c>
      <c r="N189" s="9" t="s">
        <v>44</v>
      </c>
      <c r="O189" s="9" t="s">
        <v>44</v>
      </c>
      <c r="P189" s="9" t="s">
        <v>711</v>
      </c>
      <c r="Q189" s="9" t="s">
        <v>712</v>
      </c>
      <c r="R189" s="9" t="s">
        <v>713</v>
      </c>
      <c r="S189" s="9" t="s">
        <v>714</v>
      </c>
      <c r="T189" s="9" t="s">
        <v>715</v>
      </c>
      <c r="U189" s="9" t="s">
        <v>716</v>
      </c>
      <c r="V189" s="9" t="s">
        <v>55</v>
      </c>
      <c r="W189" s="9" t="s">
        <v>56</v>
      </c>
      <c r="X189" s="9" t="s">
        <v>717</v>
      </c>
      <c r="Y189" s="9" t="s">
        <v>718</v>
      </c>
    </row>
    <row r="190" spans="1:25" s="22" customFormat="1" ht="20.100000000000001" customHeight="1" x14ac:dyDescent="0.25">
      <c r="A190" s="10" t="s">
        <v>44</v>
      </c>
      <c r="B190" s="10" t="s">
        <v>44</v>
      </c>
      <c r="C190" s="10" t="s">
        <v>706</v>
      </c>
      <c r="D190" s="4" t="s">
        <v>707</v>
      </c>
      <c r="E190" s="10" t="s">
        <v>79</v>
      </c>
      <c r="F190" s="10" t="s">
        <v>47</v>
      </c>
      <c r="G190" s="10" t="s">
        <v>709</v>
      </c>
      <c r="H190" s="10" t="s">
        <v>95</v>
      </c>
      <c r="I190" s="10" t="s">
        <v>177</v>
      </c>
      <c r="J190" s="4" t="s">
        <v>178</v>
      </c>
      <c r="K190" s="10" t="s">
        <v>79</v>
      </c>
      <c r="L190" s="10" t="s">
        <v>179</v>
      </c>
      <c r="M190" s="10" t="s">
        <v>719</v>
      </c>
      <c r="N190" s="10" t="s">
        <v>181</v>
      </c>
      <c r="O190" s="10" t="s">
        <v>720</v>
      </c>
      <c r="P190" s="10" t="s">
        <v>44</v>
      </c>
      <c r="Q190" s="10" t="s">
        <v>44</v>
      </c>
      <c r="R190" s="10" t="s">
        <v>44</v>
      </c>
      <c r="S190" s="10" t="s">
        <v>44</v>
      </c>
      <c r="T190" s="10" t="s">
        <v>44</v>
      </c>
      <c r="U190" s="10" t="s">
        <v>44</v>
      </c>
      <c r="V190" s="10" t="s">
        <v>44</v>
      </c>
      <c r="W190" s="10" t="s">
        <v>44</v>
      </c>
      <c r="X190" s="10" t="s">
        <v>44</v>
      </c>
      <c r="Y190" s="10" t="s">
        <v>44</v>
      </c>
    </row>
    <row r="191" spans="1:25" s="23" customFormat="1" ht="20.100000000000001" customHeight="1" x14ac:dyDescent="0.25">
      <c r="A191" s="11" t="s">
        <v>44</v>
      </c>
      <c r="B191" s="11" t="s">
        <v>44</v>
      </c>
      <c r="C191" s="11">
        <v>87301</v>
      </c>
      <c r="D191" s="6" t="s">
        <v>707</v>
      </c>
      <c r="E191" s="11" t="s">
        <v>79</v>
      </c>
      <c r="F191" s="11" t="s">
        <v>47</v>
      </c>
      <c r="G191" s="11" t="s">
        <v>709</v>
      </c>
      <c r="H191" s="11" t="s">
        <v>95</v>
      </c>
      <c r="I191" s="11" t="s">
        <v>183</v>
      </c>
      <c r="J191" s="6" t="s">
        <v>184</v>
      </c>
      <c r="K191" s="11" t="s">
        <v>38</v>
      </c>
      <c r="L191" s="11" t="s">
        <v>47</v>
      </c>
      <c r="M191" s="11" t="s">
        <v>721</v>
      </c>
      <c r="N191" s="11" t="s">
        <v>186</v>
      </c>
      <c r="O191" s="11" t="s">
        <v>722</v>
      </c>
      <c r="P191" s="11" t="s">
        <v>44</v>
      </c>
      <c r="Q191" s="11" t="s">
        <v>44</v>
      </c>
      <c r="R191" s="11" t="s">
        <v>44</v>
      </c>
      <c r="S191" s="11" t="s">
        <v>44</v>
      </c>
      <c r="T191" s="11" t="s">
        <v>44</v>
      </c>
      <c r="U191" s="11" t="s">
        <v>44</v>
      </c>
      <c r="V191" s="11" t="s">
        <v>44</v>
      </c>
      <c r="W191" s="11" t="s">
        <v>44</v>
      </c>
      <c r="X191" s="11" t="s">
        <v>44</v>
      </c>
      <c r="Y191" s="11" t="s">
        <v>44</v>
      </c>
    </row>
    <row r="192" spans="1:25" s="23" customFormat="1" ht="20.100000000000001" customHeight="1" x14ac:dyDescent="0.25">
      <c r="A192" s="11" t="s">
        <v>44</v>
      </c>
      <c r="B192" s="11" t="s">
        <v>44</v>
      </c>
      <c r="C192" s="11">
        <v>87301</v>
      </c>
      <c r="D192" s="6" t="s">
        <v>707</v>
      </c>
      <c r="E192" s="11" t="s">
        <v>79</v>
      </c>
      <c r="F192" s="11" t="s">
        <v>47</v>
      </c>
      <c r="G192" s="11" t="s">
        <v>709</v>
      </c>
      <c r="H192" s="11" t="s">
        <v>60</v>
      </c>
      <c r="I192" s="11" t="s">
        <v>195</v>
      </c>
      <c r="J192" s="6" t="s">
        <v>196</v>
      </c>
      <c r="K192" s="11" t="s">
        <v>63</v>
      </c>
      <c r="L192" s="11" t="s">
        <v>47</v>
      </c>
      <c r="M192" s="11" t="s">
        <v>723</v>
      </c>
      <c r="N192" s="11" t="s">
        <v>198</v>
      </c>
      <c r="O192" s="11" t="s">
        <v>724</v>
      </c>
      <c r="P192" s="11" t="s">
        <v>44</v>
      </c>
      <c r="Q192" s="11" t="s">
        <v>44</v>
      </c>
      <c r="R192" s="11" t="s">
        <v>44</v>
      </c>
      <c r="S192" s="11" t="s">
        <v>44</v>
      </c>
      <c r="T192" s="11" t="s">
        <v>44</v>
      </c>
      <c r="U192" s="11" t="s">
        <v>44</v>
      </c>
      <c r="V192" s="11" t="s">
        <v>44</v>
      </c>
      <c r="W192" s="11" t="s">
        <v>44</v>
      </c>
      <c r="X192" s="11" t="s">
        <v>44</v>
      </c>
      <c r="Y192" s="11" t="s">
        <v>44</v>
      </c>
    </row>
    <row r="193" spans="1:30" s="23" customFormat="1" ht="20.100000000000001" customHeight="1" x14ac:dyDescent="0.25">
      <c r="A193" s="11" t="s">
        <v>44</v>
      </c>
      <c r="B193" s="11" t="s">
        <v>44</v>
      </c>
      <c r="C193" s="11" t="s">
        <v>706</v>
      </c>
      <c r="D193" s="6" t="s">
        <v>707</v>
      </c>
      <c r="E193" s="11" t="s">
        <v>79</v>
      </c>
      <c r="F193" s="11" t="s">
        <v>47</v>
      </c>
      <c r="G193" s="11" t="s">
        <v>709</v>
      </c>
      <c r="H193" s="11" t="s">
        <v>60</v>
      </c>
      <c r="I193" s="11" t="s">
        <v>200</v>
      </c>
      <c r="J193" s="6" t="s">
        <v>201</v>
      </c>
      <c r="K193" s="11" t="s">
        <v>133</v>
      </c>
      <c r="L193" s="11" t="s">
        <v>47</v>
      </c>
      <c r="M193" s="11" t="s">
        <v>725</v>
      </c>
      <c r="N193" s="11" t="s">
        <v>203</v>
      </c>
      <c r="O193" s="11" t="s">
        <v>726</v>
      </c>
      <c r="P193" s="11" t="s">
        <v>44</v>
      </c>
      <c r="Q193" s="11" t="s">
        <v>44</v>
      </c>
      <c r="R193" s="11" t="s">
        <v>44</v>
      </c>
      <c r="S193" s="11" t="s">
        <v>44</v>
      </c>
      <c r="T193" s="11" t="s">
        <v>44</v>
      </c>
      <c r="U193" s="11" t="s">
        <v>44</v>
      </c>
      <c r="V193" s="11" t="s">
        <v>44</v>
      </c>
      <c r="W193" s="11" t="s">
        <v>44</v>
      </c>
      <c r="X193" s="11" t="s">
        <v>44</v>
      </c>
      <c r="Y193" s="11" t="s">
        <v>44</v>
      </c>
    </row>
    <row r="194" spans="1:30" s="24" customFormat="1" ht="20.100000000000001" customHeight="1" thickBot="1" x14ac:dyDescent="0.3">
      <c r="A194" s="12" t="s">
        <v>44</v>
      </c>
      <c r="B194" s="12" t="s">
        <v>44</v>
      </c>
      <c r="C194" s="12" t="s">
        <v>706</v>
      </c>
      <c r="D194" s="8" t="s">
        <v>707</v>
      </c>
      <c r="E194" s="12" t="s">
        <v>79</v>
      </c>
      <c r="F194" s="12" t="s">
        <v>47</v>
      </c>
      <c r="G194" s="12" t="s">
        <v>709</v>
      </c>
      <c r="H194" s="12" t="s">
        <v>60</v>
      </c>
      <c r="I194" s="12" t="s">
        <v>205</v>
      </c>
      <c r="J194" s="8" t="s">
        <v>206</v>
      </c>
      <c r="K194" s="12" t="s">
        <v>139</v>
      </c>
      <c r="L194" s="12" t="s">
        <v>179</v>
      </c>
      <c r="M194" s="12" t="s">
        <v>727</v>
      </c>
      <c r="N194" s="12" t="s">
        <v>208</v>
      </c>
      <c r="O194" s="12" t="s">
        <v>335</v>
      </c>
      <c r="P194" s="12" t="s">
        <v>44</v>
      </c>
      <c r="Q194" s="12" t="s">
        <v>44</v>
      </c>
      <c r="R194" s="12" t="s">
        <v>44</v>
      </c>
      <c r="S194" s="12" t="s">
        <v>44</v>
      </c>
      <c r="T194" s="12" t="s">
        <v>44</v>
      </c>
      <c r="U194" s="12" t="s">
        <v>44</v>
      </c>
      <c r="V194" s="12" t="s">
        <v>44</v>
      </c>
      <c r="W194" s="12" t="s">
        <v>44</v>
      </c>
      <c r="X194" s="12" t="s">
        <v>44</v>
      </c>
      <c r="Y194" s="12" t="s">
        <v>44</v>
      </c>
    </row>
    <row r="195" spans="1:30" ht="20.100000000000001" customHeight="1" thickBot="1" x14ac:dyDescent="0.3"/>
    <row r="196" spans="1:30" s="10" customFormat="1" ht="20.100000000000001" customHeight="1" x14ac:dyDescent="0.25">
      <c r="A196" s="19"/>
      <c r="C196" s="10" t="s">
        <v>262</v>
      </c>
      <c r="D196" s="4" t="s">
        <v>263</v>
      </c>
      <c r="E196" s="10" t="s">
        <v>156</v>
      </c>
      <c r="F196" s="10" t="s">
        <v>47</v>
      </c>
      <c r="G196" s="10" t="s">
        <v>264</v>
      </c>
      <c r="H196" s="10" t="s">
        <v>44</v>
      </c>
      <c r="I196" s="10" t="s">
        <v>44</v>
      </c>
      <c r="J196" s="4" t="s">
        <v>44</v>
      </c>
      <c r="K196" s="10" t="s">
        <v>44</v>
      </c>
      <c r="L196" s="10" t="s">
        <v>44</v>
      </c>
      <c r="M196" s="10" t="s">
        <v>44</v>
      </c>
      <c r="N196" s="10" t="s">
        <v>44</v>
      </c>
    </row>
    <row r="197" spans="1:30" s="11" customFormat="1" ht="20.100000000000001" customHeight="1" x14ac:dyDescent="0.25">
      <c r="A197" s="20"/>
      <c r="C197" s="11" t="s">
        <v>262</v>
      </c>
      <c r="D197" s="6" t="s">
        <v>263</v>
      </c>
      <c r="E197" s="11" t="s">
        <v>156</v>
      </c>
      <c r="F197" s="11" t="s">
        <v>47</v>
      </c>
      <c r="G197" s="11" t="s">
        <v>264</v>
      </c>
      <c r="H197" s="11" t="s">
        <v>95</v>
      </c>
      <c r="I197" s="11" t="s">
        <v>237</v>
      </c>
      <c r="J197" s="6" t="s">
        <v>238</v>
      </c>
      <c r="K197" s="11" t="s">
        <v>37</v>
      </c>
      <c r="L197" s="11" t="s">
        <v>47</v>
      </c>
      <c r="M197" s="11" t="s">
        <v>272</v>
      </c>
      <c r="N197" s="11" t="s">
        <v>240</v>
      </c>
    </row>
    <row r="198" spans="1:30" s="11" customFormat="1" ht="20.100000000000001" customHeight="1" x14ac:dyDescent="0.25">
      <c r="A198" s="20"/>
      <c r="C198" s="11" t="s">
        <v>262</v>
      </c>
      <c r="D198" s="6" t="s">
        <v>263</v>
      </c>
      <c r="E198" s="11" t="s">
        <v>156</v>
      </c>
      <c r="F198" s="11" t="s">
        <v>47</v>
      </c>
      <c r="G198" s="11" t="s">
        <v>264</v>
      </c>
      <c r="H198" s="11" t="s">
        <v>95</v>
      </c>
      <c r="I198" s="11" t="s">
        <v>106</v>
      </c>
      <c r="J198" s="6" t="s">
        <v>107</v>
      </c>
      <c r="K198" s="11" t="s">
        <v>38</v>
      </c>
      <c r="L198" s="11" t="s">
        <v>47</v>
      </c>
      <c r="M198" s="11" t="s">
        <v>274</v>
      </c>
      <c r="N198" s="11" t="s">
        <v>109</v>
      </c>
    </row>
    <row r="199" spans="1:30" s="11" customFormat="1" ht="20.100000000000001" customHeight="1" x14ac:dyDescent="0.25">
      <c r="A199" s="20"/>
      <c r="C199" s="11" t="s">
        <v>262</v>
      </c>
      <c r="D199" s="6" t="s">
        <v>263</v>
      </c>
      <c r="E199" s="11" t="s">
        <v>156</v>
      </c>
      <c r="F199" s="11" t="s">
        <v>47</v>
      </c>
      <c r="G199" s="11" t="s">
        <v>264</v>
      </c>
      <c r="H199" s="11" t="s">
        <v>95</v>
      </c>
      <c r="I199" s="11" t="s">
        <v>276</v>
      </c>
      <c r="J199" s="6" t="s">
        <v>277</v>
      </c>
      <c r="K199" s="11" t="s">
        <v>37</v>
      </c>
      <c r="L199" s="11" t="s">
        <v>47</v>
      </c>
      <c r="M199" s="11" t="s">
        <v>278</v>
      </c>
      <c r="N199" s="11" t="s">
        <v>279</v>
      </c>
    </row>
    <row r="200" spans="1:30" s="11" customFormat="1" ht="20.100000000000001" customHeight="1" x14ac:dyDescent="0.25">
      <c r="A200" s="20"/>
      <c r="C200" s="11" t="s">
        <v>262</v>
      </c>
      <c r="D200" s="6" t="s">
        <v>263</v>
      </c>
      <c r="E200" s="11" t="s">
        <v>156</v>
      </c>
      <c r="F200" s="11" t="s">
        <v>47</v>
      </c>
      <c r="G200" s="11" t="s">
        <v>264</v>
      </c>
      <c r="H200" s="11" t="s">
        <v>60</v>
      </c>
      <c r="I200" s="11" t="s">
        <v>121</v>
      </c>
      <c r="J200" s="6" t="s">
        <v>122</v>
      </c>
      <c r="K200" s="11" t="s">
        <v>63</v>
      </c>
      <c r="L200" s="11" t="s">
        <v>47</v>
      </c>
      <c r="M200" s="11" t="s">
        <v>281</v>
      </c>
      <c r="N200" s="11" t="s">
        <v>124</v>
      </c>
    </row>
    <row r="201" spans="1:30" s="11" customFormat="1" ht="20.100000000000001" customHeight="1" x14ac:dyDescent="0.25">
      <c r="A201" s="20"/>
      <c r="C201" s="11" t="s">
        <v>262</v>
      </c>
      <c r="D201" s="6" t="s">
        <v>263</v>
      </c>
      <c r="E201" s="11" t="s">
        <v>156</v>
      </c>
      <c r="F201" s="11" t="s">
        <v>47</v>
      </c>
      <c r="G201" s="11" t="s">
        <v>264</v>
      </c>
      <c r="H201" s="11" t="s">
        <v>60</v>
      </c>
      <c r="I201" s="11" t="s">
        <v>126</v>
      </c>
      <c r="J201" s="6" t="s">
        <v>127</v>
      </c>
      <c r="K201" s="11" t="s">
        <v>63</v>
      </c>
      <c r="L201" s="11" t="s">
        <v>47</v>
      </c>
      <c r="M201" s="11" t="s">
        <v>283</v>
      </c>
      <c r="N201" s="11" t="s">
        <v>129</v>
      </c>
    </row>
    <row r="202" spans="1:30" s="11" customFormat="1" ht="20.100000000000001" customHeight="1" x14ac:dyDescent="0.25">
      <c r="A202" s="20"/>
      <c r="C202" s="11" t="s">
        <v>262</v>
      </c>
      <c r="D202" s="6" t="s">
        <v>263</v>
      </c>
      <c r="E202" s="11" t="s">
        <v>156</v>
      </c>
      <c r="F202" s="11" t="s">
        <v>47</v>
      </c>
      <c r="G202" s="11" t="s">
        <v>264</v>
      </c>
      <c r="H202" s="11" t="s">
        <v>60</v>
      </c>
      <c r="I202" s="11" t="s">
        <v>131</v>
      </c>
      <c r="J202" s="6" t="s">
        <v>132</v>
      </c>
      <c r="K202" s="11" t="s">
        <v>133</v>
      </c>
      <c r="L202" s="11" t="s">
        <v>47</v>
      </c>
      <c r="M202" s="11" t="s">
        <v>285</v>
      </c>
      <c r="N202" s="11" t="s">
        <v>135</v>
      </c>
    </row>
    <row r="203" spans="1:30" s="12" customFormat="1" ht="20.100000000000001" customHeight="1" thickBot="1" x14ac:dyDescent="0.3">
      <c r="A203" s="21"/>
      <c r="C203" s="12" t="s">
        <v>262</v>
      </c>
      <c r="D203" s="8" t="s">
        <v>263</v>
      </c>
      <c r="E203" s="12" t="s">
        <v>156</v>
      </c>
      <c r="F203" s="12" t="s">
        <v>47</v>
      </c>
      <c r="G203" s="12" t="s">
        <v>264</v>
      </c>
      <c r="H203" s="12" t="s">
        <v>60</v>
      </c>
      <c r="I203" s="12" t="s">
        <v>137</v>
      </c>
      <c r="J203" s="8" t="s">
        <v>138</v>
      </c>
      <c r="K203" s="12" t="s">
        <v>139</v>
      </c>
      <c r="L203" s="12" t="s">
        <v>47</v>
      </c>
      <c r="M203" s="12" t="s">
        <v>287</v>
      </c>
      <c r="N203" s="12" t="s">
        <v>141</v>
      </c>
    </row>
    <row r="204" spans="1:30" ht="20.100000000000001" customHeight="1" thickBot="1" x14ac:dyDescent="0.3"/>
    <row r="205" spans="1:30" s="48" customFormat="1" ht="20.100000000000001" customHeight="1" x14ac:dyDescent="0.25">
      <c r="A205" s="47" t="s">
        <v>453</v>
      </c>
      <c r="B205" s="34" t="s">
        <v>454</v>
      </c>
      <c r="C205" s="34" t="s">
        <v>829</v>
      </c>
      <c r="D205" s="35">
        <v>92</v>
      </c>
      <c r="E205" s="35">
        <v>73933</v>
      </c>
      <c r="F205" s="34" t="s">
        <v>830</v>
      </c>
      <c r="G205" s="34" t="s">
        <v>831</v>
      </c>
      <c r="H205" s="34" t="s">
        <v>832</v>
      </c>
      <c r="I205" s="34" t="s">
        <v>156</v>
      </c>
      <c r="J205" s="34" t="s">
        <v>47</v>
      </c>
      <c r="K205" s="34" t="s">
        <v>833</v>
      </c>
      <c r="L205" s="34" t="s">
        <v>44</v>
      </c>
      <c r="M205" s="34" t="s">
        <v>44</v>
      </c>
      <c r="N205" s="34" t="s">
        <v>44</v>
      </c>
      <c r="O205" s="34" t="s">
        <v>44</v>
      </c>
      <c r="P205" s="34" t="s">
        <v>44</v>
      </c>
      <c r="Q205" s="34" t="s">
        <v>44</v>
      </c>
      <c r="R205" s="35" t="s">
        <v>44</v>
      </c>
      <c r="S205" s="35" t="s">
        <v>44</v>
      </c>
      <c r="T205" s="35" t="s">
        <v>834</v>
      </c>
      <c r="U205" s="35" t="s">
        <v>835</v>
      </c>
      <c r="V205" s="35" t="s">
        <v>836</v>
      </c>
      <c r="W205" s="35" t="s">
        <v>837</v>
      </c>
      <c r="X205" s="35" t="s">
        <v>838</v>
      </c>
      <c r="Y205" s="35" t="s">
        <v>839</v>
      </c>
      <c r="Z205" s="35" t="s">
        <v>55</v>
      </c>
      <c r="AA205" s="35" t="s">
        <v>56</v>
      </c>
      <c r="AB205" s="35" t="s">
        <v>55</v>
      </c>
      <c r="AC205" s="35" t="s">
        <v>56</v>
      </c>
      <c r="AD205" s="34" t="s">
        <v>59</v>
      </c>
    </row>
    <row r="206" spans="1:30" s="50" customFormat="1" ht="20.100000000000001" customHeight="1" x14ac:dyDescent="0.25">
      <c r="A206" s="49" t="s">
        <v>453</v>
      </c>
      <c r="B206" s="36" t="s">
        <v>454</v>
      </c>
      <c r="C206" s="36" t="s">
        <v>829</v>
      </c>
      <c r="D206" s="37">
        <v>92</v>
      </c>
      <c r="E206" s="37">
        <v>73933</v>
      </c>
      <c r="F206" s="36" t="s">
        <v>830</v>
      </c>
      <c r="G206" s="36" t="s">
        <v>831</v>
      </c>
      <c r="H206" s="36" t="s">
        <v>832</v>
      </c>
      <c r="I206" s="36" t="s">
        <v>156</v>
      </c>
      <c r="J206" s="36" t="s">
        <v>47</v>
      </c>
      <c r="K206" s="36" t="s">
        <v>833</v>
      </c>
      <c r="L206" s="36" t="s">
        <v>95</v>
      </c>
      <c r="M206" s="36" t="s">
        <v>840</v>
      </c>
      <c r="N206" s="36" t="s">
        <v>841</v>
      </c>
      <c r="O206" s="36" t="s">
        <v>156</v>
      </c>
      <c r="P206" s="36" t="s">
        <v>47</v>
      </c>
      <c r="Q206" s="36" t="s">
        <v>164</v>
      </c>
      <c r="R206" s="37">
        <v>427.78</v>
      </c>
      <c r="S206" s="37" t="s">
        <v>842</v>
      </c>
      <c r="T206" s="37" t="s">
        <v>44</v>
      </c>
      <c r="U206" s="37" t="s">
        <v>44</v>
      </c>
      <c r="V206" s="37" t="s">
        <v>44</v>
      </c>
      <c r="W206" s="37" t="s">
        <v>44</v>
      </c>
      <c r="X206" s="37" t="s">
        <v>44</v>
      </c>
      <c r="Y206" s="37" t="s">
        <v>44</v>
      </c>
      <c r="Z206" s="37" t="s">
        <v>44</v>
      </c>
      <c r="AA206" s="37" t="s">
        <v>44</v>
      </c>
      <c r="AB206" s="37" t="s">
        <v>44</v>
      </c>
      <c r="AC206" s="37" t="s">
        <v>44</v>
      </c>
      <c r="AD206" s="36" t="s">
        <v>59</v>
      </c>
    </row>
    <row r="207" spans="1:30" s="50" customFormat="1" ht="20.100000000000001" customHeight="1" x14ac:dyDescent="0.25">
      <c r="A207" s="49" t="s">
        <v>453</v>
      </c>
      <c r="B207" s="36" t="s">
        <v>454</v>
      </c>
      <c r="C207" s="36" t="s">
        <v>829</v>
      </c>
      <c r="D207" s="37">
        <v>92</v>
      </c>
      <c r="E207" s="37">
        <v>73933</v>
      </c>
      <c r="F207" s="36" t="s">
        <v>830</v>
      </c>
      <c r="G207" s="36" t="s">
        <v>831</v>
      </c>
      <c r="H207" s="36" t="s">
        <v>832</v>
      </c>
      <c r="I207" s="36" t="s">
        <v>156</v>
      </c>
      <c r="J207" s="36" t="s">
        <v>47</v>
      </c>
      <c r="K207" s="36" t="s">
        <v>833</v>
      </c>
      <c r="L207" s="36" t="s">
        <v>60</v>
      </c>
      <c r="M207" s="36" t="s">
        <v>61</v>
      </c>
      <c r="N207" s="36" t="s">
        <v>62</v>
      </c>
      <c r="O207" s="36" t="s">
        <v>63</v>
      </c>
      <c r="P207" s="36" t="s">
        <v>47</v>
      </c>
      <c r="Q207" s="36" t="s">
        <v>843</v>
      </c>
      <c r="R207" s="37" t="s">
        <v>65</v>
      </c>
      <c r="S207" s="37" t="s">
        <v>844</v>
      </c>
      <c r="T207" s="37" t="s">
        <v>44</v>
      </c>
      <c r="U207" s="37" t="s">
        <v>44</v>
      </c>
      <c r="V207" s="37" t="s">
        <v>44</v>
      </c>
      <c r="W207" s="37" t="s">
        <v>44</v>
      </c>
      <c r="X207" s="37" t="s">
        <v>44</v>
      </c>
      <c r="Y207" s="37" t="s">
        <v>44</v>
      </c>
      <c r="Z207" s="37" t="s">
        <v>44</v>
      </c>
      <c r="AA207" s="37" t="s">
        <v>44</v>
      </c>
      <c r="AB207" s="37" t="s">
        <v>44</v>
      </c>
      <c r="AC207" s="37" t="s">
        <v>44</v>
      </c>
      <c r="AD207" s="36" t="s">
        <v>59</v>
      </c>
    </row>
    <row r="208" spans="1:30" s="50" customFormat="1" ht="20.100000000000001" customHeight="1" x14ac:dyDescent="0.25">
      <c r="A208" s="49" t="s">
        <v>453</v>
      </c>
      <c r="B208" s="36" t="s">
        <v>454</v>
      </c>
      <c r="C208" s="36" t="s">
        <v>829</v>
      </c>
      <c r="D208" s="37">
        <v>92</v>
      </c>
      <c r="E208" s="37">
        <v>73933</v>
      </c>
      <c r="F208" s="36" t="s">
        <v>830</v>
      </c>
      <c r="G208" s="36" t="s">
        <v>831</v>
      </c>
      <c r="H208" s="36" t="s">
        <v>832</v>
      </c>
      <c r="I208" s="36" t="s">
        <v>156</v>
      </c>
      <c r="J208" s="36" t="s">
        <v>47</v>
      </c>
      <c r="K208" s="36" t="s">
        <v>833</v>
      </c>
      <c r="L208" s="36" t="s">
        <v>60</v>
      </c>
      <c r="M208" s="36" t="s">
        <v>845</v>
      </c>
      <c r="N208" s="36" t="s">
        <v>846</v>
      </c>
      <c r="O208" s="36" t="s">
        <v>63</v>
      </c>
      <c r="P208" s="36" t="s">
        <v>47</v>
      </c>
      <c r="Q208" s="36" t="s">
        <v>197</v>
      </c>
      <c r="R208" s="37" t="s">
        <v>847</v>
      </c>
      <c r="S208" s="37" t="s">
        <v>848</v>
      </c>
      <c r="T208" s="37" t="s">
        <v>44</v>
      </c>
      <c r="U208" s="37" t="s">
        <v>44</v>
      </c>
      <c r="V208" s="37" t="s">
        <v>44</v>
      </c>
      <c r="W208" s="37" t="s">
        <v>44</v>
      </c>
      <c r="X208" s="37" t="s">
        <v>44</v>
      </c>
      <c r="Y208" s="37" t="s">
        <v>44</v>
      </c>
      <c r="Z208" s="37" t="s">
        <v>44</v>
      </c>
      <c r="AA208" s="37" t="s">
        <v>44</v>
      </c>
      <c r="AB208" s="37" t="s">
        <v>44</v>
      </c>
      <c r="AC208" s="37" t="s">
        <v>44</v>
      </c>
      <c r="AD208" s="36" t="s">
        <v>59</v>
      </c>
    </row>
    <row r="209" spans="1:30" s="50" customFormat="1" ht="20.100000000000001" customHeight="1" x14ac:dyDescent="0.25">
      <c r="A209" s="49" t="s">
        <v>453</v>
      </c>
      <c r="B209" s="36" t="s">
        <v>454</v>
      </c>
      <c r="C209" s="36" t="s">
        <v>829</v>
      </c>
      <c r="D209" s="37">
        <v>92</v>
      </c>
      <c r="E209" s="37">
        <v>73933</v>
      </c>
      <c r="F209" s="36" t="s">
        <v>830</v>
      </c>
      <c r="G209" s="36" t="s">
        <v>831</v>
      </c>
      <c r="H209" s="36" t="s">
        <v>832</v>
      </c>
      <c r="I209" s="36" t="s">
        <v>156</v>
      </c>
      <c r="J209" s="36" t="s">
        <v>47</v>
      </c>
      <c r="K209" s="36" t="s">
        <v>833</v>
      </c>
      <c r="L209" s="36" t="s">
        <v>60</v>
      </c>
      <c r="M209" s="36" t="s">
        <v>67</v>
      </c>
      <c r="N209" s="36" t="s">
        <v>68</v>
      </c>
      <c r="O209" s="36" t="s">
        <v>63</v>
      </c>
      <c r="P209" s="36" t="s">
        <v>47</v>
      </c>
      <c r="Q209" s="36" t="s">
        <v>849</v>
      </c>
      <c r="R209" s="37" t="s">
        <v>70</v>
      </c>
      <c r="S209" s="37" t="s">
        <v>850</v>
      </c>
      <c r="T209" s="37" t="s">
        <v>44</v>
      </c>
      <c r="U209" s="37" t="s">
        <v>44</v>
      </c>
      <c r="V209" s="37" t="s">
        <v>44</v>
      </c>
      <c r="W209" s="37" t="s">
        <v>44</v>
      </c>
      <c r="X209" s="37" t="s">
        <v>44</v>
      </c>
      <c r="Y209" s="37" t="s">
        <v>44</v>
      </c>
      <c r="Z209" s="37" t="s">
        <v>44</v>
      </c>
      <c r="AA209" s="37" t="s">
        <v>44</v>
      </c>
      <c r="AB209" s="37" t="s">
        <v>44</v>
      </c>
      <c r="AC209" s="37" t="s">
        <v>44</v>
      </c>
      <c r="AD209" s="36" t="s">
        <v>59</v>
      </c>
    </row>
    <row r="210" spans="1:30" s="52" customFormat="1" ht="20.100000000000001" customHeight="1" thickBot="1" x14ac:dyDescent="0.3">
      <c r="A210" s="51" t="s">
        <v>453</v>
      </c>
      <c r="B210" s="38" t="s">
        <v>454</v>
      </c>
      <c r="C210" s="38" t="s">
        <v>829</v>
      </c>
      <c r="D210" s="39">
        <v>92</v>
      </c>
      <c r="E210" s="39">
        <v>73933</v>
      </c>
      <c r="F210" s="38" t="s">
        <v>830</v>
      </c>
      <c r="G210" s="38" t="s">
        <v>831</v>
      </c>
      <c r="H210" s="38" t="s">
        <v>832</v>
      </c>
      <c r="I210" s="38" t="s">
        <v>156</v>
      </c>
      <c r="J210" s="38" t="s">
        <v>47</v>
      </c>
      <c r="K210" s="38" t="s">
        <v>833</v>
      </c>
      <c r="L210" s="38" t="s">
        <v>60</v>
      </c>
      <c r="M210" s="38" t="s">
        <v>851</v>
      </c>
      <c r="N210" s="38" t="s">
        <v>852</v>
      </c>
      <c r="O210" s="38" t="s">
        <v>79</v>
      </c>
      <c r="P210" s="38" t="s">
        <v>47</v>
      </c>
      <c r="Q210" s="38" t="s">
        <v>569</v>
      </c>
      <c r="R210" s="39" t="s">
        <v>853</v>
      </c>
      <c r="S210" s="39" t="s">
        <v>854</v>
      </c>
      <c r="T210" s="39" t="s">
        <v>44</v>
      </c>
      <c r="U210" s="39" t="s">
        <v>44</v>
      </c>
      <c r="V210" s="39" t="s">
        <v>44</v>
      </c>
      <c r="W210" s="39" t="s">
        <v>44</v>
      </c>
      <c r="X210" s="39" t="s">
        <v>44</v>
      </c>
      <c r="Y210" s="39" t="s">
        <v>44</v>
      </c>
      <c r="Z210" s="39" t="s">
        <v>44</v>
      </c>
      <c r="AA210" s="39" t="s">
        <v>44</v>
      </c>
      <c r="AB210" s="39" t="s">
        <v>44</v>
      </c>
      <c r="AC210" s="39" t="s">
        <v>44</v>
      </c>
      <c r="AD210" s="38" t="s">
        <v>59</v>
      </c>
    </row>
    <row r="212" spans="1:30" ht="20.100000000000001" customHeight="1" x14ac:dyDescent="0.25">
      <c r="N212" s="36" t="s">
        <v>841</v>
      </c>
      <c r="O212" s="36" t="s">
        <v>156</v>
      </c>
      <c r="P212" s="36" t="s">
        <v>47</v>
      </c>
      <c r="Q212" s="36" t="s">
        <v>164</v>
      </c>
      <c r="R212" s="37" t="s">
        <v>842</v>
      </c>
    </row>
    <row r="213" spans="1:30" ht="20.100000000000001" customHeight="1" x14ac:dyDescent="0.25">
      <c r="N213" s="36" t="s">
        <v>62</v>
      </c>
      <c r="O213" s="36" t="s">
        <v>63</v>
      </c>
      <c r="P213" s="36" t="s">
        <v>47</v>
      </c>
      <c r="Q213" s="36" t="s">
        <v>843</v>
      </c>
      <c r="R213" s="37" t="s">
        <v>65</v>
      </c>
    </row>
    <row r="214" spans="1:30" ht="20.100000000000001" customHeight="1" x14ac:dyDescent="0.25">
      <c r="N214" s="36" t="s">
        <v>846</v>
      </c>
      <c r="O214" s="36" t="s">
        <v>63</v>
      </c>
      <c r="P214" s="36" t="s">
        <v>47</v>
      </c>
      <c r="Q214" s="36" t="s">
        <v>197</v>
      </c>
      <c r="R214" s="37" t="s">
        <v>847</v>
      </c>
    </row>
    <row r="215" spans="1:30" ht="20.100000000000001" customHeight="1" x14ac:dyDescent="0.25">
      <c r="N215" s="36" t="s">
        <v>68</v>
      </c>
      <c r="O215" s="36" t="s">
        <v>63</v>
      </c>
      <c r="P215" s="36" t="s">
        <v>47</v>
      </c>
      <c r="Q215" s="36" t="s">
        <v>849</v>
      </c>
      <c r="R215" s="37" t="s">
        <v>70</v>
      </c>
    </row>
    <row r="216" spans="1:30" ht="20.100000000000001" customHeight="1" thickBot="1" x14ac:dyDescent="0.3">
      <c r="N216" s="38" t="s">
        <v>852</v>
      </c>
      <c r="O216" s="38" t="s">
        <v>79</v>
      </c>
      <c r="P216" s="38" t="s">
        <v>47</v>
      </c>
      <c r="Q216" s="38" t="s">
        <v>569</v>
      </c>
      <c r="R216" s="39" t="s">
        <v>853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2"/>
  <sheetViews>
    <sheetView topLeftCell="G1" workbookViewId="0">
      <pane ySplit="1" topLeftCell="A206" activePane="bottomLeft" state="frozen"/>
      <selection activeCell="N1" sqref="N1"/>
      <selection pane="bottomLeft" activeCell="G229" sqref="G229"/>
    </sheetView>
  </sheetViews>
  <sheetFormatPr defaultColWidth="4.28515625" defaultRowHeight="20.100000000000001" customHeight="1" x14ac:dyDescent="0.25"/>
  <cols>
    <col min="1" max="1" width="52.42578125" style="2" bestFit="1" customWidth="1"/>
    <col min="2" max="2" width="19.28515625" style="2" bestFit="1" customWidth="1"/>
    <col min="3" max="3" width="66" style="2" bestFit="1" customWidth="1"/>
    <col min="4" max="4" width="18.28515625" style="2" bestFit="1" customWidth="1"/>
    <col min="5" max="5" width="26.7109375" style="2" bestFit="1" customWidth="1"/>
    <col min="6" max="6" width="176.5703125" style="2" bestFit="1" customWidth="1"/>
    <col min="7" max="7" width="27.140625" style="2" bestFit="1" customWidth="1"/>
    <col min="8" max="8" width="255.7109375" style="2" bestFit="1" customWidth="1"/>
    <col min="9" max="9" width="10.85546875" style="2" bestFit="1" customWidth="1"/>
    <col min="10" max="10" width="43.28515625" style="2" bestFit="1" customWidth="1"/>
    <col min="11" max="11" width="15.28515625" style="2" bestFit="1" customWidth="1"/>
    <col min="12" max="12" width="14.7109375" style="2" bestFit="1" customWidth="1"/>
    <col min="13" max="13" width="15" style="2" bestFit="1" customWidth="1"/>
    <col min="14" max="14" width="204.140625" style="2" bestFit="1" customWidth="1"/>
    <col min="15" max="15" width="16.7109375" style="2" bestFit="1" customWidth="1"/>
    <col min="16" max="16" width="43.28515625" style="2" bestFit="1" customWidth="1"/>
    <col min="17" max="17" width="14.85546875" style="2" bestFit="1" customWidth="1"/>
    <col min="18" max="18" width="18.85546875" style="2" bestFit="1" customWidth="1"/>
    <col min="19" max="19" width="15.28515625" style="2" bestFit="1" customWidth="1"/>
    <col min="20" max="20" width="23.28515625" style="2" bestFit="1" customWidth="1"/>
    <col min="21" max="21" width="18.5703125" style="2" bestFit="1" customWidth="1"/>
    <col min="22" max="22" width="19.42578125" style="2" bestFit="1" customWidth="1"/>
    <col min="23" max="23" width="14.7109375" style="2" bestFit="1" customWidth="1"/>
    <col min="24" max="24" width="23.85546875" style="2" bestFit="1" customWidth="1"/>
    <col min="25" max="25" width="19.140625" style="2" bestFit="1" customWidth="1"/>
    <col min="26" max="26" width="30.85546875" style="2" bestFit="1" customWidth="1"/>
    <col min="27" max="27" width="26.140625" style="2" bestFit="1" customWidth="1"/>
    <col min="28" max="28" width="16.7109375" style="2" bestFit="1" customWidth="1"/>
    <col min="29" max="29" width="12" style="2" bestFit="1" customWidth="1"/>
    <col min="30" max="30" width="22.7109375" style="2" bestFit="1" customWidth="1"/>
    <col min="31" max="16384" width="4.28515625" style="2"/>
  </cols>
  <sheetData>
    <row r="1" spans="1:30" s="13" customFormat="1" ht="20.100000000000001" customHeight="1" thickBot="1" x14ac:dyDescent="0.3">
      <c r="A1" s="2" t="s">
        <v>728</v>
      </c>
      <c r="B1" s="2" t="s">
        <v>729</v>
      </c>
      <c r="C1" s="2" t="s">
        <v>730</v>
      </c>
      <c r="D1" s="2" t="s">
        <v>731</v>
      </c>
      <c r="E1" s="2" t="s">
        <v>732</v>
      </c>
      <c r="F1" s="2" t="s">
        <v>733</v>
      </c>
      <c r="G1" s="2" t="s">
        <v>734</v>
      </c>
      <c r="H1" s="2" t="s">
        <v>735</v>
      </c>
      <c r="I1" s="2" t="s">
        <v>736</v>
      </c>
      <c r="J1" s="2" t="s">
        <v>737</v>
      </c>
      <c r="K1" s="2" t="s">
        <v>738</v>
      </c>
      <c r="L1" s="2" t="s">
        <v>739</v>
      </c>
      <c r="M1" s="2" t="s">
        <v>740</v>
      </c>
      <c r="N1" s="2" t="s">
        <v>741</v>
      </c>
      <c r="O1" s="2" t="s">
        <v>742</v>
      </c>
      <c r="P1" s="2" t="s">
        <v>743</v>
      </c>
      <c r="Q1" s="2" t="s">
        <v>744</v>
      </c>
      <c r="R1" s="2" t="s">
        <v>745</v>
      </c>
      <c r="S1" s="2" t="s">
        <v>738</v>
      </c>
      <c r="T1" s="2" t="s">
        <v>746</v>
      </c>
      <c r="U1" s="2" t="s">
        <v>747</v>
      </c>
      <c r="V1" s="2" t="s">
        <v>748</v>
      </c>
      <c r="W1" s="2" t="s">
        <v>749</v>
      </c>
      <c r="X1" s="2" t="s">
        <v>750</v>
      </c>
      <c r="Y1" s="2" t="s">
        <v>751</v>
      </c>
      <c r="Z1" s="2" t="s">
        <v>752</v>
      </c>
      <c r="AA1" s="2" t="s">
        <v>753</v>
      </c>
      <c r="AB1" s="2" t="s">
        <v>754</v>
      </c>
      <c r="AC1" s="2" t="s">
        <v>755</v>
      </c>
      <c r="AD1" s="2" t="s">
        <v>756</v>
      </c>
    </row>
    <row r="2" spans="1:30" s="4" customFormat="1" ht="20.100000000000001" customHeight="1" x14ac:dyDescent="0.25">
      <c r="A2" s="3" t="s">
        <v>41</v>
      </c>
      <c r="B2" s="4" t="s">
        <v>42</v>
      </c>
      <c r="C2" s="4" t="s">
        <v>43</v>
      </c>
      <c r="D2" s="4">
        <v>39</v>
      </c>
      <c r="E2" s="4" t="s">
        <v>44</v>
      </c>
      <c r="F2" s="4" t="s">
        <v>44</v>
      </c>
      <c r="G2" s="4" t="s">
        <v>45</v>
      </c>
      <c r="H2" s="4" t="s">
        <v>46</v>
      </c>
      <c r="I2" s="4" t="s">
        <v>37</v>
      </c>
      <c r="J2" s="4" t="s">
        <v>47</v>
      </c>
      <c r="K2" s="4" t="s">
        <v>48</v>
      </c>
      <c r="L2" s="4" t="s">
        <v>44</v>
      </c>
      <c r="M2" s="4" t="s">
        <v>44</v>
      </c>
      <c r="N2" s="4" t="s">
        <v>44</v>
      </c>
      <c r="O2" s="4" t="s">
        <v>44</v>
      </c>
      <c r="P2" s="4" t="s">
        <v>44</v>
      </c>
      <c r="Q2" s="4" t="s">
        <v>44</v>
      </c>
      <c r="R2" s="4" t="s">
        <v>44</v>
      </c>
      <c r="S2" s="4" t="s">
        <v>44</v>
      </c>
      <c r="T2" s="4" t="s">
        <v>49</v>
      </c>
      <c r="U2" s="4" t="s">
        <v>50</v>
      </c>
      <c r="V2" s="4" t="s">
        <v>51</v>
      </c>
      <c r="W2" s="4" t="s">
        <v>52</v>
      </c>
      <c r="X2" s="4" t="s">
        <v>53</v>
      </c>
      <c r="Y2" s="4" t="s">
        <v>54</v>
      </c>
      <c r="Z2" s="4" t="s">
        <v>55</v>
      </c>
      <c r="AA2" s="4" t="s">
        <v>56</v>
      </c>
      <c r="AB2" s="4" t="s">
        <v>57</v>
      </c>
      <c r="AC2" s="4" t="s">
        <v>58</v>
      </c>
      <c r="AD2" s="4" t="s">
        <v>59</v>
      </c>
    </row>
    <row r="3" spans="1:30" s="6" customFormat="1" ht="20.100000000000001" customHeight="1" x14ac:dyDescent="0.25">
      <c r="A3" s="5" t="s">
        <v>41</v>
      </c>
      <c r="B3" s="6" t="s">
        <v>42</v>
      </c>
      <c r="C3" s="6" t="s">
        <v>43</v>
      </c>
      <c r="D3" s="6">
        <v>39</v>
      </c>
      <c r="E3" s="6" t="s">
        <v>44</v>
      </c>
      <c r="F3" s="6" t="s">
        <v>44</v>
      </c>
      <c r="G3" s="6" t="s">
        <v>45</v>
      </c>
      <c r="H3" s="6" t="s">
        <v>46</v>
      </c>
      <c r="I3" s="6" t="s">
        <v>37</v>
      </c>
      <c r="J3" s="6" t="s">
        <v>47</v>
      </c>
      <c r="K3" s="6" t="s">
        <v>48</v>
      </c>
      <c r="L3" s="6" t="s">
        <v>60</v>
      </c>
      <c r="M3" s="6" t="s">
        <v>61</v>
      </c>
      <c r="N3" s="6" t="s">
        <v>62</v>
      </c>
      <c r="O3" s="6" t="s">
        <v>63</v>
      </c>
      <c r="P3" s="6" t="s">
        <v>47</v>
      </c>
      <c r="Q3" s="6" t="s">
        <v>64</v>
      </c>
      <c r="R3" s="6" t="s">
        <v>65</v>
      </c>
      <c r="S3" s="6" t="s">
        <v>66</v>
      </c>
      <c r="T3" s="6" t="s">
        <v>44</v>
      </c>
      <c r="U3" s="6" t="s">
        <v>44</v>
      </c>
      <c r="V3" s="6" t="s">
        <v>44</v>
      </c>
      <c r="W3" s="6" t="s">
        <v>44</v>
      </c>
      <c r="X3" s="6" t="s">
        <v>44</v>
      </c>
      <c r="Y3" s="6" t="s">
        <v>44</v>
      </c>
      <c r="Z3" s="6" t="s">
        <v>44</v>
      </c>
      <c r="AA3" s="6" t="s">
        <v>44</v>
      </c>
      <c r="AB3" s="6" t="s">
        <v>44</v>
      </c>
      <c r="AC3" s="6" t="s">
        <v>44</v>
      </c>
      <c r="AD3" s="6" t="s">
        <v>59</v>
      </c>
    </row>
    <row r="4" spans="1:30" s="6" customFormat="1" ht="20.100000000000001" customHeight="1" x14ac:dyDescent="0.25">
      <c r="A4" s="5" t="s">
        <v>41</v>
      </c>
      <c r="B4" s="6" t="s">
        <v>42</v>
      </c>
      <c r="C4" s="6" t="s">
        <v>43</v>
      </c>
      <c r="D4" s="6">
        <v>39</v>
      </c>
      <c r="E4" s="6" t="s">
        <v>44</v>
      </c>
      <c r="F4" s="6" t="s">
        <v>44</v>
      </c>
      <c r="G4" s="6" t="s">
        <v>45</v>
      </c>
      <c r="H4" s="6" t="s">
        <v>46</v>
      </c>
      <c r="I4" s="6" t="s">
        <v>37</v>
      </c>
      <c r="J4" s="6" t="s">
        <v>47</v>
      </c>
      <c r="K4" s="6" t="s">
        <v>48</v>
      </c>
      <c r="L4" s="6" t="s">
        <v>60</v>
      </c>
      <c r="M4" s="6" t="s">
        <v>67</v>
      </c>
      <c r="N4" s="6" t="s">
        <v>68</v>
      </c>
      <c r="O4" s="6" t="s">
        <v>63</v>
      </c>
      <c r="P4" s="6" t="s">
        <v>47</v>
      </c>
      <c r="Q4" s="6" t="s">
        <v>69</v>
      </c>
      <c r="R4" s="6" t="s">
        <v>70</v>
      </c>
      <c r="S4" s="6" t="s">
        <v>71</v>
      </c>
      <c r="T4" s="6" t="s">
        <v>44</v>
      </c>
      <c r="U4" s="6" t="s">
        <v>44</v>
      </c>
      <c r="V4" s="6" t="s">
        <v>44</v>
      </c>
      <c r="W4" s="6" t="s">
        <v>44</v>
      </c>
      <c r="X4" s="6" t="s">
        <v>44</v>
      </c>
      <c r="Y4" s="6" t="s">
        <v>44</v>
      </c>
      <c r="Z4" s="6" t="s">
        <v>44</v>
      </c>
      <c r="AA4" s="6" t="s">
        <v>44</v>
      </c>
      <c r="AB4" s="6" t="s">
        <v>44</v>
      </c>
      <c r="AC4" s="6" t="s">
        <v>44</v>
      </c>
      <c r="AD4" s="6" t="s">
        <v>59</v>
      </c>
    </row>
    <row r="5" spans="1:30" s="6" customFormat="1" ht="20.100000000000001" customHeight="1" x14ac:dyDescent="0.25">
      <c r="A5" s="5" t="s">
        <v>41</v>
      </c>
      <c r="B5" s="6" t="s">
        <v>42</v>
      </c>
      <c r="C5" s="6" t="s">
        <v>43</v>
      </c>
      <c r="D5" s="6">
        <v>39</v>
      </c>
      <c r="E5" s="6" t="s">
        <v>44</v>
      </c>
      <c r="F5" s="6" t="s">
        <v>44</v>
      </c>
      <c r="G5" s="6" t="s">
        <v>45</v>
      </c>
      <c r="H5" s="6" t="s">
        <v>46</v>
      </c>
      <c r="I5" s="6" t="s">
        <v>37</v>
      </c>
      <c r="J5" s="6" t="s">
        <v>47</v>
      </c>
      <c r="K5" s="6" t="s">
        <v>48</v>
      </c>
      <c r="L5" s="6" t="s">
        <v>60</v>
      </c>
      <c r="M5" s="6" t="s">
        <v>72</v>
      </c>
      <c r="N5" s="6" t="s">
        <v>73</v>
      </c>
      <c r="O5" s="6" t="s">
        <v>38</v>
      </c>
      <c r="P5" s="6" t="s">
        <v>47</v>
      </c>
      <c r="Q5" s="6" t="s">
        <v>74</v>
      </c>
      <c r="R5" s="6" t="s">
        <v>75</v>
      </c>
      <c r="S5" s="6" t="s">
        <v>76</v>
      </c>
      <c r="T5" s="6" t="s">
        <v>44</v>
      </c>
      <c r="U5" s="6" t="s">
        <v>44</v>
      </c>
      <c r="V5" s="6" t="s">
        <v>44</v>
      </c>
      <c r="W5" s="6" t="s">
        <v>44</v>
      </c>
      <c r="X5" s="6" t="s">
        <v>44</v>
      </c>
      <c r="Y5" s="6" t="s">
        <v>44</v>
      </c>
      <c r="Z5" s="6" t="s">
        <v>44</v>
      </c>
      <c r="AA5" s="6" t="s">
        <v>44</v>
      </c>
      <c r="AB5" s="6" t="s">
        <v>44</v>
      </c>
      <c r="AC5" s="6" t="s">
        <v>44</v>
      </c>
      <c r="AD5" s="6" t="s">
        <v>59</v>
      </c>
    </row>
    <row r="6" spans="1:30" s="8" customFormat="1" ht="20.100000000000001" customHeight="1" thickBot="1" x14ac:dyDescent="0.3">
      <c r="A6" s="7" t="s">
        <v>41</v>
      </c>
      <c r="B6" s="8" t="s">
        <v>42</v>
      </c>
      <c r="C6" s="8" t="s">
        <v>43</v>
      </c>
      <c r="D6" s="8">
        <v>39</v>
      </c>
      <c r="E6" s="8" t="s">
        <v>44</v>
      </c>
      <c r="F6" s="8" t="s">
        <v>44</v>
      </c>
      <c r="G6" s="8" t="s">
        <v>45</v>
      </c>
      <c r="H6" s="8" t="s">
        <v>46</v>
      </c>
      <c r="I6" s="8" t="s">
        <v>37</v>
      </c>
      <c r="J6" s="8" t="s">
        <v>47</v>
      </c>
      <c r="K6" s="8" t="s">
        <v>48</v>
      </c>
      <c r="L6" s="8" t="s">
        <v>60</v>
      </c>
      <c r="M6" s="8" t="s">
        <v>77</v>
      </c>
      <c r="N6" s="8" t="s">
        <v>78</v>
      </c>
      <c r="O6" s="8" t="s">
        <v>79</v>
      </c>
      <c r="P6" s="8" t="s">
        <v>47</v>
      </c>
      <c r="Q6" s="8" t="s">
        <v>80</v>
      </c>
      <c r="R6" s="8" t="s">
        <v>81</v>
      </c>
      <c r="S6" s="8" t="s">
        <v>82</v>
      </c>
      <c r="T6" s="8" t="s">
        <v>44</v>
      </c>
      <c r="U6" s="8" t="s">
        <v>44</v>
      </c>
      <c r="V6" s="8" t="s">
        <v>44</v>
      </c>
      <c r="W6" s="8" t="s">
        <v>44</v>
      </c>
      <c r="X6" s="8" t="s">
        <v>44</v>
      </c>
      <c r="Y6" s="8" t="s">
        <v>44</v>
      </c>
      <c r="Z6" s="8" t="s">
        <v>44</v>
      </c>
      <c r="AA6" s="8" t="s">
        <v>44</v>
      </c>
      <c r="AB6" s="8" t="s">
        <v>44</v>
      </c>
      <c r="AC6" s="8" t="s">
        <v>44</v>
      </c>
      <c r="AD6" s="8" t="s">
        <v>59</v>
      </c>
    </row>
    <row r="7" spans="1:30" ht="20.100000000000001" customHeight="1" thickBot="1" x14ac:dyDescent="0.3"/>
    <row r="8" spans="1:30" s="4" customFormat="1" ht="20.100000000000001" customHeight="1" x14ac:dyDescent="0.25">
      <c r="A8" s="3" t="s">
        <v>83</v>
      </c>
      <c r="B8" s="4" t="s">
        <v>84</v>
      </c>
      <c r="C8" s="4" t="s">
        <v>85</v>
      </c>
      <c r="D8" s="4">
        <v>8</v>
      </c>
      <c r="E8" s="4" t="s">
        <v>44</v>
      </c>
      <c r="F8" s="4" t="s">
        <v>44</v>
      </c>
      <c r="G8" s="4" t="s">
        <v>86</v>
      </c>
      <c r="H8" s="4" t="s">
        <v>87</v>
      </c>
      <c r="I8" s="4" t="s">
        <v>37</v>
      </c>
      <c r="J8" s="4" t="s">
        <v>47</v>
      </c>
      <c r="K8" s="4" t="s">
        <v>88</v>
      </c>
      <c r="L8" s="4" t="s">
        <v>44</v>
      </c>
      <c r="M8" s="4" t="s">
        <v>44</v>
      </c>
      <c r="N8" s="4" t="s">
        <v>44</v>
      </c>
      <c r="O8" s="4" t="s">
        <v>44</v>
      </c>
      <c r="P8" s="4" t="s">
        <v>44</v>
      </c>
      <c r="Q8" s="4" t="s">
        <v>44</v>
      </c>
      <c r="R8" s="4" t="s">
        <v>44</v>
      </c>
      <c r="S8" s="4" t="s">
        <v>44</v>
      </c>
      <c r="T8" s="4" t="s">
        <v>89</v>
      </c>
      <c r="U8" s="4" t="s">
        <v>90</v>
      </c>
      <c r="V8" s="4" t="s">
        <v>91</v>
      </c>
      <c r="W8" s="4" t="s">
        <v>92</v>
      </c>
      <c r="X8" s="4" t="s">
        <v>93</v>
      </c>
      <c r="Y8" s="4" t="s">
        <v>94</v>
      </c>
      <c r="Z8" s="4" t="s">
        <v>55</v>
      </c>
      <c r="AA8" s="4" t="s">
        <v>56</v>
      </c>
      <c r="AB8" s="4" t="s">
        <v>55</v>
      </c>
      <c r="AC8" s="4" t="s">
        <v>56</v>
      </c>
      <c r="AD8" s="4" t="s">
        <v>59</v>
      </c>
    </row>
    <row r="9" spans="1:30" s="6" customFormat="1" ht="20.100000000000001" customHeight="1" x14ac:dyDescent="0.25">
      <c r="A9" s="5" t="s">
        <v>83</v>
      </c>
      <c r="B9" s="6" t="s">
        <v>84</v>
      </c>
      <c r="C9" s="6" t="s">
        <v>85</v>
      </c>
      <c r="D9" s="6">
        <v>8</v>
      </c>
      <c r="E9" s="6" t="s">
        <v>44</v>
      </c>
      <c r="F9" s="6" t="s">
        <v>44</v>
      </c>
      <c r="G9" s="6" t="s">
        <v>86</v>
      </c>
      <c r="H9" s="6" t="s">
        <v>87</v>
      </c>
      <c r="I9" s="6" t="s">
        <v>37</v>
      </c>
      <c r="J9" s="6" t="s">
        <v>47</v>
      </c>
      <c r="K9" s="6" t="s">
        <v>88</v>
      </c>
      <c r="L9" s="6" t="s">
        <v>95</v>
      </c>
      <c r="M9" s="6" t="s">
        <v>96</v>
      </c>
      <c r="N9" s="6" t="s">
        <v>97</v>
      </c>
      <c r="O9" s="6" t="s">
        <v>37</v>
      </c>
      <c r="P9" s="6" t="s">
        <v>47</v>
      </c>
      <c r="Q9" s="6" t="s">
        <v>98</v>
      </c>
      <c r="R9" s="6" t="s">
        <v>99</v>
      </c>
      <c r="S9" s="6" t="s">
        <v>100</v>
      </c>
      <c r="T9" s="6" t="s">
        <v>44</v>
      </c>
      <c r="U9" s="6" t="s">
        <v>44</v>
      </c>
      <c r="V9" s="6" t="s">
        <v>44</v>
      </c>
      <c r="W9" s="6" t="s">
        <v>44</v>
      </c>
      <c r="X9" s="6" t="s">
        <v>44</v>
      </c>
      <c r="Y9" s="6" t="s">
        <v>44</v>
      </c>
      <c r="Z9" s="6" t="s">
        <v>44</v>
      </c>
      <c r="AA9" s="6" t="s">
        <v>44</v>
      </c>
      <c r="AB9" s="6" t="s">
        <v>44</v>
      </c>
      <c r="AC9" s="6" t="s">
        <v>44</v>
      </c>
      <c r="AD9" s="6" t="s">
        <v>59</v>
      </c>
    </row>
    <row r="10" spans="1:30" s="6" customFormat="1" ht="20.100000000000001" customHeight="1" x14ac:dyDescent="0.25">
      <c r="A10" s="5" t="s">
        <v>83</v>
      </c>
      <c r="B10" s="6" t="s">
        <v>84</v>
      </c>
      <c r="C10" s="6" t="s">
        <v>85</v>
      </c>
      <c r="D10" s="6">
        <v>8</v>
      </c>
      <c r="E10" s="6" t="s">
        <v>44</v>
      </c>
      <c r="F10" s="6" t="s">
        <v>44</v>
      </c>
      <c r="G10" s="6" t="s">
        <v>86</v>
      </c>
      <c r="H10" s="6" t="s">
        <v>87</v>
      </c>
      <c r="I10" s="6" t="s">
        <v>37</v>
      </c>
      <c r="J10" s="6" t="s">
        <v>47</v>
      </c>
      <c r="K10" s="6" t="s">
        <v>88</v>
      </c>
      <c r="L10" s="6" t="s">
        <v>95</v>
      </c>
      <c r="M10" s="6" t="s">
        <v>101</v>
      </c>
      <c r="N10" s="6" t="s">
        <v>102</v>
      </c>
      <c r="O10" s="6" t="s">
        <v>37</v>
      </c>
      <c r="P10" s="6" t="s">
        <v>47</v>
      </c>
      <c r="Q10" s="6" t="s">
        <v>103</v>
      </c>
      <c r="R10" s="6" t="s">
        <v>104</v>
      </c>
      <c r="S10" s="6" t="s">
        <v>105</v>
      </c>
      <c r="T10" s="6" t="s">
        <v>44</v>
      </c>
      <c r="U10" s="6" t="s">
        <v>44</v>
      </c>
      <c r="V10" s="6" t="s">
        <v>44</v>
      </c>
      <c r="W10" s="6" t="s">
        <v>44</v>
      </c>
      <c r="X10" s="6" t="s">
        <v>44</v>
      </c>
      <c r="Y10" s="6" t="s">
        <v>44</v>
      </c>
      <c r="Z10" s="6" t="s">
        <v>44</v>
      </c>
      <c r="AA10" s="6" t="s">
        <v>44</v>
      </c>
      <c r="AB10" s="6" t="s">
        <v>44</v>
      </c>
      <c r="AC10" s="6" t="s">
        <v>44</v>
      </c>
      <c r="AD10" s="6" t="s">
        <v>59</v>
      </c>
    </row>
    <row r="11" spans="1:30" s="6" customFormat="1" ht="20.100000000000001" customHeight="1" x14ac:dyDescent="0.25">
      <c r="A11" s="5" t="s">
        <v>83</v>
      </c>
      <c r="B11" s="6" t="s">
        <v>84</v>
      </c>
      <c r="C11" s="6" t="s">
        <v>85</v>
      </c>
      <c r="D11" s="6">
        <v>8</v>
      </c>
      <c r="E11" s="6" t="s">
        <v>44</v>
      </c>
      <c r="F11" s="6" t="s">
        <v>44</v>
      </c>
      <c r="G11" s="6" t="s">
        <v>86</v>
      </c>
      <c r="H11" s="6" t="s">
        <v>87</v>
      </c>
      <c r="I11" s="6" t="s">
        <v>37</v>
      </c>
      <c r="J11" s="6" t="s">
        <v>47</v>
      </c>
      <c r="K11" s="6" t="s">
        <v>88</v>
      </c>
      <c r="L11" s="6" t="s">
        <v>95</v>
      </c>
      <c r="M11" s="6" t="s">
        <v>106</v>
      </c>
      <c r="N11" s="6" t="s">
        <v>107</v>
      </c>
      <c r="O11" s="6" t="s">
        <v>38</v>
      </c>
      <c r="P11" s="6" t="s">
        <v>47</v>
      </c>
      <c r="Q11" s="6" t="s">
        <v>108</v>
      </c>
      <c r="R11" s="6" t="s">
        <v>109</v>
      </c>
      <c r="S11" s="6" t="s">
        <v>110</v>
      </c>
      <c r="T11" s="6" t="s">
        <v>44</v>
      </c>
      <c r="U11" s="6" t="s">
        <v>44</v>
      </c>
      <c r="V11" s="6" t="s">
        <v>44</v>
      </c>
      <c r="W11" s="6" t="s">
        <v>44</v>
      </c>
      <c r="X11" s="6" t="s">
        <v>44</v>
      </c>
      <c r="Y11" s="6" t="s">
        <v>44</v>
      </c>
      <c r="Z11" s="6" t="s">
        <v>44</v>
      </c>
      <c r="AA11" s="6" t="s">
        <v>44</v>
      </c>
      <c r="AB11" s="6" t="s">
        <v>44</v>
      </c>
      <c r="AC11" s="6" t="s">
        <v>44</v>
      </c>
      <c r="AD11" s="6" t="s">
        <v>59</v>
      </c>
    </row>
    <row r="12" spans="1:30" s="6" customFormat="1" ht="20.100000000000001" customHeight="1" x14ac:dyDescent="0.25">
      <c r="A12" s="5" t="s">
        <v>83</v>
      </c>
      <c r="B12" s="6" t="s">
        <v>84</v>
      </c>
      <c r="C12" s="6" t="s">
        <v>85</v>
      </c>
      <c r="D12" s="6">
        <v>8</v>
      </c>
      <c r="E12" s="6" t="s">
        <v>44</v>
      </c>
      <c r="F12" s="6" t="s">
        <v>44</v>
      </c>
      <c r="G12" s="6" t="s">
        <v>86</v>
      </c>
      <c r="H12" s="6" t="s">
        <v>87</v>
      </c>
      <c r="I12" s="6" t="s">
        <v>37</v>
      </c>
      <c r="J12" s="6" t="s">
        <v>47</v>
      </c>
      <c r="K12" s="6" t="s">
        <v>88</v>
      </c>
      <c r="L12" s="6" t="s">
        <v>95</v>
      </c>
      <c r="M12" s="6" t="s">
        <v>111</v>
      </c>
      <c r="N12" s="6" t="s">
        <v>112</v>
      </c>
      <c r="O12" s="6" t="s">
        <v>39</v>
      </c>
      <c r="P12" s="6" t="s">
        <v>47</v>
      </c>
      <c r="Q12" s="6" t="s">
        <v>113</v>
      </c>
      <c r="R12" s="6" t="s">
        <v>114</v>
      </c>
      <c r="S12" s="6" t="s">
        <v>115</v>
      </c>
      <c r="T12" s="6" t="s">
        <v>44</v>
      </c>
      <c r="U12" s="6" t="s">
        <v>44</v>
      </c>
      <c r="V12" s="6" t="s">
        <v>44</v>
      </c>
      <c r="W12" s="6" t="s">
        <v>44</v>
      </c>
      <c r="X12" s="6" t="s">
        <v>44</v>
      </c>
      <c r="Y12" s="6" t="s">
        <v>44</v>
      </c>
      <c r="Z12" s="6" t="s">
        <v>44</v>
      </c>
      <c r="AA12" s="6" t="s">
        <v>44</v>
      </c>
      <c r="AB12" s="6" t="s">
        <v>44</v>
      </c>
      <c r="AC12" s="6" t="s">
        <v>44</v>
      </c>
      <c r="AD12" s="6" t="s">
        <v>59</v>
      </c>
    </row>
    <row r="13" spans="1:30" s="6" customFormat="1" ht="20.100000000000001" customHeight="1" x14ac:dyDescent="0.25">
      <c r="A13" s="5" t="s">
        <v>83</v>
      </c>
      <c r="B13" s="6" t="s">
        <v>84</v>
      </c>
      <c r="C13" s="6" t="s">
        <v>85</v>
      </c>
      <c r="D13" s="6">
        <v>8</v>
      </c>
      <c r="E13" s="6" t="s">
        <v>44</v>
      </c>
      <c r="F13" s="6" t="s">
        <v>44</v>
      </c>
      <c r="G13" s="6" t="s">
        <v>86</v>
      </c>
      <c r="H13" s="6" t="s">
        <v>87</v>
      </c>
      <c r="I13" s="6" t="s">
        <v>37</v>
      </c>
      <c r="J13" s="6" t="s">
        <v>47</v>
      </c>
      <c r="K13" s="6" t="s">
        <v>88</v>
      </c>
      <c r="L13" s="6" t="s">
        <v>95</v>
      </c>
      <c r="M13" s="6" t="s">
        <v>116</v>
      </c>
      <c r="N13" s="6" t="s">
        <v>117</v>
      </c>
      <c r="O13" s="6" t="s">
        <v>37</v>
      </c>
      <c r="P13" s="6" t="s">
        <v>47</v>
      </c>
      <c r="Q13" s="6" t="s">
        <v>118</v>
      </c>
      <c r="R13" s="6" t="s">
        <v>119</v>
      </c>
      <c r="S13" s="6" t="s">
        <v>120</v>
      </c>
      <c r="T13" s="6" t="s">
        <v>44</v>
      </c>
      <c r="U13" s="6" t="s">
        <v>44</v>
      </c>
      <c r="V13" s="6" t="s">
        <v>44</v>
      </c>
      <c r="W13" s="6" t="s">
        <v>44</v>
      </c>
      <c r="X13" s="6" t="s">
        <v>44</v>
      </c>
      <c r="Y13" s="6" t="s">
        <v>44</v>
      </c>
      <c r="Z13" s="6" t="s">
        <v>44</v>
      </c>
      <c r="AA13" s="6" t="s">
        <v>44</v>
      </c>
      <c r="AB13" s="6" t="s">
        <v>44</v>
      </c>
      <c r="AC13" s="6" t="s">
        <v>44</v>
      </c>
      <c r="AD13" s="6" t="s">
        <v>59</v>
      </c>
    </row>
    <row r="14" spans="1:30" s="6" customFormat="1" ht="20.100000000000001" customHeight="1" x14ac:dyDescent="0.25">
      <c r="A14" s="5" t="s">
        <v>83</v>
      </c>
      <c r="B14" s="6" t="s">
        <v>84</v>
      </c>
      <c r="C14" s="6" t="s">
        <v>85</v>
      </c>
      <c r="D14" s="6">
        <v>8</v>
      </c>
      <c r="E14" s="6" t="s">
        <v>44</v>
      </c>
      <c r="F14" s="6" t="s">
        <v>44</v>
      </c>
      <c r="G14" s="6" t="s">
        <v>86</v>
      </c>
      <c r="H14" s="6" t="s">
        <v>87</v>
      </c>
      <c r="I14" s="6" t="s">
        <v>37</v>
      </c>
      <c r="J14" s="6" t="s">
        <v>47</v>
      </c>
      <c r="K14" s="6" t="s">
        <v>88</v>
      </c>
      <c r="L14" s="6" t="s">
        <v>60</v>
      </c>
      <c r="M14" s="6" t="s">
        <v>121</v>
      </c>
      <c r="N14" s="6" t="s">
        <v>122</v>
      </c>
      <c r="O14" s="6" t="s">
        <v>63</v>
      </c>
      <c r="P14" s="6" t="s">
        <v>47</v>
      </c>
      <c r="Q14" s="6" t="s">
        <v>123</v>
      </c>
      <c r="R14" s="6" t="s">
        <v>124</v>
      </c>
      <c r="S14" s="6" t="s">
        <v>125</v>
      </c>
      <c r="T14" s="6" t="s">
        <v>44</v>
      </c>
      <c r="U14" s="6" t="s">
        <v>44</v>
      </c>
      <c r="V14" s="6" t="s">
        <v>44</v>
      </c>
      <c r="W14" s="6" t="s">
        <v>44</v>
      </c>
      <c r="X14" s="6" t="s">
        <v>44</v>
      </c>
      <c r="Y14" s="6" t="s">
        <v>44</v>
      </c>
      <c r="Z14" s="6" t="s">
        <v>44</v>
      </c>
      <c r="AA14" s="6" t="s">
        <v>44</v>
      </c>
      <c r="AB14" s="6" t="s">
        <v>44</v>
      </c>
      <c r="AC14" s="6" t="s">
        <v>44</v>
      </c>
      <c r="AD14" s="6" t="s">
        <v>59</v>
      </c>
    </row>
    <row r="15" spans="1:30" s="6" customFormat="1" ht="20.100000000000001" customHeight="1" x14ac:dyDescent="0.25">
      <c r="A15" s="5" t="s">
        <v>83</v>
      </c>
      <c r="B15" s="6" t="s">
        <v>84</v>
      </c>
      <c r="C15" s="6" t="s">
        <v>85</v>
      </c>
      <c r="D15" s="6">
        <v>8</v>
      </c>
      <c r="E15" s="6" t="s">
        <v>44</v>
      </c>
      <c r="F15" s="6" t="s">
        <v>44</v>
      </c>
      <c r="G15" s="6" t="s">
        <v>86</v>
      </c>
      <c r="H15" s="6" t="s">
        <v>87</v>
      </c>
      <c r="I15" s="6" t="s">
        <v>37</v>
      </c>
      <c r="J15" s="6" t="s">
        <v>47</v>
      </c>
      <c r="K15" s="6" t="s">
        <v>88</v>
      </c>
      <c r="L15" s="6" t="s">
        <v>60</v>
      </c>
      <c r="M15" s="6" t="s">
        <v>126</v>
      </c>
      <c r="N15" s="6" t="s">
        <v>127</v>
      </c>
      <c r="O15" s="6" t="s">
        <v>63</v>
      </c>
      <c r="P15" s="6" t="s">
        <v>47</v>
      </c>
      <c r="Q15" s="6" t="s">
        <v>128</v>
      </c>
      <c r="R15" s="6" t="s">
        <v>129</v>
      </c>
      <c r="S15" s="6" t="s">
        <v>130</v>
      </c>
      <c r="T15" s="6" t="s">
        <v>44</v>
      </c>
      <c r="U15" s="6" t="s">
        <v>44</v>
      </c>
      <c r="V15" s="6" t="s">
        <v>44</v>
      </c>
      <c r="W15" s="6" t="s">
        <v>44</v>
      </c>
      <c r="X15" s="6" t="s">
        <v>44</v>
      </c>
      <c r="Y15" s="6" t="s">
        <v>44</v>
      </c>
      <c r="Z15" s="6" t="s">
        <v>44</v>
      </c>
      <c r="AA15" s="6" t="s">
        <v>44</v>
      </c>
      <c r="AB15" s="6" t="s">
        <v>44</v>
      </c>
      <c r="AC15" s="6" t="s">
        <v>44</v>
      </c>
      <c r="AD15" s="6" t="s">
        <v>59</v>
      </c>
    </row>
    <row r="16" spans="1:30" s="6" customFormat="1" ht="20.100000000000001" customHeight="1" x14ac:dyDescent="0.25">
      <c r="A16" s="5" t="s">
        <v>83</v>
      </c>
      <c r="B16" s="6" t="s">
        <v>84</v>
      </c>
      <c r="C16" s="6" t="s">
        <v>85</v>
      </c>
      <c r="D16" s="6">
        <v>8</v>
      </c>
      <c r="E16" s="6" t="s">
        <v>44</v>
      </c>
      <c r="F16" s="6" t="s">
        <v>44</v>
      </c>
      <c r="G16" s="6" t="s">
        <v>86</v>
      </c>
      <c r="H16" s="6" t="s">
        <v>87</v>
      </c>
      <c r="I16" s="6" t="s">
        <v>37</v>
      </c>
      <c r="J16" s="6" t="s">
        <v>47</v>
      </c>
      <c r="K16" s="6" t="s">
        <v>88</v>
      </c>
      <c r="L16" s="6" t="s">
        <v>60</v>
      </c>
      <c r="M16" s="6" t="s">
        <v>131</v>
      </c>
      <c r="N16" s="6" t="s">
        <v>132</v>
      </c>
      <c r="O16" s="6" t="s">
        <v>133</v>
      </c>
      <c r="P16" s="6" t="s">
        <v>47</v>
      </c>
      <c r="Q16" s="6" t="s">
        <v>134</v>
      </c>
      <c r="R16" s="6" t="s">
        <v>135</v>
      </c>
      <c r="S16" s="6" t="s">
        <v>136</v>
      </c>
      <c r="T16" s="6" t="s">
        <v>44</v>
      </c>
      <c r="U16" s="6" t="s">
        <v>44</v>
      </c>
      <c r="V16" s="6" t="s">
        <v>44</v>
      </c>
      <c r="W16" s="6" t="s">
        <v>44</v>
      </c>
      <c r="X16" s="6" t="s">
        <v>44</v>
      </c>
      <c r="Y16" s="6" t="s">
        <v>44</v>
      </c>
      <c r="Z16" s="6" t="s">
        <v>44</v>
      </c>
      <c r="AA16" s="6" t="s">
        <v>44</v>
      </c>
      <c r="AB16" s="6" t="s">
        <v>44</v>
      </c>
      <c r="AC16" s="6" t="s">
        <v>44</v>
      </c>
      <c r="AD16" s="6" t="s">
        <v>59</v>
      </c>
    </row>
    <row r="17" spans="1:30" s="6" customFormat="1" ht="20.100000000000001" customHeight="1" x14ac:dyDescent="0.25">
      <c r="A17" s="5" t="s">
        <v>83</v>
      </c>
      <c r="B17" s="6" t="s">
        <v>84</v>
      </c>
      <c r="C17" s="6" t="s">
        <v>85</v>
      </c>
      <c r="D17" s="6">
        <v>8</v>
      </c>
      <c r="E17" s="6" t="s">
        <v>44</v>
      </c>
      <c r="F17" s="6" t="s">
        <v>44</v>
      </c>
      <c r="G17" s="6" t="s">
        <v>86</v>
      </c>
      <c r="H17" s="6" t="s">
        <v>87</v>
      </c>
      <c r="I17" s="6" t="s">
        <v>37</v>
      </c>
      <c r="J17" s="6" t="s">
        <v>47</v>
      </c>
      <c r="K17" s="6" t="s">
        <v>88</v>
      </c>
      <c r="L17" s="6" t="s">
        <v>60</v>
      </c>
      <c r="M17" s="6" t="s">
        <v>137</v>
      </c>
      <c r="N17" s="6" t="s">
        <v>138</v>
      </c>
      <c r="O17" s="6" t="s">
        <v>139</v>
      </c>
      <c r="P17" s="6" t="s">
        <v>47</v>
      </c>
      <c r="Q17" s="6" t="s">
        <v>140</v>
      </c>
      <c r="R17" s="6" t="s">
        <v>141</v>
      </c>
      <c r="S17" s="6" t="s">
        <v>142</v>
      </c>
      <c r="T17" s="6" t="s">
        <v>44</v>
      </c>
      <c r="U17" s="6" t="s">
        <v>44</v>
      </c>
      <c r="V17" s="6" t="s">
        <v>44</v>
      </c>
      <c r="W17" s="6" t="s">
        <v>44</v>
      </c>
      <c r="X17" s="6" t="s">
        <v>44</v>
      </c>
      <c r="Y17" s="6" t="s">
        <v>44</v>
      </c>
      <c r="Z17" s="6" t="s">
        <v>44</v>
      </c>
      <c r="AA17" s="6" t="s">
        <v>44</v>
      </c>
      <c r="AB17" s="6" t="s">
        <v>44</v>
      </c>
      <c r="AC17" s="6" t="s">
        <v>44</v>
      </c>
      <c r="AD17" s="6" t="s">
        <v>59</v>
      </c>
    </row>
    <row r="18" spans="1:30" s="6" customFormat="1" ht="20.100000000000001" customHeight="1" x14ac:dyDescent="0.25">
      <c r="A18" s="5" t="s">
        <v>83</v>
      </c>
      <c r="B18" s="6" t="s">
        <v>84</v>
      </c>
      <c r="C18" s="6" t="s">
        <v>85</v>
      </c>
      <c r="D18" s="6">
        <v>8</v>
      </c>
      <c r="E18" s="6" t="s">
        <v>44</v>
      </c>
      <c r="F18" s="6" t="s">
        <v>44</v>
      </c>
      <c r="G18" s="6" t="s">
        <v>86</v>
      </c>
      <c r="H18" s="6" t="s">
        <v>87</v>
      </c>
      <c r="I18" s="6" t="s">
        <v>37</v>
      </c>
      <c r="J18" s="6" t="s">
        <v>47</v>
      </c>
      <c r="K18" s="6" t="s">
        <v>88</v>
      </c>
      <c r="L18" s="6" t="s">
        <v>60</v>
      </c>
      <c r="M18" s="6" t="s">
        <v>143</v>
      </c>
      <c r="N18" s="6" t="s">
        <v>144</v>
      </c>
      <c r="O18" s="6" t="s">
        <v>79</v>
      </c>
      <c r="P18" s="6" t="s">
        <v>47</v>
      </c>
      <c r="Q18" s="6" t="s">
        <v>145</v>
      </c>
      <c r="R18" s="6" t="s">
        <v>146</v>
      </c>
      <c r="S18" s="6" t="s">
        <v>147</v>
      </c>
      <c r="T18" s="6" t="s">
        <v>44</v>
      </c>
      <c r="U18" s="6" t="s">
        <v>44</v>
      </c>
      <c r="V18" s="6" t="s">
        <v>44</v>
      </c>
      <c r="W18" s="6" t="s">
        <v>44</v>
      </c>
      <c r="X18" s="6" t="s">
        <v>44</v>
      </c>
      <c r="Y18" s="6" t="s">
        <v>44</v>
      </c>
      <c r="Z18" s="6" t="s">
        <v>44</v>
      </c>
      <c r="AA18" s="6" t="s">
        <v>44</v>
      </c>
      <c r="AB18" s="6" t="s">
        <v>44</v>
      </c>
      <c r="AC18" s="6" t="s">
        <v>44</v>
      </c>
      <c r="AD18" s="6" t="s">
        <v>59</v>
      </c>
    </row>
    <row r="19" spans="1:30" s="8" customFormat="1" ht="20.100000000000001" customHeight="1" thickBot="1" x14ac:dyDescent="0.3">
      <c r="A19" s="7" t="s">
        <v>83</v>
      </c>
      <c r="B19" s="8" t="s">
        <v>84</v>
      </c>
      <c r="C19" s="8" t="s">
        <v>85</v>
      </c>
      <c r="D19" s="8">
        <v>8</v>
      </c>
      <c r="E19" s="8" t="s">
        <v>44</v>
      </c>
      <c r="F19" s="8" t="s">
        <v>44</v>
      </c>
      <c r="G19" s="8" t="s">
        <v>86</v>
      </c>
      <c r="H19" s="8" t="s">
        <v>87</v>
      </c>
      <c r="I19" s="8" t="s">
        <v>37</v>
      </c>
      <c r="J19" s="8" t="s">
        <v>47</v>
      </c>
      <c r="K19" s="8" t="s">
        <v>88</v>
      </c>
      <c r="L19" s="8" t="s">
        <v>60</v>
      </c>
      <c r="M19" s="8" t="s">
        <v>148</v>
      </c>
      <c r="N19" s="8" t="s">
        <v>149</v>
      </c>
      <c r="O19" s="8" t="s">
        <v>150</v>
      </c>
      <c r="P19" s="8" t="s">
        <v>47</v>
      </c>
      <c r="Q19" s="8" t="s">
        <v>151</v>
      </c>
      <c r="R19" s="8" t="s">
        <v>152</v>
      </c>
      <c r="S19" s="8" t="s">
        <v>153</v>
      </c>
      <c r="T19" s="8" t="s">
        <v>44</v>
      </c>
      <c r="U19" s="8" t="s">
        <v>44</v>
      </c>
      <c r="V19" s="8" t="s">
        <v>44</v>
      </c>
      <c r="W19" s="8" t="s">
        <v>44</v>
      </c>
      <c r="X19" s="8" t="s">
        <v>44</v>
      </c>
      <c r="Y19" s="8" t="s">
        <v>44</v>
      </c>
      <c r="Z19" s="8" t="s">
        <v>44</v>
      </c>
      <c r="AA19" s="8" t="s">
        <v>44</v>
      </c>
      <c r="AB19" s="8" t="s">
        <v>44</v>
      </c>
      <c r="AC19" s="8" t="s">
        <v>44</v>
      </c>
      <c r="AD19" s="8" t="s">
        <v>59</v>
      </c>
    </row>
    <row r="21" spans="1:30" s="25" customFormat="1" ht="20.100000000000001" customHeight="1" x14ac:dyDescent="0.25">
      <c r="A21" s="18" t="s">
        <v>759</v>
      </c>
      <c r="B21" s="18" t="s">
        <v>760</v>
      </c>
      <c r="C21" s="18" t="s">
        <v>761</v>
      </c>
      <c r="D21" s="18">
        <v>145</v>
      </c>
      <c r="E21" s="18">
        <v>74106</v>
      </c>
      <c r="F21" s="18" t="s">
        <v>762</v>
      </c>
      <c r="G21" s="18" t="s">
        <v>763</v>
      </c>
      <c r="H21" s="18" t="s">
        <v>764</v>
      </c>
      <c r="I21" s="18" t="s">
        <v>156</v>
      </c>
      <c r="J21" s="18" t="s">
        <v>47</v>
      </c>
      <c r="K21" s="18" t="s">
        <v>765</v>
      </c>
      <c r="L21" s="18" t="s">
        <v>44</v>
      </c>
      <c r="M21" s="18" t="s">
        <v>44</v>
      </c>
      <c r="N21" s="18" t="s">
        <v>44</v>
      </c>
      <c r="O21" s="18" t="s">
        <v>44</v>
      </c>
      <c r="P21" s="18" t="s">
        <v>44</v>
      </c>
      <c r="Q21" s="18" t="s">
        <v>44</v>
      </c>
      <c r="R21" s="18" t="s">
        <v>44</v>
      </c>
      <c r="S21" s="18" t="s">
        <v>44</v>
      </c>
      <c r="T21" s="18" t="s">
        <v>766</v>
      </c>
      <c r="U21" s="18" t="s">
        <v>767</v>
      </c>
      <c r="V21" s="18" t="s">
        <v>768</v>
      </c>
      <c r="W21" s="18" t="s">
        <v>769</v>
      </c>
      <c r="X21" s="18" t="s">
        <v>296</v>
      </c>
      <c r="Y21" s="18" t="s">
        <v>770</v>
      </c>
      <c r="Z21" s="18" t="s">
        <v>55</v>
      </c>
      <c r="AA21" s="18" t="s">
        <v>56</v>
      </c>
      <c r="AB21" s="18" t="s">
        <v>55</v>
      </c>
      <c r="AC21" s="18" t="s">
        <v>56</v>
      </c>
      <c r="AD21" s="18" t="s">
        <v>59</v>
      </c>
    </row>
    <row r="22" spans="1:30" s="25" customFormat="1" ht="20.100000000000001" customHeight="1" x14ac:dyDescent="0.25">
      <c r="A22" s="18" t="s">
        <v>759</v>
      </c>
      <c r="B22" s="18" t="s">
        <v>760</v>
      </c>
      <c r="C22" s="18" t="s">
        <v>761</v>
      </c>
      <c r="D22" s="18">
        <v>145</v>
      </c>
      <c r="E22" s="18">
        <v>74106</v>
      </c>
      <c r="F22" s="18" t="s">
        <v>762</v>
      </c>
      <c r="G22" s="18" t="s">
        <v>763</v>
      </c>
      <c r="H22" s="18" t="s">
        <v>764</v>
      </c>
      <c r="I22" s="18" t="s">
        <v>156</v>
      </c>
      <c r="J22" s="18" t="s">
        <v>47</v>
      </c>
      <c r="K22" s="18" t="s">
        <v>765</v>
      </c>
      <c r="L22" s="18" t="s">
        <v>95</v>
      </c>
      <c r="M22" s="18" t="s">
        <v>771</v>
      </c>
      <c r="N22" s="18" t="s">
        <v>772</v>
      </c>
      <c r="O22" s="18" t="s">
        <v>39</v>
      </c>
      <c r="P22" s="18" t="s">
        <v>47</v>
      </c>
      <c r="Q22" s="18" t="s">
        <v>773</v>
      </c>
      <c r="R22" s="18" t="s">
        <v>774</v>
      </c>
      <c r="S22" s="18" t="s">
        <v>775</v>
      </c>
      <c r="T22" s="18" t="s">
        <v>44</v>
      </c>
      <c r="U22" s="18" t="s">
        <v>44</v>
      </c>
      <c r="V22" s="18" t="s">
        <v>44</v>
      </c>
      <c r="W22" s="18" t="s">
        <v>44</v>
      </c>
      <c r="X22" s="18" t="s">
        <v>44</v>
      </c>
      <c r="Y22" s="18" t="s">
        <v>44</v>
      </c>
      <c r="Z22" s="18" t="s">
        <v>44</v>
      </c>
      <c r="AA22" s="18" t="s">
        <v>44</v>
      </c>
      <c r="AB22" s="18" t="s">
        <v>44</v>
      </c>
      <c r="AC22" s="18" t="s">
        <v>44</v>
      </c>
      <c r="AD22" s="18" t="s">
        <v>59</v>
      </c>
    </row>
    <row r="23" spans="1:30" s="25" customFormat="1" ht="20.100000000000001" customHeight="1" x14ac:dyDescent="0.25">
      <c r="A23" s="18" t="s">
        <v>759</v>
      </c>
      <c r="B23" s="18" t="s">
        <v>760</v>
      </c>
      <c r="C23" s="18" t="s">
        <v>761</v>
      </c>
      <c r="D23" s="18">
        <v>145</v>
      </c>
      <c r="E23" s="18">
        <v>74106</v>
      </c>
      <c r="F23" s="18" t="s">
        <v>762</v>
      </c>
      <c r="G23" s="18" t="s">
        <v>763</v>
      </c>
      <c r="H23" s="18" t="s">
        <v>764</v>
      </c>
      <c r="I23" s="18" t="s">
        <v>156</v>
      </c>
      <c r="J23" s="18" t="s">
        <v>47</v>
      </c>
      <c r="K23" s="18" t="s">
        <v>765</v>
      </c>
      <c r="L23" s="18" t="s">
        <v>60</v>
      </c>
      <c r="M23" s="18" t="s">
        <v>67</v>
      </c>
      <c r="N23" s="18" t="s">
        <v>68</v>
      </c>
      <c r="O23" s="18" t="s">
        <v>63</v>
      </c>
      <c r="P23" s="18" t="s">
        <v>47</v>
      </c>
      <c r="Q23" s="18" t="s">
        <v>773</v>
      </c>
      <c r="R23" s="18" t="s">
        <v>70</v>
      </c>
      <c r="S23" s="18" t="s">
        <v>776</v>
      </c>
      <c r="T23" s="18" t="s">
        <v>44</v>
      </c>
      <c r="U23" s="18" t="s">
        <v>44</v>
      </c>
      <c r="V23" s="18" t="s">
        <v>44</v>
      </c>
      <c r="W23" s="18" t="s">
        <v>44</v>
      </c>
      <c r="X23" s="18" t="s">
        <v>44</v>
      </c>
      <c r="Y23" s="18" t="s">
        <v>44</v>
      </c>
      <c r="Z23" s="18" t="s">
        <v>44</v>
      </c>
      <c r="AA23" s="18" t="s">
        <v>44</v>
      </c>
      <c r="AB23" s="18" t="s">
        <v>44</v>
      </c>
      <c r="AC23" s="18" t="s">
        <v>44</v>
      </c>
      <c r="AD23" s="18" t="s">
        <v>59</v>
      </c>
    </row>
    <row r="24" spans="1:30" ht="20.100000000000001" customHeight="1" thickBot="1" x14ac:dyDescent="0.3"/>
    <row r="25" spans="1:30" s="4" customFormat="1" ht="20.100000000000001" customHeight="1" x14ac:dyDescent="0.25">
      <c r="A25" s="3" t="s">
        <v>41</v>
      </c>
      <c r="B25" s="4" t="s">
        <v>42</v>
      </c>
      <c r="C25" s="4" t="s">
        <v>172</v>
      </c>
      <c r="D25" s="4">
        <v>43</v>
      </c>
      <c r="E25" s="4" t="s">
        <v>44</v>
      </c>
      <c r="F25" s="4" t="s">
        <v>44</v>
      </c>
      <c r="G25" s="4" t="s">
        <v>173</v>
      </c>
      <c r="H25" s="4" t="s">
        <v>174</v>
      </c>
      <c r="I25" s="4" t="s">
        <v>79</v>
      </c>
      <c r="J25" s="4" t="s">
        <v>47</v>
      </c>
      <c r="K25" s="4" t="s">
        <v>175</v>
      </c>
      <c r="L25" s="4" t="s">
        <v>95</v>
      </c>
      <c r="M25" s="4" t="s">
        <v>177</v>
      </c>
      <c r="N25" s="4" t="s">
        <v>178</v>
      </c>
      <c r="O25" s="4" t="s">
        <v>79</v>
      </c>
      <c r="P25" s="4" t="s">
        <v>179</v>
      </c>
      <c r="Q25" s="4" t="s">
        <v>180</v>
      </c>
      <c r="R25" s="4" t="s">
        <v>181</v>
      </c>
      <c r="S25" s="4" t="s">
        <v>182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C25" s="4" t="s">
        <v>44</v>
      </c>
      <c r="AD25" s="4" t="s">
        <v>59</v>
      </c>
    </row>
    <row r="26" spans="1:30" s="6" customFormat="1" ht="20.100000000000001" customHeight="1" x14ac:dyDescent="0.25">
      <c r="A26" s="5" t="s">
        <v>41</v>
      </c>
      <c r="B26" s="6" t="s">
        <v>42</v>
      </c>
      <c r="C26" s="6" t="s">
        <v>172</v>
      </c>
      <c r="D26" s="6">
        <v>43</v>
      </c>
      <c r="E26" s="6" t="s">
        <v>44</v>
      </c>
      <c r="F26" s="6" t="s">
        <v>44</v>
      </c>
      <c r="G26" s="6" t="s">
        <v>173</v>
      </c>
      <c r="H26" s="6" t="s">
        <v>174</v>
      </c>
      <c r="I26" s="6" t="s">
        <v>79</v>
      </c>
      <c r="J26" s="6" t="s">
        <v>47</v>
      </c>
      <c r="K26" s="6" t="s">
        <v>175</v>
      </c>
      <c r="L26" s="6" t="s">
        <v>95</v>
      </c>
      <c r="M26" s="6" t="s">
        <v>183</v>
      </c>
      <c r="N26" s="6" t="s">
        <v>184</v>
      </c>
      <c r="O26" s="6" t="s">
        <v>38</v>
      </c>
      <c r="P26" s="6" t="s">
        <v>47</v>
      </c>
      <c r="Q26" s="6" t="s">
        <v>185</v>
      </c>
      <c r="R26" s="6" t="s">
        <v>186</v>
      </c>
      <c r="S26" s="6" t="s">
        <v>187</v>
      </c>
      <c r="T26" s="6" t="s">
        <v>44</v>
      </c>
      <c r="U26" s="6" t="s">
        <v>44</v>
      </c>
      <c r="V26" s="6" t="s">
        <v>44</v>
      </c>
      <c r="W26" s="6" t="s">
        <v>44</v>
      </c>
      <c r="X26" s="6" t="s">
        <v>44</v>
      </c>
      <c r="Y26" s="6" t="s">
        <v>44</v>
      </c>
      <c r="Z26" s="6" t="s">
        <v>44</v>
      </c>
      <c r="AA26" s="6" t="s">
        <v>44</v>
      </c>
      <c r="AB26" s="6" t="s">
        <v>44</v>
      </c>
      <c r="AC26" s="6" t="s">
        <v>44</v>
      </c>
      <c r="AD26" s="6" t="s">
        <v>59</v>
      </c>
    </row>
    <row r="27" spans="1:30" s="6" customFormat="1" ht="20.100000000000001" customHeight="1" x14ac:dyDescent="0.25">
      <c r="A27" s="5" t="s">
        <v>41</v>
      </c>
      <c r="B27" s="6" t="s">
        <v>42</v>
      </c>
      <c r="C27" s="6" t="s">
        <v>172</v>
      </c>
      <c r="D27" s="6">
        <v>43</v>
      </c>
      <c r="E27" s="6" t="s">
        <v>44</v>
      </c>
      <c r="F27" s="6" t="s">
        <v>44</v>
      </c>
      <c r="G27" s="6" t="s">
        <v>173</v>
      </c>
      <c r="H27" s="6" t="s">
        <v>174</v>
      </c>
      <c r="I27" s="6" t="s">
        <v>79</v>
      </c>
      <c r="J27" s="6" t="s">
        <v>47</v>
      </c>
      <c r="K27" s="6" t="s">
        <v>175</v>
      </c>
      <c r="L27" s="6" t="s">
        <v>95</v>
      </c>
      <c r="M27" s="6" t="s">
        <v>188</v>
      </c>
      <c r="N27" s="6" t="s">
        <v>189</v>
      </c>
      <c r="O27" s="6" t="s">
        <v>79</v>
      </c>
      <c r="P27" s="6" t="s">
        <v>47</v>
      </c>
      <c r="Q27" s="6" t="s">
        <v>190</v>
      </c>
      <c r="R27" s="6" t="s">
        <v>191</v>
      </c>
      <c r="S27" s="6" t="s">
        <v>192</v>
      </c>
      <c r="T27" s="6" t="s">
        <v>44</v>
      </c>
      <c r="U27" s="6" t="s">
        <v>44</v>
      </c>
      <c r="V27" s="6" t="s">
        <v>44</v>
      </c>
      <c r="W27" s="6" t="s">
        <v>44</v>
      </c>
      <c r="X27" s="6" t="s">
        <v>44</v>
      </c>
      <c r="Y27" s="6" t="s">
        <v>44</v>
      </c>
      <c r="Z27" s="6" t="s">
        <v>44</v>
      </c>
      <c r="AA27" s="6" t="s">
        <v>44</v>
      </c>
      <c r="AB27" s="6" t="s">
        <v>44</v>
      </c>
      <c r="AC27" s="6" t="s">
        <v>44</v>
      </c>
      <c r="AD27" s="6" t="s">
        <v>59</v>
      </c>
    </row>
    <row r="28" spans="1:30" s="6" customFormat="1" ht="20.100000000000001" customHeight="1" x14ac:dyDescent="0.25">
      <c r="A28" s="5" t="s">
        <v>41</v>
      </c>
      <c r="B28" s="6" t="s">
        <v>42</v>
      </c>
      <c r="C28" s="6" t="s">
        <v>172</v>
      </c>
      <c r="D28" s="6">
        <v>43</v>
      </c>
      <c r="E28" s="6" t="s">
        <v>44</v>
      </c>
      <c r="F28" s="6" t="s">
        <v>44</v>
      </c>
      <c r="G28" s="6" t="s">
        <v>173</v>
      </c>
      <c r="H28" s="6" t="s">
        <v>174</v>
      </c>
      <c r="I28" s="6" t="s">
        <v>79</v>
      </c>
      <c r="J28" s="6" t="s">
        <v>47</v>
      </c>
      <c r="K28" s="6" t="s">
        <v>175</v>
      </c>
      <c r="L28" s="6" t="s">
        <v>60</v>
      </c>
      <c r="M28" s="6" t="s">
        <v>67</v>
      </c>
      <c r="N28" s="6" t="s">
        <v>68</v>
      </c>
      <c r="O28" s="6" t="s">
        <v>63</v>
      </c>
      <c r="P28" s="6" t="s">
        <v>47</v>
      </c>
      <c r="Q28" s="6" t="s">
        <v>193</v>
      </c>
      <c r="R28" s="6" t="s">
        <v>70</v>
      </c>
      <c r="S28" s="6" t="s">
        <v>194</v>
      </c>
      <c r="T28" s="6" t="s">
        <v>44</v>
      </c>
      <c r="U28" s="6" t="s">
        <v>44</v>
      </c>
      <c r="V28" s="6" t="s">
        <v>44</v>
      </c>
      <c r="W28" s="6" t="s">
        <v>44</v>
      </c>
      <c r="X28" s="6" t="s">
        <v>44</v>
      </c>
      <c r="Y28" s="6" t="s">
        <v>44</v>
      </c>
      <c r="Z28" s="6" t="s">
        <v>44</v>
      </c>
      <c r="AA28" s="6" t="s">
        <v>44</v>
      </c>
      <c r="AB28" s="6" t="s">
        <v>44</v>
      </c>
      <c r="AC28" s="6" t="s">
        <v>44</v>
      </c>
      <c r="AD28" s="6" t="s">
        <v>59</v>
      </c>
    </row>
    <row r="29" spans="1:30" s="6" customFormat="1" ht="20.100000000000001" customHeight="1" x14ac:dyDescent="0.25">
      <c r="A29" s="5" t="s">
        <v>41</v>
      </c>
      <c r="B29" s="6" t="s">
        <v>42</v>
      </c>
      <c r="C29" s="6" t="s">
        <v>172</v>
      </c>
      <c r="D29" s="6">
        <v>43</v>
      </c>
      <c r="E29" s="6" t="s">
        <v>44</v>
      </c>
      <c r="F29" s="6" t="s">
        <v>44</v>
      </c>
      <c r="G29" s="6" t="s">
        <v>173</v>
      </c>
      <c r="H29" s="6" t="s">
        <v>174</v>
      </c>
      <c r="I29" s="6" t="s">
        <v>79</v>
      </c>
      <c r="J29" s="6" t="s">
        <v>47</v>
      </c>
      <c r="K29" s="6" t="s">
        <v>175</v>
      </c>
      <c r="L29" s="6" t="s">
        <v>60</v>
      </c>
      <c r="M29" s="6" t="s">
        <v>195</v>
      </c>
      <c r="N29" s="6" t="s">
        <v>196</v>
      </c>
      <c r="O29" s="6" t="s">
        <v>63</v>
      </c>
      <c r="P29" s="6" t="s">
        <v>47</v>
      </c>
      <c r="Q29" s="6" t="s">
        <v>197</v>
      </c>
      <c r="R29" s="6" t="s">
        <v>198</v>
      </c>
      <c r="S29" s="6" t="s">
        <v>199</v>
      </c>
      <c r="T29" s="6" t="s">
        <v>44</v>
      </c>
      <c r="U29" s="6" t="s">
        <v>44</v>
      </c>
      <c r="V29" s="6" t="s">
        <v>44</v>
      </c>
      <c r="W29" s="6" t="s">
        <v>44</v>
      </c>
      <c r="X29" s="6" t="s">
        <v>44</v>
      </c>
      <c r="Y29" s="6" t="s">
        <v>44</v>
      </c>
      <c r="Z29" s="6" t="s">
        <v>44</v>
      </c>
      <c r="AA29" s="6" t="s">
        <v>44</v>
      </c>
      <c r="AB29" s="6" t="s">
        <v>44</v>
      </c>
      <c r="AC29" s="6" t="s">
        <v>44</v>
      </c>
      <c r="AD29" s="6" t="s">
        <v>59</v>
      </c>
    </row>
    <row r="30" spans="1:30" s="6" customFormat="1" ht="20.100000000000001" customHeight="1" x14ac:dyDescent="0.25">
      <c r="A30" s="5" t="s">
        <v>41</v>
      </c>
      <c r="B30" s="6" t="s">
        <v>42</v>
      </c>
      <c r="C30" s="6" t="s">
        <v>172</v>
      </c>
      <c r="D30" s="6">
        <v>43</v>
      </c>
      <c r="E30" s="6" t="s">
        <v>44</v>
      </c>
      <c r="F30" s="6" t="s">
        <v>44</v>
      </c>
      <c r="G30" s="6" t="s">
        <v>173</v>
      </c>
      <c r="H30" s="6" t="s">
        <v>174</v>
      </c>
      <c r="I30" s="6" t="s">
        <v>79</v>
      </c>
      <c r="J30" s="6" t="s">
        <v>47</v>
      </c>
      <c r="K30" s="6" t="s">
        <v>175</v>
      </c>
      <c r="L30" s="6" t="s">
        <v>60</v>
      </c>
      <c r="M30" s="6" t="s">
        <v>200</v>
      </c>
      <c r="N30" s="6" t="s">
        <v>201</v>
      </c>
      <c r="O30" s="6" t="s">
        <v>133</v>
      </c>
      <c r="P30" s="6" t="s">
        <v>47</v>
      </c>
      <c r="Q30" s="6" t="s">
        <v>202</v>
      </c>
      <c r="R30" s="6" t="s">
        <v>203</v>
      </c>
      <c r="S30" s="6" t="s">
        <v>204</v>
      </c>
      <c r="T30" s="6" t="s">
        <v>44</v>
      </c>
      <c r="U30" s="6" t="s">
        <v>44</v>
      </c>
      <c r="V30" s="6" t="s">
        <v>44</v>
      </c>
      <c r="W30" s="6" t="s">
        <v>44</v>
      </c>
      <c r="X30" s="6" t="s">
        <v>44</v>
      </c>
      <c r="Y30" s="6" t="s">
        <v>44</v>
      </c>
      <c r="Z30" s="6" t="s">
        <v>44</v>
      </c>
      <c r="AA30" s="6" t="s">
        <v>44</v>
      </c>
      <c r="AB30" s="6" t="s">
        <v>44</v>
      </c>
      <c r="AC30" s="6" t="s">
        <v>44</v>
      </c>
      <c r="AD30" s="6" t="s">
        <v>59</v>
      </c>
    </row>
    <row r="31" spans="1:30" s="8" customFormat="1" ht="20.100000000000001" customHeight="1" thickBot="1" x14ac:dyDescent="0.3">
      <c r="A31" s="7" t="s">
        <v>41</v>
      </c>
      <c r="B31" s="8" t="s">
        <v>42</v>
      </c>
      <c r="C31" s="8" t="s">
        <v>172</v>
      </c>
      <c r="D31" s="8">
        <v>43</v>
      </c>
      <c r="E31" s="8" t="s">
        <v>44</v>
      </c>
      <c r="F31" s="8" t="s">
        <v>44</v>
      </c>
      <c r="G31" s="8" t="s">
        <v>173</v>
      </c>
      <c r="H31" s="8" t="s">
        <v>174</v>
      </c>
      <c r="I31" s="8" t="s">
        <v>79</v>
      </c>
      <c r="J31" s="8" t="s">
        <v>47</v>
      </c>
      <c r="K31" s="8" t="s">
        <v>175</v>
      </c>
      <c r="L31" s="8" t="s">
        <v>60</v>
      </c>
      <c r="M31" s="8" t="s">
        <v>205</v>
      </c>
      <c r="N31" s="8" t="s">
        <v>206</v>
      </c>
      <c r="O31" s="8" t="s">
        <v>139</v>
      </c>
      <c r="P31" s="8" t="s">
        <v>179</v>
      </c>
      <c r="Q31" s="8" t="s">
        <v>207</v>
      </c>
      <c r="R31" s="8" t="s">
        <v>208</v>
      </c>
      <c r="S31" s="8" t="s">
        <v>209</v>
      </c>
      <c r="T31" s="8" t="s">
        <v>44</v>
      </c>
      <c r="U31" s="8" t="s">
        <v>44</v>
      </c>
      <c r="V31" s="8" t="s">
        <v>44</v>
      </c>
      <c r="W31" s="8" t="s">
        <v>44</v>
      </c>
      <c r="X31" s="8" t="s">
        <v>44</v>
      </c>
      <c r="Y31" s="8" t="s">
        <v>44</v>
      </c>
      <c r="Z31" s="8" t="s">
        <v>44</v>
      </c>
      <c r="AA31" s="8" t="s">
        <v>44</v>
      </c>
      <c r="AB31" s="8" t="s">
        <v>44</v>
      </c>
      <c r="AC31" s="8" t="s">
        <v>44</v>
      </c>
      <c r="AD31" s="8" t="s">
        <v>59</v>
      </c>
    </row>
    <row r="32" spans="1:30" ht="20.100000000000001" customHeight="1" thickBot="1" x14ac:dyDescent="0.3"/>
    <row r="33" spans="1:30" s="4" customFormat="1" ht="20.100000000000001" customHeight="1" x14ac:dyDescent="0.25">
      <c r="A33" s="3" t="s">
        <v>41</v>
      </c>
      <c r="B33" s="4" t="s">
        <v>42</v>
      </c>
      <c r="C33" s="4" t="s">
        <v>210</v>
      </c>
      <c r="D33" s="4">
        <v>41</v>
      </c>
      <c r="E33" s="4" t="s">
        <v>44</v>
      </c>
      <c r="F33" s="4" t="s">
        <v>44</v>
      </c>
      <c r="G33" s="4" t="s">
        <v>211</v>
      </c>
      <c r="H33" s="4" t="s">
        <v>212</v>
      </c>
      <c r="I33" s="4" t="s">
        <v>156</v>
      </c>
      <c r="J33" s="4" t="s">
        <v>47</v>
      </c>
      <c r="K33" s="4" t="s">
        <v>213</v>
      </c>
      <c r="L33" s="4" t="s">
        <v>44</v>
      </c>
      <c r="M33" s="4" t="s">
        <v>44</v>
      </c>
      <c r="N33" s="4" t="s">
        <v>44</v>
      </c>
      <c r="O33" s="4" t="s">
        <v>44</v>
      </c>
      <c r="P33" s="4" t="s">
        <v>44</v>
      </c>
      <c r="Q33" s="4" t="s">
        <v>44</v>
      </c>
      <c r="R33" s="4" t="s">
        <v>44</v>
      </c>
      <c r="S33" s="4" t="s">
        <v>44</v>
      </c>
      <c r="T33" s="4" t="s">
        <v>214</v>
      </c>
      <c r="U33" s="4" t="s">
        <v>215</v>
      </c>
      <c r="V33" s="4" t="s">
        <v>216</v>
      </c>
      <c r="W33" s="4" t="s">
        <v>217</v>
      </c>
      <c r="X33" s="4" t="s">
        <v>218</v>
      </c>
      <c r="Y33" s="4" t="s">
        <v>219</v>
      </c>
      <c r="Z33" s="4" t="s">
        <v>55</v>
      </c>
      <c r="AA33" s="4" t="s">
        <v>56</v>
      </c>
      <c r="AB33" s="4" t="s">
        <v>220</v>
      </c>
      <c r="AC33" s="4" t="s">
        <v>221</v>
      </c>
      <c r="AD33" s="4" t="s">
        <v>59</v>
      </c>
    </row>
    <row r="34" spans="1:30" s="6" customFormat="1" ht="20.100000000000001" customHeight="1" x14ac:dyDescent="0.25">
      <c r="A34" s="5" t="s">
        <v>41</v>
      </c>
      <c r="B34" s="6" t="s">
        <v>42</v>
      </c>
      <c r="C34" s="6" t="s">
        <v>210</v>
      </c>
      <c r="D34" s="6">
        <v>41</v>
      </c>
      <c r="E34" s="6" t="s">
        <v>44</v>
      </c>
      <c r="F34" s="6" t="s">
        <v>44</v>
      </c>
      <c r="G34" s="6" t="s">
        <v>211</v>
      </c>
      <c r="H34" s="6" t="s">
        <v>212</v>
      </c>
      <c r="I34" s="6" t="s">
        <v>156</v>
      </c>
      <c r="J34" s="6" t="s">
        <v>47</v>
      </c>
      <c r="K34" s="6" t="s">
        <v>213</v>
      </c>
      <c r="L34" s="6" t="s">
        <v>95</v>
      </c>
      <c r="M34" s="6" t="s">
        <v>222</v>
      </c>
      <c r="N34" s="6" t="s">
        <v>223</v>
      </c>
      <c r="O34" s="6" t="s">
        <v>156</v>
      </c>
      <c r="P34" s="6" t="s">
        <v>47</v>
      </c>
      <c r="Q34" s="6" t="s">
        <v>224</v>
      </c>
      <c r="R34" s="6" t="s">
        <v>225</v>
      </c>
      <c r="S34" s="6" t="s">
        <v>226</v>
      </c>
      <c r="T34" s="6" t="s">
        <v>44</v>
      </c>
      <c r="U34" s="6" t="s">
        <v>44</v>
      </c>
      <c r="V34" s="6" t="s">
        <v>44</v>
      </c>
      <c r="W34" s="6" t="s">
        <v>44</v>
      </c>
      <c r="X34" s="6" t="s">
        <v>44</v>
      </c>
      <c r="Y34" s="6" t="s">
        <v>44</v>
      </c>
      <c r="Z34" s="6" t="s">
        <v>44</v>
      </c>
      <c r="AA34" s="6" t="s">
        <v>44</v>
      </c>
      <c r="AB34" s="6" t="s">
        <v>44</v>
      </c>
      <c r="AC34" s="6" t="s">
        <v>44</v>
      </c>
      <c r="AD34" s="6" t="s">
        <v>59</v>
      </c>
    </row>
    <row r="35" spans="1:30" s="6" customFormat="1" ht="20.100000000000001" customHeight="1" x14ac:dyDescent="0.25">
      <c r="A35" s="5" t="s">
        <v>41</v>
      </c>
      <c r="B35" s="6" t="s">
        <v>42</v>
      </c>
      <c r="C35" s="6" t="s">
        <v>210</v>
      </c>
      <c r="D35" s="6">
        <v>41</v>
      </c>
      <c r="E35" s="6" t="s">
        <v>44</v>
      </c>
      <c r="F35" s="6" t="s">
        <v>44</v>
      </c>
      <c r="G35" s="6" t="s">
        <v>211</v>
      </c>
      <c r="H35" s="6" t="s">
        <v>212</v>
      </c>
      <c r="I35" s="6" t="s">
        <v>156</v>
      </c>
      <c r="J35" s="6" t="s">
        <v>47</v>
      </c>
      <c r="K35" s="6" t="s">
        <v>213</v>
      </c>
      <c r="L35" s="6" t="s">
        <v>95</v>
      </c>
      <c r="M35" s="6" t="s">
        <v>227</v>
      </c>
      <c r="N35" s="6" t="s">
        <v>228</v>
      </c>
      <c r="O35" s="6" t="s">
        <v>39</v>
      </c>
      <c r="P35" s="6" t="s">
        <v>47</v>
      </c>
      <c r="Q35" s="6" t="s">
        <v>229</v>
      </c>
      <c r="R35" s="6" t="s">
        <v>230</v>
      </c>
      <c r="S35" s="6" t="s">
        <v>231</v>
      </c>
      <c r="T35" s="6" t="s">
        <v>44</v>
      </c>
      <c r="U35" s="6" t="s">
        <v>44</v>
      </c>
      <c r="V35" s="6" t="s">
        <v>44</v>
      </c>
      <c r="W35" s="6" t="s">
        <v>44</v>
      </c>
      <c r="X35" s="6" t="s">
        <v>44</v>
      </c>
      <c r="Y35" s="6" t="s">
        <v>44</v>
      </c>
      <c r="Z35" s="6" t="s">
        <v>44</v>
      </c>
      <c r="AA35" s="6" t="s">
        <v>44</v>
      </c>
      <c r="AB35" s="6" t="s">
        <v>44</v>
      </c>
      <c r="AC35" s="6" t="s">
        <v>44</v>
      </c>
      <c r="AD35" s="6" t="s">
        <v>59</v>
      </c>
    </row>
    <row r="36" spans="1:30" s="6" customFormat="1" ht="20.100000000000001" customHeight="1" x14ac:dyDescent="0.25">
      <c r="A36" s="5" t="s">
        <v>41</v>
      </c>
      <c r="B36" s="6" t="s">
        <v>42</v>
      </c>
      <c r="C36" s="6" t="s">
        <v>210</v>
      </c>
      <c r="D36" s="6">
        <v>41</v>
      </c>
      <c r="E36" s="6" t="s">
        <v>44</v>
      </c>
      <c r="F36" s="6" t="s">
        <v>44</v>
      </c>
      <c r="G36" s="6" t="s">
        <v>211</v>
      </c>
      <c r="H36" s="6" t="s">
        <v>212</v>
      </c>
      <c r="I36" s="6" t="s">
        <v>156</v>
      </c>
      <c r="J36" s="6" t="s">
        <v>47</v>
      </c>
      <c r="K36" s="6" t="s">
        <v>213</v>
      </c>
      <c r="L36" s="6" t="s">
        <v>95</v>
      </c>
      <c r="M36" s="6" t="s">
        <v>232</v>
      </c>
      <c r="N36" s="6" t="s">
        <v>233</v>
      </c>
      <c r="O36" s="6" t="s">
        <v>37</v>
      </c>
      <c r="P36" s="6" t="s">
        <v>47</v>
      </c>
      <c r="Q36" s="6" t="s">
        <v>234</v>
      </c>
      <c r="R36" s="6" t="s">
        <v>235</v>
      </c>
      <c r="S36" s="6" t="s">
        <v>236</v>
      </c>
      <c r="T36" s="6" t="s">
        <v>44</v>
      </c>
      <c r="U36" s="6" t="s">
        <v>44</v>
      </c>
      <c r="V36" s="6" t="s">
        <v>44</v>
      </c>
      <c r="W36" s="6" t="s">
        <v>44</v>
      </c>
      <c r="X36" s="6" t="s">
        <v>44</v>
      </c>
      <c r="Y36" s="6" t="s">
        <v>44</v>
      </c>
      <c r="Z36" s="6" t="s">
        <v>44</v>
      </c>
      <c r="AA36" s="6" t="s">
        <v>44</v>
      </c>
      <c r="AB36" s="6" t="s">
        <v>44</v>
      </c>
      <c r="AC36" s="6" t="s">
        <v>44</v>
      </c>
      <c r="AD36" s="6" t="s">
        <v>59</v>
      </c>
    </row>
    <row r="37" spans="1:30" s="6" customFormat="1" ht="20.100000000000001" customHeight="1" x14ac:dyDescent="0.25">
      <c r="A37" s="5" t="s">
        <v>41</v>
      </c>
      <c r="B37" s="6" t="s">
        <v>42</v>
      </c>
      <c r="C37" s="6" t="s">
        <v>210</v>
      </c>
      <c r="D37" s="6">
        <v>41</v>
      </c>
      <c r="E37" s="6" t="s">
        <v>44</v>
      </c>
      <c r="F37" s="6" t="s">
        <v>44</v>
      </c>
      <c r="G37" s="6" t="s">
        <v>211</v>
      </c>
      <c r="H37" s="6" t="s">
        <v>212</v>
      </c>
      <c r="I37" s="6" t="s">
        <v>156</v>
      </c>
      <c r="J37" s="6" t="s">
        <v>47</v>
      </c>
      <c r="K37" s="6" t="s">
        <v>213</v>
      </c>
      <c r="L37" s="6" t="s">
        <v>95</v>
      </c>
      <c r="M37" s="6" t="s">
        <v>237</v>
      </c>
      <c r="N37" s="6" t="s">
        <v>238</v>
      </c>
      <c r="O37" s="6" t="s">
        <v>37</v>
      </c>
      <c r="P37" s="6" t="s">
        <v>47</v>
      </c>
      <c r="Q37" s="6" t="s">
        <v>239</v>
      </c>
      <c r="R37" s="6" t="s">
        <v>240</v>
      </c>
      <c r="S37" s="6" t="s">
        <v>241</v>
      </c>
      <c r="T37" s="6" t="s">
        <v>44</v>
      </c>
      <c r="U37" s="6" t="s">
        <v>44</v>
      </c>
      <c r="V37" s="6" t="s">
        <v>44</v>
      </c>
      <c r="W37" s="6" t="s">
        <v>44</v>
      </c>
      <c r="X37" s="6" t="s">
        <v>44</v>
      </c>
      <c r="Y37" s="6" t="s">
        <v>44</v>
      </c>
      <c r="Z37" s="6" t="s">
        <v>44</v>
      </c>
      <c r="AA37" s="6" t="s">
        <v>44</v>
      </c>
      <c r="AB37" s="6" t="s">
        <v>44</v>
      </c>
      <c r="AC37" s="6" t="s">
        <v>44</v>
      </c>
      <c r="AD37" s="6" t="s">
        <v>59</v>
      </c>
    </row>
    <row r="38" spans="1:30" s="6" customFormat="1" ht="20.100000000000001" customHeight="1" x14ac:dyDescent="0.25">
      <c r="A38" s="5" t="s">
        <v>41</v>
      </c>
      <c r="B38" s="6" t="s">
        <v>42</v>
      </c>
      <c r="C38" s="6" t="s">
        <v>210</v>
      </c>
      <c r="D38" s="6">
        <v>41</v>
      </c>
      <c r="E38" s="6" t="s">
        <v>44</v>
      </c>
      <c r="F38" s="6" t="s">
        <v>44</v>
      </c>
      <c r="G38" s="6" t="s">
        <v>211</v>
      </c>
      <c r="H38" s="6" t="s">
        <v>212</v>
      </c>
      <c r="I38" s="6" t="s">
        <v>156</v>
      </c>
      <c r="J38" s="6" t="s">
        <v>47</v>
      </c>
      <c r="K38" s="6" t="s">
        <v>213</v>
      </c>
      <c r="L38" s="6" t="s">
        <v>95</v>
      </c>
      <c r="M38" s="6" t="s">
        <v>242</v>
      </c>
      <c r="N38" s="6" t="s">
        <v>243</v>
      </c>
      <c r="O38" s="6" t="s">
        <v>38</v>
      </c>
      <c r="P38" s="6" t="s">
        <v>47</v>
      </c>
      <c r="Q38" s="6" t="s">
        <v>244</v>
      </c>
      <c r="R38" s="6" t="s">
        <v>104</v>
      </c>
      <c r="S38" s="6" t="s">
        <v>245</v>
      </c>
      <c r="T38" s="6" t="s">
        <v>44</v>
      </c>
      <c r="U38" s="6" t="s">
        <v>44</v>
      </c>
      <c r="V38" s="6" t="s">
        <v>44</v>
      </c>
      <c r="W38" s="6" t="s">
        <v>44</v>
      </c>
      <c r="X38" s="6" t="s">
        <v>44</v>
      </c>
      <c r="Y38" s="6" t="s">
        <v>44</v>
      </c>
      <c r="Z38" s="6" t="s">
        <v>44</v>
      </c>
      <c r="AA38" s="6" t="s">
        <v>44</v>
      </c>
      <c r="AB38" s="6" t="s">
        <v>44</v>
      </c>
      <c r="AC38" s="6" t="s">
        <v>44</v>
      </c>
      <c r="AD38" s="6" t="s">
        <v>59</v>
      </c>
    </row>
    <row r="39" spans="1:30" s="6" customFormat="1" ht="20.100000000000001" customHeight="1" x14ac:dyDescent="0.25">
      <c r="A39" s="5" t="s">
        <v>41</v>
      </c>
      <c r="B39" s="6" t="s">
        <v>42</v>
      </c>
      <c r="C39" s="6" t="s">
        <v>210</v>
      </c>
      <c r="D39" s="6">
        <v>41</v>
      </c>
      <c r="E39" s="6" t="s">
        <v>44</v>
      </c>
      <c r="F39" s="6" t="s">
        <v>44</v>
      </c>
      <c r="G39" s="6" t="s">
        <v>211</v>
      </c>
      <c r="H39" s="6" t="s">
        <v>212</v>
      </c>
      <c r="I39" s="6" t="s">
        <v>156</v>
      </c>
      <c r="J39" s="6" t="s">
        <v>47</v>
      </c>
      <c r="K39" s="6" t="s">
        <v>213</v>
      </c>
      <c r="L39" s="6" t="s">
        <v>95</v>
      </c>
      <c r="M39" s="6" t="s">
        <v>246</v>
      </c>
      <c r="N39" s="6" t="s">
        <v>247</v>
      </c>
      <c r="O39" s="6" t="s">
        <v>38</v>
      </c>
      <c r="P39" s="6" t="s">
        <v>47</v>
      </c>
      <c r="Q39" s="6" t="s">
        <v>248</v>
      </c>
      <c r="R39" s="6" t="s">
        <v>249</v>
      </c>
      <c r="S39" s="6" t="s">
        <v>93</v>
      </c>
      <c r="T39" s="6" t="s">
        <v>44</v>
      </c>
      <c r="U39" s="6" t="s">
        <v>44</v>
      </c>
      <c r="V39" s="6" t="s">
        <v>44</v>
      </c>
      <c r="W39" s="6" t="s">
        <v>44</v>
      </c>
      <c r="X39" s="6" t="s">
        <v>44</v>
      </c>
      <c r="Y39" s="6" t="s">
        <v>44</v>
      </c>
      <c r="Z39" s="6" t="s">
        <v>44</v>
      </c>
      <c r="AA39" s="6" t="s">
        <v>44</v>
      </c>
      <c r="AB39" s="6" t="s">
        <v>44</v>
      </c>
      <c r="AC39" s="6" t="s">
        <v>44</v>
      </c>
      <c r="AD39" s="6" t="s">
        <v>59</v>
      </c>
    </row>
    <row r="40" spans="1:30" s="6" customFormat="1" ht="20.100000000000001" customHeight="1" x14ac:dyDescent="0.25">
      <c r="A40" s="5" t="s">
        <v>41</v>
      </c>
      <c r="B40" s="6" t="s">
        <v>42</v>
      </c>
      <c r="C40" s="6" t="s">
        <v>210</v>
      </c>
      <c r="D40" s="6">
        <v>41</v>
      </c>
      <c r="E40" s="6" t="s">
        <v>44</v>
      </c>
      <c r="F40" s="6" t="s">
        <v>44</v>
      </c>
      <c r="G40" s="6" t="s">
        <v>211</v>
      </c>
      <c r="H40" s="6" t="s">
        <v>212</v>
      </c>
      <c r="I40" s="6" t="s">
        <v>156</v>
      </c>
      <c r="J40" s="6" t="s">
        <v>47</v>
      </c>
      <c r="K40" s="6" t="s">
        <v>213</v>
      </c>
      <c r="L40" s="6" t="s">
        <v>95</v>
      </c>
      <c r="M40" s="6" t="s">
        <v>250</v>
      </c>
      <c r="N40" s="6" t="s">
        <v>251</v>
      </c>
      <c r="O40" s="6" t="s">
        <v>38</v>
      </c>
      <c r="P40" s="6" t="s">
        <v>47</v>
      </c>
      <c r="Q40" s="6" t="s">
        <v>229</v>
      </c>
      <c r="R40" s="6" t="s">
        <v>252</v>
      </c>
      <c r="S40" s="6" t="s">
        <v>253</v>
      </c>
      <c r="T40" s="6" t="s">
        <v>44</v>
      </c>
      <c r="U40" s="6" t="s">
        <v>44</v>
      </c>
      <c r="V40" s="6" t="s">
        <v>44</v>
      </c>
      <c r="W40" s="6" t="s">
        <v>44</v>
      </c>
      <c r="X40" s="6" t="s">
        <v>44</v>
      </c>
      <c r="Y40" s="6" t="s">
        <v>44</v>
      </c>
      <c r="Z40" s="6" t="s">
        <v>44</v>
      </c>
      <c r="AA40" s="6" t="s">
        <v>44</v>
      </c>
      <c r="AB40" s="6" t="s">
        <v>44</v>
      </c>
      <c r="AC40" s="6" t="s">
        <v>44</v>
      </c>
      <c r="AD40" s="6" t="s">
        <v>59</v>
      </c>
    </row>
    <row r="41" spans="1:30" s="6" customFormat="1" ht="20.100000000000001" customHeight="1" x14ac:dyDescent="0.25">
      <c r="A41" s="5" t="s">
        <v>41</v>
      </c>
      <c r="B41" s="6" t="s">
        <v>42</v>
      </c>
      <c r="C41" s="6" t="s">
        <v>210</v>
      </c>
      <c r="D41" s="6">
        <v>41</v>
      </c>
      <c r="E41" s="6" t="s">
        <v>44</v>
      </c>
      <c r="F41" s="6" t="s">
        <v>44</v>
      </c>
      <c r="G41" s="6" t="s">
        <v>211</v>
      </c>
      <c r="H41" s="6" t="s">
        <v>212</v>
      </c>
      <c r="I41" s="6" t="s">
        <v>156</v>
      </c>
      <c r="J41" s="6" t="s">
        <v>47</v>
      </c>
      <c r="K41" s="6" t="s">
        <v>213</v>
      </c>
      <c r="L41" s="6" t="s">
        <v>60</v>
      </c>
      <c r="M41" s="6" t="s">
        <v>121</v>
      </c>
      <c r="N41" s="6" t="s">
        <v>122</v>
      </c>
      <c r="O41" s="6" t="s">
        <v>63</v>
      </c>
      <c r="P41" s="6" t="s">
        <v>47</v>
      </c>
      <c r="Q41" s="6" t="s">
        <v>254</v>
      </c>
      <c r="R41" s="6" t="s">
        <v>124</v>
      </c>
      <c r="S41" s="6" t="s">
        <v>255</v>
      </c>
      <c r="T41" s="6" t="s">
        <v>44</v>
      </c>
      <c r="U41" s="6" t="s">
        <v>44</v>
      </c>
      <c r="V41" s="6" t="s">
        <v>44</v>
      </c>
      <c r="W41" s="6" t="s">
        <v>44</v>
      </c>
      <c r="X41" s="6" t="s">
        <v>44</v>
      </c>
      <c r="Y41" s="6" t="s">
        <v>44</v>
      </c>
      <c r="Z41" s="6" t="s">
        <v>44</v>
      </c>
      <c r="AA41" s="6" t="s">
        <v>44</v>
      </c>
      <c r="AB41" s="6" t="s">
        <v>44</v>
      </c>
      <c r="AC41" s="6" t="s">
        <v>44</v>
      </c>
      <c r="AD41" s="6" t="s">
        <v>59</v>
      </c>
    </row>
    <row r="42" spans="1:30" s="6" customFormat="1" ht="20.100000000000001" customHeight="1" x14ac:dyDescent="0.25">
      <c r="A42" s="5" t="s">
        <v>41</v>
      </c>
      <c r="B42" s="6" t="s">
        <v>42</v>
      </c>
      <c r="C42" s="6" t="s">
        <v>210</v>
      </c>
      <c r="D42" s="6">
        <v>41</v>
      </c>
      <c r="E42" s="6" t="s">
        <v>44</v>
      </c>
      <c r="F42" s="6" t="s">
        <v>44</v>
      </c>
      <c r="G42" s="6" t="s">
        <v>211</v>
      </c>
      <c r="H42" s="6" t="s">
        <v>212</v>
      </c>
      <c r="I42" s="6" t="s">
        <v>156</v>
      </c>
      <c r="J42" s="6" t="s">
        <v>47</v>
      </c>
      <c r="K42" s="6" t="s">
        <v>213</v>
      </c>
      <c r="L42" s="6" t="s">
        <v>60</v>
      </c>
      <c r="M42" s="6" t="s">
        <v>126</v>
      </c>
      <c r="N42" s="6" t="s">
        <v>127</v>
      </c>
      <c r="O42" s="6" t="s">
        <v>63</v>
      </c>
      <c r="P42" s="6" t="s">
        <v>47</v>
      </c>
      <c r="Q42" s="6" t="s">
        <v>256</v>
      </c>
      <c r="R42" s="6" t="s">
        <v>129</v>
      </c>
      <c r="S42" s="6" t="s">
        <v>257</v>
      </c>
      <c r="T42" s="6" t="s">
        <v>44</v>
      </c>
      <c r="U42" s="6" t="s">
        <v>44</v>
      </c>
      <c r="V42" s="6" t="s">
        <v>44</v>
      </c>
      <c r="W42" s="6" t="s">
        <v>44</v>
      </c>
      <c r="X42" s="6" t="s">
        <v>44</v>
      </c>
      <c r="Y42" s="6" t="s">
        <v>44</v>
      </c>
      <c r="Z42" s="6" t="s">
        <v>44</v>
      </c>
      <c r="AA42" s="6" t="s">
        <v>44</v>
      </c>
      <c r="AB42" s="6" t="s">
        <v>44</v>
      </c>
      <c r="AC42" s="6" t="s">
        <v>44</v>
      </c>
      <c r="AD42" s="6" t="s">
        <v>59</v>
      </c>
    </row>
    <row r="43" spans="1:30" s="6" customFormat="1" ht="20.100000000000001" customHeight="1" x14ac:dyDescent="0.25">
      <c r="A43" s="5" t="s">
        <v>41</v>
      </c>
      <c r="B43" s="6" t="s">
        <v>42</v>
      </c>
      <c r="C43" s="6" t="s">
        <v>210</v>
      </c>
      <c r="D43" s="6">
        <v>41</v>
      </c>
      <c r="E43" s="6" t="s">
        <v>44</v>
      </c>
      <c r="F43" s="6" t="s">
        <v>44</v>
      </c>
      <c r="G43" s="6" t="s">
        <v>211</v>
      </c>
      <c r="H43" s="6" t="s">
        <v>212</v>
      </c>
      <c r="I43" s="6" t="s">
        <v>156</v>
      </c>
      <c r="J43" s="6" t="s">
        <v>47</v>
      </c>
      <c r="K43" s="6" t="s">
        <v>213</v>
      </c>
      <c r="L43" s="6" t="s">
        <v>60</v>
      </c>
      <c r="M43" s="6" t="s">
        <v>131</v>
      </c>
      <c r="N43" s="6" t="s">
        <v>132</v>
      </c>
      <c r="O43" s="6" t="s">
        <v>133</v>
      </c>
      <c r="P43" s="6" t="s">
        <v>47</v>
      </c>
      <c r="Q43" s="6" t="s">
        <v>258</v>
      </c>
      <c r="R43" s="6" t="s">
        <v>135</v>
      </c>
      <c r="S43" s="6" t="s">
        <v>259</v>
      </c>
      <c r="T43" s="6" t="s">
        <v>44</v>
      </c>
      <c r="U43" s="6" t="s">
        <v>44</v>
      </c>
      <c r="V43" s="6" t="s">
        <v>44</v>
      </c>
      <c r="W43" s="6" t="s">
        <v>44</v>
      </c>
      <c r="X43" s="6" t="s">
        <v>44</v>
      </c>
      <c r="Y43" s="6" t="s">
        <v>44</v>
      </c>
      <c r="Z43" s="6" t="s">
        <v>44</v>
      </c>
      <c r="AA43" s="6" t="s">
        <v>44</v>
      </c>
      <c r="AB43" s="6" t="s">
        <v>44</v>
      </c>
      <c r="AC43" s="6" t="s">
        <v>44</v>
      </c>
      <c r="AD43" s="6" t="s">
        <v>59</v>
      </c>
    </row>
    <row r="44" spans="1:30" s="8" customFormat="1" ht="20.100000000000001" customHeight="1" thickBot="1" x14ac:dyDescent="0.3">
      <c r="A44" s="7" t="s">
        <v>41</v>
      </c>
      <c r="B44" s="8" t="s">
        <v>42</v>
      </c>
      <c r="C44" s="8" t="s">
        <v>210</v>
      </c>
      <c r="D44" s="8">
        <v>41</v>
      </c>
      <c r="E44" s="8" t="s">
        <v>44</v>
      </c>
      <c r="F44" s="8" t="s">
        <v>44</v>
      </c>
      <c r="G44" s="8" t="s">
        <v>211</v>
      </c>
      <c r="H44" s="8" t="s">
        <v>212</v>
      </c>
      <c r="I44" s="8" t="s">
        <v>156</v>
      </c>
      <c r="J44" s="8" t="s">
        <v>47</v>
      </c>
      <c r="K44" s="8" t="s">
        <v>213</v>
      </c>
      <c r="L44" s="8" t="s">
        <v>60</v>
      </c>
      <c r="M44" s="8" t="s">
        <v>137</v>
      </c>
      <c r="N44" s="8" t="s">
        <v>138</v>
      </c>
      <c r="O44" s="8" t="s">
        <v>139</v>
      </c>
      <c r="P44" s="8" t="s">
        <v>47</v>
      </c>
      <c r="Q44" s="8" t="s">
        <v>260</v>
      </c>
      <c r="R44" s="8" t="s">
        <v>141</v>
      </c>
      <c r="S44" s="8" t="s">
        <v>261</v>
      </c>
      <c r="T44" s="8" t="s">
        <v>44</v>
      </c>
      <c r="U44" s="8" t="s">
        <v>44</v>
      </c>
      <c r="V44" s="8" t="s">
        <v>44</v>
      </c>
      <c r="W44" s="8" t="s">
        <v>44</v>
      </c>
      <c r="X44" s="8" t="s">
        <v>44</v>
      </c>
      <c r="Y44" s="8" t="s">
        <v>44</v>
      </c>
      <c r="Z44" s="8" t="s">
        <v>44</v>
      </c>
      <c r="AA44" s="8" t="s">
        <v>44</v>
      </c>
      <c r="AB44" s="8" t="s">
        <v>44</v>
      </c>
      <c r="AC44" s="8" t="s">
        <v>44</v>
      </c>
      <c r="AD44" s="8" t="s">
        <v>59</v>
      </c>
    </row>
    <row r="45" spans="1:30" ht="20.100000000000001" customHeight="1" thickBot="1" x14ac:dyDescent="0.3"/>
    <row r="46" spans="1:30" s="4" customFormat="1" ht="20.100000000000001" customHeight="1" x14ac:dyDescent="0.25">
      <c r="A46" s="3" t="s">
        <v>41</v>
      </c>
      <c r="B46" s="4" t="s">
        <v>42</v>
      </c>
      <c r="C46" s="4" t="s">
        <v>210</v>
      </c>
      <c r="D46" s="4">
        <v>41</v>
      </c>
      <c r="E46" s="4" t="s">
        <v>44</v>
      </c>
      <c r="F46" s="4" t="s">
        <v>44</v>
      </c>
      <c r="G46" s="4" t="s">
        <v>262</v>
      </c>
      <c r="H46" s="4" t="s">
        <v>263</v>
      </c>
      <c r="I46" s="4" t="s">
        <v>156</v>
      </c>
      <c r="J46" s="4" t="s">
        <v>47</v>
      </c>
      <c r="K46" s="4" t="s">
        <v>264</v>
      </c>
      <c r="L46" s="4" t="s">
        <v>44</v>
      </c>
      <c r="M46" s="4" t="s">
        <v>44</v>
      </c>
      <c r="N46" s="4" t="s">
        <v>44</v>
      </c>
      <c r="O46" s="4" t="s">
        <v>44</v>
      </c>
      <c r="P46" s="4" t="s">
        <v>44</v>
      </c>
      <c r="Q46" s="4" t="s">
        <v>44</v>
      </c>
      <c r="R46" s="4" t="s">
        <v>44</v>
      </c>
      <c r="S46" s="4" t="s">
        <v>44</v>
      </c>
      <c r="T46" s="4" t="s">
        <v>265</v>
      </c>
      <c r="U46" s="4" t="s">
        <v>266</v>
      </c>
      <c r="V46" s="4" t="s">
        <v>267</v>
      </c>
      <c r="W46" s="4" t="s">
        <v>268</v>
      </c>
      <c r="X46" s="4" t="s">
        <v>57</v>
      </c>
      <c r="Y46" s="4" t="s">
        <v>269</v>
      </c>
      <c r="Z46" s="4" t="s">
        <v>55</v>
      </c>
      <c r="AA46" s="4" t="s">
        <v>56</v>
      </c>
      <c r="AB46" s="4" t="s">
        <v>270</v>
      </c>
      <c r="AC46" s="4" t="s">
        <v>271</v>
      </c>
      <c r="AD46" s="4" t="s">
        <v>59</v>
      </c>
    </row>
    <row r="47" spans="1:30" s="6" customFormat="1" ht="20.100000000000001" customHeight="1" x14ac:dyDescent="0.25">
      <c r="A47" s="5" t="s">
        <v>41</v>
      </c>
      <c r="B47" s="6" t="s">
        <v>42</v>
      </c>
      <c r="C47" s="6" t="s">
        <v>210</v>
      </c>
      <c r="D47" s="6">
        <v>41</v>
      </c>
      <c r="E47" s="6" t="s">
        <v>44</v>
      </c>
      <c r="F47" s="6" t="s">
        <v>44</v>
      </c>
      <c r="G47" s="6">
        <v>92269</v>
      </c>
      <c r="H47" s="6" t="s">
        <v>263</v>
      </c>
      <c r="I47" s="6" t="s">
        <v>156</v>
      </c>
      <c r="J47" s="6" t="s">
        <v>47</v>
      </c>
      <c r="K47" s="6" t="s">
        <v>264</v>
      </c>
      <c r="L47" s="6" t="s">
        <v>95</v>
      </c>
      <c r="M47" s="6" t="s">
        <v>237</v>
      </c>
      <c r="N47" s="6" t="s">
        <v>238</v>
      </c>
      <c r="O47" s="6" t="s">
        <v>37</v>
      </c>
      <c r="P47" s="6" t="s">
        <v>47</v>
      </c>
      <c r="Q47" s="6" t="s">
        <v>272</v>
      </c>
      <c r="R47" s="6" t="s">
        <v>240</v>
      </c>
      <c r="S47" s="6" t="s">
        <v>273</v>
      </c>
      <c r="T47" s="6" t="s">
        <v>44</v>
      </c>
      <c r="U47" s="6" t="s">
        <v>44</v>
      </c>
      <c r="V47" s="6" t="s">
        <v>44</v>
      </c>
      <c r="W47" s="6" t="s">
        <v>44</v>
      </c>
      <c r="X47" s="6" t="s">
        <v>44</v>
      </c>
      <c r="Y47" s="6" t="s">
        <v>44</v>
      </c>
      <c r="Z47" s="6" t="s">
        <v>44</v>
      </c>
      <c r="AA47" s="6" t="s">
        <v>44</v>
      </c>
      <c r="AB47" s="6" t="s">
        <v>44</v>
      </c>
      <c r="AC47" s="6" t="s">
        <v>44</v>
      </c>
      <c r="AD47" s="6" t="s">
        <v>59</v>
      </c>
    </row>
    <row r="48" spans="1:30" s="6" customFormat="1" ht="20.100000000000001" customHeight="1" x14ac:dyDescent="0.25">
      <c r="A48" s="5" t="s">
        <v>41</v>
      </c>
      <c r="B48" s="6" t="s">
        <v>42</v>
      </c>
      <c r="C48" s="6" t="s">
        <v>210</v>
      </c>
      <c r="D48" s="6">
        <v>41</v>
      </c>
      <c r="E48" s="6" t="s">
        <v>44</v>
      </c>
      <c r="F48" s="6" t="s">
        <v>44</v>
      </c>
      <c r="G48" s="6" t="s">
        <v>262</v>
      </c>
      <c r="H48" s="6" t="s">
        <v>263</v>
      </c>
      <c r="I48" s="6" t="s">
        <v>156</v>
      </c>
      <c r="J48" s="6" t="s">
        <v>47</v>
      </c>
      <c r="K48" s="6" t="s">
        <v>264</v>
      </c>
      <c r="L48" s="6" t="s">
        <v>95</v>
      </c>
      <c r="M48" s="6" t="s">
        <v>106</v>
      </c>
      <c r="N48" s="6" t="s">
        <v>107</v>
      </c>
      <c r="O48" s="6" t="s">
        <v>38</v>
      </c>
      <c r="P48" s="6" t="s">
        <v>47</v>
      </c>
      <c r="Q48" s="6" t="s">
        <v>274</v>
      </c>
      <c r="R48" s="6" t="s">
        <v>109</v>
      </c>
      <c r="S48" s="6" t="s">
        <v>275</v>
      </c>
      <c r="T48" s="6" t="s">
        <v>44</v>
      </c>
      <c r="U48" s="6" t="s">
        <v>44</v>
      </c>
      <c r="V48" s="6" t="s">
        <v>44</v>
      </c>
      <c r="W48" s="6" t="s">
        <v>44</v>
      </c>
      <c r="X48" s="6" t="s">
        <v>44</v>
      </c>
      <c r="Y48" s="6" t="s">
        <v>44</v>
      </c>
      <c r="Z48" s="6" t="s">
        <v>44</v>
      </c>
      <c r="AA48" s="6" t="s">
        <v>44</v>
      </c>
      <c r="AB48" s="6" t="s">
        <v>44</v>
      </c>
      <c r="AC48" s="6" t="s">
        <v>44</v>
      </c>
      <c r="AD48" s="6" t="s">
        <v>59</v>
      </c>
    </row>
    <row r="49" spans="1:30" s="6" customFormat="1" ht="20.100000000000001" customHeight="1" x14ac:dyDescent="0.25">
      <c r="A49" s="5" t="s">
        <v>41</v>
      </c>
      <c r="B49" s="6" t="s">
        <v>42</v>
      </c>
      <c r="C49" s="6" t="s">
        <v>210</v>
      </c>
      <c r="D49" s="6">
        <v>41</v>
      </c>
      <c r="E49" s="6" t="s">
        <v>44</v>
      </c>
      <c r="F49" s="6" t="s">
        <v>44</v>
      </c>
      <c r="G49" s="6" t="s">
        <v>262</v>
      </c>
      <c r="H49" s="6" t="s">
        <v>263</v>
      </c>
      <c r="I49" s="6" t="s">
        <v>156</v>
      </c>
      <c r="J49" s="6" t="s">
        <v>47</v>
      </c>
      <c r="K49" s="6" t="s">
        <v>264</v>
      </c>
      <c r="L49" s="6" t="s">
        <v>95</v>
      </c>
      <c r="M49" s="6" t="s">
        <v>276</v>
      </c>
      <c r="N49" s="6" t="s">
        <v>277</v>
      </c>
      <c r="O49" s="6" t="s">
        <v>37</v>
      </c>
      <c r="P49" s="6" t="s">
        <v>47</v>
      </c>
      <c r="Q49" s="6" t="s">
        <v>278</v>
      </c>
      <c r="R49" s="6" t="s">
        <v>279</v>
      </c>
      <c r="S49" s="6" t="s">
        <v>280</v>
      </c>
      <c r="T49" s="6" t="s">
        <v>44</v>
      </c>
      <c r="U49" s="6" t="s">
        <v>44</v>
      </c>
      <c r="V49" s="6" t="s">
        <v>44</v>
      </c>
      <c r="W49" s="6" t="s">
        <v>44</v>
      </c>
      <c r="X49" s="6" t="s">
        <v>44</v>
      </c>
      <c r="Y49" s="6" t="s">
        <v>44</v>
      </c>
      <c r="Z49" s="6" t="s">
        <v>44</v>
      </c>
      <c r="AA49" s="6" t="s">
        <v>44</v>
      </c>
      <c r="AB49" s="6" t="s">
        <v>44</v>
      </c>
      <c r="AC49" s="6" t="s">
        <v>44</v>
      </c>
      <c r="AD49" s="6" t="s">
        <v>59</v>
      </c>
    </row>
    <row r="50" spans="1:30" s="6" customFormat="1" ht="20.100000000000001" customHeight="1" x14ac:dyDescent="0.25">
      <c r="A50" s="5" t="s">
        <v>41</v>
      </c>
      <c r="B50" s="6" t="s">
        <v>42</v>
      </c>
      <c r="C50" s="6" t="s">
        <v>210</v>
      </c>
      <c r="D50" s="6">
        <v>41</v>
      </c>
      <c r="E50" s="6" t="s">
        <v>44</v>
      </c>
      <c r="F50" s="6" t="s">
        <v>44</v>
      </c>
      <c r="G50" s="6" t="s">
        <v>262</v>
      </c>
      <c r="H50" s="6" t="s">
        <v>263</v>
      </c>
      <c r="I50" s="6" t="s">
        <v>156</v>
      </c>
      <c r="J50" s="6" t="s">
        <v>47</v>
      </c>
      <c r="K50" s="6" t="s">
        <v>264</v>
      </c>
      <c r="L50" s="6" t="s">
        <v>60</v>
      </c>
      <c r="M50" s="6" t="s">
        <v>121</v>
      </c>
      <c r="N50" s="6" t="s">
        <v>122</v>
      </c>
      <c r="O50" s="6" t="s">
        <v>63</v>
      </c>
      <c r="P50" s="6" t="s">
        <v>47</v>
      </c>
      <c r="Q50" s="6" t="s">
        <v>281</v>
      </c>
      <c r="R50" s="6" t="s">
        <v>124</v>
      </c>
      <c r="S50" s="6" t="s">
        <v>282</v>
      </c>
      <c r="T50" s="6" t="s">
        <v>44</v>
      </c>
      <c r="U50" s="6" t="s">
        <v>44</v>
      </c>
      <c r="V50" s="6" t="s">
        <v>44</v>
      </c>
      <c r="W50" s="6" t="s">
        <v>44</v>
      </c>
      <c r="X50" s="6" t="s">
        <v>44</v>
      </c>
      <c r="Y50" s="6" t="s">
        <v>44</v>
      </c>
      <c r="Z50" s="6" t="s">
        <v>44</v>
      </c>
      <c r="AA50" s="6" t="s">
        <v>44</v>
      </c>
      <c r="AB50" s="6" t="s">
        <v>44</v>
      </c>
      <c r="AC50" s="6" t="s">
        <v>44</v>
      </c>
      <c r="AD50" s="6" t="s">
        <v>59</v>
      </c>
    </row>
    <row r="51" spans="1:30" s="6" customFormat="1" ht="20.100000000000001" customHeight="1" x14ac:dyDescent="0.25">
      <c r="A51" s="5" t="s">
        <v>41</v>
      </c>
      <c r="B51" s="6" t="s">
        <v>42</v>
      </c>
      <c r="C51" s="6" t="s">
        <v>210</v>
      </c>
      <c r="D51" s="6">
        <v>41</v>
      </c>
      <c r="E51" s="6" t="s">
        <v>44</v>
      </c>
      <c r="F51" s="6" t="s">
        <v>44</v>
      </c>
      <c r="G51" s="6" t="s">
        <v>262</v>
      </c>
      <c r="H51" s="6" t="s">
        <v>263</v>
      </c>
      <c r="I51" s="6" t="s">
        <v>156</v>
      </c>
      <c r="J51" s="6" t="s">
        <v>47</v>
      </c>
      <c r="K51" s="6" t="s">
        <v>264</v>
      </c>
      <c r="L51" s="6" t="s">
        <v>60</v>
      </c>
      <c r="M51" s="6" t="s">
        <v>126</v>
      </c>
      <c r="N51" s="6" t="s">
        <v>127</v>
      </c>
      <c r="O51" s="6" t="s">
        <v>63</v>
      </c>
      <c r="P51" s="6" t="s">
        <v>47</v>
      </c>
      <c r="Q51" s="6" t="s">
        <v>283</v>
      </c>
      <c r="R51" s="6" t="s">
        <v>129</v>
      </c>
      <c r="S51" s="6" t="s">
        <v>284</v>
      </c>
      <c r="T51" s="6" t="s">
        <v>44</v>
      </c>
      <c r="U51" s="6" t="s">
        <v>44</v>
      </c>
      <c r="V51" s="6" t="s">
        <v>44</v>
      </c>
      <c r="W51" s="6" t="s">
        <v>44</v>
      </c>
      <c r="X51" s="6" t="s">
        <v>44</v>
      </c>
      <c r="Y51" s="6" t="s">
        <v>44</v>
      </c>
      <c r="Z51" s="6" t="s">
        <v>44</v>
      </c>
      <c r="AA51" s="6" t="s">
        <v>44</v>
      </c>
      <c r="AB51" s="6" t="s">
        <v>44</v>
      </c>
      <c r="AC51" s="6" t="s">
        <v>44</v>
      </c>
      <c r="AD51" s="6" t="s">
        <v>59</v>
      </c>
    </row>
    <row r="52" spans="1:30" s="6" customFormat="1" ht="20.100000000000001" customHeight="1" x14ac:dyDescent="0.25">
      <c r="A52" s="5" t="s">
        <v>41</v>
      </c>
      <c r="B52" s="6" t="s">
        <v>42</v>
      </c>
      <c r="C52" s="6" t="s">
        <v>210</v>
      </c>
      <c r="D52" s="6">
        <v>41</v>
      </c>
      <c r="E52" s="6" t="s">
        <v>44</v>
      </c>
      <c r="F52" s="6" t="s">
        <v>44</v>
      </c>
      <c r="G52" s="6" t="s">
        <v>262</v>
      </c>
      <c r="H52" s="6" t="s">
        <v>263</v>
      </c>
      <c r="I52" s="6" t="s">
        <v>156</v>
      </c>
      <c r="J52" s="6" t="s">
        <v>47</v>
      </c>
      <c r="K52" s="6" t="s">
        <v>264</v>
      </c>
      <c r="L52" s="6" t="s">
        <v>60</v>
      </c>
      <c r="M52" s="6" t="s">
        <v>131</v>
      </c>
      <c r="N52" s="6" t="s">
        <v>132</v>
      </c>
      <c r="O52" s="6" t="s">
        <v>133</v>
      </c>
      <c r="P52" s="6" t="s">
        <v>47</v>
      </c>
      <c r="Q52" s="6" t="s">
        <v>285</v>
      </c>
      <c r="R52" s="6" t="s">
        <v>135</v>
      </c>
      <c r="S52" s="6" t="s">
        <v>286</v>
      </c>
      <c r="T52" s="6" t="s">
        <v>44</v>
      </c>
      <c r="U52" s="6" t="s">
        <v>44</v>
      </c>
      <c r="V52" s="6" t="s">
        <v>44</v>
      </c>
      <c r="W52" s="6" t="s">
        <v>44</v>
      </c>
      <c r="X52" s="6" t="s">
        <v>44</v>
      </c>
      <c r="Y52" s="6" t="s">
        <v>44</v>
      </c>
      <c r="Z52" s="6" t="s">
        <v>44</v>
      </c>
      <c r="AA52" s="6" t="s">
        <v>44</v>
      </c>
      <c r="AB52" s="6" t="s">
        <v>44</v>
      </c>
      <c r="AC52" s="6" t="s">
        <v>44</v>
      </c>
      <c r="AD52" s="6" t="s">
        <v>59</v>
      </c>
    </row>
    <row r="53" spans="1:30" s="8" customFormat="1" ht="20.100000000000001" customHeight="1" thickBot="1" x14ac:dyDescent="0.3">
      <c r="A53" s="7" t="s">
        <v>41</v>
      </c>
      <c r="B53" s="8" t="s">
        <v>42</v>
      </c>
      <c r="C53" s="8" t="s">
        <v>210</v>
      </c>
      <c r="D53" s="8">
        <v>41</v>
      </c>
      <c r="E53" s="8" t="s">
        <v>44</v>
      </c>
      <c r="F53" s="8" t="s">
        <v>44</v>
      </c>
      <c r="G53" s="8" t="s">
        <v>262</v>
      </c>
      <c r="H53" s="8" t="s">
        <v>263</v>
      </c>
      <c r="I53" s="8" t="s">
        <v>156</v>
      </c>
      <c r="J53" s="8" t="s">
        <v>47</v>
      </c>
      <c r="K53" s="8" t="s">
        <v>264</v>
      </c>
      <c r="L53" s="8" t="s">
        <v>60</v>
      </c>
      <c r="M53" s="8" t="s">
        <v>137</v>
      </c>
      <c r="N53" s="8" t="s">
        <v>138</v>
      </c>
      <c r="O53" s="8" t="s">
        <v>139</v>
      </c>
      <c r="P53" s="8" t="s">
        <v>47</v>
      </c>
      <c r="Q53" s="8" t="s">
        <v>287</v>
      </c>
      <c r="R53" s="8" t="s">
        <v>141</v>
      </c>
      <c r="S53" s="8" t="s">
        <v>288</v>
      </c>
      <c r="T53" s="8" t="s">
        <v>44</v>
      </c>
      <c r="U53" s="8" t="s">
        <v>44</v>
      </c>
      <c r="V53" s="8" t="s">
        <v>44</v>
      </c>
      <c r="W53" s="8" t="s">
        <v>44</v>
      </c>
      <c r="X53" s="8" t="s">
        <v>44</v>
      </c>
      <c r="Y53" s="8" t="s">
        <v>44</v>
      </c>
      <c r="Z53" s="8" t="s">
        <v>44</v>
      </c>
      <c r="AA53" s="8" t="s">
        <v>44</v>
      </c>
      <c r="AB53" s="8" t="s">
        <v>44</v>
      </c>
      <c r="AC53" s="8" t="s">
        <v>44</v>
      </c>
      <c r="AD53" s="8" t="s">
        <v>59</v>
      </c>
    </row>
    <row r="54" spans="1:30" ht="20.100000000000001" customHeight="1" thickBot="1" x14ac:dyDescent="0.3"/>
    <row r="55" spans="1:30" s="4" customFormat="1" ht="20.100000000000001" customHeight="1" x14ac:dyDescent="0.25">
      <c r="A55" s="3" t="s">
        <v>41</v>
      </c>
      <c r="B55" s="4" t="s">
        <v>42</v>
      </c>
      <c r="C55" s="4" t="s">
        <v>210</v>
      </c>
      <c r="D55" s="4">
        <v>41</v>
      </c>
      <c r="E55" s="4" t="s">
        <v>44</v>
      </c>
      <c r="F55" s="4" t="s">
        <v>44</v>
      </c>
      <c r="G55" s="4" t="s">
        <v>289</v>
      </c>
      <c r="H55" s="4" t="s">
        <v>290</v>
      </c>
      <c r="I55" s="4" t="s">
        <v>156</v>
      </c>
      <c r="J55" s="4" t="s">
        <v>47</v>
      </c>
      <c r="K55" s="4" t="s">
        <v>291</v>
      </c>
      <c r="L55" s="4" t="s">
        <v>44</v>
      </c>
      <c r="M55" s="4" t="s">
        <v>44</v>
      </c>
      <c r="N55" s="4" t="s">
        <v>44</v>
      </c>
      <c r="O55" s="4" t="s">
        <v>44</v>
      </c>
      <c r="P55" s="4" t="s">
        <v>44</v>
      </c>
      <c r="Q55" s="4" t="s">
        <v>44</v>
      </c>
      <c r="R55" s="4" t="s">
        <v>44</v>
      </c>
      <c r="S55" s="4" t="s">
        <v>44</v>
      </c>
      <c r="T55" s="4" t="s">
        <v>292</v>
      </c>
      <c r="U55" s="4" t="s">
        <v>293</v>
      </c>
      <c r="V55" s="4" t="s">
        <v>294</v>
      </c>
      <c r="W55" s="4" t="s">
        <v>295</v>
      </c>
      <c r="X55" s="4" t="s">
        <v>296</v>
      </c>
      <c r="Y55" s="4" t="s">
        <v>297</v>
      </c>
      <c r="Z55" s="4" t="s">
        <v>55</v>
      </c>
      <c r="AA55" s="4" t="s">
        <v>56</v>
      </c>
      <c r="AB55" s="4" t="s">
        <v>298</v>
      </c>
      <c r="AC55" s="4" t="s">
        <v>299</v>
      </c>
      <c r="AD55" s="4" t="s">
        <v>59</v>
      </c>
    </row>
    <row r="56" spans="1:30" s="6" customFormat="1" ht="20.100000000000001" customHeight="1" x14ac:dyDescent="0.25">
      <c r="A56" s="5" t="s">
        <v>41</v>
      </c>
      <c r="B56" s="6" t="s">
        <v>42</v>
      </c>
      <c r="C56" s="6" t="s">
        <v>210</v>
      </c>
      <c r="D56" s="6">
        <v>41</v>
      </c>
      <c r="E56" s="6" t="s">
        <v>44</v>
      </c>
      <c r="F56" s="6" t="s">
        <v>44</v>
      </c>
      <c r="G56" s="6" t="s">
        <v>289</v>
      </c>
      <c r="H56" s="6" t="s">
        <v>290</v>
      </c>
      <c r="I56" s="6" t="s">
        <v>156</v>
      </c>
      <c r="J56" s="6" t="s">
        <v>47</v>
      </c>
      <c r="K56" s="6" t="s">
        <v>291</v>
      </c>
      <c r="L56" s="6" t="s">
        <v>95</v>
      </c>
      <c r="M56" s="6" t="s">
        <v>237</v>
      </c>
      <c r="N56" s="6" t="s">
        <v>238</v>
      </c>
      <c r="O56" s="6" t="s">
        <v>37</v>
      </c>
      <c r="P56" s="6" t="s">
        <v>47</v>
      </c>
      <c r="Q56" s="6" t="s">
        <v>300</v>
      </c>
      <c r="R56" s="6" t="s">
        <v>240</v>
      </c>
      <c r="S56" s="6" t="s">
        <v>301</v>
      </c>
      <c r="T56" s="6" t="s">
        <v>44</v>
      </c>
      <c r="U56" s="6" t="s">
        <v>44</v>
      </c>
      <c r="V56" s="6" t="s">
        <v>44</v>
      </c>
      <c r="W56" s="6" t="s">
        <v>44</v>
      </c>
      <c r="X56" s="6" t="s">
        <v>44</v>
      </c>
      <c r="Y56" s="6" t="s">
        <v>44</v>
      </c>
      <c r="Z56" s="6" t="s">
        <v>44</v>
      </c>
      <c r="AA56" s="6" t="s">
        <v>44</v>
      </c>
      <c r="AB56" s="6" t="s">
        <v>44</v>
      </c>
      <c r="AC56" s="6" t="s">
        <v>44</v>
      </c>
      <c r="AD56" s="6" t="s">
        <v>59</v>
      </c>
    </row>
    <row r="57" spans="1:30" s="6" customFormat="1" ht="20.100000000000001" customHeight="1" x14ac:dyDescent="0.25">
      <c r="A57" s="5" t="s">
        <v>41</v>
      </c>
      <c r="B57" s="6" t="s">
        <v>42</v>
      </c>
      <c r="C57" s="6" t="s">
        <v>210</v>
      </c>
      <c r="D57" s="6">
        <v>41</v>
      </c>
      <c r="E57" s="6" t="s">
        <v>44</v>
      </c>
      <c r="F57" s="6" t="s">
        <v>44</v>
      </c>
      <c r="G57" s="6" t="s">
        <v>289</v>
      </c>
      <c r="H57" s="6" t="s">
        <v>290</v>
      </c>
      <c r="I57" s="6" t="s">
        <v>156</v>
      </c>
      <c r="J57" s="6" t="s">
        <v>47</v>
      </c>
      <c r="K57" s="6" t="s">
        <v>291</v>
      </c>
      <c r="L57" s="6" t="s">
        <v>95</v>
      </c>
      <c r="M57" s="6" t="s">
        <v>106</v>
      </c>
      <c r="N57" s="6" t="s">
        <v>107</v>
      </c>
      <c r="O57" s="6" t="s">
        <v>38</v>
      </c>
      <c r="P57" s="6" t="s">
        <v>47</v>
      </c>
      <c r="Q57" s="6" t="s">
        <v>302</v>
      </c>
      <c r="R57" s="6" t="s">
        <v>109</v>
      </c>
      <c r="S57" s="6" t="s">
        <v>303</v>
      </c>
      <c r="T57" s="6" t="s">
        <v>44</v>
      </c>
      <c r="U57" s="6" t="s">
        <v>44</v>
      </c>
      <c r="V57" s="6" t="s">
        <v>44</v>
      </c>
      <c r="W57" s="6" t="s">
        <v>44</v>
      </c>
      <c r="X57" s="6" t="s">
        <v>44</v>
      </c>
      <c r="Y57" s="6" t="s">
        <v>44</v>
      </c>
      <c r="Z57" s="6" t="s">
        <v>44</v>
      </c>
      <c r="AA57" s="6" t="s">
        <v>44</v>
      </c>
      <c r="AB57" s="6" t="s">
        <v>44</v>
      </c>
      <c r="AC57" s="6" t="s">
        <v>44</v>
      </c>
      <c r="AD57" s="6" t="s">
        <v>59</v>
      </c>
    </row>
    <row r="58" spans="1:30" s="6" customFormat="1" ht="20.100000000000001" customHeight="1" x14ac:dyDescent="0.25">
      <c r="A58" s="5" t="s">
        <v>41</v>
      </c>
      <c r="B58" s="6" t="s">
        <v>42</v>
      </c>
      <c r="C58" s="6" t="s">
        <v>210</v>
      </c>
      <c r="D58" s="6">
        <v>41</v>
      </c>
      <c r="E58" s="6" t="s">
        <v>44</v>
      </c>
      <c r="F58" s="6" t="s">
        <v>44</v>
      </c>
      <c r="G58" s="6">
        <v>92270</v>
      </c>
      <c r="H58" s="6" t="s">
        <v>290</v>
      </c>
      <c r="I58" s="6" t="s">
        <v>156</v>
      </c>
      <c r="J58" s="6" t="s">
        <v>47</v>
      </c>
      <c r="K58" s="6" t="s">
        <v>291</v>
      </c>
      <c r="L58" s="6" t="s">
        <v>95</v>
      </c>
      <c r="M58" s="6" t="s">
        <v>276</v>
      </c>
      <c r="N58" s="6" t="s">
        <v>277</v>
      </c>
      <c r="O58" s="6" t="s">
        <v>37</v>
      </c>
      <c r="P58" s="6" t="s">
        <v>47</v>
      </c>
      <c r="Q58" s="6" t="s">
        <v>304</v>
      </c>
      <c r="R58" s="6" t="s">
        <v>279</v>
      </c>
      <c r="S58" s="6" t="s">
        <v>305</v>
      </c>
      <c r="T58" s="6" t="s">
        <v>44</v>
      </c>
      <c r="U58" s="6" t="s">
        <v>44</v>
      </c>
      <c r="V58" s="6" t="s">
        <v>44</v>
      </c>
      <c r="W58" s="6" t="s">
        <v>44</v>
      </c>
      <c r="X58" s="6" t="s">
        <v>44</v>
      </c>
      <c r="Y58" s="6" t="s">
        <v>44</v>
      </c>
      <c r="Z58" s="6" t="s">
        <v>44</v>
      </c>
      <c r="AA58" s="6" t="s">
        <v>44</v>
      </c>
      <c r="AB58" s="6" t="s">
        <v>44</v>
      </c>
      <c r="AC58" s="6" t="s">
        <v>44</v>
      </c>
      <c r="AD58" s="6" t="s">
        <v>59</v>
      </c>
    </row>
    <row r="59" spans="1:30" s="6" customFormat="1" ht="20.100000000000001" customHeight="1" x14ac:dyDescent="0.25">
      <c r="A59" s="5" t="s">
        <v>41</v>
      </c>
      <c r="B59" s="6" t="s">
        <v>42</v>
      </c>
      <c r="C59" s="6" t="s">
        <v>210</v>
      </c>
      <c r="D59" s="6">
        <v>41</v>
      </c>
      <c r="E59" s="6" t="s">
        <v>44</v>
      </c>
      <c r="F59" s="6" t="s">
        <v>44</v>
      </c>
      <c r="G59" s="6" t="s">
        <v>289</v>
      </c>
      <c r="H59" s="6" t="s">
        <v>290</v>
      </c>
      <c r="I59" s="6" t="s">
        <v>156</v>
      </c>
      <c r="J59" s="6" t="s">
        <v>47</v>
      </c>
      <c r="K59" s="6" t="s">
        <v>291</v>
      </c>
      <c r="L59" s="6" t="s">
        <v>60</v>
      </c>
      <c r="M59" s="6" t="s">
        <v>121</v>
      </c>
      <c r="N59" s="6" t="s">
        <v>122</v>
      </c>
      <c r="O59" s="6" t="s">
        <v>63</v>
      </c>
      <c r="P59" s="6" t="s">
        <v>47</v>
      </c>
      <c r="Q59" s="6" t="s">
        <v>306</v>
      </c>
      <c r="R59" s="6" t="s">
        <v>124</v>
      </c>
      <c r="S59" s="6" t="s">
        <v>307</v>
      </c>
      <c r="T59" s="6" t="s">
        <v>44</v>
      </c>
      <c r="U59" s="6" t="s">
        <v>44</v>
      </c>
      <c r="V59" s="6" t="s">
        <v>44</v>
      </c>
      <c r="W59" s="6" t="s">
        <v>44</v>
      </c>
      <c r="X59" s="6" t="s">
        <v>44</v>
      </c>
      <c r="Y59" s="6" t="s">
        <v>44</v>
      </c>
      <c r="Z59" s="6" t="s">
        <v>44</v>
      </c>
      <c r="AA59" s="6" t="s">
        <v>44</v>
      </c>
      <c r="AB59" s="6" t="s">
        <v>44</v>
      </c>
      <c r="AC59" s="6" t="s">
        <v>44</v>
      </c>
      <c r="AD59" s="6" t="s">
        <v>59</v>
      </c>
    </row>
    <row r="60" spans="1:30" s="6" customFormat="1" ht="20.100000000000001" customHeight="1" x14ac:dyDescent="0.25">
      <c r="A60" s="5" t="s">
        <v>41</v>
      </c>
      <c r="B60" s="6" t="s">
        <v>42</v>
      </c>
      <c r="C60" s="6" t="s">
        <v>210</v>
      </c>
      <c r="D60" s="6">
        <v>41</v>
      </c>
      <c r="E60" s="6" t="s">
        <v>44</v>
      </c>
      <c r="F60" s="6" t="s">
        <v>44</v>
      </c>
      <c r="G60" s="6" t="s">
        <v>289</v>
      </c>
      <c r="H60" s="6" t="s">
        <v>290</v>
      </c>
      <c r="I60" s="6" t="s">
        <v>156</v>
      </c>
      <c r="J60" s="6" t="s">
        <v>47</v>
      </c>
      <c r="K60" s="6" t="s">
        <v>291</v>
      </c>
      <c r="L60" s="6" t="s">
        <v>60</v>
      </c>
      <c r="M60" s="6" t="s">
        <v>126</v>
      </c>
      <c r="N60" s="6" t="s">
        <v>127</v>
      </c>
      <c r="O60" s="6" t="s">
        <v>63</v>
      </c>
      <c r="P60" s="6" t="s">
        <v>47</v>
      </c>
      <c r="Q60" s="6" t="s">
        <v>308</v>
      </c>
      <c r="R60" s="6" t="s">
        <v>129</v>
      </c>
      <c r="S60" s="6" t="s">
        <v>309</v>
      </c>
      <c r="T60" s="6" t="s">
        <v>44</v>
      </c>
      <c r="U60" s="6" t="s">
        <v>44</v>
      </c>
      <c r="V60" s="6" t="s">
        <v>44</v>
      </c>
      <c r="W60" s="6" t="s">
        <v>44</v>
      </c>
      <c r="X60" s="6" t="s">
        <v>44</v>
      </c>
      <c r="Y60" s="6" t="s">
        <v>44</v>
      </c>
      <c r="Z60" s="6" t="s">
        <v>44</v>
      </c>
      <c r="AA60" s="6" t="s">
        <v>44</v>
      </c>
      <c r="AB60" s="6" t="s">
        <v>44</v>
      </c>
      <c r="AC60" s="6" t="s">
        <v>44</v>
      </c>
      <c r="AD60" s="6" t="s">
        <v>59</v>
      </c>
    </row>
    <row r="61" spans="1:30" s="6" customFormat="1" ht="20.100000000000001" customHeight="1" x14ac:dyDescent="0.25">
      <c r="A61" s="5" t="s">
        <v>41</v>
      </c>
      <c r="B61" s="6" t="s">
        <v>42</v>
      </c>
      <c r="C61" s="6" t="s">
        <v>210</v>
      </c>
      <c r="D61" s="6">
        <v>41</v>
      </c>
      <c r="E61" s="6" t="s">
        <v>44</v>
      </c>
      <c r="F61" s="6" t="s">
        <v>44</v>
      </c>
      <c r="G61" s="6" t="s">
        <v>289</v>
      </c>
      <c r="H61" s="6" t="s">
        <v>290</v>
      </c>
      <c r="I61" s="6" t="s">
        <v>156</v>
      </c>
      <c r="J61" s="6" t="s">
        <v>47</v>
      </c>
      <c r="K61" s="6" t="s">
        <v>291</v>
      </c>
      <c r="L61" s="6" t="s">
        <v>60</v>
      </c>
      <c r="M61" s="6" t="s">
        <v>131</v>
      </c>
      <c r="N61" s="6" t="s">
        <v>132</v>
      </c>
      <c r="O61" s="6" t="s">
        <v>133</v>
      </c>
      <c r="P61" s="6" t="s">
        <v>47</v>
      </c>
      <c r="Q61" s="6" t="s">
        <v>310</v>
      </c>
      <c r="R61" s="6" t="s">
        <v>135</v>
      </c>
      <c r="S61" s="6" t="s">
        <v>311</v>
      </c>
      <c r="T61" s="6" t="s">
        <v>44</v>
      </c>
      <c r="U61" s="6" t="s">
        <v>44</v>
      </c>
      <c r="V61" s="6" t="s">
        <v>44</v>
      </c>
      <c r="W61" s="6" t="s">
        <v>44</v>
      </c>
      <c r="X61" s="6" t="s">
        <v>44</v>
      </c>
      <c r="Y61" s="6" t="s">
        <v>44</v>
      </c>
      <c r="Z61" s="6" t="s">
        <v>44</v>
      </c>
      <c r="AA61" s="6" t="s">
        <v>44</v>
      </c>
      <c r="AB61" s="6" t="s">
        <v>44</v>
      </c>
      <c r="AC61" s="6" t="s">
        <v>44</v>
      </c>
      <c r="AD61" s="6" t="s">
        <v>59</v>
      </c>
    </row>
    <row r="62" spans="1:30" s="8" customFormat="1" ht="20.100000000000001" customHeight="1" thickBot="1" x14ac:dyDescent="0.3">
      <c r="A62" s="7" t="s">
        <v>41</v>
      </c>
      <c r="B62" s="8" t="s">
        <v>42</v>
      </c>
      <c r="C62" s="8" t="s">
        <v>210</v>
      </c>
      <c r="D62" s="8">
        <v>41</v>
      </c>
      <c r="E62" s="8" t="s">
        <v>44</v>
      </c>
      <c r="F62" s="8" t="s">
        <v>44</v>
      </c>
      <c r="G62" s="8" t="s">
        <v>289</v>
      </c>
      <c r="H62" s="8" t="s">
        <v>290</v>
      </c>
      <c r="I62" s="8" t="s">
        <v>156</v>
      </c>
      <c r="J62" s="8" t="s">
        <v>47</v>
      </c>
      <c r="K62" s="8" t="s">
        <v>291</v>
      </c>
      <c r="L62" s="8" t="s">
        <v>60</v>
      </c>
      <c r="M62" s="8" t="s">
        <v>137</v>
      </c>
      <c r="N62" s="8" t="s">
        <v>138</v>
      </c>
      <c r="O62" s="8" t="s">
        <v>139</v>
      </c>
      <c r="P62" s="8" t="s">
        <v>47</v>
      </c>
      <c r="Q62" s="8" t="s">
        <v>312</v>
      </c>
      <c r="R62" s="8" t="s">
        <v>141</v>
      </c>
      <c r="S62" s="8" t="s">
        <v>313</v>
      </c>
      <c r="T62" s="8" t="s">
        <v>44</v>
      </c>
      <c r="U62" s="8" t="s">
        <v>44</v>
      </c>
      <c r="V62" s="8" t="s">
        <v>44</v>
      </c>
      <c r="W62" s="8" t="s">
        <v>44</v>
      </c>
      <c r="X62" s="8" t="s">
        <v>44</v>
      </c>
      <c r="Y62" s="8" t="s">
        <v>44</v>
      </c>
      <c r="Z62" s="8" t="s">
        <v>44</v>
      </c>
      <c r="AA62" s="8" t="s">
        <v>44</v>
      </c>
      <c r="AB62" s="8" t="s">
        <v>44</v>
      </c>
      <c r="AC62" s="8" t="s">
        <v>44</v>
      </c>
      <c r="AD62" s="8" t="s">
        <v>59</v>
      </c>
    </row>
    <row r="63" spans="1:30" ht="20.100000000000001" customHeight="1" thickBot="1" x14ac:dyDescent="0.3"/>
    <row r="64" spans="1:30" s="4" customFormat="1" ht="20.100000000000001" customHeight="1" x14ac:dyDescent="0.25">
      <c r="A64" s="3" t="s">
        <v>41</v>
      </c>
      <c r="B64" s="4" t="s">
        <v>42</v>
      </c>
      <c r="C64" s="4" t="s">
        <v>314</v>
      </c>
      <c r="D64" s="4">
        <v>44</v>
      </c>
      <c r="E64" s="4">
        <v>74202</v>
      </c>
      <c r="F64" s="4" t="s">
        <v>315</v>
      </c>
      <c r="G64" s="4" t="s">
        <v>316</v>
      </c>
      <c r="H64" s="4" t="s">
        <v>317</v>
      </c>
      <c r="I64" s="4" t="s">
        <v>156</v>
      </c>
      <c r="J64" s="4" t="s">
        <v>47</v>
      </c>
      <c r="K64" s="4" t="s">
        <v>318</v>
      </c>
      <c r="L64" s="4" t="s">
        <v>44</v>
      </c>
      <c r="M64" s="4" t="s">
        <v>44</v>
      </c>
      <c r="N64" s="4" t="s">
        <v>44</v>
      </c>
      <c r="O64" s="4" t="s">
        <v>44</v>
      </c>
      <c r="P64" s="4" t="s">
        <v>44</v>
      </c>
      <c r="Q64" s="4" t="s">
        <v>44</v>
      </c>
      <c r="R64" s="4" t="s">
        <v>44</v>
      </c>
      <c r="S64" s="4" t="s">
        <v>44</v>
      </c>
      <c r="T64" s="4" t="s">
        <v>319</v>
      </c>
      <c r="U64" s="4" t="s">
        <v>320</v>
      </c>
      <c r="V64" s="4" t="s">
        <v>321</v>
      </c>
      <c r="W64" s="4" t="s">
        <v>322</v>
      </c>
      <c r="X64" s="4" t="s">
        <v>93</v>
      </c>
      <c r="Y64" s="4" t="s">
        <v>323</v>
      </c>
      <c r="Z64" s="4" t="s">
        <v>55</v>
      </c>
      <c r="AA64" s="4" t="s">
        <v>56</v>
      </c>
      <c r="AB64" s="4" t="s">
        <v>324</v>
      </c>
      <c r="AC64" s="4" t="s">
        <v>325</v>
      </c>
      <c r="AD64" s="4" t="s">
        <v>59</v>
      </c>
    </row>
    <row r="65" spans="1:30" s="6" customFormat="1" ht="20.100000000000001" customHeight="1" x14ac:dyDescent="0.25">
      <c r="A65" s="5" t="s">
        <v>41</v>
      </c>
      <c r="B65" s="6" t="s">
        <v>42</v>
      </c>
      <c r="C65" s="6" t="s">
        <v>314</v>
      </c>
      <c r="D65" s="6">
        <v>44</v>
      </c>
      <c r="E65" s="6">
        <v>74202</v>
      </c>
      <c r="F65" s="6" t="s">
        <v>315</v>
      </c>
      <c r="G65" s="6" t="s">
        <v>316</v>
      </c>
      <c r="H65" s="6" t="s">
        <v>317</v>
      </c>
      <c r="I65" s="6" t="s">
        <v>156</v>
      </c>
      <c r="J65" s="6" t="s">
        <v>47</v>
      </c>
      <c r="K65" s="6" t="s">
        <v>318</v>
      </c>
      <c r="L65" s="6" t="s">
        <v>95</v>
      </c>
      <c r="M65" s="6" t="s">
        <v>326</v>
      </c>
      <c r="N65" s="6" t="s">
        <v>327</v>
      </c>
      <c r="O65" s="6" t="s">
        <v>38</v>
      </c>
      <c r="P65" s="6" t="s">
        <v>47</v>
      </c>
      <c r="Q65" s="6" t="s">
        <v>328</v>
      </c>
      <c r="R65" s="6" t="s">
        <v>329</v>
      </c>
      <c r="S65" s="6" t="s">
        <v>330</v>
      </c>
      <c r="T65" s="6" t="s">
        <v>44</v>
      </c>
      <c r="U65" s="6" t="s">
        <v>44</v>
      </c>
      <c r="V65" s="6" t="s">
        <v>44</v>
      </c>
      <c r="W65" s="6" t="s">
        <v>44</v>
      </c>
      <c r="X65" s="6" t="s">
        <v>44</v>
      </c>
      <c r="Y65" s="6" t="s">
        <v>44</v>
      </c>
      <c r="Z65" s="6" t="s">
        <v>44</v>
      </c>
      <c r="AA65" s="6" t="s">
        <v>44</v>
      </c>
      <c r="AB65" s="6" t="s">
        <v>44</v>
      </c>
      <c r="AC65" s="6" t="s">
        <v>44</v>
      </c>
      <c r="AD65" s="6" t="s">
        <v>59</v>
      </c>
    </row>
    <row r="66" spans="1:30" s="6" customFormat="1" ht="20.100000000000001" customHeight="1" x14ac:dyDescent="0.25">
      <c r="A66" s="5" t="s">
        <v>41</v>
      </c>
      <c r="B66" s="6" t="s">
        <v>42</v>
      </c>
      <c r="C66" s="6" t="s">
        <v>314</v>
      </c>
      <c r="D66" s="6">
        <v>44</v>
      </c>
      <c r="E66" s="6">
        <v>74202</v>
      </c>
      <c r="F66" s="6" t="s">
        <v>315</v>
      </c>
      <c r="G66" s="6" t="s">
        <v>316</v>
      </c>
      <c r="H66" s="6" t="s">
        <v>317</v>
      </c>
      <c r="I66" s="6" t="s">
        <v>156</v>
      </c>
      <c r="J66" s="6" t="s">
        <v>47</v>
      </c>
      <c r="K66" s="6" t="s">
        <v>318</v>
      </c>
      <c r="L66" s="6" t="s">
        <v>95</v>
      </c>
      <c r="M66" s="6" t="s">
        <v>331</v>
      </c>
      <c r="N66" s="6" t="s">
        <v>332</v>
      </c>
      <c r="O66" s="6" t="s">
        <v>156</v>
      </c>
      <c r="P66" s="6" t="s">
        <v>179</v>
      </c>
      <c r="Q66" s="6" t="s">
        <v>164</v>
      </c>
      <c r="R66" s="6" t="s">
        <v>333</v>
      </c>
      <c r="S66" s="6" t="s">
        <v>333</v>
      </c>
      <c r="T66" s="6" t="s">
        <v>44</v>
      </c>
      <c r="U66" s="6" t="s">
        <v>44</v>
      </c>
      <c r="V66" s="6" t="s">
        <v>44</v>
      </c>
      <c r="W66" s="6" t="s">
        <v>44</v>
      </c>
      <c r="X66" s="6" t="s">
        <v>44</v>
      </c>
      <c r="Y66" s="6" t="s">
        <v>44</v>
      </c>
      <c r="Z66" s="6" t="s">
        <v>44</v>
      </c>
      <c r="AA66" s="6" t="s">
        <v>44</v>
      </c>
      <c r="AB66" s="6" t="s">
        <v>44</v>
      </c>
      <c r="AC66" s="6" t="s">
        <v>44</v>
      </c>
      <c r="AD66" s="6" t="s">
        <v>59</v>
      </c>
    </row>
    <row r="67" spans="1:30" s="6" customFormat="1" ht="20.100000000000001" customHeight="1" x14ac:dyDescent="0.25">
      <c r="A67" s="5" t="s">
        <v>41</v>
      </c>
      <c r="B67" s="6" t="s">
        <v>42</v>
      </c>
      <c r="C67" s="6" t="s">
        <v>314</v>
      </c>
      <c r="D67" s="6">
        <v>44</v>
      </c>
      <c r="E67" s="6">
        <v>74202</v>
      </c>
      <c r="F67" s="6" t="s">
        <v>315</v>
      </c>
      <c r="G67" s="6" t="s">
        <v>316</v>
      </c>
      <c r="H67" s="6" t="s">
        <v>317</v>
      </c>
      <c r="I67" s="6" t="s">
        <v>156</v>
      </c>
      <c r="J67" s="6" t="s">
        <v>47</v>
      </c>
      <c r="K67" s="6" t="s">
        <v>318</v>
      </c>
      <c r="L67" s="6" t="s">
        <v>95</v>
      </c>
      <c r="M67" s="6" t="s">
        <v>232</v>
      </c>
      <c r="N67" s="6" t="s">
        <v>233</v>
      </c>
      <c r="O67" s="6" t="s">
        <v>37</v>
      </c>
      <c r="P67" s="6" t="s">
        <v>47</v>
      </c>
      <c r="Q67" s="6" t="s">
        <v>334</v>
      </c>
      <c r="R67" s="6" t="s">
        <v>235</v>
      </c>
      <c r="S67" s="6" t="s">
        <v>335</v>
      </c>
      <c r="T67" s="6" t="s">
        <v>44</v>
      </c>
      <c r="U67" s="6" t="s">
        <v>44</v>
      </c>
      <c r="V67" s="6" t="s">
        <v>44</v>
      </c>
      <c r="W67" s="6" t="s">
        <v>44</v>
      </c>
      <c r="X67" s="6" t="s">
        <v>44</v>
      </c>
      <c r="Y67" s="6" t="s">
        <v>44</v>
      </c>
      <c r="Z67" s="6" t="s">
        <v>44</v>
      </c>
      <c r="AA67" s="6" t="s">
        <v>44</v>
      </c>
      <c r="AB67" s="6" t="s">
        <v>44</v>
      </c>
      <c r="AC67" s="6" t="s">
        <v>44</v>
      </c>
      <c r="AD67" s="6" t="s">
        <v>59</v>
      </c>
    </row>
    <row r="68" spans="1:30" s="6" customFormat="1" ht="20.100000000000001" customHeight="1" x14ac:dyDescent="0.25">
      <c r="A68" s="5" t="s">
        <v>41</v>
      </c>
      <c r="B68" s="6" t="s">
        <v>42</v>
      </c>
      <c r="C68" s="6" t="s">
        <v>314</v>
      </c>
      <c r="D68" s="6">
        <v>44</v>
      </c>
      <c r="E68" s="6">
        <v>74202</v>
      </c>
      <c r="F68" s="6" t="s">
        <v>315</v>
      </c>
      <c r="G68" s="6" t="s">
        <v>316</v>
      </c>
      <c r="H68" s="6" t="s">
        <v>317</v>
      </c>
      <c r="I68" s="6" t="s">
        <v>156</v>
      </c>
      <c r="J68" s="6" t="s">
        <v>47</v>
      </c>
      <c r="K68" s="6" t="s">
        <v>318</v>
      </c>
      <c r="L68" s="6" t="s">
        <v>95</v>
      </c>
      <c r="M68" s="6" t="s">
        <v>336</v>
      </c>
      <c r="N68" s="6" t="s">
        <v>337</v>
      </c>
      <c r="O68" s="6" t="s">
        <v>38</v>
      </c>
      <c r="P68" s="6" t="s">
        <v>179</v>
      </c>
      <c r="Q68" s="6" t="s">
        <v>338</v>
      </c>
      <c r="R68" s="6" t="s">
        <v>339</v>
      </c>
      <c r="S68" s="6" t="s">
        <v>340</v>
      </c>
      <c r="T68" s="6" t="s">
        <v>44</v>
      </c>
      <c r="U68" s="6" t="s">
        <v>44</v>
      </c>
      <c r="V68" s="6" t="s">
        <v>44</v>
      </c>
      <c r="W68" s="6" t="s">
        <v>44</v>
      </c>
      <c r="X68" s="6" t="s">
        <v>44</v>
      </c>
      <c r="Y68" s="6" t="s">
        <v>44</v>
      </c>
      <c r="Z68" s="6" t="s">
        <v>44</v>
      </c>
      <c r="AA68" s="6" t="s">
        <v>44</v>
      </c>
      <c r="AB68" s="6" t="s">
        <v>44</v>
      </c>
      <c r="AC68" s="6" t="s">
        <v>44</v>
      </c>
      <c r="AD68" s="6" t="s">
        <v>59</v>
      </c>
    </row>
    <row r="69" spans="1:30" s="6" customFormat="1" ht="20.100000000000001" customHeight="1" x14ac:dyDescent="0.25">
      <c r="A69" s="5" t="s">
        <v>41</v>
      </c>
      <c r="B69" s="6" t="s">
        <v>42</v>
      </c>
      <c r="C69" s="6" t="s">
        <v>314</v>
      </c>
      <c r="D69" s="6">
        <v>44</v>
      </c>
      <c r="E69" s="6">
        <v>74202</v>
      </c>
      <c r="F69" s="6" t="s">
        <v>315</v>
      </c>
      <c r="G69" s="6" t="s">
        <v>316</v>
      </c>
      <c r="H69" s="6" t="s">
        <v>317</v>
      </c>
      <c r="I69" s="6" t="s">
        <v>156</v>
      </c>
      <c r="J69" s="6" t="s">
        <v>47</v>
      </c>
      <c r="K69" s="6" t="s">
        <v>318</v>
      </c>
      <c r="L69" s="6" t="s">
        <v>95</v>
      </c>
      <c r="M69" s="6" t="s">
        <v>276</v>
      </c>
      <c r="N69" s="6" t="s">
        <v>277</v>
      </c>
      <c r="O69" s="6" t="s">
        <v>37</v>
      </c>
      <c r="P69" s="6" t="s">
        <v>47</v>
      </c>
      <c r="Q69" s="6" t="s">
        <v>341</v>
      </c>
      <c r="R69" s="6" t="s">
        <v>279</v>
      </c>
      <c r="S69" s="6" t="s">
        <v>342</v>
      </c>
      <c r="T69" s="6" t="s">
        <v>44</v>
      </c>
      <c r="U69" s="6" t="s">
        <v>44</v>
      </c>
      <c r="V69" s="6" t="s">
        <v>44</v>
      </c>
      <c r="W69" s="6" t="s">
        <v>44</v>
      </c>
      <c r="X69" s="6" t="s">
        <v>44</v>
      </c>
      <c r="Y69" s="6" t="s">
        <v>44</v>
      </c>
      <c r="Z69" s="6" t="s">
        <v>44</v>
      </c>
      <c r="AA69" s="6" t="s">
        <v>44</v>
      </c>
      <c r="AB69" s="6" t="s">
        <v>44</v>
      </c>
      <c r="AC69" s="6" t="s">
        <v>44</v>
      </c>
      <c r="AD69" s="6" t="s">
        <v>59</v>
      </c>
    </row>
    <row r="70" spans="1:30" s="6" customFormat="1" ht="20.100000000000001" customHeight="1" x14ac:dyDescent="0.25">
      <c r="A70" s="5" t="s">
        <v>41</v>
      </c>
      <c r="B70" s="6" t="s">
        <v>42</v>
      </c>
      <c r="C70" s="6" t="s">
        <v>314</v>
      </c>
      <c r="D70" s="6">
        <v>44</v>
      </c>
      <c r="E70" s="6">
        <v>74202</v>
      </c>
      <c r="F70" s="6" t="s">
        <v>315</v>
      </c>
      <c r="G70" s="6" t="s">
        <v>316</v>
      </c>
      <c r="H70" s="6" t="s">
        <v>317</v>
      </c>
      <c r="I70" s="6" t="s">
        <v>156</v>
      </c>
      <c r="J70" s="6" t="s">
        <v>47</v>
      </c>
      <c r="K70" s="6" t="s">
        <v>318</v>
      </c>
      <c r="L70" s="6" t="s">
        <v>60</v>
      </c>
      <c r="M70" s="6" t="s">
        <v>121</v>
      </c>
      <c r="N70" s="6" t="s">
        <v>122</v>
      </c>
      <c r="O70" s="6" t="s">
        <v>63</v>
      </c>
      <c r="P70" s="6" t="s">
        <v>47</v>
      </c>
      <c r="Q70" s="6" t="s">
        <v>343</v>
      </c>
      <c r="R70" s="6" t="s">
        <v>124</v>
      </c>
      <c r="S70" s="6" t="s">
        <v>344</v>
      </c>
      <c r="T70" s="6" t="s">
        <v>44</v>
      </c>
      <c r="U70" s="6" t="s">
        <v>44</v>
      </c>
      <c r="V70" s="6" t="s">
        <v>44</v>
      </c>
      <c r="W70" s="6" t="s">
        <v>44</v>
      </c>
      <c r="X70" s="6" t="s">
        <v>44</v>
      </c>
      <c r="Y70" s="6" t="s">
        <v>44</v>
      </c>
      <c r="Z70" s="6" t="s">
        <v>44</v>
      </c>
      <c r="AA70" s="6" t="s">
        <v>44</v>
      </c>
      <c r="AB70" s="6" t="s">
        <v>44</v>
      </c>
      <c r="AC70" s="6" t="s">
        <v>44</v>
      </c>
      <c r="AD70" s="6" t="s">
        <v>59</v>
      </c>
    </row>
    <row r="71" spans="1:30" s="6" customFormat="1" ht="20.100000000000001" customHeight="1" x14ac:dyDescent="0.25">
      <c r="A71" s="5" t="s">
        <v>41</v>
      </c>
      <c r="B71" s="6" t="s">
        <v>42</v>
      </c>
      <c r="C71" s="6" t="s">
        <v>314</v>
      </c>
      <c r="D71" s="6">
        <v>44</v>
      </c>
      <c r="E71" s="6">
        <v>74202</v>
      </c>
      <c r="F71" s="6" t="s">
        <v>315</v>
      </c>
      <c r="G71" s="6" t="s">
        <v>316</v>
      </c>
      <c r="H71" s="6" t="s">
        <v>317</v>
      </c>
      <c r="I71" s="6" t="s">
        <v>156</v>
      </c>
      <c r="J71" s="6" t="s">
        <v>47</v>
      </c>
      <c r="K71" s="6" t="s">
        <v>318</v>
      </c>
      <c r="L71" s="6" t="s">
        <v>60</v>
      </c>
      <c r="M71" s="6" t="s">
        <v>126</v>
      </c>
      <c r="N71" s="6" t="s">
        <v>127</v>
      </c>
      <c r="O71" s="6" t="s">
        <v>63</v>
      </c>
      <c r="P71" s="6" t="s">
        <v>47</v>
      </c>
      <c r="Q71" s="6" t="s">
        <v>343</v>
      </c>
      <c r="R71" s="6" t="s">
        <v>129</v>
      </c>
      <c r="S71" s="6" t="s">
        <v>345</v>
      </c>
      <c r="T71" s="6" t="s">
        <v>44</v>
      </c>
      <c r="U71" s="6" t="s">
        <v>44</v>
      </c>
      <c r="V71" s="6" t="s">
        <v>44</v>
      </c>
      <c r="W71" s="6" t="s">
        <v>44</v>
      </c>
      <c r="X71" s="6" t="s">
        <v>44</v>
      </c>
      <c r="Y71" s="6" t="s">
        <v>44</v>
      </c>
      <c r="Z71" s="6" t="s">
        <v>44</v>
      </c>
      <c r="AA71" s="6" t="s">
        <v>44</v>
      </c>
      <c r="AB71" s="6" t="s">
        <v>44</v>
      </c>
      <c r="AC71" s="6" t="s">
        <v>44</v>
      </c>
      <c r="AD71" s="6" t="s">
        <v>59</v>
      </c>
    </row>
    <row r="72" spans="1:30" s="6" customFormat="1" ht="20.100000000000001" customHeight="1" x14ac:dyDescent="0.25">
      <c r="A72" s="5" t="s">
        <v>41</v>
      </c>
      <c r="B72" s="6" t="s">
        <v>42</v>
      </c>
      <c r="C72" s="6" t="s">
        <v>314</v>
      </c>
      <c r="D72" s="6">
        <v>44</v>
      </c>
      <c r="E72" s="6">
        <v>74202</v>
      </c>
      <c r="F72" s="6" t="s">
        <v>315</v>
      </c>
      <c r="G72" s="6" t="s">
        <v>316</v>
      </c>
      <c r="H72" s="6" t="s">
        <v>317</v>
      </c>
      <c r="I72" s="6" t="s">
        <v>156</v>
      </c>
      <c r="J72" s="6" t="s">
        <v>47</v>
      </c>
      <c r="K72" s="6" t="s">
        <v>318</v>
      </c>
      <c r="L72" s="6" t="s">
        <v>60</v>
      </c>
      <c r="M72" s="6" t="s">
        <v>61</v>
      </c>
      <c r="N72" s="6" t="s">
        <v>62</v>
      </c>
      <c r="O72" s="6" t="s">
        <v>63</v>
      </c>
      <c r="P72" s="6" t="s">
        <v>47</v>
      </c>
      <c r="Q72" s="6" t="s">
        <v>346</v>
      </c>
      <c r="R72" s="6" t="s">
        <v>65</v>
      </c>
      <c r="S72" s="6" t="s">
        <v>347</v>
      </c>
      <c r="T72" s="6" t="s">
        <v>44</v>
      </c>
      <c r="U72" s="6" t="s">
        <v>44</v>
      </c>
      <c r="V72" s="6" t="s">
        <v>44</v>
      </c>
      <c r="W72" s="6" t="s">
        <v>44</v>
      </c>
      <c r="X72" s="6" t="s">
        <v>44</v>
      </c>
      <c r="Y72" s="6" t="s">
        <v>44</v>
      </c>
      <c r="Z72" s="6" t="s">
        <v>44</v>
      </c>
      <c r="AA72" s="6" t="s">
        <v>44</v>
      </c>
      <c r="AB72" s="6" t="s">
        <v>44</v>
      </c>
      <c r="AC72" s="6" t="s">
        <v>44</v>
      </c>
      <c r="AD72" s="6" t="s">
        <v>59</v>
      </c>
    </row>
    <row r="73" spans="1:30" s="6" customFormat="1" ht="20.100000000000001" customHeight="1" x14ac:dyDescent="0.25">
      <c r="A73" s="5" t="s">
        <v>41</v>
      </c>
      <c r="B73" s="6" t="s">
        <v>42</v>
      </c>
      <c r="C73" s="6" t="s">
        <v>314</v>
      </c>
      <c r="D73" s="6">
        <v>44</v>
      </c>
      <c r="E73" s="6">
        <v>74202</v>
      </c>
      <c r="F73" s="6" t="s">
        <v>315</v>
      </c>
      <c r="G73" s="6" t="s">
        <v>316</v>
      </c>
      <c r="H73" s="6" t="s">
        <v>317</v>
      </c>
      <c r="I73" s="6" t="s">
        <v>156</v>
      </c>
      <c r="J73" s="6" t="s">
        <v>47</v>
      </c>
      <c r="K73" s="6" t="s">
        <v>318</v>
      </c>
      <c r="L73" s="6" t="s">
        <v>60</v>
      </c>
      <c r="M73" s="6" t="s">
        <v>67</v>
      </c>
      <c r="N73" s="6" t="s">
        <v>68</v>
      </c>
      <c r="O73" s="6" t="s">
        <v>63</v>
      </c>
      <c r="P73" s="6" t="s">
        <v>47</v>
      </c>
      <c r="Q73" s="6" t="s">
        <v>348</v>
      </c>
      <c r="R73" s="6" t="s">
        <v>70</v>
      </c>
      <c r="S73" s="6" t="s">
        <v>349</v>
      </c>
      <c r="T73" s="6" t="s">
        <v>44</v>
      </c>
      <c r="U73" s="6" t="s">
        <v>44</v>
      </c>
      <c r="V73" s="6" t="s">
        <v>44</v>
      </c>
      <c r="W73" s="6" t="s">
        <v>44</v>
      </c>
      <c r="X73" s="6" t="s">
        <v>44</v>
      </c>
      <c r="Y73" s="6" t="s">
        <v>44</v>
      </c>
      <c r="Z73" s="6" t="s">
        <v>44</v>
      </c>
      <c r="AA73" s="6" t="s">
        <v>44</v>
      </c>
      <c r="AB73" s="6" t="s">
        <v>44</v>
      </c>
      <c r="AC73" s="6" t="s">
        <v>44</v>
      </c>
      <c r="AD73" s="6" t="s">
        <v>59</v>
      </c>
    </row>
    <row r="74" spans="1:30" s="6" customFormat="1" ht="20.100000000000001" customHeight="1" x14ac:dyDescent="0.25">
      <c r="A74" s="5" t="s">
        <v>41</v>
      </c>
      <c r="B74" s="6" t="s">
        <v>42</v>
      </c>
      <c r="C74" s="6" t="s">
        <v>314</v>
      </c>
      <c r="D74" s="6">
        <v>44</v>
      </c>
      <c r="E74" s="6">
        <v>74202</v>
      </c>
      <c r="F74" s="6" t="s">
        <v>315</v>
      </c>
      <c r="G74" s="6" t="s">
        <v>316</v>
      </c>
      <c r="H74" s="6" t="s">
        <v>317</v>
      </c>
      <c r="I74" s="6" t="s">
        <v>156</v>
      </c>
      <c r="J74" s="6" t="s">
        <v>47</v>
      </c>
      <c r="K74" s="6" t="s">
        <v>318</v>
      </c>
      <c r="L74" s="6" t="s">
        <v>60</v>
      </c>
      <c r="M74" s="6" t="s">
        <v>350</v>
      </c>
      <c r="N74" s="6" t="s">
        <v>351</v>
      </c>
      <c r="O74" s="6" t="s">
        <v>79</v>
      </c>
      <c r="P74" s="6" t="s">
        <v>47</v>
      </c>
      <c r="Q74" s="6" t="s">
        <v>352</v>
      </c>
      <c r="R74" s="6" t="s">
        <v>353</v>
      </c>
      <c r="S74" s="6" t="s">
        <v>354</v>
      </c>
      <c r="T74" s="6" t="s">
        <v>44</v>
      </c>
      <c r="U74" s="6" t="s">
        <v>44</v>
      </c>
      <c r="V74" s="6" t="s">
        <v>44</v>
      </c>
      <c r="W74" s="6" t="s">
        <v>44</v>
      </c>
      <c r="X74" s="6" t="s">
        <v>44</v>
      </c>
      <c r="Y74" s="6" t="s">
        <v>44</v>
      </c>
      <c r="Z74" s="6" t="s">
        <v>44</v>
      </c>
      <c r="AA74" s="6" t="s">
        <v>44</v>
      </c>
      <c r="AB74" s="6" t="s">
        <v>44</v>
      </c>
      <c r="AC74" s="6" t="s">
        <v>44</v>
      </c>
      <c r="AD74" s="6" t="s">
        <v>59</v>
      </c>
    </row>
    <row r="75" spans="1:30" s="8" customFormat="1" ht="20.100000000000001" customHeight="1" thickBot="1" x14ac:dyDescent="0.3">
      <c r="A75" s="7" t="s">
        <v>41</v>
      </c>
      <c r="B75" s="8" t="s">
        <v>42</v>
      </c>
      <c r="C75" s="8" t="s">
        <v>314</v>
      </c>
      <c r="D75" s="8">
        <v>44</v>
      </c>
      <c r="E75" s="8">
        <v>74202</v>
      </c>
      <c r="F75" s="8" t="s">
        <v>315</v>
      </c>
      <c r="G75" s="8" t="s">
        <v>316</v>
      </c>
      <c r="H75" s="8" t="s">
        <v>317</v>
      </c>
      <c r="I75" s="8" t="s">
        <v>156</v>
      </c>
      <c r="J75" s="8" t="s">
        <v>47</v>
      </c>
      <c r="K75" s="8" t="s">
        <v>318</v>
      </c>
      <c r="L75" s="8" t="s">
        <v>60</v>
      </c>
      <c r="M75" s="8" t="s">
        <v>77</v>
      </c>
      <c r="N75" s="8" t="s">
        <v>78</v>
      </c>
      <c r="O75" s="8" t="s">
        <v>79</v>
      </c>
      <c r="P75" s="8" t="s">
        <v>47</v>
      </c>
      <c r="Q75" s="8" t="s">
        <v>352</v>
      </c>
      <c r="R75" s="8" t="s">
        <v>81</v>
      </c>
      <c r="S75" s="8" t="s">
        <v>355</v>
      </c>
      <c r="T75" s="8" t="s">
        <v>44</v>
      </c>
      <c r="U75" s="8" t="s">
        <v>44</v>
      </c>
      <c r="V75" s="8" t="s">
        <v>44</v>
      </c>
      <c r="W75" s="8" t="s">
        <v>44</v>
      </c>
      <c r="X75" s="8" t="s">
        <v>44</v>
      </c>
      <c r="Y75" s="8" t="s">
        <v>44</v>
      </c>
      <c r="Z75" s="8" t="s">
        <v>44</v>
      </c>
      <c r="AA75" s="8" t="s">
        <v>44</v>
      </c>
      <c r="AB75" s="8" t="s">
        <v>44</v>
      </c>
      <c r="AC75" s="8" t="s">
        <v>44</v>
      </c>
      <c r="AD75" s="8" t="s">
        <v>59</v>
      </c>
    </row>
    <row r="76" spans="1:30" ht="20.100000000000001" customHeight="1" thickBot="1" x14ac:dyDescent="0.3"/>
    <row r="77" spans="1:30" s="4" customFormat="1" ht="20.100000000000001" customHeight="1" x14ac:dyDescent="0.25">
      <c r="A77" s="3" t="s">
        <v>356</v>
      </c>
      <c r="B77" s="4" t="s">
        <v>357</v>
      </c>
      <c r="C77" s="4" t="s">
        <v>358</v>
      </c>
      <c r="D77" s="4">
        <v>64</v>
      </c>
      <c r="E77" s="4" t="s">
        <v>44</v>
      </c>
      <c r="F77" s="4" t="s">
        <v>44</v>
      </c>
      <c r="G77" s="4" t="s">
        <v>359</v>
      </c>
      <c r="H77" s="4" t="s">
        <v>360</v>
      </c>
      <c r="I77" s="4" t="s">
        <v>156</v>
      </c>
      <c r="J77" s="4" t="s">
        <v>47</v>
      </c>
      <c r="K77" s="4" t="s">
        <v>361</v>
      </c>
      <c r="L77" s="4" t="s">
        <v>44</v>
      </c>
      <c r="M77" s="4" t="s">
        <v>44</v>
      </c>
      <c r="N77" s="4" t="s">
        <v>44</v>
      </c>
      <c r="O77" s="4" t="s">
        <v>44</v>
      </c>
      <c r="P77" s="4" t="s">
        <v>44</v>
      </c>
      <c r="Q77" s="4" t="s">
        <v>44</v>
      </c>
      <c r="R77" s="4" t="s">
        <v>44</v>
      </c>
      <c r="S77" s="4" t="s">
        <v>44</v>
      </c>
      <c r="T77" s="4" t="s">
        <v>362</v>
      </c>
      <c r="U77" s="4" t="s">
        <v>363</v>
      </c>
      <c r="V77" s="4" t="s">
        <v>364</v>
      </c>
      <c r="W77" s="4" t="s">
        <v>365</v>
      </c>
      <c r="X77" s="4" t="s">
        <v>324</v>
      </c>
      <c r="Y77" s="4" t="s">
        <v>366</v>
      </c>
      <c r="Z77" s="4" t="s">
        <v>55</v>
      </c>
      <c r="AA77" s="4" t="s">
        <v>56</v>
      </c>
      <c r="AB77" s="4" t="s">
        <v>367</v>
      </c>
      <c r="AC77" s="4" t="s">
        <v>368</v>
      </c>
      <c r="AD77" s="4" t="s">
        <v>59</v>
      </c>
    </row>
    <row r="78" spans="1:30" s="6" customFormat="1" ht="20.100000000000001" customHeight="1" x14ac:dyDescent="0.25">
      <c r="A78" s="5" t="s">
        <v>356</v>
      </c>
      <c r="B78" s="6" t="s">
        <v>357</v>
      </c>
      <c r="C78" s="6" t="s">
        <v>358</v>
      </c>
      <c r="D78" s="6">
        <v>64</v>
      </c>
      <c r="E78" s="6" t="s">
        <v>44</v>
      </c>
      <c r="F78" s="6" t="s">
        <v>44</v>
      </c>
      <c r="G78" s="6" t="s">
        <v>359</v>
      </c>
      <c r="H78" s="6" t="s">
        <v>360</v>
      </c>
      <c r="I78" s="6" t="s">
        <v>156</v>
      </c>
      <c r="J78" s="6" t="s">
        <v>47</v>
      </c>
      <c r="K78" s="6" t="s">
        <v>361</v>
      </c>
      <c r="L78" s="6" t="s">
        <v>95</v>
      </c>
      <c r="M78" s="6" t="s">
        <v>369</v>
      </c>
      <c r="N78" s="6" t="s">
        <v>370</v>
      </c>
      <c r="O78" s="6" t="s">
        <v>37</v>
      </c>
      <c r="P78" s="6" t="s">
        <v>47</v>
      </c>
      <c r="Q78" s="6" t="s">
        <v>371</v>
      </c>
      <c r="R78" s="6" t="s">
        <v>372</v>
      </c>
      <c r="S78" s="6" t="s">
        <v>373</v>
      </c>
      <c r="T78" s="6" t="s">
        <v>44</v>
      </c>
      <c r="U78" s="6" t="s">
        <v>44</v>
      </c>
      <c r="V78" s="6" t="s">
        <v>44</v>
      </c>
      <c r="W78" s="6" t="s">
        <v>44</v>
      </c>
      <c r="X78" s="6" t="s">
        <v>44</v>
      </c>
      <c r="Y78" s="6" t="s">
        <v>44</v>
      </c>
      <c r="Z78" s="6" t="s">
        <v>44</v>
      </c>
      <c r="AA78" s="6" t="s">
        <v>44</v>
      </c>
      <c r="AB78" s="6" t="s">
        <v>44</v>
      </c>
      <c r="AC78" s="6" t="s">
        <v>44</v>
      </c>
      <c r="AD78" s="6" t="s">
        <v>59</v>
      </c>
    </row>
    <row r="79" spans="1:30" s="6" customFormat="1" ht="20.100000000000001" customHeight="1" x14ac:dyDescent="0.25">
      <c r="A79" s="5" t="s">
        <v>356</v>
      </c>
      <c r="B79" s="6" t="s">
        <v>357</v>
      </c>
      <c r="C79" s="6" t="s">
        <v>358</v>
      </c>
      <c r="D79" s="6">
        <v>64</v>
      </c>
      <c r="E79" s="6" t="s">
        <v>44</v>
      </c>
      <c r="F79" s="6" t="s">
        <v>44</v>
      </c>
      <c r="G79" s="6" t="s">
        <v>359</v>
      </c>
      <c r="H79" s="6" t="s">
        <v>360</v>
      </c>
      <c r="I79" s="6" t="s">
        <v>156</v>
      </c>
      <c r="J79" s="6" t="s">
        <v>47</v>
      </c>
      <c r="K79" s="6" t="s">
        <v>361</v>
      </c>
      <c r="L79" s="6" t="s">
        <v>95</v>
      </c>
      <c r="M79" s="6" t="s">
        <v>374</v>
      </c>
      <c r="N79" s="6" t="s">
        <v>375</v>
      </c>
      <c r="O79" s="6" t="s">
        <v>150</v>
      </c>
      <c r="P79" s="6" t="s">
        <v>47</v>
      </c>
      <c r="Q79" s="6" t="s">
        <v>376</v>
      </c>
      <c r="R79" s="6" t="s">
        <v>147</v>
      </c>
      <c r="S79" s="6" t="s">
        <v>377</v>
      </c>
      <c r="T79" s="6" t="s">
        <v>44</v>
      </c>
      <c r="U79" s="6" t="s">
        <v>44</v>
      </c>
      <c r="V79" s="6" t="s">
        <v>44</v>
      </c>
      <c r="W79" s="6" t="s">
        <v>44</v>
      </c>
      <c r="X79" s="6" t="s">
        <v>44</v>
      </c>
      <c r="Y79" s="6" t="s">
        <v>44</v>
      </c>
      <c r="Z79" s="6" t="s">
        <v>44</v>
      </c>
      <c r="AA79" s="6" t="s">
        <v>44</v>
      </c>
      <c r="AB79" s="6" t="s">
        <v>44</v>
      </c>
      <c r="AC79" s="6" t="s">
        <v>44</v>
      </c>
      <c r="AD79" s="6" t="s">
        <v>59</v>
      </c>
    </row>
    <row r="80" spans="1:30" s="6" customFormat="1" ht="20.100000000000001" customHeight="1" x14ac:dyDescent="0.25">
      <c r="A80" s="5" t="s">
        <v>356</v>
      </c>
      <c r="B80" s="6" t="s">
        <v>357</v>
      </c>
      <c r="C80" s="6" t="s">
        <v>358</v>
      </c>
      <c r="D80" s="6">
        <v>64</v>
      </c>
      <c r="E80" s="6" t="s">
        <v>44</v>
      </c>
      <c r="F80" s="6" t="s">
        <v>44</v>
      </c>
      <c r="G80" s="6" t="s">
        <v>359</v>
      </c>
      <c r="H80" s="6" t="s">
        <v>360</v>
      </c>
      <c r="I80" s="6" t="s">
        <v>156</v>
      </c>
      <c r="J80" s="6" t="s">
        <v>47</v>
      </c>
      <c r="K80" s="6" t="s">
        <v>361</v>
      </c>
      <c r="L80" s="6" t="s">
        <v>95</v>
      </c>
      <c r="M80" s="6" t="s">
        <v>378</v>
      </c>
      <c r="N80" s="6" t="s">
        <v>379</v>
      </c>
      <c r="O80" s="6" t="s">
        <v>150</v>
      </c>
      <c r="P80" s="6" t="s">
        <v>47</v>
      </c>
      <c r="Q80" s="6" t="s">
        <v>380</v>
      </c>
      <c r="R80" s="6" t="s">
        <v>342</v>
      </c>
      <c r="S80" s="6" t="s">
        <v>381</v>
      </c>
      <c r="T80" s="6" t="s">
        <v>44</v>
      </c>
      <c r="U80" s="6" t="s">
        <v>44</v>
      </c>
      <c r="V80" s="6" t="s">
        <v>44</v>
      </c>
      <c r="W80" s="6" t="s">
        <v>44</v>
      </c>
      <c r="X80" s="6" t="s">
        <v>44</v>
      </c>
      <c r="Y80" s="6" t="s">
        <v>44</v>
      </c>
      <c r="Z80" s="6" t="s">
        <v>44</v>
      </c>
      <c r="AA80" s="6" t="s">
        <v>44</v>
      </c>
      <c r="AB80" s="6" t="s">
        <v>44</v>
      </c>
      <c r="AC80" s="6" t="s">
        <v>44</v>
      </c>
      <c r="AD80" s="6" t="s">
        <v>59</v>
      </c>
    </row>
    <row r="81" spans="1:30" s="6" customFormat="1" ht="20.100000000000001" customHeight="1" x14ac:dyDescent="0.25">
      <c r="A81" s="5" t="s">
        <v>356</v>
      </c>
      <c r="B81" s="6" t="s">
        <v>357</v>
      </c>
      <c r="C81" s="6" t="s">
        <v>358</v>
      </c>
      <c r="D81" s="6">
        <v>64</v>
      </c>
      <c r="E81" s="6" t="s">
        <v>44</v>
      </c>
      <c r="F81" s="6" t="s">
        <v>44</v>
      </c>
      <c r="G81" s="6" t="s">
        <v>359</v>
      </c>
      <c r="H81" s="6" t="s">
        <v>360</v>
      </c>
      <c r="I81" s="6" t="s">
        <v>156</v>
      </c>
      <c r="J81" s="6" t="s">
        <v>47</v>
      </c>
      <c r="K81" s="6" t="s">
        <v>361</v>
      </c>
      <c r="L81" s="6" t="s">
        <v>95</v>
      </c>
      <c r="M81" s="6" t="s">
        <v>382</v>
      </c>
      <c r="N81" s="6" t="s">
        <v>383</v>
      </c>
      <c r="O81" s="6" t="s">
        <v>150</v>
      </c>
      <c r="P81" s="6" t="s">
        <v>47</v>
      </c>
      <c r="Q81" s="6" t="s">
        <v>384</v>
      </c>
      <c r="R81" s="6" t="s">
        <v>313</v>
      </c>
      <c r="S81" s="6" t="s">
        <v>385</v>
      </c>
      <c r="T81" s="6" t="s">
        <v>44</v>
      </c>
      <c r="U81" s="6" t="s">
        <v>44</v>
      </c>
      <c r="V81" s="6" t="s">
        <v>44</v>
      </c>
      <c r="W81" s="6" t="s">
        <v>44</v>
      </c>
      <c r="X81" s="6" t="s">
        <v>44</v>
      </c>
      <c r="Y81" s="6" t="s">
        <v>44</v>
      </c>
      <c r="Z81" s="6" t="s">
        <v>44</v>
      </c>
      <c r="AA81" s="6" t="s">
        <v>44</v>
      </c>
      <c r="AB81" s="6" t="s">
        <v>44</v>
      </c>
      <c r="AC81" s="6" t="s">
        <v>44</v>
      </c>
      <c r="AD81" s="6" t="s">
        <v>59</v>
      </c>
    </row>
    <row r="82" spans="1:30" s="6" customFormat="1" ht="20.100000000000001" customHeight="1" x14ac:dyDescent="0.25">
      <c r="A82" s="5" t="s">
        <v>356</v>
      </c>
      <c r="B82" s="6" t="s">
        <v>357</v>
      </c>
      <c r="C82" s="6" t="s">
        <v>358</v>
      </c>
      <c r="D82" s="6">
        <v>64</v>
      </c>
      <c r="E82" s="6" t="s">
        <v>44</v>
      </c>
      <c r="F82" s="6" t="s">
        <v>44</v>
      </c>
      <c r="G82" s="6" t="s">
        <v>359</v>
      </c>
      <c r="H82" s="6" t="s">
        <v>360</v>
      </c>
      <c r="I82" s="6" t="s">
        <v>156</v>
      </c>
      <c r="J82" s="6" t="s">
        <v>47</v>
      </c>
      <c r="K82" s="6" t="s">
        <v>361</v>
      </c>
      <c r="L82" s="6" t="s">
        <v>95</v>
      </c>
      <c r="M82" s="6" t="s">
        <v>386</v>
      </c>
      <c r="N82" s="6" t="s">
        <v>387</v>
      </c>
      <c r="O82" s="6" t="s">
        <v>150</v>
      </c>
      <c r="P82" s="6" t="s">
        <v>47</v>
      </c>
      <c r="Q82" s="6" t="s">
        <v>384</v>
      </c>
      <c r="R82" s="6" t="s">
        <v>388</v>
      </c>
      <c r="S82" s="6" t="s">
        <v>389</v>
      </c>
      <c r="T82" s="6" t="s">
        <v>44</v>
      </c>
      <c r="U82" s="6" t="s">
        <v>44</v>
      </c>
      <c r="V82" s="6" t="s">
        <v>44</v>
      </c>
      <c r="W82" s="6" t="s">
        <v>44</v>
      </c>
      <c r="X82" s="6" t="s">
        <v>44</v>
      </c>
      <c r="Y82" s="6" t="s">
        <v>44</v>
      </c>
      <c r="Z82" s="6" t="s">
        <v>44</v>
      </c>
      <c r="AA82" s="6" t="s">
        <v>44</v>
      </c>
      <c r="AB82" s="6" t="s">
        <v>44</v>
      </c>
      <c r="AC82" s="6" t="s">
        <v>44</v>
      </c>
      <c r="AD82" s="6" t="s">
        <v>59</v>
      </c>
    </row>
    <row r="83" spans="1:30" s="6" customFormat="1" ht="20.100000000000001" customHeight="1" x14ac:dyDescent="0.25">
      <c r="A83" s="5" t="s">
        <v>356</v>
      </c>
      <c r="B83" s="6" t="s">
        <v>357</v>
      </c>
      <c r="C83" s="6" t="s">
        <v>358</v>
      </c>
      <c r="D83" s="6">
        <v>64</v>
      </c>
      <c r="E83" s="6" t="s">
        <v>44</v>
      </c>
      <c r="F83" s="6" t="s">
        <v>44</v>
      </c>
      <c r="G83" s="6" t="s">
        <v>359</v>
      </c>
      <c r="H83" s="6" t="s">
        <v>360</v>
      </c>
      <c r="I83" s="6" t="s">
        <v>156</v>
      </c>
      <c r="J83" s="6" t="s">
        <v>47</v>
      </c>
      <c r="K83" s="6" t="s">
        <v>361</v>
      </c>
      <c r="L83" s="6" t="s">
        <v>60</v>
      </c>
      <c r="M83" s="6" t="s">
        <v>390</v>
      </c>
      <c r="N83" s="6" t="s">
        <v>391</v>
      </c>
      <c r="O83" s="6" t="s">
        <v>79</v>
      </c>
      <c r="P83" s="6" t="s">
        <v>47</v>
      </c>
      <c r="Q83" s="6" t="s">
        <v>392</v>
      </c>
      <c r="R83" s="6" t="s">
        <v>393</v>
      </c>
      <c r="S83" s="6" t="s">
        <v>394</v>
      </c>
      <c r="T83" s="6" t="s">
        <v>44</v>
      </c>
      <c r="U83" s="6" t="s">
        <v>44</v>
      </c>
      <c r="V83" s="6" t="s">
        <v>44</v>
      </c>
      <c r="W83" s="6" t="s">
        <v>44</v>
      </c>
      <c r="X83" s="6" t="s">
        <v>44</v>
      </c>
      <c r="Y83" s="6" t="s">
        <v>44</v>
      </c>
      <c r="Z83" s="6" t="s">
        <v>44</v>
      </c>
      <c r="AA83" s="6" t="s">
        <v>44</v>
      </c>
      <c r="AB83" s="6" t="s">
        <v>44</v>
      </c>
      <c r="AC83" s="6" t="s">
        <v>44</v>
      </c>
      <c r="AD83" s="6" t="s">
        <v>59</v>
      </c>
    </row>
    <row r="84" spans="1:30" s="6" customFormat="1" ht="20.100000000000001" customHeight="1" x14ac:dyDescent="0.25">
      <c r="A84" s="5" t="s">
        <v>356</v>
      </c>
      <c r="B84" s="6" t="s">
        <v>357</v>
      </c>
      <c r="C84" s="6" t="s">
        <v>358</v>
      </c>
      <c r="D84" s="6">
        <v>64</v>
      </c>
      <c r="E84" s="6" t="s">
        <v>44</v>
      </c>
      <c r="F84" s="6" t="s">
        <v>44</v>
      </c>
      <c r="G84" s="6" t="s">
        <v>359</v>
      </c>
      <c r="H84" s="6" t="s">
        <v>360</v>
      </c>
      <c r="I84" s="6" t="s">
        <v>156</v>
      </c>
      <c r="J84" s="6" t="s">
        <v>47</v>
      </c>
      <c r="K84" s="6" t="s">
        <v>361</v>
      </c>
      <c r="L84" s="6" t="s">
        <v>60</v>
      </c>
      <c r="M84" s="6" t="s">
        <v>61</v>
      </c>
      <c r="N84" s="6" t="s">
        <v>62</v>
      </c>
      <c r="O84" s="6" t="s">
        <v>63</v>
      </c>
      <c r="P84" s="6" t="s">
        <v>47</v>
      </c>
      <c r="Q84" s="6" t="s">
        <v>395</v>
      </c>
      <c r="R84" s="6" t="s">
        <v>65</v>
      </c>
      <c r="S84" s="6" t="s">
        <v>396</v>
      </c>
      <c r="T84" s="6" t="s">
        <v>44</v>
      </c>
      <c r="U84" s="6" t="s">
        <v>44</v>
      </c>
      <c r="V84" s="6" t="s">
        <v>44</v>
      </c>
      <c r="W84" s="6" t="s">
        <v>44</v>
      </c>
      <c r="X84" s="6" t="s">
        <v>44</v>
      </c>
      <c r="Y84" s="6" t="s">
        <v>44</v>
      </c>
      <c r="Z84" s="6" t="s">
        <v>44</v>
      </c>
      <c r="AA84" s="6" t="s">
        <v>44</v>
      </c>
      <c r="AB84" s="6" t="s">
        <v>44</v>
      </c>
      <c r="AC84" s="6" t="s">
        <v>44</v>
      </c>
      <c r="AD84" s="6" t="s">
        <v>59</v>
      </c>
    </row>
    <row r="85" spans="1:30" s="8" customFormat="1" ht="20.100000000000001" customHeight="1" thickBot="1" x14ac:dyDescent="0.3">
      <c r="A85" s="7" t="s">
        <v>356</v>
      </c>
      <c r="B85" s="8" t="s">
        <v>357</v>
      </c>
      <c r="C85" s="8" t="s">
        <v>358</v>
      </c>
      <c r="D85" s="8">
        <v>64</v>
      </c>
      <c r="E85" s="8" t="s">
        <v>44</v>
      </c>
      <c r="F85" s="8" t="s">
        <v>44</v>
      </c>
      <c r="G85" s="8" t="s">
        <v>359</v>
      </c>
      <c r="H85" s="8" t="s">
        <v>360</v>
      </c>
      <c r="I85" s="8" t="s">
        <v>156</v>
      </c>
      <c r="J85" s="8" t="s">
        <v>47</v>
      </c>
      <c r="K85" s="8" t="s">
        <v>361</v>
      </c>
      <c r="L85" s="8" t="s">
        <v>60</v>
      </c>
      <c r="M85" s="8" t="s">
        <v>67</v>
      </c>
      <c r="N85" s="8" t="s">
        <v>68</v>
      </c>
      <c r="O85" s="8" t="s">
        <v>63</v>
      </c>
      <c r="P85" s="8" t="s">
        <v>47</v>
      </c>
      <c r="Q85" s="8" t="s">
        <v>397</v>
      </c>
      <c r="R85" s="8" t="s">
        <v>70</v>
      </c>
      <c r="S85" s="8" t="s">
        <v>398</v>
      </c>
      <c r="T85" s="8" t="s">
        <v>44</v>
      </c>
      <c r="U85" s="8" t="s">
        <v>44</v>
      </c>
      <c r="V85" s="8" t="s">
        <v>44</v>
      </c>
      <c r="W85" s="8" t="s">
        <v>44</v>
      </c>
      <c r="X85" s="8" t="s">
        <v>44</v>
      </c>
      <c r="Y85" s="8" t="s">
        <v>44</v>
      </c>
      <c r="Z85" s="8" t="s">
        <v>44</v>
      </c>
      <c r="AA85" s="8" t="s">
        <v>44</v>
      </c>
      <c r="AB85" s="8" t="s">
        <v>44</v>
      </c>
      <c r="AC85" s="8" t="s">
        <v>44</v>
      </c>
      <c r="AD85" s="8" t="s">
        <v>59</v>
      </c>
    </row>
    <row r="86" spans="1:30" ht="20.100000000000001" customHeight="1" thickBot="1" x14ac:dyDescent="0.3"/>
    <row r="87" spans="1:30" s="4" customFormat="1" ht="20.100000000000001" customHeight="1" x14ac:dyDescent="0.25">
      <c r="A87" s="3" t="s">
        <v>399</v>
      </c>
      <c r="B87" s="4" t="s">
        <v>400</v>
      </c>
      <c r="C87" s="4" t="s">
        <v>401</v>
      </c>
      <c r="D87" s="4">
        <v>210</v>
      </c>
      <c r="E87" s="4" t="s">
        <v>44</v>
      </c>
      <c r="F87" s="4" t="s">
        <v>44</v>
      </c>
      <c r="G87" s="4" t="s">
        <v>390</v>
      </c>
      <c r="H87" s="4" t="s">
        <v>391</v>
      </c>
      <c r="I87" s="4" t="s">
        <v>79</v>
      </c>
      <c r="J87" s="4" t="s">
        <v>47</v>
      </c>
      <c r="K87" s="4" t="s">
        <v>393</v>
      </c>
      <c r="L87" s="4" t="s">
        <v>44</v>
      </c>
      <c r="M87" s="4" t="s">
        <v>44</v>
      </c>
      <c r="N87" s="4" t="s">
        <v>44</v>
      </c>
      <c r="O87" s="4" t="s">
        <v>44</v>
      </c>
      <c r="P87" s="4" t="s">
        <v>44</v>
      </c>
      <c r="Q87" s="4" t="s">
        <v>44</v>
      </c>
      <c r="R87" s="4" t="s">
        <v>44</v>
      </c>
      <c r="S87" s="4" t="s">
        <v>44</v>
      </c>
      <c r="T87" s="4" t="s">
        <v>402</v>
      </c>
      <c r="U87" s="4" t="s">
        <v>403</v>
      </c>
      <c r="V87" s="4" t="s">
        <v>404</v>
      </c>
      <c r="W87" s="4" t="s">
        <v>405</v>
      </c>
      <c r="X87" s="4" t="s">
        <v>385</v>
      </c>
      <c r="Y87" s="4" t="s">
        <v>406</v>
      </c>
      <c r="Z87" s="4" t="s">
        <v>55</v>
      </c>
      <c r="AA87" s="4" t="s">
        <v>56</v>
      </c>
      <c r="AB87" s="4" t="s">
        <v>407</v>
      </c>
      <c r="AC87" s="4" t="s">
        <v>408</v>
      </c>
      <c r="AD87" s="4" t="s">
        <v>59</v>
      </c>
    </row>
    <row r="88" spans="1:30" s="6" customFormat="1" ht="20.100000000000001" customHeight="1" x14ac:dyDescent="0.25">
      <c r="A88" s="5" t="s">
        <v>399</v>
      </c>
      <c r="B88" s="6" t="s">
        <v>400</v>
      </c>
      <c r="C88" s="6" t="s">
        <v>401</v>
      </c>
      <c r="D88" s="6">
        <v>210</v>
      </c>
      <c r="E88" s="6" t="s">
        <v>44</v>
      </c>
      <c r="F88" s="6" t="s">
        <v>44</v>
      </c>
      <c r="G88" s="6" t="s">
        <v>390</v>
      </c>
      <c r="H88" s="6" t="s">
        <v>391</v>
      </c>
      <c r="I88" s="6" t="s">
        <v>79</v>
      </c>
      <c r="J88" s="6" t="s">
        <v>47</v>
      </c>
      <c r="K88" s="6" t="s">
        <v>393</v>
      </c>
      <c r="L88" s="6" t="s">
        <v>95</v>
      </c>
      <c r="M88" s="6" t="s">
        <v>177</v>
      </c>
      <c r="N88" s="6" t="s">
        <v>178</v>
      </c>
      <c r="O88" s="6" t="s">
        <v>79</v>
      </c>
      <c r="P88" s="6" t="s">
        <v>179</v>
      </c>
      <c r="Q88" s="6" t="s">
        <v>409</v>
      </c>
      <c r="R88" s="6" t="s">
        <v>181</v>
      </c>
      <c r="S88" s="6" t="s">
        <v>410</v>
      </c>
      <c r="T88" s="6" t="s">
        <v>44</v>
      </c>
      <c r="U88" s="6" t="s">
        <v>44</v>
      </c>
      <c r="V88" s="6" t="s">
        <v>44</v>
      </c>
      <c r="W88" s="6" t="s">
        <v>44</v>
      </c>
      <c r="X88" s="6" t="s">
        <v>44</v>
      </c>
      <c r="Y88" s="6" t="s">
        <v>44</v>
      </c>
      <c r="Z88" s="6" t="s">
        <v>44</v>
      </c>
      <c r="AA88" s="6" t="s">
        <v>44</v>
      </c>
      <c r="AB88" s="6" t="s">
        <v>44</v>
      </c>
      <c r="AC88" s="6" t="s">
        <v>44</v>
      </c>
      <c r="AD88" s="6" t="s">
        <v>59</v>
      </c>
    </row>
    <row r="89" spans="1:30" s="6" customFormat="1" ht="20.100000000000001" customHeight="1" x14ac:dyDescent="0.25">
      <c r="A89" s="5" t="s">
        <v>399</v>
      </c>
      <c r="B89" s="6" t="s">
        <v>400</v>
      </c>
      <c r="C89" s="6" t="s">
        <v>401</v>
      </c>
      <c r="D89" s="6">
        <v>210</v>
      </c>
      <c r="E89" s="6" t="s">
        <v>44</v>
      </c>
      <c r="F89" s="6" t="s">
        <v>44</v>
      </c>
      <c r="G89" s="6" t="s">
        <v>390</v>
      </c>
      <c r="H89" s="6" t="s">
        <v>391</v>
      </c>
      <c r="I89" s="6" t="s">
        <v>79</v>
      </c>
      <c r="J89" s="6" t="s">
        <v>47</v>
      </c>
      <c r="K89" s="6" t="s">
        <v>393</v>
      </c>
      <c r="L89" s="6" t="s">
        <v>95</v>
      </c>
      <c r="M89" s="6" t="s">
        <v>411</v>
      </c>
      <c r="N89" s="6" t="s">
        <v>412</v>
      </c>
      <c r="O89" s="6" t="s">
        <v>38</v>
      </c>
      <c r="P89" s="6" t="s">
        <v>179</v>
      </c>
      <c r="Q89" s="6" t="s">
        <v>413</v>
      </c>
      <c r="R89" s="6" t="s">
        <v>414</v>
      </c>
      <c r="S89" s="6" t="s">
        <v>415</v>
      </c>
      <c r="T89" s="6" t="s">
        <v>44</v>
      </c>
      <c r="U89" s="6" t="s">
        <v>44</v>
      </c>
      <c r="V89" s="6" t="s">
        <v>44</v>
      </c>
      <c r="W89" s="6" t="s">
        <v>44</v>
      </c>
      <c r="X89" s="6" t="s">
        <v>44</v>
      </c>
      <c r="Y89" s="6" t="s">
        <v>44</v>
      </c>
      <c r="Z89" s="6" t="s">
        <v>44</v>
      </c>
      <c r="AA89" s="6" t="s">
        <v>44</v>
      </c>
      <c r="AB89" s="6" t="s">
        <v>44</v>
      </c>
      <c r="AC89" s="6" t="s">
        <v>44</v>
      </c>
      <c r="AD89" s="6" t="s">
        <v>59</v>
      </c>
    </row>
    <row r="90" spans="1:30" s="6" customFormat="1" ht="20.100000000000001" customHeight="1" x14ac:dyDescent="0.25">
      <c r="A90" s="5" t="s">
        <v>399</v>
      </c>
      <c r="B90" s="6" t="s">
        <v>400</v>
      </c>
      <c r="C90" s="6" t="s">
        <v>401</v>
      </c>
      <c r="D90" s="6">
        <v>210</v>
      </c>
      <c r="E90" s="6" t="s">
        <v>44</v>
      </c>
      <c r="F90" s="6" t="s">
        <v>44</v>
      </c>
      <c r="G90" s="6" t="s">
        <v>390</v>
      </c>
      <c r="H90" s="6" t="s">
        <v>391</v>
      </c>
      <c r="I90" s="6" t="s">
        <v>79</v>
      </c>
      <c r="J90" s="6" t="s">
        <v>47</v>
      </c>
      <c r="K90" s="6" t="s">
        <v>393</v>
      </c>
      <c r="L90" s="6" t="s">
        <v>95</v>
      </c>
      <c r="M90" s="6" t="s">
        <v>183</v>
      </c>
      <c r="N90" s="6" t="s">
        <v>184</v>
      </c>
      <c r="O90" s="6" t="s">
        <v>38</v>
      </c>
      <c r="P90" s="6" t="s">
        <v>47</v>
      </c>
      <c r="Q90" s="6" t="s">
        <v>416</v>
      </c>
      <c r="R90" s="6" t="s">
        <v>186</v>
      </c>
      <c r="S90" s="6" t="s">
        <v>417</v>
      </c>
      <c r="T90" s="6" t="s">
        <v>44</v>
      </c>
      <c r="U90" s="6" t="s">
        <v>44</v>
      </c>
      <c r="V90" s="6" t="s">
        <v>44</v>
      </c>
      <c r="W90" s="6" t="s">
        <v>44</v>
      </c>
      <c r="X90" s="6" t="s">
        <v>44</v>
      </c>
      <c r="Y90" s="6" t="s">
        <v>44</v>
      </c>
      <c r="Z90" s="6" t="s">
        <v>44</v>
      </c>
      <c r="AA90" s="6" t="s">
        <v>44</v>
      </c>
      <c r="AB90" s="6" t="s">
        <v>44</v>
      </c>
      <c r="AC90" s="6" t="s">
        <v>44</v>
      </c>
      <c r="AD90" s="6" t="s">
        <v>59</v>
      </c>
    </row>
    <row r="91" spans="1:30" s="6" customFormat="1" ht="20.100000000000001" customHeight="1" x14ac:dyDescent="0.25">
      <c r="A91" s="5" t="s">
        <v>399</v>
      </c>
      <c r="B91" s="6" t="s">
        <v>400</v>
      </c>
      <c r="C91" s="6" t="s">
        <v>401</v>
      </c>
      <c r="D91" s="6">
        <v>210</v>
      </c>
      <c r="E91" s="6" t="s">
        <v>44</v>
      </c>
      <c r="F91" s="6" t="s">
        <v>44</v>
      </c>
      <c r="G91" s="6" t="s">
        <v>390</v>
      </c>
      <c r="H91" s="6" t="s">
        <v>391</v>
      </c>
      <c r="I91" s="6" t="s">
        <v>79</v>
      </c>
      <c r="J91" s="6" t="s">
        <v>47</v>
      </c>
      <c r="K91" s="6" t="s">
        <v>393</v>
      </c>
      <c r="L91" s="6" t="s">
        <v>60</v>
      </c>
      <c r="M91" s="6" t="s">
        <v>195</v>
      </c>
      <c r="N91" s="6" t="s">
        <v>196</v>
      </c>
      <c r="O91" s="6" t="s">
        <v>63</v>
      </c>
      <c r="P91" s="6" t="s">
        <v>47</v>
      </c>
      <c r="Q91" s="6" t="s">
        <v>164</v>
      </c>
      <c r="R91" s="6" t="s">
        <v>198</v>
      </c>
      <c r="S91" s="6" t="s">
        <v>198</v>
      </c>
      <c r="T91" s="6" t="s">
        <v>44</v>
      </c>
      <c r="U91" s="6" t="s">
        <v>44</v>
      </c>
      <c r="V91" s="6" t="s">
        <v>44</v>
      </c>
      <c r="W91" s="6" t="s">
        <v>44</v>
      </c>
      <c r="X91" s="6" t="s">
        <v>44</v>
      </c>
      <c r="Y91" s="6" t="s">
        <v>44</v>
      </c>
      <c r="Z91" s="6" t="s">
        <v>44</v>
      </c>
      <c r="AA91" s="6" t="s">
        <v>44</v>
      </c>
      <c r="AB91" s="6" t="s">
        <v>44</v>
      </c>
      <c r="AC91" s="6" t="s">
        <v>44</v>
      </c>
      <c r="AD91" s="6" t="s">
        <v>59</v>
      </c>
    </row>
    <row r="92" spans="1:30" s="6" customFormat="1" ht="20.100000000000001" customHeight="1" x14ac:dyDescent="0.25">
      <c r="A92" s="5" t="s">
        <v>399</v>
      </c>
      <c r="B92" s="6" t="s">
        <v>400</v>
      </c>
      <c r="C92" s="6" t="s">
        <v>401</v>
      </c>
      <c r="D92" s="6">
        <v>210</v>
      </c>
      <c r="E92" s="6" t="s">
        <v>44</v>
      </c>
      <c r="F92" s="6" t="s">
        <v>44</v>
      </c>
      <c r="G92" s="6" t="s">
        <v>390</v>
      </c>
      <c r="H92" s="6" t="s">
        <v>391</v>
      </c>
      <c r="I92" s="6" t="s">
        <v>79</v>
      </c>
      <c r="J92" s="6" t="s">
        <v>47</v>
      </c>
      <c r="K92" s="6" t="s">
        <v>393</v>
      </c>
      <c r="L92" s="6" t="s">
        <v>60</v>
      </c>
      <c r="M92" s="6" t="s">
        <v>200</v>
      </c>
      <c r="N92" s="6" t="s">
        <v>201</v>
      </c>
      <c r="O92" s="6" t="s">
        <v>133</v>
      </c>
      <c r="P92" s="6" t="s">
        <v>47</v>
      </c>
      <c r="Q92" s="6" t="s">
        <v>418</v>
      </c>
      <c r="R92" s="6" t="s">
        <v>203</v>
      </c>
      <c r="S92" s="6" t="s">
        <v>419</v>
      </c>
      <c r="T92" s="6" t="s">
        <v>44</v>
      </c>
      <c r="U92" s="6" t="s">
        <v>44</v>
      </c>
      <c r="V92" s="6" t="s">
        <v>44</v>
      </c>
      <c r="W92" s="6" t="s">
        <v>44</v>
      </c>
      <c r="X92" s="6" t="s">
        <v>44</v>
      </c>
      <c r="Y92" s="6" t="s">
        <v>44</v>
      </c>
      <c r="Z92" s="6" t="s">
        <v>44</v>
      </c>
      <c r="AA92" s="6" t="s">
        <v>44</v>
      </c>
      <c r="AB92" s="6" t="s">
        <v>44</v>
      </c>
      <c r="AC92" s="6" t="s">
        <v>44</v>
      </c>
      <c r="AD92" s="6" t="s">
        <v>59</v>
      </c>
    </row>
    <row r="93" spans="1:30" s="8" customFormat="1" ht="20.100000000000001" customHeight="1" thickBot="1" x14ac:dyDescent="0.3">
      <c r="A93" s="7" t="s">
        <v>399</v>
      </c>
      <c r="B93" s="8" t="s">
        <v>400</v>
      </c>
      <c r="C93" s="8" t="s">
        <v>401</v>
      </c>
      <c r="D93" s="8">
        <v>210</v>
      </c>
      <c r="E93" s="8" t="s">
        <v>44</v>
      </c>
      <c r="F93" s="8" t="s">
        <v>44</v>
      </c>
      <c r="G93" s="8" t="s">
        <v>390</v>
      </c>
      <c r="H93" s="8" t="s">
        <v>391</v>
      </c>
      <c r="I93" s="8" t="s">
        <v>79</v>
      </c>
      <c r="J93" s="8" t="s">
        <v>47</v>
      </c>
      <c r="K93" s="8" t="s">
        <v>393</v>
      </c>
      <c r="L93" s="8" t="s">
        <v>60</v>
      </c>
      <c r="M93" s="8" t="s">
        <v>205</v>
      </c>
      <c r="N93" s="8" t="s">
        <v>206</v>
      </c>
      <c r="O93" s="8" t="s">
        <v>139</v>
      </c>
      <c r="P93" s="8" t="s">
        <v>179</v>
      </c>
      <c r="Q93" s="8" t="s">
        <v>420</v>
      </c>
      <c r="R93" s="8" t="s">
        <v>208</v>
      </c>
      <c r="S93" s="8" t="s">
        <v>421</v>
      </c>
      <c r="T93" s="8" t="s">
        <v>44</v>
      </c>
      <c r="U93" s="8" t="s">
        <v>44</v>
      </c>
      <c r="V93" s="8" t="s">
        <v>44</v>
      </c>
      <c r="W93" s="8" t="s">
        <v>44</v>
      </c>
      <c r="X93" s="8" t="s">
        <v>44</v>
      </c>
      <c r="Y93" s="8" t="s">
        <v>44</v>
      </c>
      <c r="Z93" s="8" t="s">
        <v>44</v>
      </c>
      <c r="AA93" s="8" t="s">
        <v>44</v>
      </c>
      <c r="AB93" s="8" t="s">
        <v>44</v>
      </c>
      <c r="AC93" s="8" t="s">
        <v>44</v>
      </c>
      <c r="AD93" s="8" t="s">
        <v>59</v>
      </c>
    </row>
    <row r="94" spans="1:30" ht="20.100000000000001" customHeight="1" thickBot="1" x14ac:dyDescent="0.3"/>
    <row r="95" spans="1:30" s="4" customFormat="1" ht="20.100000000000001" customHeight="1" x14ac:dyDescent="0.25">
      <c r="A95" s="3" t="s">
        <v>41</v>
      </c>
      <c r="B95" s="4" t="s">
        <v>42</v>
      </c>
      <c r="C95" s="4" t="s">
        <v>422</v>
      </c>
      <c r="D95" s="4">
        <v>296</v>
      </c>
      <c r="E95" s="4" t="s">
        <v>44</v>
      </c>
      <c r="F95" s="4" t="s">
        <v>44</v>
      </c>
      <c r="G95" s="4" t="s">
        <v>423</v>
      </c>
      <c r="H95" s="4" t="s">
        <v>424</v>
      </c>
      <c r="I95" s="4" t="s">
        <v>37</v>
      </c>
      <c r="J95" s="4" t="s">
        <v>47</v>
      </c>
      <c r="K95" s="4" t="s">
        <v>425</v>
      </c>
      <c r="L95" s="4" t="s">
        <v>44</v>
      </c>
      <c r="M95" s="4" t="s">
        <v>44</v>
      </c>
      <c r="N95" s="4" t="s">
        <v>44</v>
      </c>
      <c r="O95" s="4" t="s">
        <v>44</v>
      </c>
      <c r="P95" s="4" t="s">
        <v>44</v>
      </c>
      <c r="Q95" s="4" t="s">
        <v>44</v>
      </c>
      <c r="R95" s="4" t="s">
        <v>44</v>
      </c>
      <c r="S95" s="4" t="s">
        <v>44</v>
      </c>
      <c r="T95" s="4" t="s">
        <v>426</v>
      </c>
      <c r="U95" s="4" t="s">
        <v>427</v>
      </c>
      <c r="V95" s="4" t="s">
        <v>428</v>
      </c>
      <c r="W95" s="4" t="s">
        <v>429</v>
      </c>
      <c r="X95" s="4" t="s">
        <v>296</v>
      </c>
      <c r="Y95" s="4" t="s">
        <v>430</v>
      </c>
      <c r="Z95" s="4" t="s">
        <v>55</v>
      </c>
      <c r="AA95" s="4" t="s">
        <v>56</v>
      </c>
      <c r="AB95" s="4" t="s">
        <v>324</v>
      </c>
      <c r="AC95" s="4" t="s">
        <v>431</v>
      </c>
      <c r="AD95" s="4" t="s">
        <v>59</v>
      </c>
    </row>
    <row r="96" spans="1:30" s="6" customFormat="1" ht="20.100000000000001" customHeight="1" x14ac:dyDescent="0.25">
      <c r="A96" s="5" t="s">
        <v>41</v>
      </c>
      <c r="B96" s="6" t="s">
        <v>42</v>
      </c>
      <c r="C96" s="6" t="s">
        <v>422</v>
      </c>
      <c r="D96" s="6">
        <v>296</v>
      </c>
      <c r="E96" s="6" t="s">
        <v>44</v>
      </c>
      <c r="F96" s="6" t="s">
        <v>44</v>
      </c>
      <c r="G96" s="6" t="s">
        <v>423</v>
      </c>
      <c r="H96" s="6" t="s">
        <v>424</v>
      </c>
      <c r="I96" s="6" t="s">
        <v>37</v>
      </c>
      <c r="J96" s="6" t="s">
        <v>47</v>
      </c>
      <c r="K96" s="6" t="s">
        <v>425</v>
      </c>
      <c r="L96" s="6" t="s">
        <v>95</v>
      </c>
      <c r="M96" s="6" t="s">
        <v>227</v>
      </c>
      <c r="N96" s="6" t="s">
        <v>228</v>
      </c>
      <c r="O96" s="6" t="s">
        <v>39</v>
      </c>
      <c r="P96" s="6" t="s">
        <v>47</v>
      </c>
      <c r="Q96" s="6" t="s">
        <v>432</v>
      </c>
      <c r="R96" s="6" t="s">
        <v>230</v>
      </c>
      <c r="S96" s="6" t="s">
        <v>324</v>
      </c>
      <c r="T96" s="6" t="s">
        <v>44</v>
      </c>
      <c r="U96" s="6" t="s">
        <v>44</v>
      </c>
      <c r="V96" s="6" t="s">
        <v>44</v>
      </c>
      <c r="W96" s="6" t="s">
        <v>44</v>
      </c>
      <c r="X96" s="6" t="s">
        <v>44</v>
      </c>
      <c r="Y96" s="6" t="s">
        <v>44</v>
      </c>
      <c r="Z96" s="6" t="s">
        <v>44</v>
      </c>
      <c r="AA96" s="6" t="s">
        <v>44</v>
      </c>
      <c r="AB96" s="6" t="s">
        <v>44</v>
      </c>
      <c r="AC96" s="6" t="s">
        <v>44</v>
      </c>
      <c r="AD96" s="6" t="s">
        <v>59</v>
      </c>
    </row>
    <row r="97" spans="1:30" s="6" customFormat="1" ht="20.100000000000001" customHeight="1" x14ac:dyDescent="0.25">
      <c r="A97" s="5" t="s">
        <v>41</v>
      </c>
      <c r="B97" s="6" t="s">
        <v>42</v>
      </c>
      <c r="C97" s="6" t="s">
        <v>422</v>
      </c>
      <c r="D97" s="6">
        <v>296</v>
      </c>
      <c r="E97" s="6" t="s">
        <v>44</v>
      </c>
      <c r="F97" s="6" t="s">
        <v>44</v>
      </c>
      <c r="G97" s="6" t="s">
        <v>423</v>
      </c>
      <c r="H97" s="6" t="s">
        <v>424</v>
      </c>
      <c r="I97" s="6" t="s">
        <v>37</v>
      </c>
      <c r="J97" s="6" t="s">
        <v>47</v>
      </c>
      <c r="K97" s="6" t="s">
        <v>425</v>
      </c>
      <c r="L97" s="6" t="s">
        <v>95</v>
      </c>
      <c r="M97" s="6" t="s">
        <v>232</v>
      </c>
      <c r="N97" s="6" t="s">
        <v>233</v>
      </c>
      <c r="O97" s="6" t="s">
        <v>37</v>
      </c>
      <c r="P97" s="6" t="s">
        <v>47</v>
      </c>
      <c r="Q97" s="6" t="s">
        <v>433</v>
      </c>
      <c r="R97" s="6" t="s">
        <v>235</v>
      </c>
      <c r="S97" s="6" t="s">
        <v>434</v>
      </c>
      <c r="T97" s="6" t="s">
        <v>44</v>
      </c>
      <c r="U97" s="6" t="s">
        <v>44</v>
      </c>
      <c r="V97" s="6" t="s">
        <v>44</v>
      </c>
      <c r="W97" s="6" t="s">
        <v>44</v>
      </c>
      <c r="X97" s="6" t="s">
        <v>44</v>
      </c>
      <c r="Y97" s="6" t="s">
        <v>44</v>
      </c>
      <c r="Z97" s="6" t="s">
        <v>44</v>
      </c>
      <c r="AA97" s="6" t="s">
        <v>44</v>
      </c>
      <c r="AB97" s="6" t="s">
        <v>44</v>
      </c>
      <c r="AC97" s="6" t="s">
        <v>44</v>
      </c>
      <c r="AD97" s="6" t="s">
        <v>59</v>
      </c>
    </row>
    <row r="98" spans="1:30" s="6" customFormat="1" ht="20.100000000000001" customHeight="1" x14ac:dyDescent="0.25">
      <c r="A98" s="5" t="s">
        <v>41</v>
      </c>
      <c r="B98" s="6" t="s">
        <v>42</v>
      </c>
      <c r="C98" s="6" t="s">
        <v>422</v>
      </c>
      <c r="D98" s="6">
        <v>296</v>
      </c>
      <c r="E98" s="6" t="s">
        <v>44</v>
      </c>
      <c r="F98" s="6" t="s">
        <v>44</v>
      </c>
      <c r="G98" s="6" t="s">
        <v>423</v>
      </c>
      <c r="H98" s="6" t="s">
        <v>424</v>
      </c>
      <c r="I98" s="6" t="s">
        <v>37</v>
      </c>
      <c r="J98" s="6" t="s">
        <v>47</v>
      </c>
      <c r="K98" s="6" t="s">
        <v>425</v>
      </c>
      <c r="L98" s="6" t="s">
        <v>95</v>
      </c>
      <c r="M98" s="6" t="s">
        <v>435</v>
      </c>
      <c r="N98" s="6" t="s">
        <v>436</v>
      </c>
      <c r="O98" s="6" t="s">
        <v>150</v>
      </c>
      <c r="P98" s="6" t="s">
        <v>47</v>
      </c>
      <c r="Q98" s="6" t="s">
        <v>437</v>
      </c>
      <c r="R98" s="6" t="s">
        <v>438</v>
      </c>
      <c r="S98" s="6" t="s">
        <v>439</v>
      </c>
      <c r="T98" s="6" t="s">
        <v>44</v>
      </c>
      <c r="U98" s="6" t="s">
        <v>44</v>
      </c>
      <c r="V98" s="6" t="s">
        <v>44</v>
      </c>
      <c r="W98" s="6" t="s">
        <v>44</v>
      </c>
      <c r="X98" s="6" t="s">
        <v>44</v>
      </c>
      <c r="Y98" s="6" t="s">
        <v>44</v>
      </c>
      <c r="Z98" s="6" t="s">
        <v>44</v>
      </c>
      <c r="AA98" s="6" t="s">
        <v>44</v>
      </c>
      <c r="AB98" s="6" t="s">
        <v>44</v>
      </c>
      <c r="AC98" s="6" t="s">
        <v>44</v>
      </c>
      <c r="AD98" s="6" t="s">
        <v>59</v>
      </c>
    </row>
    <row r="99" spans="1:30" s="6" customFormat="1" ht="20.100000000000001" customHeight="1" x14ac:dyDescent="0.25">
      <c r="A99" s="5" t="s">
        <v>41</v>
      </c>
      <c r="B99" s="6" t="s">
        <v>42</v>
      </c>
      <c r="C99" s="6" t="s">
        <v>422</v>
      </c>
      <c r="D99" s="6">
        <v>296</v>
      </c>
      <c r="E99" s="6" t="s">
        <v>44</v>
      </c>
      <c r="F99" s="6" t="s">
        <v>44</v>
      </c>
      <c r="G99" s="6" t="s">
        <v>423</v>
      </c>
      <c r="H99" s="6" t="s">
        <v>424</v>
      </c>
      <c r="I99" s="6" t="s">
        <v>37</v>
      </c>
      <c r="J99" s="6" t="s">
        <v>47</v>
      </c>
      <c r="K99" s="6" t="s">
        <v>425</v>
      </c>
      <c r="L99" s="6" t="s">
        <v>60</v>
      </c>
      <c r="M99" s="6" t="s">
        <v>61</v>
      </c>
      <c r="N99" s="6" t="s">
        <v>62</v>
      </c>
      <c r="O99" s="6" t="s">
        <v>63</v>
      </c>
      <c r="P99" s="6" t="s">
        <v>47</v>
      </c>
      <c r="Q99" s="6" t="s">
        <v>440</v>
      </c>
      <c r="R99" s="6" t="s">
        <v>65</v>
      </c>
      <c r="S99" s="6" t="s">
        <v>441</v>
      </c>
      <c r="T99" s="6" t="s">
        <v>44</v>
      </c>
      <c r="U99" s="6" t="s">
        <v>44</v>
      </c>
      <c r="V99" s="6" t="s">
        <v>44</v>
      </c>
      <c r="W99" s="6" t="s">
        <v>44</v>
      </c>
      <c r="X99" s="6" t="s">
        <v>44</v>
      </c>
      <c r="Y99" s="6" t="s">
        <v>44</v>
      </c>
      <c r="Z99" s="6" t="s">
        <v>44</v>
      </c>
      <c r="AA99" s="6" t="s">
        <v>44</v>
      </c>
      <c r="AB99" s="6" t="s">
        <v>44</v>
      </c>
      <c r="AC99" s="6" t="s">
        <v>44</v>
      </c>
      <c r="AD99" s="6" t="s">
        <v>59</v>
      </c>
    </row>
    <row r="100" spans="1:30" s="6" customFormat="1" ht="20.100000000000001" customHeight="1" x14ac:dyDescent="0.25">
      <c r="A100" s="5" t="s">
        <v>41</v>
      </c>
      <c r="B100" s="6" t="s">
        <v>42</v>
      </c>
      <c r="C100" s="6" t="s">
        <v>422</v>
      </c>
      <c r="D100" s="6">
        <v>296</v>
      </c>
      <c r="E100" s="6" t="s">
        <v>44</v>
      </c>
      <c r="F100" s="6" t="s">
        <v>44</v>
      </c>
      <c r="G100" s="6" t="s">
        <v>423</v>
      </c>
      <c r="H100" s="6" t="s">
        <v>424</v>
      </c>
      <c r="I100" s="6" t="s">
        <v>37</v>
      </c>
      <c r="J100" s="6" t="s">
        <v>47</v>
      </c>
      <c r="K100" s="6" t="s">
        <v>425</v>
      </c>
      <c r="L100" s="6" t="s">
        <v>60</v>
      </c>
      <c r="M100" s="6" t="s">
        <v>67</v>
      </c>
      <c r="N100" s="6" t="s">
        <v>68</v>
      </c>
      <c r="O100" s="6" t="s">
        <v>63</v>
      </c>
      <c r="P100" s="6" t="s">
        <v>47</v>
      </c>
      <c r="Q100" s="6" t="s">
        <v>442</v>
      </c>
      <c r="R100" s="6" t="s">
        <v>70</v>
      </c>
      <c r="S100" s="6" t="s">
        <v>443</v>
      </c>
      <c r="T100" s="6" t="s">
        <v>44</v>
      </c>
      <c r="U100" s="6" t="s">
        <v>44</v>
      </c>
      <c r="V100" s="6" t="s">
        <v>44</v>
      </c>
      <c r="W100" s="6" t="s">
        <v>44</v>
      </c>
      <c r="X100" s="6" t="s">
        <v>44</v>
      </c>
      <c r="Y100" s="6" t="s">
        <v>44</v>
      </c>
      <c r="Z100" s="6" t="s">
        <v>44</v>
      </c>
      <c r="AA100" s="6" t="s">
        <v>44</v>
      </c>
      <c r="AB100" s="6" t="s">
        <v>44</v>
      </c>
      <c r="AC100" s="6" t="s">
        <v>44</v>
      </c>
      <c r="AD100" s="6" t="s">
        <v>59</v>
      </c>
    </row>
    <row r="101" spans="1:30" s="6" customFormat="1" ht="20.100000000000001" customHeight="1" x14ac:dyDescent="0.25">
      <c r="A101" s="5" t="s">
        <v>41</v>
      </c>
      <c r="B101" s="6" t="s">
        <v>42</v>
      </c>
      <c r="C101" s="6" t="s">
        <v>422</v>
      </c>
      <c r="D101" s="6">
        <v>296</v>
      </c>
      <c r="E101" s="6" t="s">
        <v>44</v>
      </c>
      <c r="F101" s="6" t="s">
        <v>44</v>
      </c>
      <c r="G101" s="6" t="s">
        <v>423</v>
      </c>
      <c r="H101" s="6" t="s">
        <v>424</v>
      </c>
      <c r="I101" s="6" t="s">
        <v>37</v>
      </c>
      <c r="J101" s="6" t="s">
        <v>47</v>
      </c>
      <c r="K101" s="6" t="s">
        <v>425</v>
      </c>
      <c r="L101" s="6" t="s">
        <v>60</v>
      </c>
      <c r="M101" s="6" t="s">
        <v>289</v>
      </c>
      <c r="N101" s="6" t="s">
        <v>290</v>
      </c>
      <c r="O101" s="6" t="s">
        <v>156</v>
      </c>
      <c r="P101" s="6" t="s">
        <v>47</v>
      </c>
      <c r="Q101" s="6" t="s">
        <v>444</v>
      </c>
      <c r="R101" s="6" t="s">
        <v>291</v>
      </c>
      <c r="S101" s="6" t="s">
        <v>445</v>
      </c>
      <c r="T101" s="6" t="s">
        <v>44</v>
      </c>
      <c r="U101" s="6" t="s">
        <v>44</v>
      </c>
      <c r="V101" s="6" t="s">
        <v>44</v>
      </c>
      <c r="W101" s="6" t="s">
        <v>44</v>
      </c>
      <c r="X101" s="6" t="s">
        <v>44</v>
      </c>
      <c r="Y101" s="6" t="s">
        <v>44</v>
      </c>
      <c r="Z101" s="6" t="s">
        <v>44</v>
      </c>
      <c r="AA101" s="6" t="s">
        <v>44</v>
      </c>
      <c r="AB101" s="6" t="s">
        <v>44</v>
      </c>
      <c r="AC101" s="6" t="s">
        <v>44</v>
      </c>
      <c r="AD101" s="6" t="s">
        <v>59</v>
      </c>
    </row>
    <row r="102" spans="1:30" s="6" customFormat="1" ht="20.100000000000001" customHeight="1" x14ac:dyDescent="0.25">
      <c r="A102" s="5" t="s">
        <v>41</v>
      </c>
      <c r="B102" s="6" t="s">
        <v>42</v>
      </c>
      <c r="C102" s="6" t="s">
        <v>422</v>
      </c>
      <c r="D102" s="6">
        <v>296</v>
      </c>
      <c r="E102" s="6" t="s">
        <v>44</v>
      </c>
      <c r="F102" s="6" t="s">
        <v>44</v>
      </c>
      <c r="G102" s="6" t="s">
        <v>423</v>
      </c>
      <c r="H102" s="6" t="s">
        <v>424</v>
      </c>
      <c r="I102" s="6" t="s">
        <v>37</v>
      </c>
      <c r="J102" s="6" t="s">
        <v>47</v>
      </c>
      <c r="K102" s="6" t="s">
        <v>425</v>
      </c>
      <c r="L102" s="6" t="s">
        <v>60</v>
      </c>
      <c r="M102" s="6" t="s">
        <v>446</v>
      </c>
      <c r="N102" s="6" t="s">
        <v>447</v>
      </c>
      <c r="O102" s="6" t="s">
        <v>38</v>
      </c>
      <c r="P102" s="6" t="s">
        <v>47</v>
      </c>
      <c r="Q102" s="6" t="s">
        <v>448</v>
      </c>
      <c r="R102" s="6" t="s">
        <v>449</v>
      </c>
      <c r="S102" s="6" t="s">
        <v>450</v>
      </c>
      <c r="T102" s="6" t="s">
        <v>44</v>
      </c>
      <c r="U102" s="6" t="s">
        <v>44</v>
      </c>
      <c r="V102" s="6" t="s">
        <v>44</v>
      </c>
      <c r="W102" s="6" t="s">
        <v>44</v>
      </c>
      <c r="X102" s="6" t="s">
        <v>44</v>
      </c>
      <c r="Y102" s="6" t="s">
        <v>44</v>
      </c>
      <c r="Z102" s="6" t="s">
        <v>44</v>
      </c>
      <c r="AA102" s="6" t="s">
        <v>44</v>
      </c>
      <c r="AB102" s="6" t="s">
        <v>44</v>
      </c>
      <c r="AC102" s="6" t="s">
        <v>44</v>
      </c>
      <c r="AD102" s="6" t="s">
        <v>59</v>
      </c>
    </row>
    <row r="103" spans="1:30" s="8" customFormat="1" ht="20.100000000000001" customHeight="1" thickBot="1" x14ac:dyDescent="0.3">
      <c r="A103" s="7" t="s">
        <v>41</v>
      </c>
      <c r="B103" s="8" t="s">
        <v>42</v>
      </c>
      <c r="C103" s="8" t="s">
        <v>422</v>
      </c>
      <c r="D103" s="8">
        <v>296</v>
      </c>
      <c r="E103" s="8" t="s">
        <v>44</v>
      </c>
      <c r="F103" s="8" t="s">
        <v>44</v>
      </c>
      <c r="G103" s="8" t="s">
        <v>423</v>
      </c>
      <c r="H103" s="8" t="s">
        <v>424</v>
      </c>
      <c r="I103" s="8" t="s">
        <v>37</v>
      </c>
      <c r="J103" s="8" t="s">
        <v>47</v>
      </c>
      <c r="K103" s="8" t="s">
        <v>425</v>
      </c>
      <c r="L103" s="8" t="s">
        <v>60</v>
      </c>
      <c r="M103" s="8" t="s">
        <v>77</v>
      </c>
      <c r="N103" s="8" t="s">
        <v>78</v>
      </c>
      <c r="O103" s="8" t="s">
        <v>79</v>
      </c>
      <c r="P103" s="8" t="s">
        <v>47</v>
      </c>
      <c r="Q103" s="8" t="s">
        <v>451</v>
      </c>
      <c r="R103" s="8" t="s">
        <v>81</v>
      </c>
      <c r="S103" s="8" t="s">
        <v>452</v>
      </c>
      <c r="T103" s="8" t="s">
        <v>44</v>
      </c>
      <c r="U103" s="8" t="s">
        <v>44</v>
      </c>
      <c r="V103" s="8" t="s">
        <v>44</v>
      </c>
      <c r="W103" s="8" t="s">
        <v>44</v>
      </c>
      <c r="X103" s="8" t="s">
        <v>44</v>
      </c>
      <c r="Y103" s="8" t="s">
        <v>44</v>
      </c>
      <c r="Z103" s="8" t="s">
        <v>44</v>
      </c>
      <c r="AA103" s="8" t="s">
        <v>44</v>
      </c>
      <c r="AB103" s="8" t="s">
        <v>44</v>
      </c>
      <c r="AC103" s="8" t="s">
        <v>44</v>
      </c>
      <c r="AD103" s="8" t="s">
        <v>59</v>
      </c>
    </row>
    <row r="104" spans="1:30" ht="20.100000000000001" customHeight="1" thickBot="1" x14ac:dyDescent="0.3"/>
    <row r="105" spans="1:30" s="4" customFormat="1" ht="20.100000000000001" customHeight="1" x14ac:dyDescent="0.25">
      <c r="A105" s="3" t="s">
        <v>453</v>
      </c>
      <c r="B105" s="4" t="s">
        <v>454</v>
      </c>
      <c r="C105" s="4" t="s">
        <v>455</v>
      </c>
      <c r="D105" s="4">
        <v>98</v>
      </c>
      <c r="E105" s="4" t="s">
        <v>44</v>
      </c>
      <c r="F105" s="4" t="s">
        <v>44</v>
      </c>
      <c r="G105" s="4" t="s">
        <v>456</v>
      </c>
      <c r="H105" s="4" t="s">
        <v>457</v>
      </c>
      <c r="I105" s="4" t="s">
        <v>150</v>
      </c>
      <c r="J105" s="4" t="s">
        <v>47</v>
      </c>
      <c r="K105" s="4" t="s">
        <v>458</v>
      </c>
      <c r="L105" s="4" t="s">
        <v>44</v>
      </c>
      <c r="M105" s="4" t="s">
        <v>44</v>
      </c>
      <c r="N105" s="4" t="s">
        <v>44</v>
      </c>
      <c r="O105" s="4" t="s">
        <v>44</v>
      </c>
      <c r="P105" s="4" t="s">
        <v>44</v>
      </c>
      <c r="Q105" s="4" t="s">
        <v>44</v>
      </c>
      <c r="R105" s="4" t="s">
        <v>44</v>
      </c>
      <c r="S105" s="4" t="s">
        <v>44</v>
      </c>
      <c r="T105" s="4" t="s">
        <v>459</v>
      </c>
      <c r="U105" s="4" t="s">
        <v>460</v>
      </c>
      <c r="V105" s="4" t="s">
        <v>461</v>
      </c>
      <c r="W105" s="4" t="s">
        <v>462</v>
      </c>
      <c r="X105" s="4" t="s">
        <v>93</v>
      </c>
      <c r="Y105" s="4" t="s">
        <v>463</v>
      </c>
      <c r="Z105" s="4" t="s">
        <v>55</v>
      </c>
      <c r="AA105" s="4" t="s">
        <v>56</v>
      </c>
      <c r="AB105" s="4" t="s">
        <v>55</v>
      </c>
      <c r="AC105" s="4" t="s">
        <v>56</v>
      </c>
      <c r="AD105" s="4" t="s">
        <v>59</v>
      </c>
    </row>
    <row r="106" spans="1:30" s="6" customFormat="1" ht="20.100000000000001" customHeight="1" x14ac:dyDescent="0.25">
      <c r="A106" s="5" t="s">
        <v>453</v>
      </c>
      <c r="B106" s="6" t="s">
        <v>454</v>
      </c>
      <c r="C106" s="6" t="s">
        <v>455</v>
      </c>
      <c r="D106" s="6">
        <v>98</v>
      </c>
      <c r="E106" s="6" t="s">
        <v>44</v>
      </c>
      <c r="F106" s="6" t="s">
        <v>44</v>
      </c>
      <c r="G106" s="6" t="s">
        <v>456</v>
      </c>
      <c r="H106" s="6" t="s">
        <v>457</v>
      </c>
      <c r="I106" s="6" t="s">
        <v>150</v>
      </c>
      <c r="J106" s="6" t="s">
        <v>47</v>
      </c>
      <c r="K106" s="6" t="s">
        <v>458</v>
      </c>
      <c r="L106" s="6" t="s">
        <v>95</v>
      </c>
      <c r="M106" s="6" t="s">
        <v>464</v>
      </c>
      <c r="N106" s="6" t="s">
        <v>465</v>
      </c>
      <c r="O106" s="6" t="s">
        <v>466</v>
      </c>
      <c r="P106" s="6" t="s">
        <v>47</v>
      </c>
      <c r="Q106" s="6" t="s">
        <v>467</v>
      </c>
      <c r="R106" s="6" t="s">
        <v>468</v>
      </c>
      <c r="S106" s="6" t="s">
        <v>469</v>
      </c>
      <c r="T106" s="6" t="s">
        <v>44</v>
      </c>
      <c r="U106" s="6" t="s">
        <v>44</v>
      </c>
      <c r="V106" s="6" t="s">
        <v>44</v>
      </c>
      <c r="W106" s="6" t="s">
        <v>44</v>
      </c>
      <c r="X106" s="6" t="s">
        <v>44</v>
      </c>
      <c r="Y106" s="6" t="s">
        <v>44</v>
      </c>
      <c r="Z106" s="6" t="s">
        <v>44</v>
      </c>
      <c r="AA106" s="6" t="s">
        <v>44</v>
      </c>
      <c r="AB106" s="6" t="s">
        <v>44</v>
      </c>
      <c r="AC106" s="6" t="s">
        <v>44</v>
      </c>
      <c r="AD106" s="6" t="s">
        <v>59</v>
      </c>
    </row>
    <row r="107" spans="1:30" s="6" customFormat="1" ht="20.100000000000001" customHeight="1" x14ac:dyDescent="0.25">
      <c r="A107" s="5" t="s">
        <v>453</v>
      </c>
      <c r="B107" s="6" t="s">
        <v>454</v>
      </c>
      <c r="C107" s="6" t="s">
        <v>455</v>
      </c>
      <c r="D107" s="6">
        <v>98</v>
      </c>
      <c r="E107" s="6" t="s">
        <v>44</v>
      </c>
      <c r="F107" s="6" t="s">
        <v>44</v>
      </c>
      <c r="G107" s="6" t="s">
        <v>456</v>
      </c>
      <c r="H107" s="6" t="s">
        <v>457</v>
      </c>
      <c r="I107" s="6" t="s">
        <v>150</v>
      </c>
      <c r="J107" s="6" t="s">
        <v>47</v>
      </c>
      <c r="K107" s="6" t="s">
        <v>458</v>
      </c>
      <c r="L107" s="6" t="s">
        <v>95</v>
      </c>
      <c r="M107" s="6" t="s">
        <v>470</v>
      </c>
      <c r="N107" s="6" t="s">
        <v>471</v>
      </c>
      <c r="O107" s="6" t="s">
        <v>150</v>
      </c>
      <c r="P107" s="6" t="s">
        <v>47</v>
      </c>
      <c r="Q107" s="6" t="s">
        <v>472</v>
      </c>
      <c r="R107" s="6" t="s">
        <v>473</v>
      </c>
      <c r="S107" s="6" t="s">
        <v>474</v>
      </c>
      <c r="T107" s="6" t="s">
        <v>44</v>
      </c>
      <c r="U107" s="6" t="s">
        <v>44</v>
      </c>
      <c r="V107" s="6" t="s">
        <v>44</v>
      </c>
      <c r="W107" s="6" t="s">
        <v>44</v>
      </c>
      <c r="X107" s="6" t="s">
        <v>44</v>
      </c>
      <c r="Y107" s="6" t="s">
        <v>44</v>
      </c>
      <c r="Z107" s="6" t="s">
        <v>44</v>
      </c>
      <c r="AA107" s="6" t="s">
        <v>44</v>
      </c>
      <c r="AB107" s="6" t="s">
        <v>44</v>
      </c>
      <c r="AC107" s="6" t="s">
        <v>44</v>
      </c>
      <c r="AD107" s="6" t="s">
        <v>59</v>
      </c>
    </row>
    <row r="108" spans="1:30" s="6" customFormat="1" ht="20.100000000000001" customHeight="1" x14ac:dyDescent="0.25">
      <c r="A108" s="5" t="s">
        <v>453</v>
      </c>
      <c r="B108" s="6" t="s">
        <v>454</v>
      </c>
      <c r="C108" s="6" t="s">
        <v>455</v>
      </c>
      <c r="D108" s="6">
        <v>98</v>
      </c>
      <c r="E108" s="6" t="s">
        <v>44</v>
      </c>
      <c r="F108" s="6" t="s">
        <v>44</v>
      </c>
      <c r="G108" s="6" t="s">
        <v>456</v>
      </c>
      <c r="H108" s="6" t="s">
        <v>457</v>
      </c>
      <c r="I108" s="6" t="s">
        <v>150</v>
      </c>
      <c r="J108" s="6" t="s">
        <v>47</v>
      </c>
      <c r="K108" s="6" t="s">
        <v>458</v>
      </c>
      <c r="L108" s="6" t="s">
        <v>95</v>
      </c>
      <c r="M108" s="6" t="s">
        <v>475</v>
      </c>
      <c r="N108" s="6" t="s">
        <v>476</v>
      </c>
      <c r="O108" s="6" t="s">
        <v>150</v>
      </c>
      <c r="P108" s="6" t="s">
        <v>179</v>
      </c>
      <c r="Q108" s="6" t="s">
        <v>164</v>
      </c>
      <c r="R108" s="6" t="s">
        <v>477</v>
      </c>
      <c r="S108" s="6" t="s">
        <v>477</v>
      </c>
      <c r="T108" s="6" t="s">
        <v>44</v>
      </c>
      <c r="U108" s="6" t="s">
        <v>44</v>
      </c>
      <c r="V108" s="6" t="s">
        <v>44</v>
      </c>
      <c r="W108" s="6" t="s">
        <v>44</v>
      </c>
      <c r="X108" s="6" t="s">
        <v>44</v>
      </c>
      <c r="Y108" s="6" t="s">
        <v>44</v>
      </c>
      <c r="Z108" s="6" t="s">
        <v>44</v>
      </c>
      <c r="AA108" s="6" t="s">
        <v>44</v>
      </c>
      <c r="AB108" s="6" t="s">
        <v>44</v>
      </c>
      <c r="AC108" s="6" t="s">
        <v>44</v>
      </c>
      <c r="AD108" s="6" t="s">
        <v>59</v>
      </c>
    </row>
    <row r="109" spans="1:30" s="6" customFormat="1" ht="20.100000000000001" customHeight="1" x14ac:dyDescent="0.25">
      <c r="A109" s="5" t="s">
        <v>453</v>
      </c>
      <c r="B109" s="6" t="s">
        <v>454</v>
      </c>
      <c r="C109" s="6" t="s">
        <v>455</v>
      </c>
      <c r="D109" s="6">
        <v>98</v>
      </c>
      <c r="E109" s="6" t="s">
        <v>44</v>
      </c>
      <c r="F109" s="6" t="s">
        <v>44</v>
      </c>
      <c r="G109" s="6" t="s">
        <v>456</v>
      </c>
      <c r="H109" s="6" t="s">
        <v>457</v>
      </c>
      <c r="I109" s="6" t="s">
        <v>150</v>
      </c>
      <c r="J109" s="6" t="s">
        <v>47</v>
      </c>
      <c r="K109" s="6" t="s">
        <v>458</v>
      </c>
      <c r="L109" s="6" t="s">
        <v>60</v>
      </c>
      <c r="M109" s="6" t="s">
        <v>61</v>
      </c>
      <c r="N109" s="6" t="s">
        <v>62</v>
      </c>
      <c r="O109" s="6" t="s">
        <v>63</v>
      </c>
      <c r="P109" s="6" t="s">
        <v>47</v>
      </c>
      <c r="Q109" s="6" t="s">
        <v>478</v>
      </c>
      <c r="R109" s="6" t="s">
        <v>65</v>
      </c>
      <c r="S109" s="6" t="s">
        <v>479</v>
      </c>
      <c r="T109" s="6" t="s">
        <v>44</v>
      </c>
      <c r="U109" s="6" t="s">
        <v>44</v>
      </c>
      <c r="V109" s="6" t="s">
        <v>44</v>
      </c>
      <c r="W109" s="6" t="s">
        <v>44</v>
      </c>
      <c r="X109" s="6" t="s">
        <v>44</v>
      </c>
      <c r="Y109" s="6" t="s">
        <v>44</v>
      </c>
      <c r="Z109" s="6" t="s">
        <v>44</v>
      </c>
      <c r="AA109" s="6" t="s">
        <v>44</v>
      </c>
      <c r="AB109" s="6" t="s">
        <v>44</v>
      </c>
      <c r="AC109" s="6" t="s">
        <v>44</v>
      </c>
      <c r="AD109" s="6" t="s">
        <v>59</v>
      </c>
    </row>
    <row r="110" spans="1:30" s="8" customFormat="1" ht="20.100000000000001" customHeight="1" thickBot="1" x14ac:dyDescent="0.3">
      <c r="A110" s="7" t="s">
        <v>453</v>
      </c>
      <c r="B110" s="8" t="s">
        <v>454</v>
      </c>
      <c r="C110" s="8" t="s">
        <v>455</v>
      </c>
      <c r="D110" s="8">
        <v>98</v>
      </c>
      <c r="E110" s="8" t="s">
        <v>44</v>
      </c>
      <c r="F110" s="8" t="s">
        <v>44</v>
      </c>
      <c r="G110" s="8" t="s">
        <v>456</v>
      </c>
      <c r="H110" s="8" t="s">
        <v>457</v>
      </c>
      <c r="I110" s="8" t="s">
        <v>150</v>
      </c>
      <c r="J110" s="8" t="s">
        <v>47</v>
      </c>
      <c r="K110" s="8" t="s">
        <v>458</v>
      </c>
      <c r="L110" s="8" t="s">
        <v>60</v>
      </c>
      <c r="M110" s="8" t="s">
        <v>67</v>
      </c>
      <c r="N110" s="8" t="s">
        <v>68</v>
      </c>
      <c r="O110" s="8" t="s">
        <v>63</v>
      </c>
      <c r="P110" s="8" t="s">
        <v>47</v>
      </c>
      <c r="Q110" s="8" t="s">
        <v>480</v>
      </c>
      <c r="R110" s="8" t="s">
        <v>70</v>
      </c>
      <c r="S110" s="8" t="s">
        <v>481</v>
      </c>
      <c r="T110" s="8" t="s">
        <v>44</v>
      </c>
      <c r="U110" s="8" t="s">
        <v>44</v>
      </c>
      <c r="V110" s="8" t="s">
        <v>44</v>
      </c>
      <c r="W110" s="8" t="s">
        <v>44</v>
      </c>
      <c r="X110" s="8" t="s">
        <v>44</v>
      </c>
      <c r="Y110" s="8" t="s">
        <v>44</v>
      </c>
      <c r="Z110" s="8" t="s">
        <v>44</v>
      </c>
      <c r="AA110" s="8" t="s">
        <v>44</v>
      </c>
      <c r="AB110" s="8" t="s">
        <v>44</v>
      </c>
      <c r="AC110" s="8" t="s">
        <v>44</v>
      </c>
      <c r="AD110" s="8" t="s">
        <v>59</v>
      </c>
    </row>
    <row r="111" spans="1:30" ht="20.100000000000001" customHeight="1" thickBot="1" x14ac:dyDescent="0.3"/>
    <row r="112" spans="1:30" s="4" customFormat="1" ht="20.100000000000001" customHeight="1" x14ac:dyDescent="0.25">
      <c r="A112" s="3" t="s">
        <v>28</v>
      </c>
      <c r="B112" s="4" t="s">
        <v>482</v>
      </c>
      <c r="C112" s="4" t="s">
        <v>483</v>
      </c>
      <c r="D112" s="4">
        <v>73</v>
      </c>
      <c r="E112" s="4" t="s">
        <v>44</v>
      </c>
      <c r="F112" s="4" t="s">
        <v>44</v>
      </c>
      <c r="G112" s="4" t="s">
        <v>484</v>
      </c>
      <c r="H112" s="4" t="s">
        <v>485</v>
      </c>
      <c r="I112" s="4" t="s">
        <v>156</v>
      </c>
      <c r="J112" s="4" t="s">
        <v>47</v>
      </c>
      <c r="K112" s="4" t="s">
        <v>486</v>
      </c>
      <c r="L112" s="4" t="s">
        <v>44</v>
      </c>
      <c r="M112" s="4" t="s">
        <v>44</v>
      </c>
      <c r="N112" s="4" t="s">
        <v>44</v>
      </c>
      <c r="O112" s="4" t="s">
        <v>44</v>
      </c>
      <c r="P112" s="4" t="s">
        <v>44</v>
      </c>
      <c r="Q112" s="4" t="s">
        <v>44</v>
      </c>
      <c r="R112" s="4" t="s">
        <v>44</v>
      </c>
      <c r="S112" s="4" t="s">
        <v>44</v>
      </c>
      <c r="T112" s="4" t="s">
        <v>487</v>
      </c>
      <c r="U112" s="4" t="s">
        <v>488</v>
      </c>
      <c r="V112" s="4" t="s">
        <v>489</v>
      </c>
      <c r="W112" s="4" t="s">
        <v>490</v>
      </c>
      <c r="X112" s="4" t="s">
        <v>93</v>
      </c>
      <c r="Y112" s="4" t="s">
        <v>491</v>
      </c>
      <c r="Z112" s="4" t="s">
        <v>55</v>
      </c>
      <c r="AA112" s="4" t="s">
        <v>56</v>
      </c>
      <c r="AB112" s="4" t="s">
        <v>367</v>
      </c>
      <c r="AC112" s="4" t="s">
        <v>492</v>
      </c>
      <c r="AD112" s="4" t="s">
        <v>59</v>
      </c>
    </row>
    <row r="113" spans="1:30" s="6" customFormat="1" ht="20.100000000000001" customHeight="1" x14ac:dyDescent="0.25">
      <c r="A113" s="5" t="s">
        <v>28</v>
      </c>
      <c r="B113" s="6" t="s">
        <v>482</v>
      </c>
      <c r="C113" s="6" t="s">
        <v>483</v>
      </c>
      <c r="D113" s="6">
        <v>73</v>
      </c>
      <c r="E113" s="6" t="s">
        <v>44</v>
      </c>
      <c r="F113" s="6" t="s">
        <v>44</v>
      </c>
      <c r="G113" s="6">
        <v>92539</v>
      </c>
      <c r="H113" s="6" t="s">
        <v>485</v>
      </c>
      <c r="I113" s="6" t="s">
        <v>156</v>
      </c>
      <c r="J113" s="6" t="s">
        <v>47</v>
      </c>
      <c r="K113" s="6" t="s">
        <v>486</v>
      </c>
      <c r="L113" s="6" t="s">
        <v>95</v>
      </c>
      <c r="M113" s="6" t="s">
        <v>493</v>
      </c>
      <c r="N113" s="6" t="s">
        <v>494</v>
      </c>
      <c r="O113" s="6" t="s">
        <v>37</v>
      </c>
      <c r="P113" s="6" t="s">
        <v>47</v>
      </c>
      <c r="Q113" s="6" t="s">
        <v>495</v>
      </c>
      <c r="R113" s="6" t="s">
        <v>496</v>
      </c>
      <c r="S113" s="6" t="s">
        <v>497</v>
      </c>
      <c r="T113" s="6" t="s">
        <v>44</v>
      </c>
      <c r="U113" s="6" t="s">
        <v>44</v>
      </c>
      <c r="V113" s="6" t="s">
        <v>44</v>
      </c>
      <c r="W113" s="6" t="s">
        <v>44</v>
      </c>
      <c r="X113" s="6" t="s">
        <v>44</v>
      </c>
      <c r="Y113" s="6" t="s">
        <v>44</v>
      </c>
      <c r="Z113" s="6" t="s">
        <v>44</v>
      </c>
      <c r="AA113" s="6" t="s">
        <v>44</v>
      </c>
      <c r="AB113" s="6" t="s">
        <v>44</v>
      </c>
      <c r="AC113" s="6" t="s">
        <v>44</v>
      </c>
      <c r="AD113" s="6" t="s">
        <v>59</v>
      </c>
    </row>
    <row r="114" spans="1:30" s="6" customFormat="1" ht="20.100000000000001" customHeight="1" x14ac:dyDescent="0.25">
      <c r="A114" s="5" t="s">
        <v>28</v>
      </c>
      <c r="B114" s="6" t="s">
        <v>482</v>
      </c>
      <c r="C114" s="6" t="s">
        <v>483</v>
      </c>
      <c r="D114" s="6">
        <v>73</v>
      </c>
      <c r="E114" s="6" t="s">
        <v>44</v>
      </c>
      <c r="F114" s="6" t="s">
        <v>44</v>
      </c>
      <c r="G114" s="6" t="s">
        <v>484</v>
      </c>
      <c r="H114" s="6" t="s">
        <v>485</v>
      </c>
      <c r="I114" s="6" t="s">
        <v>156</v>
      </c>
      <c r="J114" s="6" t="s">
        <v>47</v>
      </c>
      <c r="K114" s="6" t="s">
        <v>486</v>
      </c>
      <c r="L114" s="6" t="s">
        <v>95</v>
      </c>
      <c r="M114" s="6" t="s">
        <v>498</v>
      </c>
      <c r="N114" s="6" t="s">
        <v>499</v>
      </c>
      <c r="O114" s="6" t="s">
        <v>37</v>
      </c>
      <c r="P114" s="6" t="s">
        <v>47</v>
      </c>
      <c r="Q114" s="6" t="s">
        <v>500</v>
      </c>
      <c r="R114" s="6" t="s">
        <v>501</v>
      </c>
      <c r="S114" s="6" t="s">
        <v>502</v>
      </c>
      <c r="T114" s="6" t="s">
        <v>44</v>
      </c>
      <c r="U114" s="6" t="s">
        <v>44</v>
      </c>
      <c r="V114" s="6" t="s">
        <v>44</v>
      </c>
      <c r="W114" s="6" t="s">
        <v>44</v>
      </c>
      <c r="X114" s="6" t="s">
        <v>44</v>
      </c>
      <c r="Y114" s="6" t="s">
        <v>44</v>
      </c>
      <c r="Z114" s="6" t="s">
        <v>44</v>
      </c>
      <c r="AA114" s="6" t="s">
        <v>44</v>
      </c>
      <c r="AB114" s="6" t="s">
        <v>44</v>
      </c>
      <c r="AC114" s="6" t="s">
        <v>44</v>
      </c>
      <c r="AD114" s="6" t="s">
        <v>59</v>
      </c>
    </row>
    <row r="115" spans="1:30" s="6" customFormat="1" ht="20.100000000000001" customHeight="1" x14ac:dyDescent="0.25">
      <c r="A115" s="5" t="s">
        <v>28</v>
      </c>
      <c r="B115" s="6" t="s">
        <v>482</v>
      </c>
      <c r="C115" s="6" t="s">
        <v>483</v>
      </c>
      <c r="D115" s="6">
        <v>73</v>
      </c>
      <c r="E115" s="6" t="s">
        <v>44</v>
      </c>
      <c r="F115" s="6" t="s">
        <v>44</v>
      </c>
      <c r="G115" s="6" t="s">
        <v>484</v>
      </c>
      <c r="H115" s="6" t="s">
        <v>485</v>
      </c>
      <c r="I115" s="6" t="s">
        <v>156</v>
      </c>
      <c r="J115" s="6" t="s">
        <v>47</v>
      </c>
      <c r="K115" s="6" t="s">
        <v>486</v>
      </c>
      <c r="L115" s="6" t="s">
        <v>95</v>
      </c>
      <c r="M115" s="6" t="s">
        <v>503</v>
      </c>
      <c r="N115" s="6" t="s">
        <v>504</v>
      </c>
      <c r="O115" s="6" t="s">
        <v>37</v>
      </c>
      <c r="P115" s="6" t="s">
        <v>179</v>
      </c>
      <c r="Q115" s="6" t="s">
        <v>505</v>
      </c>
      <c r="R115" s="6" t="s">
        <v>506</v>
      </c>
      <c r="S115" s="6" t="s">
        <v>377</v>
      </c>
      <c r="T115" s="6" t="s">
        <v>44</v>
      </c>
      <c r="U115" s="6" t="s">
        <v>44</v>
      </c>
      <c r="V115" s="6" t="s">
        <v>44</v>
      </c>
      <c r="W115" s="6" t="s">
        <v>44</v>
      </c>
      <c r="X115" s="6" t="s">
        <v>44</v>
      </c>
      <c r="Y115" s="6" t="s">
        <v>44</v>
      </c>
      <c r="Z115" s="6" t="s">
        <v>44</v>
      </c>
      <c r="AA115" s="6" t="s">
        <v>44</v>
      </c>
      <c r="AB115" s="6" t="s">
        <v>44</v>
      </c>
      <c r="AC115" s="6" t="s">
        <v>44</v>
      </c>
      <c r="AD115" s="6" t="s">
        <v>59</v>
      </c>
    </row>
    <row r="116" spans="1:30" s="6" customFormat="1" ht="20.100000000000001" customHeight="1" x14ac:dyDescent="0.25">
      <c r="A116" s="5" t="s">
        <v>28</v>
      </c>
      <c r="B116" s="6" t="s">
        <v>482</v>
      </c>
      <c r="C116" s="6" t="s">
        <v>483</v>
      </c>
      <c r="D116" s="6">
        <v>73</v>
      </c>
      <c r="E116" s="6" t="s">
        <v>44</v>
      </c>
      <c r="F116" s="6" t="s">
        <v>44</v>
      </c>
      <c r="G116" s="6" t="s">
        <v>484</v>
      </c>
      <c r="H116" s="6" t="s">
        <v>485</v>
      </c>
      <c r="I116" s="6" t="s">
        <v>156</v>
      </c>
      <c r="J116" s="6" t="s">
        <v>47</v>
      </c>
      <c r="K116" s="6" t="s">
        <v>486</v>
      </c>
      <c r="L116" s="6" t="s">
        <v>95</v>
      </c>
      <c r="M116" s="6" t="s">
        <v>246</v>
      </c>
      <c r="N116" s="6" t="s">
        <v>247</v>
      </c>
      <c r="O116" s="6" t="s">
        <v>38</v>
      </c>
      <c r="P116" s="6" t="s">
        <v>47</v>
      </c>
      <c r="Q116" s="6" t="s">
        <v>507</v>
      </c>
      <c r="R116" s="6" t="s">
        <v>249</v>
      </c>
      <c r="S116" s="6" t="s">
        <v>508</v>
      </c>
      <c r="T116" s="6" t="s">
        <v>44</v>
      </c>
      <c r="U116" s="6" t="s">
        <v>44</v>
      </c>
      <c r="V116" s="6" t="s">
        <v>44</v>
      </c>
      <c r="W116" s="6" t="s">
        <v>44</v>
      </c>
      <c r="X116" s="6" t="s">
        <v>44</v>
      </c>
      <c r="Y116" s="6" t="s">
        <v>44</v>
      </c>
      <c r="Z116" s="6" t="s">
        <v>44</v>
      </c>
      <c r="AA116" s="6" t="s">
        <v>44</v>
      </c>
      <c r="AB116" s="6" t="s">
        <v>44</v>
      </c>
      <c r="AC116" s="6" t="s">
        <v>44</v>
      </c>
      <c r="AD116" s="6" t="s">
        <v>59</v>
      </c>
    </row>
    <row r="117" spans="1:30" s="6" customFormat="1" ht="20.100000000000001" customHeight="1" x14ac:dyDescent="0.25">
      <c r="A117" s="5" t="s">
        <v>28</v>
      </c>
      <c r="B117" s="6" t="s">
        <v>482</v>
      </c>
      <c r="C117" s="6" t="s">
        <v>483</v>
      </c>
      <c r="D117" s="6">
        <v>73</v>
      </c>
      <c r="E117" s="6" t="s">
        <v>44</v>
      </c>
      <c r="F117" s="6" t="s">
        <v>44</v>
      </c>
      <c r="G117" s="6" t="s">
        <v>484</v>
      </c>
      <c r="H117" s="6" t="s">
        <v>485</v>
      </c>
      <c r="I117" s="6" t="s">
        <v>156</v>
      </c>
      <c r="J117" s="6" t="s">
        <v>47</v>
      </c>
      <c r="K117" s="6" t="s">
        <v>486</v>
      </c>
      <c r="L117" s="6" t="s">
        <v>95</v>
      </c>
      <c r="M117" s="6" t="s">
        <v>509</v>
      </c>
      <c r="N117" s="6" t="s">
        <v>510</v>
      </c>
      <c r="O117" s="6" t="s">
        <v>38</v>
      </c>
      <c r="P117" s="6" t="s">
        <v>47</v>
      </c>
      <c r="Q117" s="6" t="s">
        <v>310</v>
      </c>
      <c r="R117" s="6" t="s">
        <v>511</v>
      </c>
      <c r="S117" s="6" t="s">
        <v>512</v>
      </c>
      <c r="T117" s="6" t="s">
        <v>44</v>
      </c>
      <c r="U117" s="6" t="s">
        <v>44</v>
      </c>
      <c r="V117" s="6" t="s">
        <v>44</v>
      </c>
      <c r="W117" s="6" t="s">
        <v>44</v>
      </c>
      <c r="X117" s="6" t="s">
        <v>44</v>
      </c>
      <c r="Y117" s="6" t="s">
        <v>44</v>
      </c>
      <c r="Z117" s="6" t="s">
        <v>44</v>
      </c>
      <c r="AA117" s="6" t="s">
        <v>44</v>
      </c>
      <c r="AB117" s="6" t="s">
        <v>44</v>
      </c>
      <c r="AC117" s="6" t="s">
        <v>44</v>
      </c>
      <c r="AD117" s="6" t="s">
        <v>59</v>
      </c>
    </row>
    <row r="118" spans="1:30" s="6" customFormat="1" ht="20.100000000000001" customHeight="1" x14ac:dyDescent="0.25">
      <c r="A118" s="5" t="s">
        <v>28</v>
      </c>
      <c r="B118" s="6" t="s">
        <v>482</v>
      </c>
      <c r="C118" s="6" t="s">
        <v>483</v>
      </c>
      <c r="D118" s="6">
        <v>73</v>
      </c>
      <c r="E118" s="6" t="s">
        <v>44</v>
      </c>
      <c r="F118" s="6" t="s">
        <v>44</v>
      </c>
      <c r="G118" s="6" t="s">
        <v>484</v>
      </c>
      <c r="H118" s="6" t="s">
        <v>485</v>
      </c>
      <c r="I118" s="6" t="s">
        <v>156</v>
      </c>
      <c r="J118" s="6" t="s">
        <v>47</v>
      </c>
      <c r="K118" s="6" t="s">
        <v>486</v>
      </c>
      <c r="L118" s="6" t="s">
        <v>95</v>
      </c>
      <c r="M118" s="6" t="s">
        <v>513</v>
      </c>
      <c r="N118" s="6" t="s">
        <v>514</v>
      </c>
      <c r="O118" s="6" t="s">
        <v>38</v>
      </c>
      <c r="P118" s="6" t="s">
        <v>47</v>
      </c>
      <c r="Q118" s="6" t="s">
        <v>338</v>
      </c>
      <c r="R118" s="6" t="s">
        <v>515</v>
      </c>
      <c r="S118" s="6" t="s">
        <v>473</v>
      </c>
      <c r="T118" s="6" t="s">
        <v>44</v>
      </c>
      <c r="U118" s="6" t="s">
        <v>44</v>
      </c>
      <c r="V118" s="6" t="s">
        <v>44</v>
      </c>
      <c r="W118" s="6" t="s">
        <v>44</v>
      </c>
      <c r="X118" s="6" t="s">
        <v>44</v>
      </c>
      <c r="Y118" s="6" t="s">
        <v>44</v>
      </c>
      <c r="Z118" s="6" t="s">
        <v>44</v>
      </c>
      <c r="AA118" s="6" t="s">
        <v>44</v>
      </c>
      <c r="AB118" s="6" t="s">
        <v>44</v>
      </c>
      <c r="AC118" s="6" t="s">
        <v>44</v>
      </c>
      <c r="AD118" s="6" t="s">
        <v>59</v>
      </c>
    </row>
    <row r="119" spans="1:30" s="6" customFormat="1" ht="20.100000000000001" customHeight="1" x14ac:dyDescent="0.25">
      <c r="A119" s="5" t="s">
        <v>28</v>
      </c>
      <c r="B119" s="6" t="s">
        <v>482</v>
      </c>
      <c r="C119" s="6" t="s">
        <v>483</v>
      </c>
      <c r="D119" s="6">
        <v>73</v>
      </c>
      <c r="E119" s="6" t="s">
        <v>44</v>
      </c>
      <c r="F119" s="6" t="s">
        <v>44</v>
      </c>
      <c r="G119" s="6" t="s">
        <v>484</v>
      </c>
      <c r="H119" s="6" t="s">
        <v>485</v>
      </c>
      <c r="I119" s="6" t="s">
        <v>156</v>
      </c>
      <c r="J119" s="6" t="s">
        <v>47</v>
      </c>
      <c r="K119" s="6" t="s">
        <v>486</v>
      </c>
      <c r="L119" s="6" t="s">
        <v>60</v>
      </c>
      <c r="M119" s="6" t="s">
        <v>121</v>
      </c>
      <c r="N119" s="6" t="s">
        <v>122</v>
      </c>
      <c r="O119" s="6" t="s">
        <v>63</v>
      </c>
      <c r="P119" s="6" t="s">
        <v>47</v>
      </c>
      <c r="Q119" s="6" t="s">
        <v>516</v>
      </c>
      <c r="R119" s="6" t="s">
        <v>124</v>
      </c>
      <c r="S119" s="6" t="s">
        <v>517</v>
      </c>
      <c r="T119" s="6" t="s">
        <v>44</v>
      </c>
      <c r="U119" s="6" t="s">
        <v>44</v>
      </c>
      <c r="V119" s="6" t="s">
        <v>44</v>
      </c>
      <c r="W119" s="6" t="s">
        <v>44</v>
      </c>
      <c r="X119" s="6" t="s">
        <v>44</v>
      </c>
      <c r="Y119" s="6" t="s">
        <v>44</v>
      </c>
      <c r="Z119" s="6" t="s">
        <v>44</v>
      </c>
      <c r="AA119" s="6" t="s">
        <v>44</v>
      </c>
      <c r="AB119" s="6" t="s">
        <v>44</v>
      </c>
      <c r="AC119" s="6" t="s">
        <v>44</v>
      </c>
      <c r="AD119" s="6" t="s">
        <v>59</v>
      </c>
    </row>
    <row r="120" spans="1:30" s="6" customFormat="1" ht="20.100000000000001" customHeight="1" x14ac:dyDescent="0.25">
      <c r="A120" s="5" t="s">
        <v>28</v>
      </c>
      <c r="B120" s="6" t="s">
        <v>482</v>
      </c>
      <c r="C120" s="6" t="s">
        <v>483</v>
      </c>
      <c r="D120" s="6">
        <v>73</v>
      </c>
      <c r="E120" s="6" t="s">
        <v>44</v>
      </c>
      <c r="F120" s="6" t="s">
        <v>44</v>
      </c>
      <c r="G120" s="6" t="s">
        <v>484</v>
      </c>
      <c r="H120" s="6" t="s">
        <v>485</v>
      </c>
      <c r="I120" s="6" t="s">
        <v>156</v>
      </c>
      <c r="J120" s="6" t="s">
        <v>47</v>
      </c>
      <c r="K120" s="6" t="s">
        <v>486</v>
      </c>
      <c r="L120" s="6" t="s">
        <v>60</v>
      </c>
      <c r="M120" s="6" t="s">
        <v>126</v>
      </c>
      <c r="N120" s="6" t="s">
        <v>127</v>
      </c>
      <c r="O120" s="6" t="s">
        <v>63</v>
      </c>
      <c r="P120" s="6" t="s">
        <v>47</v>
      </c>
      <c r="Q120" s="6" t="s">
        <v>518</v>
      </c>
      <c r="R120" s="6" t="s">
        <v>129</v>
      </c>
      <c r="S120" s="6" t="s">
        <v>519</v>
      </c>
      <c r="T120" s="6" t="s">
        <v>44</v>
      </c>
      <c r="U120" s="6" t="s">
        <v>44</v>
      </c>
      <c r="V120" s="6" t="s">
        <v>44</v>
      </c>
      <c r="W120" s="6" t="s">
        <v>44</v>
      </c>
      <c r="X120" s="6" t="s">
        <v>44</v>
      </c>
      <c r="Y120" s="6" t="s">
        <v>44</v>
      </c>
      <c r="Z120" s="6" t="s">
        <v>44</v>
      </c>
      <c r="AA120" s="6" t="s">
        <v>44</v>
      </c>
      <c r="AB120" s="6" t="s">
        <v>44</v>
      </c>
      <c r="AC120" s="6" t="s">
        <v>44</v>
      </c>
      <c r="AD120" s="6" t="s">
        <v>59</v>
      </c>
    </row>
    <row r="121" spans="1:30" s="6" customFormat="1" ht="20.100000000000001" customHeight="1" x14ac:dyDescent="0.25">
      <c r="A121" s="5" t="s">
        <v>28</v>
      </c>
      <c r="B121" s="6" t="s">
        <v>482</v>
      </c>
      <c r="C121" s="6" t="s">
        <v>483</v>
      </c>
      <c r="D121" s="6">
        <v>73</v>
      </c>
      <c r="E121" s="6" t="s">
        <v>44</v>
      </c>
      <c r="F121" s="6" t="s">
        <v>44</v>
      </c>
      <c r="G121" s="6" t="s">
        <v>484</v>
      </c>
      <c r="H121" s="6" t="s">
        <v>485</v>
      </c>
      <c r="I121" s="6" t="s">
        <v>156</v>
      </c>
      <c r="J121" s="6" t="s">
        <v>47</v>
      </c>
      <c r="K121" s="6" t="s">
        <v>486</v>
      </c>
      <c r="L121" s="6" t="s">
        <v>60</v>
      </c>
      <c r="M121" s="6" t="s">
        <v>520</v>
      </c>
      <c r="N121" s="6" t="s">
        <v>521</v>
      </c>
      <c r="O121" s="6" t="s">
        <v>133</v>
      </c>
      <c r="P121" s="6" t="s">
        <v>47</v>
      </c>
      <c r="Q121" s="6" t="s">
        <v>522</v>
      </c>
      <c r="R121" s="6" t="s">
        <v>523</v>
      </c>
      <c r="S121" s="6" t="s">
        <v>524</v>
      </c>
      <c r="T121" s="6" t="s">
        <v>44</v>
      </c>
      <c r="U121" s="6" t="s">
        <v>44</v>
      </c>
      <c r="V121" s="6" t="s">
        <v>44</v>
      </c>
      <c r="W121" s="6" t="s">
        <v>44</v>
      </c>
      <c r="X121" s="6" t="s">
        <v>44</v>
      </c>
      <c r="Y121" s="6" t="s">
        <v>44</v>
      </c>
      <c r="Z121" s="6" t="s">
        <v>44</v>
      </c>
      <c r="AA121" s="6" t="s">
        <v>44</v>
      </c>
      <c r="AB121" s="6" t="s">
        <v>44</v>
      </c>
      <c r="AC121" s="6" t="s">
        <v>44</v>
      </c>
      <c r="AD121" s="6" t="s">
        <v>59</v>
      </c>
    </row>
    <row r="122" spans="1:30" s="8" customFormat="1" ht="20.100000000000001" customHeight="1" thickBot="1" x14ac:dyDescent="0.3">
      <c r="A122" s="7" t="s">
        <v>28</v>
      </c>
      <c r="B122" s="8" t="s">
        <v>482</v>
      </c>
      <c r="C122" s="8" t="s">
        <v>483</v>
      </c>
      <c r="D122" s="8">
        <v>73</v>
      </c>
      <c r="E122" s="8" t="s">
        <v>44</v>
      </c>
      <c r="F122" s="8" t="s">
        <v>44</v>
      </c>
      <c r="G122" s="8" t="s">
        <v>484</v>
      </c>
      <c r="H122" s="8" t="s">
        <v>485</v>
      </c>
      <c r="I122" s="8" t="s">
        <v>156</v>
      </c>
      <c r="J122" s="8" t="s">
        <v>47</v>
      </c>
      <c r="K122" s="8" t="s">
        <v>486</v>
      </c>
      <c r="L122" s="8" t="s">
        <v>60</v>
      </c>
      <c r="M122" s="8" t="s">
        <v>525</v>
      </c>
      <c r="N122" s="8" t="s">
        <v>526</v>
      </c>
      <c r="O122" s="8" t="s">
        <v>139</v>
      </c>
      <c r="P122" s="8" t="s">
        <v>47</v>
      </c>
      <c r="Q122" s="8" t="s">
        <v>527</v>
      </c>
      <c r="R122" s="8" t="s">
        <v>528</v>
      </c>
      <c r="S122" s="8" t="s">
        <v>529</v>
      </c>
      <c r="T122" s="8" t="s">
        <v>44</v>
      </c>
      <c r="U122" s="8" t="s">
        <v>44</v>
      </c>
      <c r="V122" s="8" t="s">
        <v>44</v>
      </c>
      <c r="W122" s="8" t="s">
        <v>44</v>
      </c>
      <c r="X122" s="8" t="s">
        <v>44</v>
      </c>
      <c r="Y122" s="8" t="s">
        <v>44</v>
      </c>
      <c r="Z122" s="8" t="s">
        <v>44</v>
      </c>
      <c r="AA122" s="8" t="s">
        <v>44</v>
      </c>
      <c r="AB122" s="8" t="s">
        <v>44</v>
      </c>
      <c r="AC122" s="8" t="s">
        <v>44</v>
      </c>
      <c r="AD122" s="8" t="s">
        <v>59</v>
      </c>
    </row>
    <row r="123" spans="1:30" ht="20.100000000000001" customHeight="1" thickBot="1" x14ac:dyDescent="0.3"/>
    <row r="124" spans="1:30" s="4" customFormat="1" ht="20.100000000000001" customHeight="1" x14ac:dyDescent="0.25">
      <c r="A124" s="3" t="s">
        <v>28</v>
      </c>
      <c r="B124" s="4" t="s">
        <v>482</v>
      </c>
      <c r="C124" s="4" t="s">
        <v>530</v>
      </c>
      <c r="D124" s="4">
        <v>75</v>
      </c>
      <c r="E124" s="4" t="s">
        <v>44</v>
      </c>
      <c r="F124" s="4" t="s">
        <v>44</v>
      </c>
      <c r="G124" s="4" t="s">
        <v>531</v>
      </c>
      <c r="H124" s="4" t="s">
        <v>532</v>
      </c>
      <c r="I124" s="4" t="s">
        <v>156</v>
      </c>
      <c r="J124" s="4" t="s">
        <v>47</v>
      </c>
      <c r="K124" s="4" t="s">
        <v>533</v>
      </c>
      <c r="L124" s="4" t="s">
        <v>44</v>
      </c>
      <c r="M124" s="4" t="s">
        <v>44</v>
      </c>
      <c r="N124" s="4" t="s">
        <v>44</v>
      </c>
      <c r="O124" s="4" t="s">
        <v>44</v>
      </c>
      <c r="P124" s="4" t="s">
        <v>44</v>
      </c>
      <c r="Q124" s="4" t="s">
        <v>44</v>
      </c>
      <c r="R124" s="4" t="s">
        <v>44</v>
      </c>
      <c r="S124" s="4" t="s">
        <v>44</v>
      </c>
      <c r="T124" s="4" t="s">
        <v>534</v>
      </c>
      <c r="U124" s="4" t="s">
        <v>535</v>
      </c>
      <c r="V124" s="4" t="s">
        <v>536</v>
      </c>
      <c r="W124" s="4" t="s">
        <v>537</v>
      </c>
      <c r="X124" s="4" t="s">
        <v>55</v>
      </c>
      <c r="Y124" s="4" t="s">
        <v>56</v>
      </c>
      <c r="Z124" s="4" t="s">
        <v>55</v>
      </c>
      <c r="AA124" s="4" t="s">
        <v>56</v>
      </c>
      <c r="AB124" s="4" t="s">
        <v>55</v>
      </c>
      <c r="AC124" s="4" t="s">
        <v>56</v>
      </c>
      <c r="AD124" s="4" t="s">
        <v>59</v>
      </c>
    </row>
    <row r="125" spans="1:30" s="6" customFormat="1" ht="20.100000000000001" customHeight="1" x14ac:dyDescent="0.25">
      <c r="A125" s="5" t="s">
        <v>28</v>
      </c>
      <c r="B125" s="6" t="s">
        <v>482</v>
      </c>
      <c r="C125" s="6" t="s">
        <v>530</v>
      </c>
      <c r="D125" s="6">
        <v>75</v>
      </c>
      <c r="E125" s="6" t="s">
        <v>44</v>
      </c>
      <c r="F125" s="6" t="s">
        <v>44</v>
      </c>
      <c r="G125" s="6" t="s">
        <v>531</v>
      </c>
      <c r="H125" s="6" t="s">
        <v>532</v>
      </c>
      <c r="I125" s="6" t="s">
        <v>156</v>
      </c>
      <c r="J125" s="6" t="s">
        <v>47</v>
      </c>
      <c r="K125" s="6" t="s">
        <v>533</v>
      </c>
      <c r="L125" s="6" t="s">
        <v>95</v>
      </c>
      <c r="M125" s="6" t="s">
        <v>538</v>
      </c>
      <c r="N125" s="6" t="s">
        <v>539</v>
      </c>
      <c r="O125" s="6" t="s">
        <v>540</v>
      </c>
      <c r="P125" s="6" t="s">
        <v>47</v>
      </c>
      <c r="Q125" s="6" t="s">
        <v>541</v>
      </c>
      <c r="R125" s="6" t="s">
        <v>542</v>
      </c>
      <c r="S125" s="6" t="s">
        <v>53</v>
      </c>
      <c r="T125" s="6" t="s">
        <v>44</v>
      </c>
      <c r="U125" s="6" t="s">
        <v>44</v>
      </c>
      <c r="V125" s="6" t="s">
        <v>44</v>
      </c>
      <c r="W125" s="6" t="s">
        <v>44</v>
      </c>
      <c r="X125" s="6" t="s">
        <v>44</v>
      </c>
      <c r="Y125" s="6" t="s">
        <v>44</v>
      </c>
      <c r="Z125" s="6" t="s">
        <v>44</v>
      </c>
      <c r="AA125" s="6" t="s">
        <v>44</v>
      </c>
      <c r="AB125" s="6" t="s">
        <v>44</v>
      </c>
      <c r="AC125" s="6" t="s">
        <v>44</v>
      </c>
      <c r="AD125" s="6" t="s">
        <v>59</v>
      </c>
    </row>
    <row r="126" spans="1:30" s="6" customFormat="1" ht="20.100000000000001" customHeight="1" x14ac:dyDescent="0.25">
      <c r="A126" s="5" t="s">
        <v>28</v>
      </c>
      <c r="B126" s="6" t="s">
        <v>482</v>
      </c>
      <c r="C126" s="6" t="s">
        <v>530</v>
      </c>
      <c r="D126" s="6">
        <v>75</v>
      </c>
      <c r="E126" s="6" t="s">
        <v>44</v>
      </c>
      <c r="F126" s="6" t="s">
        <v>44</v>
      </c>
      <c r="G126" s="6" t="s">
        <v>531</v>
      </c>
      <c r="H126" s="6" t="s">
        <v>532</v>
      </c>
      <c r="I126" s="6" t="s">
        <v>156</v>
      </c>
      <c r="J126" s="6" t="s">
        <v>47</v>
      </c>
      <c r="K126" s="6" t="s">
        <v>533</v>
      </c>
      <c r="L126" s="6" t="s">
        <v>95</v>
      </c>
      <c r="M126" s="6" t="s">
        <v>543</v>
      </c>
      <c r="N126" s="6" t="s">
        <v>544</v>
      </c>
      <c r="O126" s="6" t="s">
        <v>150</v>
      </c>
      <c r="P126" s="6" t="s">
        <v>47</v>
      </c>
      <c r="Q126" s="6" t="s">
        <v>541</v>
      </c>
      <c r="R126" s="6" t="s">
        <v>545</v>
      </c>
      <c r="S126" s="6" t="s">
        <v>452</v>
      </c>
      <c r="T126" s="6" t="s">
        <v>44</v>
      </c>
      <c r="U126" s="6" t="s">
        <v>44</v>
      </c>
      <c r="V126" s="6" t="s">
        <v>44</v>
      </c>
      <c r="W126" s="6" t="s">
        <v>44</v>
      </c>
      <c r="X126" s="6" t="s">
        <v>44</v>
      </c>
      <c r="Y126" s="6" t="s">
        <v>44</v>
      </c>
      <c r="Z126" s="6" t="s">
        <v>44</v>
      </c>
      <c r="AA126" s="6" t="s">
        <v>44</v>
      </c>
      <c r="AB126" s="6" t="s">
        <v>44</v>
      </c>
      <c r="AC126" s="6" t="s">
        <v>44</v>
      </c>
      <c r="AD126" s="6" t="s">
        <v>59</v>
      </c>
    </row>
    <row r="127" spans="1:30" s="6" customFormat="1" ht="20.100000000000001" customHeight="1" x14ac:dyDescent="0.25">
      <c r="A127" s="5" t="s">
        <v>28</v>
      </c>
      <c r="B127" s="6" t="s">
        <v>482</v>
      </c>
      <c r="C127" s="6" t="s">
        <v>530</v>
      </c>
      <c r="D127" s="6">
        <v>75</v>
      </c>
      <c r="E127" s="6" t="s">
        <v>44</v>
      </c>
      <c r="F127" s="6" t="s">
        <v>44</v>
      </c>
      <c r="G127" s="6" t="s">
        <v>531</v>
      </c>
      <c r="H127" s="6" t="s">
        <v>532</v>
      </c>
      <c r="I127" s="6" t="s">
        <v>156</v>
      </c>
      <c r="J127" s="6" t="s">
        <v>47</v>
      </c>
      <c r="K127" s="6" t="s">
        <v>533</v>
      </c>
      <c r="L127" s="6" t="s">
        <v>95</v>
      </c>
      <c r="M127" s="6" t="s">
        <v>546</v>
      </c>
      <c r="N127" s="6" t="s">
        <v>547</v>
      </c>
      <c r="O127" s="6" t="s">
        <v>156</v>
      </c>
      <c r="P127" s="6" t="s">
        <v>47</v>
      </c>
      <c r="Q127" s="6" t="s">
        <v>548</v>
      </c>
      <c r="R127" s="6" t="s">
        <v>549</v>
      </c>
      <c r="S127" s="6" t="s">
        <v>550</v>
      </c>
      <c r="T127" s="6" t="s">
        <v>44</v>
      </c>
      <c r="U127" s="6" t="s">
        <v>44</v>
      </c>
      <c r="V127" s="6" t="s">
        <v>44</v>
      </c>
      <c r="W127" s="6" t="s">
        <v>44</v>
      </c>
      <c r="X127" s="6" t="s">
        <v>44</v>
      </c>
      <c r="Y127" s="6" t="s">
        <v>44</v>
      </c>
      <c r="Z127" s="6" t="s">
        <v>44</v>
      </c>
      <c r="AA127" s="6" t="s">
        <v>44</v>
      </c>
      <c r="AB127" s="6" t="s">
        <v>44</v>
      </c>
      <c r="AC127" s="6" t="s">
        <v>44</v>
      </c>
      <c r="AD127" s="6" t="s">
        <v>59</v>
      </c>
    </row>
    <row r="128" spans="1:30" s="6" customFormat="1" ht="20.100000000000001" customHeight="1" x14ac:dyDescent="0.25">
      <c r="A128" s="5" t="s">
        <v>28</v>
      </c>
      <c r="B128" s="6" t="s">
        <v>482</v>
      </c>
      <c r="C128" s="6" t="s">
        <v>530</v>
      </c>
      <c r="D128" s="6">
        <v>75</v>
      </c>
      <c r="E128" s="6" t="s">
        <v>44</v>
      </c>
      <c r="F128" s="6" t="s">
        <v>44</v>
      </c>
      <c r="G128" s="6" t="s">
        <v>531</v>
      </c>
      <c r="H128" s="6" t="s">
        <v>532</v>
      </c>
      <c r="I128" s="6" t="s">
        <v>156</v>
      </c>
      <c r="J128" s="6" t="s">
        <v>47</v>
      </c>
      <c r="K128" s="6" t="s">
        <v>533</v>
      </c>
      <c r="L128" s="6" t="s">
        <v>60</v>
      </c>
      <c r="M128" s="6" t="s">
        <v>67</v>
      </c>
      <c r="N128" s="6" t="s">
        <v>68</v>
      </c>
      <c r="O128" s="6" t="s">
        <v>63</v>
      </c>
      <c r="P128" s="6" t="s">
        <v>47</v>
      </c>
      <c r="Q128" s="6" t="s">
        <v>551</v>
      </c>
      <c r="R128" s="6" t="s">
        <v>70</v>
      </c>
      <c r="S128" s="6" t="s">
        <v>552</v>
      </c>
      <c r="T128" s="6" t="s">
        <v>44</v>
      </c>
      <c r="U128" s="6" t="s">
        <v>44</v>
      </c>
      <c r="V128" s="6" t="s">
        <v>44</v>
      </c>
      <c r="W128" s="6" t="s">
        <v>44</v>
      </c>
      <c r="X128" s="6" t="s">
        <v>44</v>
      </c>
      <c r="Y128" s="6" t="s">
        <v>44</v>
      </c>
      <c r="Z128" s="6" t="s">
        <v>44</v>
      </c>
      <c r="AA128" s="6" t="s">
        <v>44</v>
      </c>
      <c r="AB128" s="6" t="s">
        <v>44</v>
      </c>
      <c r="AC128" s="6" t="s">
        <v>44</v>
      </c>
      <c r="AD128" s="6" t="s">
        <v>59</v>
      </c>
    </row>
    <row r="129" spans="1:30" s="6" customFormat="1" ht="20.100000000000001" customHeight="1" x14ac:dyDescent="0.25">
      <c r="A129" s="5" t="s">
        <v>28</v>
      </c>
      <c r="B129" s="6" t="s">
        <v>482</v>
      </c>
      <c r="C129" s="6" t="s">
        <v>530</v>
      </c>
      <c r="D129" s="6">
        <v>75</v>
      </c>
      <c r="E129" s="6" t="s">
        <v>44</v>
      </c>
      <c r="F129" s="6" t="s">
        <v>44</v>
      </c>
      <c r="G129" s="6" t="s">
        <v>531</v>
      </c>
      <c r="H129" s="6" t="s">
        <v>532</v>
      </c>
      <c r="I129" s="6" t="s">
        <v>156</v>
      </c>
      <c r="J129" s="6" t="s">
        <v>47</v>
      </c>
      <c r="K129" s="6" t="s">
        <v>533</v>
      </c>
      <c r="L129" s="6" t="s">
        <v>60</v>
      </c>
      <c r="M129" s="6" t="s">
        <v>553</v>
      </c>
      <c r="N129" s="6" t="s">
        <v>554</v>
      </c>
      <c r="O129" s="6" t="s">
        <v>63</v>
      </c>
      <c r="P129" s="6" t="s">
        <v>47</v>
      </c>
      <c r="Q129" s="6" t="s">
        <v>555</v>
      </c>
      <c r="R129" s="6" t="s">
        <v>129</v>
      </c>
      <c r="S129" s="6" t="s">
        <v>545</v>
      </c>
      <c r="T129" s="6" t="s">
        <v>44</v>
      </c>
      <c r="U129" s="6" t="s">
        <v>44</v>
      </c>
      <c r="V129" s="6" t="s">
        <v>44</v>
      </c>
      <c r="W129" s="6" t="s">
        <v>44</v>
      </c>
      <c r="X129" s="6" t="s">
        <v>44</v>
      </c>
      <c r="Y129" s="6" t="s">
        <v>44</v>
      </c>
      <c r="Z129" s="6" t="s">
        <v>44</v>
      </c>
      <c r="AA129" s="6" t="s">
        <v>44</v>
      </c>
      <c r="AB129" s="6" t="s">
        <v>44</v>
      </c>
      <c r="AC129" s="6" t="s">
        <v>44</v>
      </c>
      <c r="AD129" s="6" t="s">
        <v>59</v>
      </c>
    </row>
    <row r="130" spans="1:30" s="6" customFormat="1" ht="20.100000000000001" customHeight="1" x14ac:dyDescent="0.25">
      <c r="A130" s="5" t="s">
        <v>28</v>
      </c>
      <c r="B130" s="6" t="s">
        <v>482</v>
      </c>
      <c r="C130" s="6" t="s">
        <v>530</v>
      </c>
      <c r="D130" s="6">
        <v>75</v>
      </c>
      <c r="E130" s="6" t="s">
        <v>44</v>
      </c>
      <c r="F130" s="6" t="s">
        <v>44</v>
      </c>
      <c r="G130" s="6" t="s">
        <v>531</v>
      </c>
      <c r="H130" s="6" t="s">
        <v>532</v>
      </c>
      <c r="I130" s="6" t="s">
        <v>156</v>
      </c>
      <c r="J130" s="6" t="s">
        <v>47</v>
      </c>
      <c r="K130" s="6" t="s">
        <v>533</v>
      </c>
      <c r="L130" s="6" t="s">
        <v>60</v>
      </c>
      <c r="M130" s="6" t="s">
        <v>520</v>
      </c>
      <c r="N130" s="6" t="s">
        <v>521</v>
      </c>
      <c r="O130" s="6" t="s">
        <v>133</v>
      </c>
      <c r="P130" s="6" t="s">
        <v>47</v>
      </c>
      <c r="Q130" s="6" t="s">
        <v>556</v>
      </c>
      <c r="R130" s="6" t="s">
        <v>523</v>
      </c>
      <c r="S130" s="6" t="s">
        <v>270</v>
      </c>
      <c r="T130" s="6" t="s">
        <v>44</v>
      </c>
      <c r="U130" s="6" t="s">
        <v>44</v>
      </c>
      <c r="V130" s="6" t="s">
        <v>44</v>
      </c>
      <c r="W130" s="6" t="s">
        <v>44</v>
      </c>
      <c r="X130" s="6" t="s">
        <v>44</v>
      </c>
      <c r="Y130" s="6" t="s">
        <v>44</v>
      </c>
      <c r="Z130" s="6" t="s">
        <v>44</v>
      </c>
      <c r="AA130" s="6" t="s">
        <v>44</v>
      </c>
      <c r="AB130" s="6" t="s">
        <v>44</v>
      </c>
      <c r="AC130" s="6" t="s">
        <v>44</v>
      </c>
      <c r="AD130" s="6" t="s">
        <v>59</v>
      </c>
    </row>
    <row r="131" spans="1:30" s="8" customFormat="1" ht="20.100000000000001" customHeight="1" thickBot="1" x14ac:dyDescent="0.3">
      <c r="A131" s="7" t="s">
        <v>28</v>
      </c>
      <c r="B131" s="8" t="s">
        <v>482</v>
      </c>
      <c r="C131" s="8" t="s">
        <v>530</v>
      </c>
      <c r="D131" s="8">
        <v>75</v>
      </c>
      <c r="E131" s="8" t="s">
        <v>44</v>
      </c>
      <c r="F131" s="8" t="s">
        <v>44</v>
      </c>
      <c r="G131" s="8" t="s">
        <v>531</v>
      </c>
      <c r="H131" s="8" t="s">
        <v>532</v>
      </c>
      <c r="I131" s="8" t="s">
        <v>156</v>
      </c>
      <c r="J131" s="8" t="s">
        <v>47</v>
      </c>
      <c r="K131" s="8" t="s">
        <v>533</v>
      </c>
      <c r="L131" s="8" t="s">
        <v>60</v>
      </c>
      <c r="M131" s="8" t="s">
        <v>525</v>
      </c>
      <c r="N131" s="8" t="s">
        <v>526</v>
      </c>
      <c r="O131" s="8" t="s">
        <v>139</v>
      </c>
      <c r="P131" s="8" t="s">
        <v>47</v>
      </c>
      <c r="Q131" s="8" t="s">
        <v>557</v>
      </c>
      <c r="R131" s="8" t="s">
        <v>528</v>
      </c>
      <c r="S131" s="8" t="s">
        <v>558</v>
      </c>
      <c r="T131" s="8" t="s">
        <v>44</v>
      </c>
      <c r="U131" s="8" t="s">
        <v>44</v>
      </c>
      <c r="V131" s="8" t="s">
        <v>44</v>
      </c>
      <c r="W131" s="8" t="s">
        <v>44</v>
      </c>
      <c r="X131" s="8" t="s">
        <v>44</v>
      </c>
      <c r="Y131" s="8" t="s">
        <v>44</v>
      </c>
      <c r="Z131" s="8" t="s">
        <v>44</v>
      </c>
      <c r="AA131" s="8" t="s">
        <v>44</v>
      </c>
      <c r="AB131" s="8" t="s">
        <v>44</v>
      </c>
      <c r="AC131" s="8" t="s">
        <v>44</v>
      </c>
      <c r="AD131" s="8" t="s">
        <v>59</v>
      </c>
    </row>
    <row r="132" spans="1:30" ht="20.100000000000001" customHeight="1" thickBot="1" x14ac:dyDescent="0.3"/>
    <row r="133" spans="1:30" s="14" customFormat="1" ht="20.100000000000001" customHeight="1" x14ac:dyDescent="0.25">
      <c r="A133" s="3" t="s">
        <v>28</v>
      </c>
      <c r="B133" s="4" t="s">
        <v>482</v>
      </c>
      <c r="C133" s="4" t="s">
        <v>559</v>
      </c>
      <c r="D133" s="4">
        <v>86</v>
      </c>
      <c r="E133" s="4" t="s">
        <v>44</v>
      </c>
      <c r="F133" s="4" t="s">
        <v>44</v>
      </c>
      <c r="G133" s="4" t="s">
        <v>560</v>
      </c>
      <c r="H133" s="4" t="s">
        <v>561</v>
      </c>
      <c r="I133" s="4" t="s">
        <v>37</v>
      </c>
      <c r="J133" s="4" t="s">
        <v>47</v>
      </c>
      <c r="K133" s="4" t="s">
        <v>562</v>
      </c>
      <c r="L133" s="4" t="s">
        <v>44</v>
      </c>
      <c r="M133" s="4" t="s">
        <v>44</v>
      </c>
      <c r="N133" s="4" t="s">
        <v>44</v>
      </c>
      <c r="O133" s="4" t="s">
        <v>44</v>
      </c>
      <c r="P133" s="4" t="s">
        <v>44</v>
      </c>
      <c r="Q133" s="4" t="s">
        <v>44</v>
      </c>
      <c r="R133" s="4" t="s">
        <v>44</v>
      </c>
      <c r="S133" s="4" t="s">
        <v>44</v>
      </c>
      <c r="T133" s="4" t="s">
        <v>563</v>
      </c>
      <c r="U133" s="4" t="s">
        <v>564</v>
      </c>
      <c r="V133" s="4" t="s">
        <v>565</v>
      </c>
      <c r="W133" s="4" t="s">
        <v>566</v>
      </c>
      <c r="X133" s="4" t="s">
        <v>55</v>
      </c>
      <c r="Y133" s="4" t="s">
        <v>56</v>
      </c>
      <c r="Z133" s="4" t="s">
        <v>55</v>
      </c>
      <c r="AA133" s="4" t="s">
        <v>56</v>
      </c>
      <c r="AB133" s="4" t="s">
        <v>55</v>
      </c>
      <c r="AC133" s="4" t="s">
        <v>56</v>
      </c>
      <c r="AD133" s="4" t="s">
        <v>59</v>
      </c>
    </row>
    <row r="134" spans="1:30" s="15" customFormat="1" ht="20.100000000000001" customHeight="1" x14ac:dyDescent="0.25">
      <c r="A134" s="5" t="s">
        <v>28</v>
      </c>
      <c r="B134" s="6" t="s">
        <v>482</v>
      </c>
      <c r="C134" s="6" t="s">
        <v>559</v>
      </c>
      <c r="D134" s="6">
        <v>86</v>
      </c>
      <c r="E134" s="6" t="s">
        <v>44</v>
      </c>
      <c r="F134" s="6" t="s">
        <v>44</v>
      </c>
      <c r="G134" s="6" t="s">
        <v>560</v>
      </c>
      <c r="H134" s="6" t="s">
        <v>561</v>
      </c>
      <c r="I134" s="6" t="s">
        <v>37</v>
      </c>
      <c r="J134" s="6" t="s">
        <v>47</v>
      </c>
      <c r="K134" s="6" t="s">
        <v>562</v>
      </c>
      <c r="L134" s="6" t="s">
        <v>95</v>
      </c>
      <c r="M134" s="6" t="s">
        <v>464</v>
      </c>
      <c r="N134" s="6" t="s">
        <v>465</v>
      </c>
      <c r="O134" s="6" t="s">
        <v>466</v>
      </c>
      <c r="P134" s="6" t="s">
        <v>47</v>
      </c>
      <c r="Q134" s="6" t="s">
        <v>567</v>
      </c>
      <c r="R134" s="6" t="s">
        <v>468</v>
      </c>
      <c r="S134" s="6" t="s">
        <v>568</v>
      </c>
      <c r="T134" s="6" t="s">
        <v>44</v>
      </c>
      <c r="U134" s="6" t="s">
        <v>44</v>
      </c>
      <c r="V134" s="6" t="s">
        <v>44</v>
      </c>
      <c r="W134" s="6" t="s">
        <v>44</v>
      </c>
      <c r="X134" s="6" t="s">
        <v>44</v>
      </c>
      <c r="Y134" s="6" t="s">
        <v>44</v>
      </c>
      <c r="Z134" s="6" t="s">
        <v>44</v>
      </c>
      <c r="AA134" s="6" t="s">
        <v>44</v>
      </c>
      <c r="AB134" s="6" t="s">
        <v>44</v>
      </c>
      <c r="AC134" s="6" t="s">
        <v>44</v>
      </c>
      <c r="AD134" s="6" t="s">
        <v>59</v>
      </c>
    </row>
    <row r="135" spans="1:30" s="15" customFormat="1" ht="20.100000000000001" customHeight="1" x14ac:dyDescent="0.25">
      <c r="A135" s="5" t="s">
        <v>28</v>
      </c>
      <c r="B135" s="6" t="s">
        <v>482</v>
      </c>
      <c r="C135" s="6" t="s">
        <v>559</v>
      </c>
      <c r="D135" s="6">
        <v>86</v>
      </c>
      <c r="E135" s="6" t="s">
        <v>44</v>
      </c>
      <c r="F135" s="6" t="s">
        <v>44</v>
      </c>
      <c r="G135" s="6" t="s">
        <v>560</v>
      </c>
      <c r="H135" s="6" t="s">
        <v>561</v>
      </c>
      <c r="I135" s="6" t="s">
        <v>37</v>
      </c>
      <c r="J135" s="6" t="s">
        <v>47</v>
      </c>
      <c r="K135" s="6" t="s">
        <v>562</v>
      </c>
      <c r="L135" s="6" t="s">
        <v>95</v>
      </c>
      <c r="M135" s="6" t="s">
        <v>336</v>
      </c>
      <c r="N135" s="6" t="s">
        <v>337</v>
      </c>
      <c r="O135" s="6" t="s">
        <v>38</v>
      </c>
      <c r="P135" s="6" t="s">
        <v>179</v>
      </c>
      <c r="Q135" s="6" t="s">
        <v>569</v>
      </c>
      <c r="R135" s="6" t="s">
        <v>339</v>
      </c>
      <c r="S135" s="6" t="s">
        <v>57</v>
      </c>
      <c r="T135" s="6" t="s">
        <v>44</v>
      </c>
      <c r="U135" s="6" t="s">
        <v>44</v>
      </c>
      <c r="V135" s="6" t="s">
        <v>44</v>
      </c>
      <c r="W135" s="6" t="s">
        <v>44</v>
      </c>
      <c r="X135" s="6" t="s">
        <v>44</v>
      </c>
      <c r="Y135" s="6" t="s">
        <v>44</v>
      </c>
      <c r="Z135" s="6" t="s">
        <v>44</v>
      </c>
      <c r="AA135" s="6" t="s">
        <v>44</v>
      </c>
      <c r="AB135" s="6" t="s">
        <v>44</v>
      </c>
      <c r="AC135" s="6" t="s">
        <v>44</v>
      </c>
      <c r="AD135" s="6" t="s">
        <v>59</v>
      </c>
    </row>
    <row r="136" spans="1:30" s="15" customFormat="1" ht="20.100000000000001" customHeight="1" x14ac:dyDescent="0.25">
      <c r="A136" s="5" t="s">
        <v>28</v>
      </c>
      <c r="B136" s="6" t="s">
        <v>482</v>
      </c>
      <c r="C136" s="6" t="s">
        <v>559</v>
      </c>
      <c r="D136" s="6">
        <v>86</v>
      </c>
      <c r="E136" s="6" t="s">
        <v>44</v>
      </c>
      <c r="F136" s="6" t="s">
        <v>44</v>
      </c>
      <c r="G136" s="6" t="s">
        <v>560</v>
      </c>
      <c r="H136" s="6" t="s">
        <v>561</v>
      </c>
      <c r="I136" s="6" t="s">
        <v>37</v>
      </c>
      <c r="J136" s="6" t="s">
        <v>47</v>
      </c>
      <c r="K136" s="6" t="s">
        <v>562</v>
      </c>
      <c r="L136" s="6" t="s">
        <v>95</v>
      </c>
      <c r="M136" s="6" t="s">
        <v>570</v>
      </c>
      <c r="N136" s="6" t="s">
        <v>571</v>
      </c>
      <c r="O136" s="6" t="s">
        <v>38</v>
      </c>
      <c r="P136" s="6" t="s">
        <v>47</v>
      </c>
      <c r="Q136" s="6" t="s">
        <v>572</v>
      </c>
      <c r="R136" s="6" t="s">
        <v>573</v>
      </c>
      <c r="S136" s="6" t="s">
        <v>220</v>
      </c>
      <c r="T136" s="6" t="s">
        <v>44</v>
      </c>
      <c r="U136" s="6" t="s">
        <v>44</v>
      </c>
      <c r="V136" s="6" t="s">
        <v>44</v>
      </c>
      <c r="W136" s="6" t="s">
        <v>44</v>
      </c>
      <c r="X136" s="6" t="s">
        <v>44</v>
      </c>
      <c r="Y136" s="6" t="s">
        <v>44</v>
      </c>
      <c r="Z136" s="6" t="s">
        <v>44</v>
      </c>
      <c r="AA136" s="6" t="s">
        <v>44</v>
      </c>
      <c r="AB136" s="6" t="s">
        <v>44</v>
      </c>
      <c r="AC136" s="6" t="s">
        <v>44</v>
      </c>
      <c r="AD136" s="6" t="s">
        <v>59</v>
      </c>
    </row>
    <row r="137" spans="1:30" s="15" customFormat="1" ht="20.100000000000001" customHeight="1" x14ac:dyDescent="0.25">
      <c r="A137" s="5" t="s">
        <v>28</v>
      </c>
      <c r="B137" s="6" t="s">
        <v>482</v>
      </c>
      <c r="C137" s="6" t="s">
        <v>559</v>
      </c>
      <c r="D137" s="6">
        <v>86</v>
      </c>
      <c r="E137" s="6" t="s">
        <v>44</v>
      </c>
      <c r="F137" s="6" t="s">
        <v>44</v>
      </c>
      <c r="G137" s="6" t="s">
        <v>560</v>
      </c>
      <c r="H137" s="6" t="s">
        <v>561</v>
      </c>
      <c r="I137" s="6" t="s">
        <v>37</v>
      </c>
      <c r="J137" s="6" t="s">
        <v>47</v>
      </c>
      <c r="K137" s="6" t="s">
        <v>562</v>
      </c>
      <c r="L137" s="6" t="s">
        <v>95</v>
      </c>
      <c r="M137" s="6" t="s">
        <v>574</v>
      </c>
      <c r="N137" s="6" t="s">
        <v>575</v>
      </c>
      <c r="O137" s="6" t="s">
        <v>38</v>
      </c>
      <c r="P137" s="6" t="s">
        <v>47</v>
      </c>
      <c r="Q137" s="6" t="s">
        <v>576</v>
      </c>
      <c r="R137" s="6" t="s">
        <v>577</v>
      </c>
      <c r="S137" s="6" t="s">
        <v>578</v>
      </c>
      <c r="T137" s="6" t="s">
        <v>44</v>
      </c>
      <c r="U137" s="6" t="s">
        <v>44</v>
      </c>
      <c r="V137" s="6" t="s">
        <v>44</v>
      </c>
      <c r="W137" s="6" t="s">
        <v>44</v>
      </c>
      <c r="X137" s="6" t="s">
        <v>44</v>
      </c>
      <c r="Y137" s="6" t="s">
        <v>44</v>
      </c>
      <c r="Z137" s="6" t="s">
        <v>44</v>
      </c>
      <c r="AA137" s="6" t="s">
        <v>44</v>
      </c>
      <c r="AB137" s="6" t="s">
        <v>44</v>
      </c>
      <c r="AC137" s="6" t="s">
        <v>44</v>
      </c>
      <c r="AD137" s="6" t="s">
        <v>59</v>
      </c>
    </row>
    <row r="138" spans="1:30" s="15" customFormat="1" ht="20.100000000000001" customHeight="1" x14ac:dyDescent="0.25">
      <c r="A138" s="5" t="s">
        <v>28</v>
      </c>
      <c r="B138" s="6" t="s">
        <v>482</v>
      </c>
      <c r="C138" s="6" t="s">
        <v>559</v>
      </c>
      <c r="D138" s="6">
        <v>86</v>
      </c>
      <c r="E138" s="6" t="s">
        <v>44</v>
      </c>
      <c r="F138" s="6" t="s">
        <v>44</v>
      </c>
      <c r="G138" s="6" t="s">
        <v>560</v>
      </c>
      <c r="H138" s="6" t="s">
        <v>561</v>
      </c>
      <c r="I138" s="6" t="s">
        <v>37</v>
      </c>
      <c r="J138" s="6" t="s">
        <v>47</v>
      </c>
      <c r="K138" s="6" t="s">
        <v>562</v>
      </c>
      <c r="L138" s="6" t="s">
        <v>95</v>
      </c>
      <c r="M138" s="6" t="s">
        <v>579</v>
      </c>
      <c r="N138" s="6" t="s">
        <v>580</v>
      </c>
      <c r="O138" s="6" t="s">
        <v>37</v>
      </c>
      <c r="P138" s="6" t="s">
        <v>47</v>
      </c>
      <c r="Q138" s="6" t="s">
        <v>581</v>
      </c>
      <c r="R138" s="6" t="s">
        <v>582</v>
      </c>
      <c r="S138" s="6" t="s">
        <v>583</v>
      </c>
      <c r="T138" s="6" t="s">
        <v>44</v>
      </c>
      <c r="U138" s="6" t="s">
        <v>44</v>
      </c>
      <c r="V138" s="6" t="s">
        <v>44</v>
      </c>
      <c r="W138" s="6" t="s">
        <v>44</v>
      </c>
      <c r="X138" s="6" t="s">
        <v>44</v>
      </c>
      <c r="Y138" s="6" t="s">
        <v>44</v>
      </c>
      <c r="Z138" s="6" t="s">
        <v>44</v>
      </c>
      <c r="AA138" s="6" t="s">
        <v>44</v>
      </c>
      <c r="AB138" s="6" t="s">
        <v>44</v>
      </c>
      <c r="AC138" s="6" t="s">
        <v>44</v>
      </c>
      <c r="AD138" s="6" t="s">
        <v>59</v>
      </c>
    </row>
    <row r="139" spans="1:30" s="15" customFormat="1" ht="20.100000000000001" customHeight="1" x14ac:dyDescent="0.25">
      <c r="A139" s="5" t="s">
        <v>28</v>
      </c>
      <c r="B139" s="6" t="s">
        <v>482</v>
      </c>
      <c r="C139" s="6" t="s">
        <v>559</v>
      </c>
      <c r="D139" s="6">
        <v>86</v>
      </c>
      <c r="E139" s="6" t="s">
        <v>44</v>
      </c>
      <c r="F139" s="6" t="s">
        <v>44</v>
      </c>
      <c r="G139" s="6" t="s">
        <v>560</v>
      </c>
      <c r="H139" s="6" t="s">
        <v>561</v>
      </c>
      <c r="I139" s="6" t="s">
        <v>37</v>
      </c>
      <c r="J139" s="6" t="s">
        <v>47</v>
      </c>
      <c r="K139" s="6" t="s">
        <v>562</v>
      </c>
      <c r="L139" s="6" t="s">
        <v>60</v>
      </c>
      <c r="M139" s="6" t="s">
        <v>67</v>
      </c>
      <c r="N139" s="6" t="s">
        <v>68</v>
      </c>
      <c r="O139" s="6" t="s">
        <v>63</v>
      </c>
      <c r="P139" s="6" t="s">
        <v>47</v>
      </c>
      <c r="Q139" s="6" t="s">
        <v>584</v>
      </c>
      <c r="R139" s="6" t="s">
        <v>70</v>
      </c>
      <c r="S139" s="6" t="s">
        <v>585</v>
      </c>
      <c r="T139" s="6" t="s">
        <v>44</v>
      </c>
      <c r="U139" s="6" t="s">
        <v>44</v>
      </c>
      <c r="V139" s="6" t="s">
        <v>44</v>
      </c>
      <c r="W139" s="6" t="s">
        <v>44</v>
      </c>
      <c r="X139" s="6" t="s">
        <v>44</v>
      </c>
      <c r="Y139" s="6" t="s">
        <v>44</v>
      </c>
      <c r="Z139" s="6" t="s">
        <v>44</v>
      </c>
      <c r="AA139" s="6" t="s">
        <v>44</v>
      </c>
      <c r="AB139" s="6" t="s">
        <v>44</v>
      </c>
      <c r="AC139" s="6" t="s">
        <v>44</v>
      </c>
      <c r="AD139" s="6" t="s">
        <v>59</v>
      </c>
    </row>
    <row r="140" spans="1:30" s="15" customFormat="1" ht="20.100000000000001" customHeight="1" x14ac:dyDescent="0.25">
      <c r="A140" s="5" t="s">
        <v>28</v>
      </c>
      <c r="B140" s="6" t="s">
        <v>482</v>
      </c>
      <c r="C140" s="6" t="s">
        <v>559</v>
      </c>
      <c r="D140" s="6">
        <v>86</v>
      </c>
      <c r="E140" s="6" t="s">
        <v>44</v>
      </c>
      <c r="F140" s="6" t="s">
        <v>44</v>
      </c>
      <c r="G140" s="6" t="s">
        <v>560</v>
      </c>
      <c r="H140" s="6" t="s">
        <v>561</v>
      </c>
      <c r="I140" s="6" t="s">
        <v>37</v>
      </c>
      <c r="J140" s="6" t="s">
        <v>47</v>
      </c>
      <c r="K140" s="6" t="s">
        <v>562</v>
      </c>
      <c r="L140" s="6" t="s">
        <v>60</v>
      </c>
      <c r="M140" s="6" t="s">
        <v>553</v>
      </c>
      <c r="N140" s="6" t="s">
        <v>554</v>
      </c>
      <c r="O140" s="6" t="s">
        <v>63</v>
      </c>
      <c r="P140" s="6" t="s">
        <v>47</v>
      </c>
      <c r="Q140" s="6" t="s">
        <v>586</v>
      </c>
      <c r="R140" s="6" t="s">
        <v>129</v>
      </c>
      <c r="S140" s="6" t="s">
        <v>587</v>
      </c>
      <c r="T140" s="6" t="s">
        <v>44</v>
      </c>
      <c r="U140" s="6" t="s">
        <v>44</v>
      </c>
      <c r="V140" s="6" t="s">
        <v>44</v>
      </c>
      <c r="W140" s="6" t="s">
        <v>44</v>
      </c>
      <c r="X140" s="6" t="s">
        <v>44</v>
      </c>
      <c r="Y140" s="6" t="s">
        <v>44</v>
      </c>
      <c r="Z140" s="6" t="s">
        <v>44</v>
      </c>
      <c r="AA140" s="6" t="s">
        <v>44</v>
      </c>
      <c r="AB140" s="6" t="s">
        <v>44</v>
      </c>
      <c r="AC140" s="6" t="s">
        <v>44</v>
      </c>
      <c r="AD140" s="6" t="s">
        <v>59</v>
      </c>
    </row>
    <row r="141" spans="1:30" s="15" customFormat="1" ht="20.100000000000001" customHeight="1" x14ac:dyDescent="0.25">
      <c r="A141" s="5" t="s">
        <v>28</v>
      </c>
      <c r="B141" s="6" t="s">
        <v>482</v>
      </c>
      <c r="C141" s="6" t="s">
        <v>559</v>
      </c>
      <c r="D141" s="6">
        <v>86</v>
      </c>
      <c r="E141" s="6" t="s">
        <v>44</v>
      </c>
      <c r="F141" s="6" t="s">
        <v>44</v>
      </c>
      <c r="G141" s="6" t="s">
        <v>560</v>
      </c>
      <c r="H141" s="6" t="s">
        <v>561</v>
      </c>
      <c r="I141" s="6" t="s">
        <v>37</v>
      </c>
      <c r="J141" s="6" t="s">
        <v>47</v>
      </c>
      <c r="K141" s="6" t="s">
        <v>562</v>
      </c>
      <c r="L141" s="6" t="s">
        <v>60</v>
      </c>
      <c r="M141" s="6" t="s">
        <v>520</v>
      </c>
      <c r="N141" s="6" t="s">
        <v>521</v>
      </c>
      <c r="O141" s="6" t="s">
        <v>133</v>
      </c>
      <c r="P141" s="6" t="s">
        <v>47</v>
      </c>
      <c r="Q141" s="6" t="s">
        <v>588</v>
      </c>
      <c r="R141" s="6" t="s">
        <v>523</v>
      </c>
      <c r="S141" s="6" t="s">
        <v>589</v>
      </c>
      <c r="T141" s="6" t="s">
        <v>44</v>
      </c>
      <c r="U141" s="6" t="s">
        <v>44</v>
      </c>
      <c r="V141" s="6" t="s">
        <v>44</v>
      </c>
      <c r="W141" s="6" t="s">
        <v>44</v>
      </c>
      <c r="X141" s="6" t="s">
        <v>44</v>
      </c>
      <c r="Y141" s="6" t="s">
        <v>44</v>
      </c>
      <c r="Z141" s="6" t="s">
        <v>44</v>
      </c>
      <c r="AA141" s="6" t="s">
        <v>44</v>
      </c>
      <c r="AB141" s="6" t="s">
        <v>44</v>
      </c>
      <c r="AC141" s="6" t="s">
        <v>44</v>
      </c>
      <c r="AD141" s="6" t="s">
        <v>59</v>
      </c>
    </row>
    <row r="142" spans="1:30" s="16" customFormat="1" ht="20.100000000000001" customHeight="1" thickBot="1" x14ac:dyDescent="0.3">
      <c r="A142" s="7" t="s">
        <v>28</v>
      </c>
      <c r="B142" s="8" t="s">
        <v>482</v>
      </c>
      <c r="C142" s="8" t="s">
        <v>559</v>
      </c>
      <c r="D142" s="8">
        <v>86</v>
      </c>
      <c r="E142" s="8" t="s">
        <v>44</v>
      </c>
      <c r="F142" s="8" t="s">
        <v>44</v>
      </c>
      <c r="G142" s="8" t="s">
        <v>560</v>
      </c>
      <c r="H142" s="8" t="s">
        <v>561</v>
      </c>
      <c r="I142" s="8" t="s">
        <v>37</v>
      </c>
      <c r="J142" s="8" t="s">
        <v>47</v>
      </c>
      <c r="K142" s="8" t="s">
        <v>562</v>
      </c>
      <c r="L142" s="8" t="s">
        <v>60</v>
      </c>
      <c r="M142" s="8" t="s">
        <v>525</v>
      </c>
      <c r="N142" s="8" t="s">
        <v>526</v>
      </c>
      <c r="O142" s="8" t="s">
        <v>139</v>
      </c>
      <c r="P142" s="8" t="s">
        <v>47</v>
      </c>
      <c r="Q142" s="8" t="s">
        <v>590</v>
      </c>
      <c r="R142" s="8" t="s">
        <v>528</v>
      </c>
      <c r="S142" s="8" t="s">
        <v>591</v>
      </c>
      <c r="T142" s="8" t="s">
        <v>44</v>
      </c>
      <c r="U142" s="8" t="s">
        <v>44</v>
      </c>
      <c r="V142" s="8" t="s">
        <v>44</v>
      </c>
      <c r="W142" s="8" t="s">
        <v>44</v>
      </c>
      <c r="X142" s="8" t="s">
        <v>44</v>
      </c>
      <c r="Y142" s="8" t="s">
        <v>44</v>
      </c>
      <c r="Z142" s="8" t="s">
        <v>44</v>
      </c>
      <c r="AA142" s="8" t="s">
        <v>44</v>
      </c>
      <c r="AB142" s="8" t="s">
        <v>44</v>
      </c>
      <c r="AC142" s="8" t="s">
        <v>44</v>
      </c>
      <c r="AD142" s="8" t="s">
        <v>59</v>
      </c>
    </row>
    <row r="143" spans="1:30" ht="20.100000000000001" customHeight="1" thickBot="1" x14ac:dyDescent="0.3"/>
    <row r="144" spans="1:30" s="14" customFormat="1" ht="20.100000000000001" customHeight="1" x14ac:dyDescent="0.25">
      <c r="A144" s="3" t="s">
        <v>592</v>
      </c>
      <c r="B144" s="4" t="s">
        <v>593</v>
      </c>
      <c r="C144" s="4" t="s">
        <v>594</v>
      </c>
      <c r="D144" s="4">
        <v>106</v>
      </c>
      <c r="E144" s="4" t="s">
        <v>44</v>
      </c>
      <c r="F144" s="4" t="s">
        <v>44</v>
      </c>
      <c r="G144" s="4" t="s">
        <v>595</v>
      </c>
      <c r="H144" s="4" t="s">
        <v>596</v>
      </c>
      <c r="I144" s="4" t="s">
        <v>156</v>
      </c>
      <c r="J144" s="4" t="s">
        <v>47</v>
      </c>
      <c r="K144" s="4" t="s">
        <v>597</v>
      </c>
      <c r="L144" s="4" t="s">
        <v>44</v>
      </c>
      <c r="M144" s="4" t="s">
        <v>44</v>
      </c>
      <c r="N144" s="4" t="s">
        <v>44</v>
      </c>
      <c r="O144" s="4" t="s">
        <v>44</v>
      </c>
      <c r="P144" s="4" t="s">
        <v>44</v>
      </c>
      <c r="Q144" s="4" t="s">
        <v>44</v>
      </c>
      <c r="R144" s="4" t="s">
        <v>44</v>
      </c>
      <c r="S144" s="4" t="s">
        <v>44</v>
      </c>
      <c r="T144" s="4" t="s">
        <v>598</v>
      </c>
      <c r="U144" s="4" t="s">
        <v>599</v>
      </c>
      <c r="V144" s="4" t="s">
        <v>600</v>
      </c>
      <c r="W144" s="4" t="s">
        <v>601</v>
      </c>
      <c r="X144" s="4" t="s">
        <v>55</v>
      </c>
      <c r="Y144" s="4" t="s">
        <v>56</v>
      </c>
      <c r="Z144" s="4" t="s">
        <v>55</v>
      </c>
      <c r="AA144" s="4" t="s">
        <v>56</v>
      </c>
      <c r="AB144" s="4" t="s">
        <v>55</v>
      </c>
      <c r="AC144" s="4" t="s">
        <v>56</v>
      </c>
      <c r="AD144" s="4" t="s">
        <v>59</v>
      </c>
    </row>
    <row r="145" spans="1:30" s="15" customFormat="1" ht="20.100000000000001" customHeight="1" x14ac:dyDescent="0.25">
      <c r="A145" s="5" t="s">
        <v>592</v>
      </c>
      <c r="B145" s="6" t="s">
        <v>593</v>
      </c>
      <c r="C145" s="6" t="s">
        <v>594</v>
      </c>
      <c r="D145" s="6">
        <v>106</v>
      </c>
      <c r="E145" s="6" t="s">
        <v>44</v>
      </c>
      <c r="F145" s="6" t="s">
        <v>44</v>
      </c>
      <c r="G145" s="6" t="s">
        <v>595</v>
      </c>
      <c r="H145" s="6" t="s">
        <v>596</v>
      </c>
      <c r="I145" s="6" t="s">
        <v>156</v>
      </c>
      <c r="J145" s="6" t="s">
        <v>47</v>
      </c>
      <c r="K145" s="6" t="s">
        <v>597</v>
      </c>
      <c r="L145" s="6" t="s">
        <v>60</v>
      </c>
      <c r="M145" s="6" t="s">
        <v>602</v>
      </c>
      <c r="N145" s="6" t="s">
        <v>603</v>
      </c>
      <c r="O145" s="6" t="s">
        <v>79</v>
      </c>
      <c r="P145" s="6" t="s">
        <v>47</v>
      </c>
      <c r="Q145" s="6" t="s">
        <v>604</v>
      </c>
      <c r="R145" s="6" t="s">
        <v>605</v>
      </c>
      <c r="S145" s="6" t="s">
        <v>606</v>
      </c>
      <c r="T145" s="6" t="s">
        <v>44</v>
      </c>
      <c r="U145" s="6" t="s">
        <v>44</v>
      </c>
      <c r="V145" s="6" t="s">
        <v>44</v>
      </c>
      <c r="W145" s="6" t="s">
        <v>44</v>
      </c>
      <c r="X145" s="6" t="s">
        <v>44</v>
      </c>
      <c r="Y145" s="6" t="s">
        <v>44</v>
      </c>
      <c r="Z145" s="6" t="s">
        <v>44</v>
      </c>
      <c r="AA145" s="6" t="s">
        <v>44</v>
      </c>
      <c r="AB145" s="6" t="s">
        <v>44</v>
      </c>
      <c r="AC145" s="6" t="s">
        <v>44</v>
      </c>
      <c r="AD145" s="6" t="s">
        <v>59</v>
      </c>
    </row>
    <row r="146" spans="1:30" s="15" customFormat="1" ht="20.100000000000001" customHeight="1" x14ac:dyDescent="0.25">
      <c r="A146" s="5" t="s">
        <v>592</v>
      </c>
      <c r="B146" s="6" t="s">
        <v>593</v>
      </c>
      <c r="C146" s="6" t="s">
        <v>594</v>
      </c>
      <c r="D146" s="6">
        <v>106</v>
      </c>
      <c r="E146" s="6" t="s">
        <v>44</v>
      </c>
      <c r="F146" s="6" t="s">
        <v>44</v>
      </c>
      <c r="G146" s="6" t="s">
        <v>595</v>
      </c>
      <c r="H146" s="6" t="s">
        <v>596</v>
      </c>
      <c r="I146" s="6" t="s">
        <v>156</v>
      </c>
      <c r="J146" s="6" t="s">
        <v>47</v>
      </c>
      <c r="K146" s="6" t="s">
        <v>597</v>
      </c>
      <c r="L146" s="6" t="s">
        <v>60</v>
      </c>
      <c r="M146" s="6" t="s">
        <v>61</v>
      </c>
      <c r="N146" s="6" t="s">
        <v>62</v>
      </c>
      <c r="O146" s="6" t="s">
        <v>63</v>
      </c>
      <c r="P146" s="6" t="s">
        <v>47</v>
      </c>
      <c r="Q146" s="6" t="s">
        <v>607</v>
      </c>
      <c r="R146" s="6" t="s">
        <v>65</v>
      </c>
      <c r="S146" s="6" t="s">
        <v>608</v>
      </c>
      <c r="T146" s="6" t="s">
        <v>44</v>
      </c>
      <c r="U146" s="6" t="s">
        <v>44</v>
      </c>
      <c r="V146" s="6" t="s">
        <v>44</v>
      </c>
      <c r="W146" s="6" t="s">
        <v>44</v>
      </c>
      <c r="X146" s="6" t="s">
        <v>44</v>
      </c>
      <c r="Y146" s="6" t="s">
        <v>44</v>
      </c>
      <c r="Z146" s="6" t="s">
        <v>44</v>
      </c>
      <c r="AA146" s="6" t="s">
        <v>44</v>
      </c>
      <c r="AB146" s="6" t="s">
        <v>44</v>
      </c>
      <c r="AC146" s="6" t="s">
        <v>44</v>
      </c>
      <c r="AD146" s="6" t="s">
        <v>59</v>
      </c>
    </row>
    <row r="147" spans="1:30" s="16" customFormat="1" ht="20.100000000000001" customHeight="1" thickBot="1" x14ac:dyDescent="0.3">
      <c r="A147" s="7" t="s">
        <v>592</v>
      </c>
      <c r="B147" s="8" t="s">
        <v>593</v>
      </c>
      <c r="C147" s="8" t="s">
        <v>594</v>
      </c>
      <c r="D147" s="8">
        <v>106</v>
      </c>
      <c r="E147" s="8" t="s">
        <v>44</v>
      </c>
      <c r="F147" s="8" t="s">
        <v>44</v>
      </c>
      <c r="G147" s="8" t="s">
        <v>595</v>
      </c>
      <c r="H147" s="8" t="s">
        <v>596</v>
      </c>
      <c r="I147" s="8" t="s">
        <v>156</v>
      </c>
      <c r="J147" s="8" t="s">
        <v>47</v>
      </c>
      <c r="K147" s="8" t="s">
        <v>597</v>
      </c>
      <c r="L147" s="8" t="s">
        <v>60</v>
      </c>
      <c r="M147" s="8" t="s">
        <v>67</v>
      </c>
      <c r="N147" s="8" t="s">
        <v>68</v>
      </c>
      <c r="O147" s="8" t="s">
        <v>63</v>
      </c>
      <c r="P147" s="8" t="s">
        <v>47</v>
      </c>
      <c r="Q147" s="8" t="s">
        <v>609</v>
      </c>
      <c r="R147" s="8" t="s">
        <v>70</v>
      </c>
      <c r="S147" s="8" t="s">
        <v>610</v>
      </c>
      <c r="T147" s="8" t="s">
        <v>44</v>
      </c>
      <c r="U147" s="8" t="s">
        <v>44</v>
      </c>
      <c r="V147" s="8" t="s">
        <v>44</v>
      </c>
      <c r="W147" s="8" t="s">
        <v>44</v>
      </c>
      <c r="X147" s="8" t="s">
        <v>44</v>
      </c>
      <c r="Y147" s="8" t="s">
        <v>44</v>
      </c>
      <c r="Z147" s="8" t="s">
        <v>44</v>
      </c>
      <c r="AA147" s="8" t="s">
        <v>44</v>
      </c>
      <c r="AB147" s="8" t="s">
        <v>44</v>
      </c>
      <c r="AC147" s="8" t="s">
        <v>44</v>
      </c>
      <c r="AD147" s="8" t="s">
        <v>59</v>
      </c>
    </row>
    <row r="148" spans="1:30" ht="20.100000000000001" customHeight="1" thickBot="1" x14ac:dyDescent="0.3"/>
    <row r="149" spans="1:30" s="14" customFormat="1" ht="20.100000000000001" customHeight="1" x14ac:dyDescent="0.25">
      <c r="A149" s="3" t="s">
        <v>399</v>
      </c>
      <c r="B149" s="4" t="s">
        <v>400</v>
      </c>
      <c r="C149" s="4" t="s">
        <v>401</v>
      </c>
      <c r="D149" s="4">
        <v>210</v>
      </c>
      <c r="E149" s="4" t="s">
        <v>44</v>
      </c>
      <c r="F149" s="4" t="s">
        <v>44</v>
      </c>
      <c r="G149" s="4" t="s">
        <v>611</v>
      </c>
      <c r="H149" s="4" t="s">
        <v>612</v>
      </c>
      <c r="I149" s="4" t="s">
        <v>79</v>
      </c>
      <c r="J149" s="4" t="s">
        <v>47</v>
      </c>
      <c r="K149" s="4" t="s">
        <v>613</v>
      </c>
      <c r="L149" s="4" t="s">
        <v>44</v>
      </c>
      <c r="M149" s="4" t="s">
        <v>44</v>
      </c>
      <c r="N149" s="4" t="s">
        <v>44</v>
      </c>
      <c r="O149" s="4" t="s">
        <v>44</v>
      </c>
      <c r="P149" s="4" t="s">
        <v>44</v>
      </c>
      <c r="Q149" s="4" t="s">
        <v>44</v>
      </c>
      <c r="R149" s="4" t="s">
        <v>44</v>
      </c>
      <c r="S149" s="4" t="s">
        <v>44</v>
      </c>
      <c r="T149" s="4" t="s">
        <v>614</v>
      </c>
      <c r="U149" s="4" t="s">
        <v>615</v>
      </c>
      <c r="V149" s="4" t="s">
        <v>616</v>
      </c>
      <c r="W149" s="4" t="s">
        <v>617</v>
      </c>
      <c r="X149" s="4" t="s">
        <v>203</v>
      </c>
      <c r="Y149" s="4" t="s">
        <v>618</v>
      </c>
      <c r="Z149" s="4" t="s">
        <v>55</v>
      </c>
      <c r="AA149" s="4" t="s">
        <v>56</v>
      </c>
      <c r="AB149" s="4" t="s">
        <v>176</v>
      </c>
      <c r="AC149" s="4" t="s">
        <v>619</v>
      </c>
      <c r="AD149" s="4" t="s">
        <v>59</v>
      </c>
    </row>
    <row r="150" spans="1:30" s="15" customFormat="1" ht="20.100000000000001" customHeight="1" x14ac:dyDescent="0.25">
      <c r="A150" s="5" t="s">
        <v>399</v>
      </c>
      <c r="B150" s="6" t="s">
        <v>400</v>
      </c>
      <c r="C150" s="6" t="s">
        <v>401</v>
      </c>
      <c r="D150" s="6">
        <v>210</v>
      </c>
      <c r="E150" s="6" t="s">
        <v>44</v>
      </c>
      <c r="F150" s="6" t="s">
        <v>44</v>
      </c>
      <c r="G150" s="6" t="s">
        <v>611</v>
      </c>
      <c r="H150" s="6" t="s">
        <v>612</v>
      </c>
      <c r="I150" s="6" t="s">
        <v>79</v>
      </c>
      <c r="J150" s="6" t="s">
        <v>47</v>
      </c>
      <c r="K150" s="6" t="s">
        <v>613</v>
      </c>
      <c r="L150" s="6" t="s">
        <v>95</v>
      </c>
      <c r="M150" s="6" t="s">
        <v>620</v>
      </c>
      <c r="N150" s="6" t="s">
        <v>621</v>
      </c>
      <c r="O150" s="6" t="s">
        <v>79</v>
      </c>
      <c r="P150" s="6" t="s">
        <v>179</v>
      </c>
      <c r="Q150" s="6" t="s">
        <v>418</v>
      </c>
      <c r="R150" s="6" t="s">
        <v>622</v>
      </c>
      <c r="S150" s="6" t="s">
        <v>623</v>
      </c>
      <c r="T150" s="6" t="s">
        <v>44</v>
      </c>
      <c r="U150" s="6" t="s">
        <v>44</v>
      </c>
      <c r="V150" s="6" t="s">
        <v>44</v>
      </c>
      <c r="W150" s="6" t="s">
        <v>44</v>
      </c>
      <c r="X150" s="6" t="s">
        <v>44</v>
      </c>
      <c r="Y150" s="6" t="s">
        <v>44</v>
      </c>
      <c r="Z150" s="6" t="s">
        <v>44</v>
      </c>
      <c r="AA150" s="6" t="s">
        <v>44</v>
      </c>
      <c r="AB150" s="6" t="s">
        <v>44</v>
      </c>
      <c r="AC150" s="6" t="s">
        <v>44</v>
      </c>
      <c r="AD150" s="6" t="s">
        <v>59</v>
      </c>
    </row>
    <row r="151" spans="1:30" s="15" customFormat="1" ht="20.100000000000001" customHeight="1" x14ac:dyDescent="0.25">
      <c r="A151" s="5" t="s">
        <v>399</v>
      </c>
      <c r="B151" s="6" t="s">
        <v>400</v>
      </c>
      <c r="C151" s="6" t="s">
        <v>401</v>
      </c>
      <c r="D151" s="6">
        <v>210</v>
      </c>
      <c r="E151" s="6" t="s">
        <v>44</v>
      </c>
      <c r="F151" s="6" t="s">
        <v>44</v>
      </c>
      <c r="G151" s="6" t="s">
        <v>611</v>
      </c>
      <c r="H151" s="6" t="s">
        <v>612</v>
      </c>
      <c r="I151" s="6" t="s">
        <v>79</v>
      </c>
      <c r="J151" s="6" t="s">
        <v>47</v>
      </c>
      <c r="K151" s="6" t="s">
        <v>613</v>
      </c>
      <c r="L151" s="6" t="s">
        <v>95</v>
      </c>
      <c r="M151" s="6" t="s">
        <v>183</v>
      </c>
      <c r="N151" s="6" t="s">
        <v>184</v>
      </c>
      <c r="O151" s="6" t="s">
        <v>38</v>
      </c>
      <c r="P151" s="6" t="s">
        <v>47</v>
      </c>
      <c r="Q151" s="6" t="s">
        <v>624</v>
      </c>
      <c r="R151" s="6" t="s">
        <v>186</v>
      </c>
      <c r="S151" s="6" t="s">
        <v>625</v>
      </c>
      <c r="T151" s="6" t="s">
        <v>44</v>
      </c>
      <c r="U151" s="6" t="s">
        <v>44</v>
      </c>
      <c r="V151" s="6" t="s">
        <v>44</v>
      </c>
      <c r="W151" s="6" t="s">
        <v>44</v>
      </c>
      <c r="X151" s="6" t="s">
        <v>44</v>
      </c>
      <c r="Y151" s="6" t="s">
        <v>44</v>
      </c>
      <c r="Z151" s="6" t="s">
        <v>44</v>
      </c>
      <c r="AA151" s="6" t="s">
        <v>44</v>
      </c>
      <c r="AB151" s="6" t="s">
        <v>44</v>
      </c>
      <c r="AC151" s="6" t="s">
        <v>44</v>
      </c>
      <c r="AD151" s="6" t="s">
        <v>59</v>
      </c>
    </row>
    <row r="152" spans="1:30" s="15" customFormat="1" ht="20.100000000000001" customHeight="1" x14ac:dyDescent="0.25">
      <c r="A152" s="5" t="s">
        <v>399</v>
      </c>
      <c r="B152" s="6" t="s">
        <v>400</v>
      </c>
      <c r="C152" s="6" t="s">
        <v>401</v>
      </c>
      <c r="D152" s="6">
        <v>210</v>
      </c>
      <c r="E152" s="6" t="s">
        <v>44</v>
      </c>
      <c r="F152" s="6" t="s">
        <v>44</v>
      </c>
      <c r="G152" s="6" t="s">
        <v>611</v>
      </c>
      <c r="H152" s="6" t="s">
        <v>612</v>
      </c>
      <c r="I152" s="6" t="s">
        <v>79</v>
      </c>
      <c r="J152" s="6" t="s">
        <v>47</v>
      </c>
      <c r="K152" s="6" t="s">
        <v>613</v>
      </c>
      <c r="L152" s="6" t="s">
        <v>60</v>
      </c>
      <c r="M152" s="6" t="s">
        <v>195</v>
      </c>
      <c r="N152" s="6" t="s">
        <v>196</v>
      </c>
      <c r="O152" s="6" t="s">
        <v>63</v>
      </c>
      <c r="P152" s="6" t="s">
        <v>47</v>
      </c>
      <c r="Q152" s="6" t="s">
        <v>626</v>
      </c>
      <c r="R152" s="6" t="s">
        <v>198</v>
      </c>
      <c r="S152" s="6" t="s">
        <v>627</v>
      </c>
      <c r="T152" s="6" t="s">
        <v>44</v>
      </c>
      <c r="U152" s="6" t="s">
        <v>44</v>
      </c>
      <c r="V152" s="6" t="s">
        <v>44</v>
      </c>
      <c r="W152" s="6" t="s">
        <v>44</v>
      </c>
      <c r="X152" s="6" t="s">
        <v>44</v>
      </c>
      <c r="Y152" s="6" t="s">
        <v>44</v>
      </c>
      <c r="Z152" s="6" t="s">
        <v>44</v>
      </c>
      <c r="AA152" s="6" t="s">
        <v>44</v>
      </c>
      <c r="AB152" s="6" t="s">
        <v>44</v>
      </c>
      <c r="AC152" s="6" t="s">
        <v>44</v>
      </c>
      <c r="AD152" s="6" t="s">
        <v>59</v>
      </c>
    </row>
    <row r="153" spans="1:30" s="15" customFormat="1" ht="20.100000000000001" customHeight="1" x14ac:dyDescent="0.25">
      <c r="A153" s="5" t="s">
        <v>399</v>
      </c>
      <c r="B153" s="6" t="s">
        <v>400</v>
      </c>
      <c r="C153" s="6" t="s">
        <v>401</v>
      </c>
      <c r="D153" s="6">
        <v>210</v>
      </c>
      <c r="E153" s="6" t="s">
        <v>44</v>
      </c>
      <c r="F153" s="6" t="s">
        <v>44</v>
      </c>
      <c r="G153" s="6" t="s">
        <v>611</v>
      </c>
      <c r="H153" s="6" t="s">
        <v>612</v>
      </c>
      <c r="I153" s="6" t="s">
        <v>79</v>
      </c>
      <c r="J153" s="6" t="s">
        <v>47</v>
      </c>
      <c r="K153" s="6" t="s">
        <v>613</v>
      </c>
      <c r="L153" s="6" t="s">
        <v>60</v>
      </c>
      <c r="M153" s="6" t="s">
        <v>200</v>
      </c>
      <c r="N153" s="6" t="s">
        <v>201</v>
      </c>
      <c r="O153" s="6" t="s">
        <v>133</v>
      </c>
      <c r="P153" s="6" t="s">
        <v>47</v>
      </c>
      <c r="Q153" s="6" t="s">
        <v>628</v>
      </c>
      <c r="R153" s="6" t="s">
        <v>203</v>
      </c>
      <c r="S153" s="6" t="s">
        <v>629</v>
      </c>
      <c r="T153" s="6" t="s">
        <v>44</v>
      </c>
      <c r="U153" s="6" t="s">
        <v>44</v>
      </c>
      <c r="V153" s="6" t="s">
        <v>44</v>
      </c>
      <c r="W153" s="6" t="s">
        <v>44</v>
      </c>
      <c r="X153" s="6" t="s">
        <v>44</v>
      </c>
      <c r="Y153" s="6" t="s">
        <v>44</v>
      </c>
      <c r="Z153" s="6" t="s">
        <v>44</v>
      </c>
      <c r="AA153" s="6" t="s">
        <v>44</v>
      </c>
      <c r="AB153" s="6" t="s">
        <v>44</v>
      </c>
      <c r="AC153" s="6" t="s">
        <v>44</v>
      </c>
      <c r="AD153" s="6" t="s">
        <v>59</v>
      </c>
    </row>
    <row r="154" spans="1:30" s="16" customFormat="1" ht="20.100000000000001" customHeight="1" thickBot="1" x14ac:dyDescent="0.3">
      <c r="A154" s="7" t="s">
        <v>399</v>
      </c>
      <c r="B154" s="8" t="s">
        <v>400</v>
      </c>
      <c r="C154" s="8" t="s">
        <v>401</v>
      </c>
      <c r="D154" s="8">
        <v>210</v>
      </c>
      <c r="E154" s="8" t="s">
        <v>44</v>
      </c>
      <c r="F154" s="8" t="s">
        <v>44</v>
      </c>
      <c r="G154" s="8" t="s">
        <v>611</v>
      </c>
      <c r="H154" s="8" t="s">
        <v>612</v>
      </c>
      <c r="I154" s="8" t="s">
        <v>79</v>
      </c>
      <c r="J154" s="8" t="s">
        <v>47</v>
      </c>
      <c r="K154" s="8" t="s">
        <v>613</v>
      </c>
      <c r="L154" s="8" t="s">
        <v>60</v>
      </c>
      <c r="M154" s="8" t="s">
        <v>205</v>
      </c>
      <c r="N154" s="8" t="s">
        <v>206</v>
      </c>
      <c r="O154" s="8" t="s">
        <v>139</v>
      </c>
      <c r="P154" s="8" t="s">
        <v>179</v>
      </c>
      <c r="Q154" s="8" t="s">
        <v>630</v>
      </c>
      <c r="R154" s="8" t="s">
        <v>208</v>
      </c>
      <c r="S154" s="8" t="s">
        <v>631</v>
      </c>
      <c r="T154" s="8" t="s">
        <v>44</v>
      </c>
      <c r="U154" s="8" t="s">
        <v>44</v>
      </c>
      <c r="V154" s="8" t="s">
        <v>44</v>
      </c>
      <c r="W154" s="8" t="s">
        <v>44</v>
      </c>
      <c r="X154" s="8" t="s">
        <v>44</v>
      </c>
      <c r="Y154" s="8" t="s">
        <v>44</v>
      </c>
      <c r="Z154" s="8" t="s">
        <v>44</v>
      </c>
      <c r="AA154" s="8" t="s">
        <v>44</v>
      </c>
      <c r="AB154" s="8" t="s">
        <v>44</v>
      </c>
      <c r="AC154" s="8" t="s">
        <v>44</v>
      </c>
      <c r="AD154" s="8" t="s">
        <v>59</v>
      </c>
    </row>
    <row r="155" spans="1:30" ht="20.100000000000001" customHeight="1" thickBot="1" x14ac:dyDescent="0.3"/>
    <row r="156" spans="1:30" s="14" customFormat="1" ht="20.100000000000001" customHeight="1" x14ac:dyDescent="0.25">
      <c r="A156" s="3" t="s">
        <v>592</v>
      </c>
      <c r="B156" s="4" t="s">
        <v>593</v>
      </c>
      <c r="C156" s="4" t="s">
        <v>632</v>
      </c>
      <c r="D156" s="4">
        <v>107</v>
      </c>
      <c r="E156" s="4" t="s">
        <v>44</v>
      </c>
      <c r="F156" s="4" t="s">
        <v>44</v>
      </c>
      <c r="G156" s="4" t="s">
        <v>633</v>
      </c>
      <c r="H156" s="4" t="s">
        <v>634</v>
      </c>
      <c r="I156" s="4" t="s">
        <v>156</v>
      </c>
      <c r="J156" s="4" t="s">
        <v>47</v>
      </c>
      <c r="K156" s="4" t="s">
        <v>635</v>
      </c>
      <c r="L156" s="4" t="s">
        <v>44</v>
      </c>
      <c r="M156" s="4" t="s">
        <v>44</v>
      </c>
      <c r="N156" s="4" t="s">
        <v>44</v>
      </c>
      <c r="O156" s="4" t="s">
        <v>44</v>
      </c>
      <c r="P156" s="4" t="s">
        <v>44</v>
      </c>
      <c r="Q156" s="4" t="s">
        <v>44</v>
      </c>
      <c r="R156" s="4" t="s">
        <v>44</v>
      </c>
      <c r="S156" s="4" t="s">
        <v>44</v>
      </c>
      <c r="T156" s="4" t="s">
        <v>636</v>
      </c>
      <c r="U156" s="4" t="s">
        <v>637</v>
      </c>
      <c r="V156" s="4" t="s">
        <v>638</v>
      </c>
      <c r="W156" s="4" t="s">
        <v>639</v>
      </c>
      <c r="X156" s="4" t="s">
        <v>220</v>
      </c>
      <c r="Y156" s="4" t="s">
        <v>640</v>
      </c>
      <c r="Z156" s="4" t="s">
        <v>55</v>
      </c>
      <c r="AA156" s="4" t="s">
        <v>56</v>
      </c>
      <c r="AB156" s="4" t="s">
        <v>367</v>
      </c>
      <c r="AC156" s="4" t="s">
        <v>641</v>
      </c>
      <c r="AD156" s="4" t="s">
        <v>59</v>
      </c>
    </row>
    <row r="157" spans="1:30" s="15" customFormat="1" ht="20.100000000000001" customHeight="1" x14ac:dyDescent="0.25">
      <c r="A157" s="5" t="s">
        <v>592</v>
      </c>
      <c r="B157" s="6" t="s">
        <v>593</v>
      </c>
      <c r="C157" s="6" t="s">
        <v>632</v>
      </c>
      <c r="D157" s="6">
        <v>107</v>
      </c>
      <c r="E157" s="6" t="s">
        <v>44</v>
      </c>
      <c r="F157" s="6" t="s">
        <v>44</v>
      </c>
      <c r="G157" s="6" t="s">
        <v>633</v>
      </c>
      <c r="H157" s="6" t="s">
        <v>634</v>
      </c>
      <c r="I157" s="6" t="s">
        <v>156</v>
      </c>
      <c r="J157" s="6" t="s">
        <v>47</v>
      </c>
      <c r="K157" s="6" t="s">
        <v>635</v>
      </c>
      <c r="L157" s="6" t="s">
        <v>60</v>
      </c>
      <c r="M157" s="6" t="s">
        <v>642</v>
      </c>
      <c r="N157" s="6" t="s">
        <v>643</v>
      </c>
      <c r="O157" s="6" t="s">
        <v>79</v>
      </c>
      <c r="P157" s="6" t="s">
        <v>47</v>
      </c>
      <c r="Q157" s="6" t="s">
        <v>644</v>
      </c>
      <c r="R157" s="6" t="s">
        <v>645</v>
      </c>
      <c r="S157" s="6" t="s">
        <v>646</v>
      </c>
      <c r="T157" s="6" t="s">
        <v>44</v>
      </c>
      <c r="U157" s="6" t="s">
        <v>44</v>
      </c>
      <c r="V157" s="6" t="s">
        <v>44</v>
      </c>
      <c r="W157" s="6" t="s">
        <v>44</v>
      </c>
      <c r="X157" s="6" t="s">
        <v>44</v>
      </c>
      <c r="Y157" s="6" t="s">
        <v>44</v>
      </c>
      <c r="Z157" s="6" t="s">
        <v>44</v>
      </c>
      <c r="AA157" s="6" t="s">
        <v>44</v>
      </c>
      <c r="AB157" s="6" t="s">
        <v>44</v>
      </c>
      <c r="AC157" s="6" t="s">
        <v>44</v>
      </c>
      <c r="AD157" s="6" t="s">
        <v>59</v>
      </c>
    </row>
    <row r="158" spans="1:30" s="15" customFormat="1" ht="20.100000000000001" customHeight="1" x14ac:dyDescent="0.25">
      <c r="A158" s="5" t="s">
        <v>592</v>
      </c>
      <c r="B158" s="6" t="s">
        <v>593</v>
      </c>
      <c r="C158" s="6" t="s">
        <v>632</v>
      </c>
      <c r="D158" s="6">
        <v>107</v>
      </c>
      <c r="E158" s="6" t="s">
        <v>44</v>
      </c>
      <c r="F158" s="6" t="s">
        <v>44</v>
      </c>
      <c r="G158" s="6" t="s">
        <v>633</v>
      </c>
      <c r="H158" s="6" t="s">
        <v>634</v>
      </c>
      <c r="I158" s="6" t="s">
        <v>156</v>
      </c>
      <c r="J158" s="6" t="s">
        <v>47</v>
      </c>
      <c r="K158" s="6" t="s">
        <v>635</v>
      </c>
      <c r="L158" s="6" t="s">
        <v>60</v>
      </c>
      <c r="M158" s="6" t="s">
        <v>61</v>
      </c>
      <c r="N158" s="6" t="s">
        <v>62</v>
      </c>
      <c r="O158" s="6" t="s">
        <v>63</v>
      </c>
      <c r="P158" s="6" t="s">
        <v>47</v>
      </c>
      <c r="Q158" s="6" t="s">
        <v>395</v>
      </c>
      <c r="R158" s="6" t="s">
        <v>65</v>
      </c>
      <c r="S158" s="6" t="s">
        <v>396</v>
      </c>
      <c r="T158" s="6" t="s">
        <v>44</v>
      </c>
      <c r="U158" s="6" t="s">
        <v>44</v>
      </c>
      <c r="V158" s="6" t="s">
        <v>44</v>
      </c>
      <c r="W158" s="6" t="s">
        <v>44</v>
      </c>
      <c r="X158" s="6" t="s">
        <v>44</v>
      </c>
      <c r="Y158" s="6" t="s">
        <v>44</v>
      </c>
      <c r="Z158" s="6" t="s">
        <v>44</v>
      </c>
      <c r="AA158" s="6" t="s">
        <v>44</v>
      </c>
      <c r="AB158" s="6" t="s">
        <v>44</v>
      </c>
      <c r="AC158" s="6" t="s">
        <v>44</v>
      </c>
      <c r="AD158" s="6" t="s">
        <v>59</v>
      </c>
    </row>
    <row r="159" spans="1:30" s="16" customFormat="1" ht="20.100000000000001" customHeight="1" thickBot="1" x14ac:dyDescent="0.3">
      <c r="A159" s="7" t="s">
        <v>592</v>
      </c>
      <c r="B159" s="8" t="s">
        <v>593</v>
      </c>
      <c r="C159" s="8" t="s">
        <v>632</v>
      </c>
      <c r="D159" s="8">
        <v>107</v>
      </c>
      <c r="E159" s="8" t="s">
        <v>44</v>
      </c>
      <c r="F159" s="8" t="s">
        <v>44</v>
      </c>
      <c r="G159" s="8" t="s">
        <v>633</v>
      </c>
      <c r="H159" s="8" t="s">
        <v>634</v>
      </c>
      <c r="I159" s="8" t="s">
        <v>156</v>
      </c>
      <c r="J159" s="8" t="s">
        <v>47</v>
      </c>
      <c r="K159" s="8" t="s">
        <v>635</v>
      </c>
      <c r="L159" s="8" t="s">
        <v>60</v>
      </c>
      <c r="M159" s="8" t="s">
        <v>67</v>
      </c>
      <c r="N159" s="8" t="s">
        <v>68</v>
      </c>
      <c r="O159" s="8" t="s">
        <v>63</v>
      </c>
      <c r="P159" s="8" t="s">
        <v>47</v>
      </c>
      <c r="Q159" s="8" t="s">
        <v>647</v>
      </c>
      <c r="R159" s="8" t="s">
        <v>70</v>
      </c>
      <c r="S159" s="8" t="s">
        <v>648</v>
      </c>
      <c r="T159" s="8" t="s">
        <v>44</v>
      </c>
      <c r="U159" s="8" t="s">
        <v>44</v>
      </c>
      <c r="V159" s="8" t="s">
        <v>44</v>
      </c>
      <c r="W159" s="8" t="s">
        <v>44</v>
      </c>
      <c r="X159" s="8" t="s">
        <v>44</v>
      </c>
      <c r="Y159" s="8" t="s">
        <v>44</v>
      </c>
      <c r="Z159" s="8" t="s">
        <v>44</v>
      </c>
      <c r="AA159" s="8" t="s">
        <v>44</v>
      </c>
      <c r="AB159" s="8" t="s">
        <v>44</v>
      </c>
      <c r="AC159" s="8" t="s">
        <v>44</v>
      </c>
      <c r="AD159" s="8" t="s">
        <v>59</v>
      </c>
    </row>
    <row r="160" spans="1:30" ht="20.100000000000001" customHeight="1" thickBot="1" x14ac:dyDescent="0.3"/>
    <row r="161" spans="1:30" s="14" customFormat="1" ht="20.100000000000001" customHeight="1" x14ac:dyDescent="0.25">
      <c r="A161" s="3" t="s">
        <v>592</v>
      </c>
      <c r="B161" s="4" t="s">
        <v>593</v>
      </c>
      <c r="C161" s="4" t="s">
        <v>632</v>
      </c>
      <c r="D161" s="4">
        <v>107</v>
      </c>
      <c r="E161" s="4" t="s">
        <v>44</v>
      </c>
      <c r="F161" s="4" t="s">
        <v>44</v>
      </c>
      <c r="G161" s="4" t="s">
        <v>649</v>
      </c>
      <c r="H161" s="4" t="s">
        <v>650</v>
      </c>
      <c r="I161" s="4" t="s">
        <v>156</v>
      </c>
      <c r="J161" s="4" t="s">
        <v>47</v>
      </c>
      <c r="K161" s="4" t="s">
        <v>651</v>
      </c>
      <c r="L161" s="4" t="s">
        <v>44</v>
      </c>
      <c r="M161" s="4" t="s">
        <v>44</v>
      </c>
      <c r="N161" s="4" t="s">
        <v>44</v>
      </c>
      <c r="O161" s="4" t="s">
        <v>44</v>
      </c>
      <c r="P161" s="4" t="s">
        <v>44</v>
      </c>
      <c r="Q161" s="4" t="s">
        <v>44</v>
      </c>
      <c r="R161" s="4" t="s">
        <v>44</v>
      </c>
      <c r="S161" s="4" t="s">
        <v>44</v>
      </c>
      <c r="T161" s="4" t="s">
        <v>652</v>
      </c>
      <c r="U161" s="4" t="s">
        <v>653</v>
      </c>
      <c r="V161" s="4" t="s">
        <v>654</v>
      </c>
      <c r="W161" s="4" t="s">
        <v>655</v>
      </c>
      <c r="X161" s="4" t="s">
        <v>367</v>
      </c>
      <c r="Y161" s="4" t="s">
        <v>656</v>
      </c>
      <c r="Z161" s="4" t="s">
        <v>55</v>
      </c>
      <c r="AA161" s="4" t="s">
        <v>56</v>
      </c>
      <c r="AB161" s="4" t="s">
        <v>367</v>
      </c>
      <c r="AC161" s="4" t="s">
        <v>656</v>
      </c>
      <c r="AD161" s="4" t="s">
        <v>59</v>
      </c>
    </row>
    <row r="162" spans="1:30" s="15" customFormat="1" ht="20.100000000000001" customHeight="1" x14ac:dyDescent="0.25">
      <c r="A162" s="5" t="s">
        <v>592</v>
      </c>
      <c r="B162" s="6" t="s">
        <v>593</v>
      </c>
      <c r="C162" s="6" t="s">
        <v>632</v>
      </c>
      <c r="D162" s="6">
        <v>107</v>
      </c>
      <c r="E162" s="6" t="s">
        <v>44</v>
      </c>
      <c r="F162" s="6" t="s">
        <v>44</v>
      </c>
      <c r="G162" s="6" t="s">
        <v>649</v>
      </c>
      <c r="H162" s="6" t="s">
        <v>650</v>
      </c>
      <c r="I162" s="6" t="s">
        <v>156</v>
      </c>
      <c r="J162" s="6" t="s">
        <v>47</v>
      </c>
      <c r="K162" s="6" t="s">
        <v>651</v>
      </c>
      <c r="L162" s="6" t="s">
        <v>60</v>
      </c>
      <c r="M162" s="6" t="s">
        <v>642</v>
      </c>
      <c r="N162" s="6" t="s">
        <v>643</v>
      </c>
      <c r="O162" s="6" t="s">
        <v>79</v>
      </c>
      <c r="P162" s="6" t="s">
        <v>47</v>
      </c>
      <c r="Q162" s="6" t="s">
        <v>644</v>
      </c>
      <c r="R162" s="6" t="s">
        <v>645</v>
      </c>
      <c r="S162" s="6" t="s">
        <v>646</v>
      </c>
      <c r="T162" s="6" t="s">
        <v>44</v>
      </c>
      <c r="U162" s="6" t="s">
        <v>44</v>
      </c>
      <c r="V162" s="6" t="s">
        <v>44</v>
      </c>
      <c r="W162" s="6" t="s">
        <v>44</v>
      </c>
      <c r="X162" s="6" t="s">
        <v>44</v>
      </c>
      <c r="Y162" s="6" t="s">
        <v>44</v>
      </c>
      <c r="Z162" s="6" t="s">
        <v>44</v>
      </c>
      <c r="AA162" s="6" t="s">
        <v>44</v>
      </c>
      <c r="AB162" s="6" t="s">
        <v>44</v>
      </c>
      <c r="AC162" s="6" t="s">
        <v>44</v>
      </c>
      <c r="AD162" s="6" t="s">
        <v>59</v>
      </c>
    </row>
    <row r="163" spans="1:30" s="15" customFormat="1" ht="20.100000000000001" customHeight="1" x14ac:dyDescent="0.25">
      <c r="A163" s="5" t="s">
        <v>592</v>
      </c>
      <c r="B163" s="6" t="s">
        <v>593</v>
      </c>
      <c r="C163" s="6" t="s">
        <v>632</v>
      </c>
      <c r="D163" s="6">
        <v>107</v>
      </c>
      <c r="E163" s="6" t="s">
        <v>44</v>
      </c>
      <c r="F163" s="6" t="s">
        <v>44</v>
      </c>
      <c r="G163" s="6" t="s">
        <v>649</v>
      </c>
      <c r="H163" s="6" t="s">
        <v>650</v>
      </c>
      <c r="I163" s="6" t="s">
        <v>156</v>
      </c>
      <c r="J163" s="6" t="s">
        <v>47</v>
      </c>
      <c r="K163" s="6" t="s">
        <v>651</v>
      </c>
      <c r="L163" s="6" t="s">
        <v>60</v>
      </c>
      <c r="M163" s="6" t="s">
        <v>61</v>
      </c>
      <c r="N163" s="6" t="s">
        <v>62</v>
      </c>
      <c r="O163" s="6" t="s">
        <v>63</v>
      </c>
      <c r="P163" s="6" t="s">
        <v>47</v>
      </c>
      <c r="Q163" s="6" t="s">
        <v>657</v>
      </c>
      <c r="R163" s="6" t="s">
        <v>65</v>
      </c>
      <c r="S163" s="6" t="s">
        <v>449</v>
      </c>
      <c r="T163" s="6" t="s">
        <v>44</v>
      </c>
      <c r="U163" s="6" t="s">
        <v>44</v>
      </c>
      <c r="V163" s="6" t="s">
        <v>44</v>
      </c>
      <c r="W163" s="6" t="s">
        <v>44</v>
      </c>
      <c r="X163" s="6" t="s">
        <v>44</v>
      </c>
      <c r="Y163" s="6" t="s">
        <v>44</v>
      </c>
      <c r="Z163" s="6" t="s">
        <v>44</v>
      </c>
      <c r="AA163" s="6" t="s">
        <v>44</v>
      </c>
      <c r="AB163" s="6" t="s">
        <v>44</v>
      </c>
      <c r="AC163" s="6" t="s">
        <v>44</v>
      </c>
      <c r="AD163" s="6" t="s">
        <v>59</v>
      </c>
    </row>
    <row r="164" spans="1:30" s="16" customFormat="1" ht="20.100000000000001" customHeight="1" thickBot="1" x14ac:dyDescent="0.3">
      <c r="A164" s="7" t="s">
        <v>592</v>
      </c>
      <c r="B164" s="8" t="s">
        <v>593</v>
      </c>
      <c r="C164" s="8" t="s">
        <v>632</v>
      </c>
      <c r="D164" s="8">
        <v>107</v>
      </c>
      <c r="E164" s="8" t="s">
        <v>44</v>
      </c>
      <c r="F164" s="8" t="s">
        <v>44</v>
      </c>
      <c r="G164" s="8" t="s">
        <v>649</v>
      </c>
      <c r="H164" s="8" t="s">
        <v>650</v>
      </c>
      <c r="I164" s="8" t="s">
        <v>156</v>
      </c>
      <c r="J164" s="8" t="s">
        <v>47</v>
      </c>
      <c r="K164" s="8" t="s">
        <v>651</v>
      </c>
      <c r="L164" s="8" t="s">
        <v>60</v>
      </c>
      <c r="M164" s="8" t="s">
        <v>67</v>
      </c>
      <c r="N164" s="8" t="s">
        <v>68</v>
      </c>
      <c r="O164" s="8" t="s">
        <v>63</v>
      </c>
      <c r="P164" s="8" t="s">
        <v>47</v>
      </c>
      <c r="Q164" s="8" t="s">
        <v>658</v>
      </c>
      <c r="R164" s="8" t="s">
        <v>70</v>
      </c>
      <c r="S164" s="8" t="s">
        <v>659</v>
      </c>
      <c r="T164" s="8" t="s">
        <v>44</v>
      </c>
      <c r="U164" s="8" t="s">
        <v>44</v>
      </c>
      <c r="V164" s="8" t="s">
        <v>44</v>
      </c>
      <c r="W164" s="8" t="s">
        <v>44</v>
      </c>
      <c r="X164" s="8" t="s">
        <v>44</v>
      </c>
      <c r="Y164" s="8" t="s">
        <v>44</v>
      </c>
      <c r="Z164" s="8" t="s">
        <v>44</v>
      </c>
      <c r="AA164" s="8" t="s">
        <v>44</v>
      </c>
      <c r="AB164" s="8" t="s">
        <v>44</v>
      </c>
      <c r="AC164" s="8" t="s">
        <v>44</v>
      </c>
      <c r="AD164" s="8" t="s">
        <v>59</v>
      </c>
    </row>
    <row r="165" spans="1:30" ht="20.100000000000001" customHeight="1" thickBot="1" x14ac:dyDescent="0.3"/>
    <row r="166" spans="1:30" s="14" customFormat="1" ht="20.100000000000001" customHeight="1" x14ac:dyDescent="0.25">
      <c r="A166" s="3" t="s">
        <v>399</v>
      </c>
      <c r="B166" s="4" t="s">
        <v>400</v>
      </c>
      <c r="C166" s="4" t="s">
        <v>401</v>
      </c>
      <c r="D166" s="4">
        <v>210</v>
      </c>
      <c r="E166" s="4" t="s">
        <v>44</v>
      </c>
      <c r="F166" s="4" t="s">
        <v>44</v>
      </c>
      <c r="G166" s="4" t="s">
        <v>642</v>
      </c>
      <c r="H166" s="4" t="s">
        <v>643</v>
      </c>
      <c r="I166" s="4" t="s">
        <v>79</v>
      </c>
      <c r="J166" s="4" t="s">
        <v>47</v>
      </c>
      <c r="K166" s="4" t="s">
        <v>645</v>
      </c>
      <c r="L166" s="4" t="s">
        <v>44</v>
      </c>
      <c r="M166" s="4" t="s">
        <v>44</v>
      </c>
      <c r="N166" s="4" t="s">
        <v>44</v>
      </c>
      <c r="O166" s="4" t="s">
        <v>44</v>
      </c>
      <c r="P166" s="4" t="s">
        <v>44</v>
      </c>
      <c r="Q166" s="4" t="s">
        <v>44</v>
      </c>
      <c r="R166" s="4" t="s">
        <v>44</v>
      </c>
      <c r="S166" s="4" t="s">
        <v>44</v>
      </c>
      <c r="T166" s="4" t="s">
        <v>660</v>
      </c>
      <c r="U166" s="4" t="s">
        <v>661</v>
      </c>
      <c r="V166" s="4" t="s">
        <v>662</v>
      </c>
      <c r="W166" s="4" t="s">
        <v>663</v>
      </c>
      <c r="X166" s="4" t="s">
        <v>664</v>
      </c>
      <c r="Y166" s="4" t="s">
        <v>665</v>
      </c>
      <c r="Z166" s="4" t="s">
        <v>55</v>
      </c>
      <c r="AA166" s="4" t="s">
        <v>56</v>
      </c>
      <c r="AB166" s="4" t="s">
        <v>508</v>
      </c>
      <c r="AC166" s="4" t="s">
        <v>666</v>
      </c>
      <c r="AD166" s="4" t="s">
        <v>59</v>
      </c>
    </row>
    <row r="167" spans="1:30" s="15" customFormat="1" ht="20.100000000000001" customHeight="1" x14ac:dyDescent="0.25">
      <c r="A167" s="5" t="s">
        <v>399</v>
      </c>
      <c r="B167" s="6" t="s">
        <v>400</v>
      </c>
      <c r="C167" s="6" t="s">
        <v>401</v>
      </c>
      <c r="D167" s="6">
        <v>210</v>
      </c>
      <c r="E167" s="6" t="s">
        <v>44</v>
      </c>
      <c r="F167" s="6" t="s">
        <v>44</v>
      </c>
      <c r="G167" s="6" t="s">
        <v>642</v>
      </c>
      <c r="H167" s="6" t="s">
        <v>643</v>
      </c>
      <c r="I167" s="6" t="s">
        <v>79</v>
      </c>
      <c r="J167" s="6" t="s">
        <v>47</v>
      </c>
      <c r="K167" s="6" t="s">
        <v>645</v>
      </c>
      <c r="L167" s="6" t="s">
        <v>95</v>
      </c>
      <c r="M167" s="6" t="s">
        <v>177</v>
      </c>
      <c r="N167" s="6" t="s">
        <v>178</v>
      </c>
      <c r="O167" s="6" t="s">
        <v>79</v>
      </c>
      <c r="P167" s="6" t="s">
        <v>179</v>
      </c>
      <c r="Q167" s="6" t="s">
        <v>667</v>
      </c>
      <c r="R167" s="6" t="s">
        <v>181</v>
      </c>
      <c r="S167" s="6" t="s">
        <v>668</v>
      </c>
      <c r="T167" s="6" t="s">
        <v>44</v>
      </c>
      <c r="U167" s="6" t="s">
        <v>44</v>
      </c>
      <c r="V167" s="6" t="s">
        <v>44</v>
      </c>
      <c r="W167" s="6" t="s">
        <v>44</v>
      </c>
      <c r="X167" s="6" t="s">
        <v>44</v>
      </c>
      <c r="Y167" s="6" t="s">
        <v>44</v>
      </c>
      <c r="Z167" s="6" t="s">
        <v>44</v>
      </c>
      <c r="AA167" s="6" t="s">
        <v>44</v>
      </c>
      <c r="AB167" s="6" t="s">
        <v>44</v>
      </c>
      <c r="AC167" s="6" t="s">
        <v>44</v>
      </c>
      <c r="AD167" s="6" t="s">
        <v>59</v>
      </c>
    </row>
    <row r="168" spans="1:30" s="15" customFormat="1" ht="20.100000000000001" customHeight="1" x14ac:dyDescent="0.25">
      <c r="A168" s="5" t="s">
        <v>399</v>
      </c>
      <c r="B168" s="6" t="s">
        <v>400</v>
      </c>
      <c r="C168" s="6" t="s">
        <v>401</v>
      </c>
      <c r="D168" s="6">
        <v>210</v>
      </c>
      <c r="E168" s="6" t="s">
        <v>44</v>
      </c>
      <c r="F168" s="6" t="s">
        <v>44</v>
      </c>
      <c r="G168" s="6" t="s">
        <v>642</v>
      </c>
      <c r="H168" s="6" t="s">
        <v>643</v>
      </c>
      <c r="I168" s="6" t="s">
        <v>79</v>
      </c>
      <c r="J168" s="6" t="s">
        <v>47</v>
      </c>
      <c r="K168" s="6" t="s">
        <v>645</v>
      </c>
      <c r="L168" s="6" t="s">
        <v>95</v>
      </c>
      <c r="M168" s="6" t="s">
        <v>411</v>
      </c>
      <c r="N168" s="6" t="s">
        <v>412</v>
      </c>
      <c r="O168" s="6" t="s">
        <v>38</v>
      </c>
      <c r="P168" s="6" t="s">
        <v>179</v>
      </c>
      <c r="Q168" s="6" t="s">
        <v>669</v>
      </c>
      <c r="R168" s="6" t="s">
        <v>414</v>
      </c>
      <c r="S168" s="6" t="s">
        <v>670</v>
      </c>
      <c r="T168" s="6" t="s">
        <v>44</v>
      </c>
      <c r="U168" s="6" t="s">
        <v>44</v>
      </c>
      <c r="V168" s="6" t="s">
        <v>44</v>
      </c>
      <c r="W168" s="6" t="s">
        <v>44</v>
      </c>
      <c r="X168" s="6" t="s">
        <v>44</v>
      </c>
      <c r="Y168" s="6" t="s">
        <v>44</v>
      </c>
      <c r="Z168" s="6" t="s">
        <v>44</v>
      </c>
      <c r="AA168" s="6" t="s">
        <v>44</v>
      </c>
      <c r="AB168" s="6" t="s">
        <v>44</v>
      </c>
      <c r="AC168" s="6" t="s">
        <v>44</v>
      </c>
      <c r="AD168" s="6" t="s">
        <v>59</v>
      </c>
    </row>
    <row r="169" spans="1:30" s="15" customFormat="1" ht="20.100000000000001" customHeight="1" x14ac:dyDescent="0.25">
      <c r="A169" s="5" t="s">
        <v>399</v>
      </c>
      <c r="B169" s="6" t="s">
        <v>400</v>
      </c>
      <c r="C169" s="6" t="s">
        <v>401</v>
      </c>
      <c r="D169" s="6">
        <v>210</v>
      </c>
      <c r="E169" s="6" t="s">
        <v>44</v>
      </c>
      <c r="F169" s="6" t="s">
        <v>44</v>
      </c>
      <c r="G169" s="6" t="s">
        <v>642</v>
      </c>
      <c r="H169" s="6" t="s">
        <v>643</v>
      </c>
      <c r="I169" s="6" t="s">
        <v>79</v>
      </c>
      <c r="J169" s="6" t="s">
        <v>47</v>
      </c>
      <c r="K169" s="6" t="s">
        <v>645</v>
      </c>
      <c r="L169" s="6" t="s">
        <v>95</v>
      </c>
      <c r="M169" s="6" t="s">
        <v>183</v>
      </c>
      <c r="N169" s="6" t="s">
        <v>184</v>
      </c>
      <c r="O169" s="6" t="s">
        <v>38</v>
      </c>
      <c r="P169" s="6" t="s">
        <v>47</v>
      </c>
      <c r="Q169" s="6" t="s">
        <v>671</v>
      </c>
      <c r="R169" s="6" t="s">
        <v>186</v>
      </c>
      <c r="S169" s="6" t="s">
        <v>672</v>
      </c>
      <c r="T169" s="6" t="s">
        <v>44</v>
      </c>
      <c r="U169" s="6" t="s">
        <v>44</v>
      </c>
      <c r="V169" s="6" t="s">
        <v>44</v>
      </c>
      <c r="W169" s="6" t="s">
        <v>44</v>
      </c>
      <c r="X169" s="6" t="s">
        <v>44</v>
      </c>
      <c r="Y169" s="6" t="s">
        <v>44</v>
      </c>
      <c r="Z169" s="6" t="s">
        <v>44</v>
      </c>
      <c r="AA169" s="6" t="s">
        <v>44</v>
      </c>
      <c r="AB169" s="6" t="s">
        <v>44</v>
      </c>
      <c r="AC169" s="6" t="s">
        <v>44</v>
      </c>
      <c r="AD169" s="6" t="s">
        <v>59</v>
      </c>
    </row>
    <row r="170" spans="1:30" s="15" customFormat="1" ht="20.100000000000001" customHeight="1" x14ac:dyDescent="0.25">
      <c r="A170" s="5" t="s">
        <v>399</v>
      </c>
      <c r="B170" s="6" t="s">
        <v>400</v>
      </c>
      <c r="C170" s="6" t="s">
        <v>401</v>
      </c>
      <c r="D170" s="6">
        <v>210</v>
      </c>
      <c r="E170" s="6" t="s">
        <v>44</v>
      </c>
      <c r="F170" s="6" t="s">
        <v>44</v>
      </c>
      <c r="G170" s="6" t="s">
        <v>642</v>
      </c>
      <c r="H170" s="6" t="s">
        <v>643</v>
      </c>
      <c r="I170" s="6" t="s">
        <v>79</v>
      </c>
      <c r="J170" s="6" t="s">
        <v>47</v>
      </c>
      <c r="K170" s="6" t="s">
        <v>645</v>
      </c>
      <c r="L170" s="6" t="s">
        <v>60</v>
      </c>
      <c r="M170" s="6" t="s">
        <v>195</v>
      </c>
      <c r="N170" s="6" t="s">
        <v>196</v>
      </c>
      <c r="O170" s="6" t="s">
        <v>63</v>
      </c>
      <c r="P170" s="6" t="s">
        <v>47</v>
      </c>
      <c r="Q170" s="6" t="s">
        <v>673</v>
      </c>
      <c r="R170" s="6" t="s">
        <v>198</v>
      </c>
      <c r="S170" s="6" t="s">
        <v>674</v>
      </c>
      <c r="T170" s="6" t="s">
        <v>44</v>
      </c>
      <c r="U170" s="6" t="s">
        <v>44</v>
      </c>
      <c r="V170" s="6" t="s">
        <v>44</v>
      </c>
      <c r="W170" s="6" t="s">
        <v>44</v>
      </c>
      <c r="X170" s="6" t="s">
        <v>44</v>
      </c>
      <c r="Y170" s="6" t="s">
        <v>44</v>
      </c>
      <c r="Z170" s="6" t="s">
        <v>44</v>
      </c>
      <c r="AA170" s="6" t="s">
        <v>44</v>
      </c>
      <c r="AB170" s="6" t="s">
        <v>44</v>
      </c>
      <c r="AC170" s="6" t="s">
        <v>44</v>
      </c>
      <c r="AD170" s="6" t="s">
        <v>59</v>
      </c>
    </row>
    <row r="171" spans="1:30" s="15" customFormat="1" ht="20.100000000000001" customHeight="1" x14ac:dyDescent="0.25">
      <c r="A171" s="5" t="s">
        <v>399</v>
      </c>
      <c r="B171" s="6" t="s">
        <v>400</v>
      </c>
      <c r="C171" s="6" t="s">
        <v>401</v>
      </c>
      <c r="D171" s="6">
        <v>210</v>
      </c>
      <c r="E171" s="6" t="s">
        <v>44</v>
      </c>
      <c r="F171" s="6" t="s">
        <v>44</v>
      </c>
      <c r="G171" s="6" t="s">
        <v>642</v>
      </c>
      <c r="H171" s="6" t="s">
        <v>643</v>
      </c>
      <c r="I171" s="6" t="s">
        <v>79</v>
      </c>
      <c r="J171" s="6" t="s">
        <v>47</v>
      </c>
      <c r="K171" s="6" t="s">
        <v>645</v>
      </c>
      <c r="L171" s="6" t="s">
        <v>60</v>
      </c>
      <c r="M171" s="6" t="s">
        <v>200</v>
      </c>
      <c r="N171" s="6" t="s">
        <v>201</v>
      </c>
      <c r="O171" s="6" t="s">
        <v>133</v>
      </c>
      <c r="P171" s="6" t="s">
        <v>47</v>
      </c>
      <c r="Q171" s="6" t="s">
        <v>675</v>
      </c>
      <c r="R171" s="6" t="s">
        <v>203</v>
      </c>
      <c r="S171" s="6" t="s">
        <v>676</v>
      </c>
      <c r="T171" s="6" t="s">
        <v>44</v>
      </c>
      <c r="U171" s="6" t="s">
        <v>44</v>
      </c>
      <c r="V171" s="6" t="s">
        <v>44</v>
      </c>
      <c r="W171" s="6" t="s">
        <v>44</v>
      </c>
      <c r="X171" s="6" t="s">
        <v>44</v>
      </c>
      <c r="Y171" s="6" t="s">
        <v>44</v>
      </c>
      <c r="Z171" s="6" t="s">
        <v>44</v>
      </c>
      <c r="AA171" s="6" t="s">
        <v>44</v>
      </c>
      <c r="AB171" s="6" t="s">
        <v>44</v>
      </c>
      <c r="AC171" s="6" t="s">
        <v>44</v>
      </c>
      <c r="AD171" s="6" t="s">
        <v>59</v>
      </c>
    </row>
    <row r="172" spans="1:30" s="16" customFormat="1" ht="20.100000000000001" customHeight="1" thickBot="1" x14ac:dyDescent="0.3">
      <c r="A172" s="7" t="s">
        <v>399</v>
      </c>
      <c r="B172" s="8" t="s">
        <v>400</v>
      </c>
      <c r="C172" s="8" t="s">
        <v>401</v>
      </c>
      <c r="D172" s="8">
        <v>210</v>
      </c>
      <c r="E172" s="8" t="s">
        <v>44</v>
      </c>
      <c r="F172" s="8" t="s">
        <v>44</v>
      </c>
      <c r="G172" s="8" t="s">
        <v>642</v>
      </c>
      <c r="H172" s="8" t="s">
        <v>643</v>
      </c>
      <c r="I172" s="8" t="s">
        <v>79</v>
      </c>
      <c r="J172" s="8" t="s">
        <v>47</v>
      </c>
      <c r="K172" s="8" t="s">
        <v>645</v>
      </c>
      <c r="L172" s="8" t="s">
        <v>60</v>
      </c>
      <c r="M172" s="8" t="s">
        <v>205</v>
      </c>
      <c r="N172" s="8" t="s">
        <v>206</v>
      </c>
      <c r="O172" s="8" t="s">
        <v>139</v>
      </c>
      <c r="P172" s="8" t="s">
        <v>179</v>
      </c>
      <c r="Q172" s="8" t="s">
        <v>677</v>
      </c>
      <c r="R172" s="8" t="s">
        <v>208</v>
      </c>
      <c r="S172" s="8" t="s">
        <v>407</v>
      </c>
      <c r="T172" s="8" t="s">
        <v>44</v>
      </c>
      <c r="U172" s="8" t="s">
        <v>44</v>
      </c>
      <c r="V172" s="8" t="s">
        <v>44</v>
      </c>
      <c r="W172" s="8" t="s">
        <v>44</v>
      </c>
      <c r="X172" s="8" t="s">
        <v>44</v>
      </c>
      <c r="Y172" s="8" t="s">
        <v>44</v>
      </c>
      <c r="Z172" s="8" t="s">
        <v>44</v>
      </c>
      <c r="AA172" s="8" t="s">
        <v>44</v>
      </c>
      <c r="AB172" s="8" t="s">
        <v>44</v>
      </c>
      <c r="AC172" s="8" t="s">
        <v>44</v>
      </c>
      <c r="AD172" s="8" t="s">
        <v>59</v>
      </c>
    </row>
    <row r="173" spans="1:30" ht="20.100000000000001" customHeight="1" thickBot="1" x14ac:dyDescent="0.3"/>
    <row r="174" spans="1:30" s="14" customFormat="1" ht="20.100000000000001" customHeight="1" x14ac:dyDescent="0.25">
      <c r="A174" s="3" t="s">
        <v>678</v>
      </c>
      <c r="B174" s="4" t="s">
        <v>679</v>
      </c>
      <c r="C174" s="4" t="s">
        <v>680</v>
      </c>
      <c r="D174" s="4">
        <v>155</v>
      </c>
      <c r="E174" s="4" t="s">
        <v>44</v>
      </c>
      <c r="F174" s="4" t="s">
        <v>44</v>
      </c>
      <c r="G174" s="4" t="s">
        <v>681</v>
      </c>
      <c r="H174" s="4" t="s">
        <v>682</v>
      </c>
      <c r="I174" s="4" t="s">
        <v>156</v>
      </c>
      <c r="J174" s="4" t="s">
        <v>47</v>
      </c>
      <c r="K174" s="4" t="s">
        <v>683</v>
      </c>
      <c r="L174" s="4" t="s">
        <v>44</v>
      </c>
      <c r="M174" s="4" t="s">
        <v>44</v>
      </c>
      <c r="N174" s="4" t="s">
        <v>44</v>
      </c>
      <c r="O174" s="4" t="s">
        <v>44</v>
      </c>
      <c r="P174" s="4" t="s">
        <v>44</v>
      </c>
      <c r="Q174" s="4" t="s">
        <v>44</v>
      </c>
      <c r="R174" s="4" t="s">
        <v>44</v>
      </c>
      <c r="S174" s="4" t="s">
        <v>44</v>
      </c>
      <c r="T174" s="4" t="s">
        <v>684</v>
      </c>
      <c r="U174" s="4" t="s">
        <v>685</v>
      </c>
      <c r="V174" s="4" t="s">
        <v>686</v>
      </c>
      <c r="W174" s="4" t="s">
        <v>687</v>
      </c>
      <c r="X174" s="4" t="s">
        <v>55</v>
      </c>
      <c r="Y174" s="4" t="s">
        <v>56</v>
      </c>
      <c r="Z174" s="4" t="s">
        <v>55</v>
      </c>
      <c r="AA174" s="4" t="s">
        <v>56</v>
      </c>
      <c r="AB174" s="4" t="s">
        <v>55</v>
      </c>
      <c r="AC174" s="4" t="s">
        <v>56</v>
      </c>
      <c r="AD174" s="4" t="s">
        <v>59</v>
      </c>
    </row>
    <row r="175" spans="1:30" s="15" customFormat="1" ht="20.100000000000001" customHeight="1" x14ac:dyDescent="0.25">
      <c r="A175" s="5" t="s">
        <v>678</v>
      </c>
      <c r="B175" s="6" t="s">
        <v>679</v>
      </c>
      <c r="C175" s="6" t="s">
        <v>680</v>
      </c>
      <c r="D175" s="6">
        <v>155</v>
      </c>
      <c r="E175" s="6" t="s">
        <v>44</v>
      </c>
      <c r="F175" s="6" t="s">
        <v>44</v>
      </c>
      <c r="G175" s="6" t="s">
        <v>681</v>
      </c>
      <c r="H175" s="6" t="s">
        <v>682</v>
      </c>
      <c r="I175" s="6" t="s">
        <v>156</v>
      </c>
      <c r="J175" s="6" t="s">
        <v>47</v>
      </c>
      <c r="K175" s="6" t="s">
        <v>683</v>
      </c>
      <c r="L175" s="6" t="s">
        <v>95</v>
      </c>
      <c r="M175" s="6" t="s">
        <v>111</v>
      </c>
      <c r="N175" s="6" t="s">
        <v>112</v>
      </c>
      <c r="O175" s="6" t="s">
        <v>39</v>
      </c>
      <c r="P175" s="6" t="s">
        <v>47</v>
      </c>
      <c r="Q175" s="6" t="s">
        <v>397</v>
      </c>
      <c r="R175" s="6" t="s">
        <v>114</v>
      </c>
      <c r="S175" s="6" t="s">
        <v>688</v>
      </c>
      <c r="T175" s="6" t="s">
        <v>44</v>
      </c>
      <c r="U175" s="6" t="s">
        <v>44</v>
      </c>
      <c r="V175" s="6" t="s">
        <v>44</v>
      </c>
      <c r="W175" s="6" t="s">
        <v>44</v>
      </c>
      <c r="X175" s="6" t="s">
        <v>44</v>
      </c>
      <c r="Y175" s="6" t="s">
        <v>44</v>
      </c>
      <c r="Z175" s="6" t="s">
        <v>44</v>
      </c>
      <c r="AA175" s="6" t="s">
        <v>44</v>
      </c>
      <c r="AB175" s="6" t="s">
        <v>44</v>
      </c>
      <c r="AC175" s="6" t="s">
        <v>44</v>
      </c>
      <c r="AD175" s="6" t="s">
        <v>59</v>
      </c>
    </row>
    <row r="176" spans="1:30" s="15" customFormat="1" ht="20.100000000000001" customHeight="1" x14ac:dyDescent="0.25">
      <c r="A176" s="5" t="s">
        <v>678</v>
      </c>
      <c r="B176" s="6" t="s">
        <v>679</v>
      </c>
      <c r="C176" s="6" t="s">
        <v>680</v>
      </c>
      <c r="D176" s="6">
        <v>155</v>
      </c>
      <c r="E176" s="6" t="s">
        <v>44</v>
      </c>
      <c r="F176" s="6" t="s">
        <v>44</v>
      </c>
      <c r="G176" s="6" t="s">
        <v>681</v>
      </c>
      <c r="H176" s="6" t="s">
        <v>682</v>
      </c>
      <c r="I176" s="6" t="s">
        <v>156</v>
      </c>
      <c r="J176" s="6" t="s">
        <v>47</v>
      </c>
      <c r="K176" s="6" t="s">
        <v>683</v>
      </c>
      <c r="L176" s="6" t="s">
        <v>60</v>
      </c>
      <c r="M176" s="6" t="s">
        <v>689</v>
      </c>
      <c r="N176" s="6" t="s">
        <v>690</v>
      </c>
      <c r="O176" s="6" t="s">
        <v>63</v>
      </c>
      <c r="P176" s="6" t="s">
        <v>47</v>
      </c>
      <c r="Q176" s="6" t="s">
        <v>691</v>
      </c>
      <c r="R176" s="6" t="s">
        <v>198</v>
      </c>
      <c r="S176" s="6" t="s">
        <v>692</v>
      </c>
      <c r="T176" s="6" t="s">
        <v>44</v>
      </c>
      <c r="U176" s="6" t="s">
        <v>44</v>
      </c>
      <c r="V176" s="6" t="s">
        <v>44</v>
      </c>
      <c r="W176" s="6" t="s">
        <v>44</v>
      </c>
      <c r="X176" s="6" t="s">
        <v>44</v>
      </c>
      <c r="Y176" s="6" t="s">
        <v>44</v>
      </c>
      <c r="Z176" s="6" t="s">
        <v>44</v>
      </c>
      <c r="AA176" s="6" t="s">
        <v>44</v>
      </c>
      <c r="AB176" s="6" t="s">
        <v>44</v>
      </c>
      <c r="AC176" s="6" t="s">
        <v>44</v>
      </c>
      <c r="AD176" s="6" t="s">
        <v>59</v>
      </c>
    </row>
    <row r="177" spans="1:30" s="16" customFormat="1" ht="20.100000000000001" customHeight="1" thickBot="1" x14ac:dyDescent="0.3">
      <c r="A177" s="7" t="s">
        <v>678</v>
      </c>
      <c r="B177" s="8" t="s">
        <v>679</v>
      </c>
      <c r="C177" s="8" t="s">
        <v>680</v>
      </c>
      <c r="D177" s="8">
        <v>155</v>
      </c>
      <c r="E177" s="8" t="s">
        <v>44</v>
      </c>
      <c r="F177" s="8" t="s">
        <v>44</v>
      </c>
      <c r="G177" s="8" t="s">
        <v>681</v>
      </c>
      <c r="H177" s="8" t="s">
        <v>682</v>
      </c>
      <c r="I177" s="8" t="s">
        <v>156</v>
      </c>
      <c r="J177" s="8" t="s">
        <v>47</v>
      </c>
      <c r="K177" s="8" t="s">
        <v>683</v>
      </c>
      <c r="L177" s="8" t="s">
        <v>60</v>
      </c>
      <c r="M177" s="8" t="s">
        <v>67</v>
      </c>
      <c r="N177" s="8" t="s">
        <v>68</v>
      </c>
      <c r="O177" s="8" t="s">
        <v>63</v>
      </c>
      <c r="P177" s="8" t="s">
        <v>47</v>
      </c>
      <c r="Q177" s="8" t="s">
        <v>693</v>
      </c>
      <c r="R177" s="8" t="s">
        <v>70</v>
      </c>
      <c r="S177" s="8" t="s">
        <v>529</v>
      </c>
      <c r="T177" s="8" t="s">
        <v>44</v>
      </c>
      <c r="U177" s="8" t="s">
        <v>44</v>
      </c>
      <c r="V177" s="8" t="s">
        <v>44</v>
      </c>
      <c r="W177" s="8" t="s">
        <v>44</v>
      </c>
      <c r="X177" s="8" t="s">
        <v>44</v>
      </c>
      <c r="Y177" s="8" t="s">
        <v>44</v>
      </c>
      <c r="Z177" s="8" t="s">
        <v>44</v>
      </c>
      <c r="AA177" s="8" t="s">
        <v>44</v>
      </c>
      <c r="AB177" s="8" t="s">
        <v>44</v>
      </c>
      <c r="AC177" s="8" t="s">
        <v>44</v>
      </c>
      <c r="AD177" s="8" t="s">
        <v>59</v>
      </c>
    </row>
    <row r="179" spans="1:30" s="13" customFormat="1" ht="20.100000000000001" customHeight="1" thickBot="1" x14ac:dyDescent="0.3">
      <c r="A179" s="2" t="s">
        <v>31</v>
      </c>
      <c r="B179" s="2" t="s">
        <v>694</v>
      </c>
      <c r="C179" s="2" t="s">
        <v>695</v>
      </c>
      <c r="D179" s="2">
        <v>264</v>
      </c>
      <c r="E179" s="2" t="s">
        <v>44</v>
      </c>
      <c r="F179" s="2" t="s">
        <v>44</v>
      </c>
      <c r="G179" s="2" t="s">
        <v>696</v>
      </c>
      <c r="H179" s="2" t="s">
        <v>697</v>
      </c>
      <c r="I179" s="2" t="s">
        <v>156</v>
      </c>
      <c r="J179" s="2" t="s">
        <v>47</v>
      </c>
      <c r="K179" s="2" t="s">
        <v>698</v>
      </c>
      <c r="L179" s="2" t="s">
        <v>44</v>
      </c>
      <c r="M179" s="2" t="s">
        <v>44</v>
      </c>
      <c r="N179" s="2" t="s">
        <v>44</v>
      </c>
      <c r="O179" s="2" t="s">
        <v>44</v>
      </c>
      <c r="P179" s="2" t="s">
        <v>44</v>
      </c>
      <c r="Q179" s="2" t="s">
        <v>44</v>
      </c>
      <c r="R179" s="2" t="s">
        <v>44</v>
      </c>
      <c r="S179" s="2" t="s">
        <v>44</v>
      </c>
      <c r="T179" s="2" t="s">
        <v>699</v>
      </c>
      <c r="U179" s="2" t="s">
        <v>700</v>
      </c>
      <c r="V179" s="2" t="s">
        <v>701</v>
      </c>
      <c r="W179" s="2" t="s">
        <v>702</v>
      </c>
      <c r="X179" s="2" t="s">
        <v>231</v>
      </c>
      <c r="Y179" s="2" t="s">
        <v>703</v>
      </c>
      <c r="Z179" s="2" t="s">
        <v>55</v>
      </c>
      <c r="AA179" s="2" t="s">
        <v>56</v>
      </c>
      <c r="AB179" s="2" t="s">
        <v>324</v>
      </c>
      <c r="AC179" s="2" t="s">
        <v>704</v>
      </c>
      <c r="AD179" s="2" t="s">
        <v>59</v>
      </c>
    </row>
    <row r="180" spans="1:30" s="14" customFormat="1" ht="20.100000000000001" customHeight="1" x14ac:dyDescent="0.25">
      <c r="A180" s="3" t="s">
        <v>31</v>
      </c>
      <c r="B180" s="4" t="s">
        <v>694</v>
      </c>
      <c r="C180" s="4" t="s">
        <v>695</v>
      </c>
      <c r="D180" s="4">
        <v>264</v>
      </c>
      <c r="E180" s="4" t="s">
        <v>44</v>
      </c>
      <c r="F180" s="4" t="s">
        <v>44</v>
      </c>
      <c r="G180" s="4" t="s">
        <v>696</v>
      </c>
      <c r="H180" s="4" t="s">
        <v>697</v>
      </c>
      <c r="I180" s="4" t="s">
        <v>156</v>
      </c>
      <c r="J180" s="4" t="s">
        <v>47</v>
      </c>
      <c r="K180" s="4" t="s">
        <v>698</v>
      </c>
      <c r="L180" s="4" t="s">
        <v>95</v>
      </c>
      <c r="M180" s="4" t="s">
        <v>183</v>
      </c>
      <c r="N180" s="4" t="s">
        <v>184</v>
      </c>
      <c r="O180" s="4" t="s">
        <v>38</v>
      </c>
      <c r="P180" s="4" t="s">
        <v>47</v>
      </c>
      <c r="Q180" s="4" t="s">
        <v>705</v>
      </c>
      <c r="R180" s="4" t="s">
        <v>186</v>
      </c>
      <c r="S180" s="4" t="s">
        <v>53</v>
      </c>
      <c r="T180" s="4" t="s">
        <v>44</v>
      </c>
      <c r="U180" s="4" t="s">
        <v>44</v>
      </c>
      <c r="V180" s="4" t="s">
        <v>44</v>
      </c>
      <c r="W180" s="4" t="s">
        <v>44</v>
      </c>
      <c r="X180" s="4" t="s">
        <v>44</v>
      </c>
      <c r="Y180" s="4" t="s">
        <v>44</v>
      </c>
      <c r="Z180" s="4" t="s">
        <v>44</v>
      </c>
      <c r="AA180" s="4" t="s">
        <v>44</v>
      </c>
      <c r="AB180" s="4" t="s">
        <v>44</v>
      </c>
      <c r="AC180" s="4" t="s">
        <v>44</v>
      </c>
      <c r="AD180" s="4" t="s">
        <v>59</v>
      </c>
    </row>
    <row r="181" spans="1:30" s="15" customFormat="1" ht="20.100000000000001" customHeight="1" x14ac:dyDescent="0.25">
      <c r="A181" s="5" t="s">
        <v>31</v>
      </c>
      <c r="B181" s="6" t="s">
        <v>694</v>
      </c>
      <c r="C181" s="6" t="s">
        <v>695</v>
      </c>
      <c r="D181" s="6">
        <v>264</v>
      </c>
      <c r="E181" s="6" t="s">
        <v>44</v>
      </c>
      <c r="F181" s="6" t="s">
        <v>44</v>
      </c>
      <c r="G181" s="6" t="s">
        <v>696</v>
      </c>
      <c r="H181" s="6" t="s">
        <v>697</v>
      </c>
      <c r="I181" s="6" t="s">
        <v>156</v>
      </c>
      <c r="J181" s="6" t="s">
        <v>47</v>
      </c>
      <c r="K181" s="6" t="s">
        <v>698</v>
      </c>
      <c r="L181" s="6" t="s">
        <v>60</v>
      </c>
      <c r="M181" s="6" t="s">
        <v>706</v>
      </c>
      <c r="N181" s="6" t="s">
        <v>707</v>
      </c>
      <c r="O181" s="6" t="s">
        <v>79</v>
      </c>
      <c r="P181" s="6" t="s">
        <v>47</v>
      </c>
      <c r="Q181" s="6" t="s">
        <v>708</v>
      </c>
      <c r="R181" s="6" t="s">
        <v>709</v>
      </c>
      <c r="S181" s="6" t="s">
        <v>710</v>
      </c>
      <c r="T181" s="6" t="s">
        <v>44</v>
      </c>
      <c r="U181" s="6" t="s">
        <v>44</v>
      </c>
      <c r="V181" s="6" t="s">
        <v>44</v>
      </c>
      <c r="W181" s="6" t="s">
        <v>44</v>
      </c>
      <c r="X181" s="6" t="s">
        <v>44</v>
      </c>
      <c r="Y181" s="6" t="s">
        <v>44</v>
      </c>
      <c r="Z181" s="6" t="s">
        <v>44</v>
      </c>
      <c r="AA181" s="6" t="s">
        <v>44</v>
      </c>
      <c r="AB181" s="6" t="s">
        <v>44</v>
      </c>
      <c r="AC181" s="6" t="s">
        <v>44</v>
      </c>
      <c r="AD181" s="6" t="s">
        <v>59</v>
      </c>
    </row>
    <row r="182" spans="1:30" s="15" customFormat="1" ht="20.100000000000001" customHeight="1" x14ac:dyDescent="0.25">
      <c r="A182" s="5" t="s">
        <v>31</v>
      </c>
      <c r="B182" s="6" t="s">
        <v>694</v>
      </c>
      <c r="C182" s="6" t="s">
        <v>695</v>
      </c>
      <c r="D182" s="6">
        <v>264</v>
      </c>
      <c r="E182" s="6" t="s">
        <v>44</v>
      </c>
      <c r="F182" s="6" t="s">
        <v>44</v>
      </c>
      <c r="G182" s="6" t="s">
        <v>696</v>
      </c>
      <c r="H182" s="6" t="s">
        <v>697</v>
      </c>
      <c r="I182" s="6" t="s">
        <v>156</v>
      </c>
      <c r="J182" s="6" t="s">
        <v>47</v>
      </c>
      <c r="K182" s="6" t="s">
        <v>698</v>
      </c>
      <c r="L182" s="6" t="s">
        <v>60</v>
      </c>
      <c r="M182" s="6" t="s">
        <v>61</v>
      </c>
      <c r="N182" s="6" t="s">
        <v>62</v>
      </c>
      <c r="O182" s="6" t="s">
        <v>63</v>
      </c>
      <c r="P182" s="6" t="s">
        <v>47</v>
      </c>
      <c r="Q182" s="6" t="s">
        <v>395</v>
      </c>
      <c r="R182" s="6" t="s">
        <v>65</v>
      </c>
      <c r="S182" s="6" t="s">
        <v>396</v>
      </c>
      <c r="T182" s="6" t="s">
        <v>44</v>
      </c>
      <c r="U182" s="6" t="s">
        <v>44</v>
      </c>
      <c r="V182" s="6" t="s">
        <v>44</v>
      </c>
      <c r="W182" s="6" t="s">
        <v>44</v>
      </c>
      <c r="X182" s="6" t="s">
        <v>44</v>
      </c>
      <c r="Y182" s="6" t="s">
        <v>44</v>
      </c>
      <c r="Z182" s="6" t="s">
        <v>44</v>
      </c>
      <c r="AA182" s="6" t="s">
        <v>44</v>
      </c>
      <c r="AB182" s="6" t="s">
        <v>44</v>
      </c>
      <c r="AC182" s="6" t="s">
        <v>44</v>
      </c>
      <c r="AD182" s="6" t="s">
        <v>59</v>
      </c>
    </row>
    <row r="183" spans="1:30" s="16" customFormat="1" ht="20.100000000000001" customHeight="1" thickBot="1" x14ac:dyDescent="0.3">
      <c r="A183" s="7" t="s">
        <v>31</v>
      </c>
      <c r="B183" s="8" t="s">
        <v>694</v>
      </c>
      <c r="C183" s="8" t="s">
        <v>695</v>
      </c>
      <c r="D183" s="8">
        <v>264</v>
      </c>
      <c r="E183" s="8" t="s">
        <v>44</v>
      </c>
      <c r="F183" s="8" t="s">
        <v>44</v>
      </c>
      <c r="G183" s="8" t="s">
        <v>696</v>
      </c>
      <c r="H183" s="8" t="s">
        <v>697</v>
      </c>
      <c r="I183" s="8" t="s">
        <v>156</v>
      </c>
      <c r="J183" s="8" t="s">
        <v>47</v>
      </c>
      <c r="K183" s="8" t="s">
        <v>698</v>
      </c>
      <c r="L183" s="8" t="s">
        <v>60</v>
      </c>
      <c r="M183" s="8" t="s">
        <v>67</v>
      </c>
      <c r="N183" s="8" t="s">
        <v>68</v>
      </c>
      <c r="O183" s="8" t="s">
        <v>63</v>
      </c>
      <c r="P183" s="8" t="s">
        <v>47</v>
      </c>
      <c r="Q183" s="8" t="s">
        <v>397</v>
      </c>
      <c r="R183" s="8" t="s">
        <v>70</v>
      </c>
      <c r="S183" s="8" t="s">
        <v>398</v>
      </c>
      <c r="T183" s="8" t="s">
        <v>44</v>
      </c>
      <c r="U183" s="8" t="s">
        <v>44</v>
      </c>
      <c r="V183" s="8" t="s">
        <v>44</v>
      </c>
      <c r="W183" s="8" t="s">
        <v>44</v>
      </c>
      <c r="X183" s="8" t="s">
        <v>44</v>
      </c>
      <c r="Y183" s="8" t="s">
        <v>44</v>
      </c>
      <c r="Z183" s="8" t="s">
        <v>44</v>
      </c>
      <c r="AA183" s="8" t="s">
        <v>44</v>
      </c>
      <c r="AB183" s="8" t="s">
        <v>44</v>
      </c>
      <c r="AC183" s="8" t="s">
        <v>44</v>
      </c>
      <c r="AD183" s="8" t="s">
        <v>59</v>
      </c>
    </row>
    <row r="185" spans="1:30" s="13" customFormat="1" ht="20.100000000000001" customHeight="1" thickBot="1" x14ac:dyDescent="0.3">
      <c r="A185" s="2" t="s">
        <v>399</v>
      </c>
      <c r="B185" s="2" t="s">
        <v>400</v>
      </c>
      <c r="C185" s="2" t="s">
        <v>401</v>
      </c>
      <c r="D185" s="2">
        <v>210</v>
      </c>
      <c r="E185" s="2" t="s">
        <v>44</v>
      </c>
      <c r="F185" s="2" t="s">
        <v>44</v>
      </c>
      <c r="G185" s="2" t="s">
        <v>706</v>
      </c>
      <c r="H185" s="2" t="s">
        <v>707</v>
      </c>
      <c r="I185" s="2" t="s">
        <v>79</v>
      </c>
      <c r="J185" s="2" t="s">
        <v>47</v>
      </c>
      <c r="K185" s="2" t="s">
        <v>709</v>
      </c>
      <c r="L185" s="2" t="s">
        <v>44</v>
      </c>
      <c r="M185" s="2" t="s">
        <v>44</v>
      </c>
      <c r="N185" s="2" t="s">
        <v>44</v>
      </c>
      <c r="O185" s="2" t="s">
        <v>44</v>
      </c>
      <c r="P185" s="2" t="s">
        <v>44</v>
      </c>
      <c r="Q185" s="2" t="s">
        <v>44</v>
      </c>
      <c r="R185" s="2" t="s">
        <v>44</v>
      </c>
      <c r="S185" s="2" t="s">
        <v>44</v>
      </c>
      <c r="T185" s="2" t="s">
        <v>711</v>
      </c>
      <c r="U185" s="2" t="s">
        <v>712</v>
      </c>
      <c r="V185" s="2" t="s">
        <v>713</v>
      </c>
      <c r="W185" s="2" t="s">
        <v>714</v>
      </c>
      <c r="X185" s="2" t="s">
        <v>715</v>
      </c>
      <c r="Y185" s="2" t="s">
        <v>716</v>
      </c>
      <c r="Z185" s="2" t="s">
        <v>55</v>
      </c>
      <c r="AA185" s="2" t="s">
        <v>56</v>
      </c>
      <c r="AB185" s="2" t="s">
        <v>717</v>
      </c>
      <c r="AC185" s="2" t="s">
        <v>718</v>
      </c>
      <c r="AD185" s="2" t="s">
        <v>59</v>
      </c>
    </row>
    <row r="186" spans="1:30" s="14" customFormat="1" ht="20.100000000000001" customHeight="1" x14ac:dyDescent="0.25">
      <c r="A186" s="3" t="s">
        <v>399</v>
      </c>
      <c r="B186" s="4" t="s">
        <v>400</v>
      </c>
      <c r="C186" s="4" t="s">
        <v>401</v>
      </c>
      <c r="D186" s="4">
        <v>210</v>
      </c>
      <c r="E186" s="4" t="s">
        <v>44</v>
      </c>
      <c r="F186" s="4" t="s">
        <v>44</v>
      </c>
      <c r="G186" s="4" t="s">
        <v>706</v>
      </c>
      <c r="H186" s="4" t="s">
        <v>707</v>
      </c>
      <c r="I186" s="4" t="s">
        <v>79</v>
      </c>
      <c r="J186" s="4" t="s">
        <v>47</v>
      </c>
      <c r="K186" s="4" t="s">
        <v>709</v>
      </c>
      <c r="L186" s="4" t="s">
        <v>95</v>
      </c>
      <c r="M186" s="4" t="s">
        <v>177</v>
      </c>
      <c r="N186" s="4" t="s">
        <v>178</v>
      </c>
      <c r="O186" s="4" t="s">
        <v>79</v>
      </c>
      <c r="P186" s="4" t="s">
        <v>179</v>
      </c>
      <c r="Q186" s="4" t="s">
        <v>719</v>
      </c>
      <c r="R186" s="4" t="s">
        <v>181</v>
      </c>
      <c r="S186" s="4" t="s">
        <v>720</v>
      </c>
      <c r="T186" s="4" t="s">
        <v>44</v>
      </c>
      <c r="U186" s="4" t="s">
        <v>44</v>
      </c>
      <c r="V186" s="4" t="s">
        <v>44</v>
      </c>
      <c r="W186" s="4" t="s">
        <v>44</v>
      </c>
      <c r="X186" s="4" t="s">
        <v>44</v>
      </c>
      <c r="Y186" s="4" t="s">
        <v>44</v>
      </c>
      <c r="Z186" s="4" t="s">
        <v>44</v>
      </c>
      <c r="AA186" s="4" t="s">
        <v>44</v>
      </c>
      <c r="AB186" s="4" t="s">
        <v>44</v>
      </c>
      <c r="AC186" s="4" t="s">
        <v>44</v>
      </c>
      <c r="AD186" s="4" t="s">
        <v>59</v>
      </c>
    </row>
    <row r="187" spans="1:30" s="15" customFormat="1" ht="20.100000000000001" customHeight="1" x14ac:dyDescent="0.25">
      <c r="A187" s="5" t="s">
        <v>399</v>
      </c>
      <c r="B187" s="6" t="s">
        <v>400</v>
      </c>
      <c r="C187" s="6" t="s">
        <v>401</v>
      </c>
      <c r="D187" s="6">
        <v>210</v>
      </c>
      <c r="E187" s="6" t="s">
        <v>44</v>
      </c>
      <c r="F187" s="6" t="s">
        <v>44</v>
      </c>
      <c r="G187" s="6" t="s">
        <v>706</v>
      </c>
      <c r="H187" s="6" t="s">
        <v>707</v>
      </c>
      <c r="I187" s="6" t="s">
        <v>79</v>
      </c>
      <c r="J187" s="6" t="s">
        <v>47</v>
      </c>
      <c r="K187" s="6" t="s">
        <v>709</v>
      </c>
      <c r="L187" s="6" t="s">
        <v>95</v>
      </c>
      <c r="M187" s="6" t="s">
        <v>183</v>
      </c>
      <c r="N187" s="6" t="s">
        <v>184</v>
      </c>
      <c r="O187" s="6" t="s">
        <v>38</v>
      </c>
      <c r="P187" s="6" t="s">
        <v>47</v>
      </c>
      <c r="Q187" s="6" t="s">
        <v>721</v>
      </c>
      <c r="R187" s="6" t="s">
        <v>186</v>
      </c>
      <c r="S187" s="6" t="s">
        <v>722</v>
      </c>
      <c r="T187" s="6" t="s">
        <v>44</v>
      </c>
      <c r="U187" s="6" t="s">
        <v>44</v>
      </c>
      <c r="V187" s="6" t="s">
        <v>44</v>
      </c>
      <c r="W187" s="6" t="s">
        <v>44</v>
      </c>
      <c r="X187" s="6" t="s">
        <v>44</v>
      </c>
      <c r="Y187" s="6" t="s">
        <v>44</v>
      </c>
      <c r="Z187" s="6" t="s">
        <v>44</v>
      </c>
      <c r="AA187" s="6" t="s">
        <v>44</v>
      </c>
      <c r="AB187" s="6" t="s">
        <v>44</v>
      </c>
      <c r="AC187" s="6" t="s">
        <v>44</v>
      </c>
      <c r="AD187" s="6" t="s">
        <v>59</v>
      </c>
    </row>
    <row r="188" spans="1:30" s="15" customFormat="1" ht="20.100000000000001" customHeight="1" x14ac:dyDescent="0.25">
      <c r="A188" s="5" t="s">
        <v>399</v>
      </c>
      <c r="B188" s="6" t="s">
        <v>400</v>
      </c>
      <c r="C188" s="6" t="s">
        <v>401</v>
      </c>
      <c r="D188" s="6">
        <v>210</v>
      </c>
      <c r="E188" s="6" t="s">
        <v>44</v>
      </c>
      <c r="F188" s="6" t="s">
        <v>44</v>
      </c>
      <c r="G188" s="6" t="s">
        <v>706</v>
      </c>
      <c r="H188" s="6" t="s">
        <v>707</v>
      </c>
      <c r="I188" s="6" t="s">
        <v>79</v>
      </c>
      <c r="J188" s="6" t="s">
        <v>47</v>
      </c>
      <c r="K188" s="6" t="s">
        <v>709</v>
      </c>
      <c r="L188" s="6" t="s">
        <v>60</v>
      </c>
      <c r="M188" s="6" t="s">
        <v>195</v>
      </c>
      <c r="N188" s="6" t="s">
        <v>196</v>
      </c>
      <c r="O188" s="6" t="s">
        <v>63</v>
      </c>
      <c r="P188" s="6" t="s">
        <v>47</v>
      </c>
      <c r="Q188" s="6" t="s">
        <v>723</v>
      </c>
      <c r="R188" s="6" t="s">
        <v>198</v>
      </c>
      <c r="S188" s="6" t="s">
        <v>724</v>
      </c>
      <c r="T188" s="6" t="s">
        <v>44</v>
      </c>
      <c r="U188" s="6" t="s">
        <v>44</v>
      </c>
      <c r="V188" s="6" t="s">
        <v>44</v>
      </c>
      <c r="W188" s="6" t="s">
        <v>44</v>
      </c>
      <c r="X188" s="6" t="s">
        <v>44</v>
      </c>
      <c r="Y188" s="6" t="s">
        <v>44</v>
      </c>
      <c r="Z188" s="6" t="s">
        <v>44</v>
      </c>
      <c r="AA188" s="6" t="s">
        <v>44</v>
      </c>
      <c r="AB188" s="6" t="s">
        <v>44</v>
      </c>
      <c r="AC188" s="6" t="s">
        <v>44</v>
      </c>
      <c r="AD188" s="6" t="s">
        <v>59</v>
      </c>
    </row>
    <row r="189" spans="1:30" s="15" customFormat="1" ht="20.100000000000001" customHeight="1" x14ac:dyDescent="0.25">
      <c r="A189" s="5" t="s">
        <v>399</v>
      </c>
      <c r="B189" s="6" t="s">
        <v>400</v>
      </c>
      <c r="C189" s="6" t="s">
        <v>401</v>
      </c>
      <c r="D189" s="6">
        <v>210</v>
      </c>
      <c r="E189" s="6" t="s">
        <v>44</v>
      </c>
      <c r="F189" s="6" t="s">
        <v>44</v>
      </c>
      <c r="G189" s="6" t="s">
        <v>706</v>
      </c>
      <c r="H189" s="6" t="s">
        <v>707</v>
      </c>
      <c r="I189" s="6" t="s">
        <v>79</v>
      </c>
      <c r="J189" s="6" t="s">
        <v>47</v>
      </c>
      <c r="K189" s="6" t="s">
        <v>709</v>
      </c>
      <c r="L189" s="6" t="s">
        <v>60</v>
      </c>
      <c r="M189" s="6" t="s">
        <v>200</v>
      </c>
      <c r="N189" s="6" t="s">
        <v>201</v>
      </c>
      <c r="O189" s="6" t="s">
        <v>133</v>
      </c>
      <c r="P189" s="6" t="s">
        <v>47</v>
      </c>
      <c r="Q189" s="6" t="s">
        <v>725</v>
      </c>
      <c r="R189" s="6" t="s">
        <v>203</v>
      </c>
      <c r="S189" s="6" t="s">
        <v>726</v>
      </c>
      <c r="T189" s="6" t="s">
        <v>44</v>
      </c>
      <c r="U189" s="6" t="s">
        <v>44</v>
      </c>
      <c r="V189" s="6" t="s">
        <v>44</v>
      </c>
      <c r="W189" s="6" t="s">
        <v>44</v>
      </c>
      <c r="X189" s="6" t="s">
        <v>44</v>
      </c>
      <c r="Y189" s="6" t="s">
        <v>44</v>
      </c>
      <c r="Z189" s="6" t="s">
        <v>44</v>
      </c>
      <c r="AA189" s="6" t="s">
        <v>44</v>
      </c>
      <c r="AB189" s="6" t="s">
        <v>44</v>
      </c>
      <c r="AC189" s="6" t="s">
        <v>44</v>
      </c>
      <c r="AD189" s="6" t="s">
        <v>59</v>
      </c>
    </row>
    <row r="190" spans="1:30" s="16" customFormat="1" ht="20.100000000000001" customHeight="1" thickBot="1" x14ac:dyDescent="0.3">
      <c r="A190" s="7" t="s">
        <v>399</v>
      </c>
      <c r="B190" s="8" t="s">
        <v>400</v>
      </c>
      <c r="C190" s="8" t="s">
        <v>401</v>
      </c>
      <c r="D190" s="8">
        <v>210</v>
      </c>
      <c r="E190" s="8" t="s">
        <v>44</v>
      </c>
      <c r="F190" s="8" t="s">
        <v>44</v>
      </c>
      <c r="G190" s="8" t="s">
        <v>706</v>
      </c>
      <c r="H190" s="8" t="s">
        <v>707</v>
      </c>
      <c r="I190" s="8" t="s">
        <v>79</v>
      </c>
      <c r="J190" s="8" t="s">
        <v>47</v>
      </c>
      <c r="K190" s="8" t="s">
        <v>709</v>
      </c>
      <c r="L190" s="8" t="s">
        <v>60</v>
      </c>
      <c r="M190" s="8" t="s">
        <v>205</v>
      </c>
      <c r="N190" s="8" t="s">
        <v>206</v>
      </c>
      <c r="O190" s="8" t="s">
        <v>139</v>
      </c>
      <c r="P190" s="8" t="s">
        <v>179</v>
      </c>
      <c r="Q190" s="8" t="s">
        <v>727</v>
      </c>
      <c r="R190" s="8" t="s">
        <v>208</v>
      </c>
      <c r="S190" s="8" t="s">
        <v>335</v>
      </c>
      <c r="T190" s="8" t="s">
        <v>44</v>
      </c>
      <c r="U190" s="8" t="s">
        <v>44</v>
      </c>
      <c r="V190" s="8" t="s">
        <v>44</v>
      </c>
      <c r="W190" s="8" t="s">
        <v>44</v>
      </c>
      <c r="X190" s="8" t="s">
        <v>44</v>
      </c>
      <c r="Y190" s="8" t="s">
        <v>44</v>
      </c>
      <c r="Z190" s="8" t="s">
        <v>44</v>
      </c>
      <c r="AA190" s="8" t="s">
        <v>44</v>
      </c>
      <c r="AB190" s="8" t="s">
        <v>44</v>
      </c>
      <c r="AC190" s="8" t="s">
        <v>44</v>
      </c>
      <c r="AD190" s="8" t="s">
        <v>59</v>
      </c>
    </row>
    <row r="191" spans="1:30" ht="20.100000000000001" customHeight="1" thickBot="1" x14ac:dyDescent="0.3"/>
    <row r="192" spans="1:30" s="41" customFormat="1" ht="20.100000000000001" customHeight="1" x14ac:dyDescent="0.25">
      <c r="A192" s="40" t="s">
        <v>41</v>
      </c>
      <c r="B192" s="28" t="s">
        <v>42</v>
      </c>
      <c r="C192" s="28" t="s">
        <v>210</v>
      </c>
      <c r="D192" s="29">
        <v>41</v>
      </c>
      <c r="E192" s="29" t="s">
        <v>44</v>
      </c>
      <c r="F192" s="28" t="s">
        <v>44</v>
      </c>
      <c r="G192" s="28" t="s">
        <v>262</v>
      </c>
      <c r="H192" s="28" t="s">
        <v>263</v>
      </c>
      <c r="I192" s="28" t="s">
        <v>156</v>
      </c>
      <c r="J192" s="28" t="s">
        <v>47</v>
      </c>
      <c r="K192" s="28" t="s">
        <v>264</v>
      </c>
      <c r="L192" s="28" t="s">
        <v>44</v>
      </c>
      <c r="M192" s="28" t="s">
        <v>44</v>
      </c>
      <c r="N192" s="28" t="s">
        <v>44</v>
      </c>
      <c r="O192" s="28" t="s">
        <v>44</v>
      </c>
      <c r="P192" s="28" t="s">
        <v>44</v>
      </c>
      <c r="Q192" s="28" t="s">
        <v>44</v>
      </c>
      <c r="R192" s="29" t="s">
        <v>44</v>
      </c>
      <c r="S192" s="29" t="s">
        <v>44</v>
      </c>
      <c r="T192" s="29" t="s">
        <v>265</v>
      </c>
      <c r="U192" s="29" t="s">
        <v>266</v>
      </c>
      <c r="V192" s="29" t="s">
        <v>267</v>
      </c>
      <c r="W192" s="29" t="s">
        <v>268</v>
      </c>
      <c r="X192" s="29" t="s">
        <v>57</v>
      </c>
      <c r="Y192" s="29" t="s">
        <v>269</v>
      </c>
      <c r="Z192" s="29" t="s">
        <v>55</v>
      </c>
      <c r="AA192" s="29" t="s">
        <v>56</v>
      </c>
      <c r="AB192" s="29" t="s">
        <v>270</v>
      </c>
      <c r="AC192" s="29" t="s">
        <v>271</v>
      </c>
      <c r="AD192" s="28" t="s">
        <v>59</v>
      </c>
    </row>
    <row r="193" spans="1:30" s="43" customFormat="1" ht="20.100000000000001" customHeight="1" x14ac:dyDescent="0.25">
      <c r="A193" s="42" t="s">
        <v>41</v>
      </c>
      <c r="B193" s="30" t="s">
        <v>42</v>
      </c>
      <c r="C193" s="30" t="s">
        <v>210</v>
      </c>
      <c r="D193" s="31">
        <v>41</v>
      </c>
      <c r="E193" s="31" t="s">
        <v>44</v>
      </c>
      <c r="F193" s="30" t="s">
        <v>44</v>
      </c>
      <c r="G193" s="30" t="s">
        <v>262</v>
      </c>
      <c r="H193" s="30" t="s">
        <v>263</v>
      </c>
      <c r="I193" s="30" t="s">
        <v>156</v>
      </c>
      <c r="J193" s="30" t="s">
        <v>47</v>
      </c>
      <c r="K193" s="30" t="s">
        <v>264</v>
      </c>
      <c r="L193" s="30" t="s">
        <v>95</v>
      </c>
      <c r="M193" s="30" t="s">
        <v>237</v>
      </c>
      <c r="N193" s="30" t="s">
        <v>238</v>
      </c>
      <c r="O193" s="30" t="s">
        <v>37</v>
      </c>
      <c r="P193" s="30" t="s">
        <v>47</v>
      </c>
      <c r="Q193" s="30" t="s">
        <v>272</v>
      </c>
      <c r="R193" s="31" t="s">
        <v>240</v>
      </c>
      <c r="S193" s="31" t="s">
        <v>273</v>
      </c>
      <c r="T193" s="31" t="s">
        <v>44</v>
      </c>
      <c r="U193" s="31" t="s">
        <v>44</v>
      </c>
      <c r="V193" s="31" t="s">
        <v>44</v>
      </c>
      <c r="W193" s="31" t="s">
        <v>44</v>
      </c>
      <c r="X193" s="31" t="s">
        <v>44</v>
      </c>
      <c r="Y193" s="31" t="s">
        <v>44</v>
      </c>
      <c r="Z193" s="31" t="s">
        <v>44</v>
      </c>
      <c r="AA193" s="31" t="s">
        <v>44</v>
      </c>
      <c r="AB193" s="31" t="s">
        <v>44</v>
      </c>
      <c r="AC193" s="31" t="s">
        <v>44</v>
      </c>
      <c r="AD193" s="30" t="s">
        <v>59</v>
      </c>
    </row>
    <row r="194" spans="1:30" s="43" customFormat="1" ht="20.100000000000001" customHeight="1" x14ac:dyDescent="0.25">
      <c r="A194" s="42" t="s">
        <v>41</v>
      </c>
      <c r="B194" s="30" t="s">
        <v>42</v>
      </c>
      <c r="C194" s="30" t="s">
        <v>210</v>
      </c>
      <c r="D194" s="31">
        <v>41</v>
      </c>
      <c r="E194" s="31" t="s">
        <v>44</v>
      </c>
      <c r="F194" s="30" t="s">
        <v>44</v>
      </c>
      <c r="G194" s="30" t="s">
        <v>262</v>
      </c>
      <c r="H194" s="30" t="s">
        <v>263</v>
      </c>
      <c r="I194" s="30" t="s">
        <v>156</v>
      </c>
      <c r="J194" s="30" t="s">
        <v>47</v>
      </c>
      <c r="K194" s="30" t="s">
        <v>264</v>
      </c>
      <c r="L194" s="30" t="s">
        <v>95</v>
      </c>
      <c r="M194" s="30" t="s">
        <v>106</v>
      </c>
      <c r="N194" s="30" t="s">
        <v>107</v>
      </c>
      <c r="O194" s="30" t="s">
        <v>38</v>
      </c>
      <c r="P194" s="30" t="s">
        <v>47</v>
      </c>
      <c r="Q194" s="30" t="s">
        <v>274</v>
      </c>
      <c r="R194" s="31" t="s">
        <v>109</v>
      </c>
      <c r="S194" s="31" t="s">
        <v>275</v>
      </c>
      <c r="T194" s="31" t="s">
        <v>44</v>
      </c>
      <c r="U194" s="31" t="s">
        <v>44</v>
      </c>
      <c r="V194" s="31" t="s">
        <v>44</v>
      </c>
      <c r="W194" s="31" t="s">
        <v>44</v>
      </c>
      <c r="X194" s="31" t="s">
        <v>44</v>
      </c>
      <c r="Y194" s="31" t="s">
        <v>44</v>
      </c>
      <c r="Z194" s="31" t="s">
        <v>44</v>
      </c>
      <c r="AA194" s="31" t="s">
        <v>44</v>
      </c>
      <c r="AB194" s="31" t="s">
        <v>44</v>
      </c>
      <c r="AC194" s="31" t="s">
        <v>44</v>
      </c>
      <c r="AD194" s="30" t="s">
        <v>59</v>
      </c>
    </row>
    <row r="195" spans="1:30" s="43" customFormat="1" ht="20.100000000000001" customHeight="1" x14ac:dyDescent="0.25">
      <c r="A195" s="42" t="s">
        <v>41</v>
      </c>
      <c r="B195" s="30" t="s">
        <v>42</v>
      </c>
      <c r="C195" s="30" t="s">
        <v>210</v>
      </c>
      <c r="D195" s="31">
        <v>41</v>
      </c>
      <c r="E195" s="31" t="s">
        <v>44</v>
      </c>
      <c r="F195" s="30" t="s">
        <v>44</v>
      </c>
      <c r="G195" s="30" t="s">
        <v>262</v>
      </c>
      <c r="H195" s="30" t="s">
        <v>263</v>
      </c>
      <c r="I195" s="30" t="s">
        <v>156</v>
      </c>
      <c r="J195" s="30" t="s">
        <v>47</v>
      </c>
      <c r="K195" s="30" t="s">
        <v>264</v>
      </c>
      <c r="L195" s="30" t="s">
        <v>95</v>
      </c>
      <c r="M195" s="30" t="s">
        <v>276</v>
      </c>
      <c r="N195" s="30" t="s">
        <v>277</v>
      </c>
      <c r="O195" s="30" t="s">
        <v>37</v>
      </c>
      <c r="P195" s="30" t="s">
        <v>47</v>
      </c>
      <c r="Q195" s="30" t="s">
        <v>278</v>
      </c>
      <c r="R195" s="31" t="s">
        <v>279</v>
      </c>
      <c r="S195" s="31" t="s">
        <v>280</v>
      </c>
      <c r="T195" s="31" t="s">
        <v>44</v>
      </c>
      <c r="U195" s="31" t="s">
        <v>44</v>
      </c>
      <c r="V195" s="31" t="s">
        <v>44</v>
      </c>
      <c r="W195" s="31" t="s">
        <v>44</v>
      </c>
      <c r="X195" s="31" t="s">
        <v>44</v>
      </c>
      <c r="Y195" s="31" t="s">
        <v>44</v>
      </c>
      <c r="Z195" s="31" t="s">
        <v>44</v>
      </c>
      <c r="AA195" s="31" t="s">
        <v>44</v>
      </c>
      <c r="AB195" s="31" t="s">
        <v>44</v>
      </c>
      <c r="AC195" s="31" t="s">
        <v>44</v>
      </c>
      <c r="AD195" s="30" t="s">
        <v>59</v>
      </c>
    </row>
    <row r="196" spans="1:30" s="43" customFormat="1" ht="20.100000000000001" customHeight="1" x14ac:dyDescent="0.25">
      <c r="A196" s="42" t="s">
        <v>41</v>
      </c>
      <c r="B196" s="30" t="s">
        <v>42</v>
      </c>
      <c r="C196" s="30" t="s">
        <v>210</v>
      </c>
      <c r="D196" s="31">
        <v>41</v>
      </c>
      <c r="E196" s="31" t="s">
        <v>44</v>
      </c>
      <c r="F196" s="30" t="s">
        <v>44</v>
      </c>
      <c r="G196" s="30" t="s">
        <v>262</v>
      </c>
      <c r="H196" s="30" t="s">
        <v>263</v>
      </c>
      <c r="I196" s="30" t="s">
        <v>156</v>
      </c>
      <c r="J196" s="30" t="s">
        <v>47</v>
      </c>
      <c r="K196" s="30" t="s">
        <v>264</v>
      </c>
      <c r="L196" s="30" t="s">
        <v>60</v>
      </c>
      <c r="M196" s="30" t="s">
        <v>121</v>
      </c>
      <c r="N196" s="30" t="s">
        <v>122</v>
      </c>
      <c r="O196" s="30" t="s">
        <v>63</v>
      </c>
      <c r="P196" s="30" t="s">
        <v>47</v>
      </c>
      <c r="Q196" s="30" t="s">
        <v>281</v>
      </c>
      <c r="R196" s="31" t="s">
        <v>124</v>
      </c>
      <c r="S196" s="31" t="s">
        <v>282</v>
      </c>
      <c r="T196" s="31" t="s">
        <v>44</v>
      </c>
      <c r="U196" s="31" t="s">
        <v>44</v>
      </c>
      <c r="V196" s="31" t="s">
        <v>44</v>
      </c>
      <c r="W196" s="31" t="s">
        <v>44</v>
      </c>
      <c r="X196" s="31" t="s">
        <v>44</v>
      </c>
      <c r="Y196" s="31" t="s">
        <v>44</v>
      </c>
      <c r="Z196" s="31" t="s">
        <v>44</v>
      </c>
      <c r="AA196" s="31" t="s">
        <v>44</v>
      </c>
      <c r="AB196" s="31" t="s">
        <v>44</v>
      </c>
      <c r="AC196" s="31" t="s">
        <v>44</v>
      </c>
      <c r="AD196" s="30" t="s">
        <v>59</v>
      </c>
    </row>
    <row r="197" spans="1:30" s="43" customFormat="1" ht="20.100000000000001" customHeight="1" x14ac:dyDescent="0.25">
      <c r="A197" s="42" t="s">
        <v>41</v>
      </c>
      <c r="B197" s="30" t="s">
        <v>42</v>
      </c>
      <c r="C197" s="30" t="s">
        <v>210</v>
      </c>
      <c r="D197" s="31">
        <v>41</v>
      </c>
      <c r="E197" s="31" t="s">
        <v>44</v>
      </c>
      <c r="F197" s="30" t="s">
        <v>44</v>
      </c>
      <c r="G197" s="30" t="s">
        <v>262</v>
      </c>
      <c r="H197" s="30" t="s">
        <v>263</v>
      </c>
      <c r="I197" s="30" t="s">
        <v>156</v>
      </c>
      <c r="J197" s="30" t="s">
        <v>47</v>
      </c>
      <c r="K197" s="30" t="s">
        <v>264</v>
      </c>
      <c r="L197" s="30" t="s">
        <v>60</v>
      </c>
      <c r="M197" s="30" t="s">
        <v>126</v>
      </c>
      <c r="N197" s="30" t="s">
        <v>127</v>
      </c>
      <c r="O197" s="30" t="s">
        <v>63</v>
      </c>
      <c r="P197" s="30" t="s">
        <v>47</v>
      </c>
      <c r="Q197" s="30" t="s">
        <v>283</v>
      </c>
      <c r="R197" s="31" t="s">
        <v>129</v>
      </c>
      <c r="S197" s="31" t="s">
        <v>284</v>
      </c>
      <c r="T197" s="31" t="s">
        <v>44</v>
      </c>
      <c r="U197" s="31" t="s">
        <v>44</v>
      </c>
      <c r="V197" s="31" t="s">
        <v>44</v>
      </c>
      <c r="W197" s="31" t="s">
        <v>44</v>
      </c>
      <c r="X197" s="31" t="s">
        <v>44</v>
      </c>
      <c r="Y197" s="31" t="s">
        <v>44</v>
      </c>
      <c r="Z197" s="31" t="s">
        <v>44</v>
      </c>
      <c r="AA197" s="31" t="s">
        <v>44</v>
      </c>
      <c r="AB197" s="31" t="s">
        <v>44</v>
      </c>
      <c r="AC197" s="31" t="s">
        <v>44</v>
      </c>
      <c r="AD197" s="30" t="s">
        <v>59</v>
      </c>
    </row>
    <row r="198" spans="1:30" s="43" customFormat="1" ht="20.100000000000001" customHeight="1" x14ac:dyDescent="0.25">
      <c r="A198" s="42" t="s">
        <v>41</v>
      </c>
      <c r="B198" s="30" t="s">
        <v>42</v>
      </c>
      <c r="C198" s="30" t="s">
        <v>210</v>
      </c>
      <c r="D198" s="31">
        <v>41</v>
      </c>
      <c r="E198" s="31" t="s">
        <v>44</v>
      </c>
      <c r="F198" s="30" t="s">
        <v>44</v>
      </c>
      <c r="G198" s="30" t="s">
        <v>262</v>
      </c>
      <c r="H198" s="30" t="s">
        <v>263</v>
      </c>
      <c r="I198" s="30" t="s">
        <v>156</v>
      </c>
      <c r="J198" s="30" t="s">
        <v>47</v>
      </c>
      <c r="K198" s="30" t="s">
        <v>264</v>
      </c>
      <c r="L198" s="30" t="s">
        <v>60</v>
      </c>
      <c r="M198" s="30" t="s">
        <v>131</v>
      </c>
      <c r="N198" s="30" t="s">
        <v>132</v>
      </c>
      <c r="O198" s="30" t="s">
        <v>133</v>
      </c>
      <c r="P198" s="30" t="s">
        <v>47</v>
      </c>
      <c r="Q198" s="30" t="s">
        <v>285</v>
      </c>
      <c r="R198" s="31" t="s">
        <v>135</v>
      </c>
      <c r="S198" s="31" t="s">
        <v>286</v>
      </c>
      <c r="T198" s="31" t="s">
        <v>44</v>
      </c>
      <c r="U198" s="31" t="s">
        <v>44</v>
      </c>
      <c r="V198" s="31" t="s">
        <v>44</v>
      </c>
      <c r="W198" s="31" t="s">
        <v>44</v>
      </c>
      <c r="X198" s="31" t="s">
        <v>44</v>
      </c>
      <c r="Y198" s="31" t="s">
        <v>44</v>
      </c>
      <c r="Z198" s="31" t="s">
        <v>44</v>
      </c>
      <c r="AA198" s="31" t="s">
        <v>44</v>
      </c>
      <c r="AB198" s="31" t="s">
        <v>44</v>
      </c>
      <c r="AC198" s="31" t="s">
        <v>44</v>
      </c>
      <c r="AD198" s="30" t="s">
        <v>59</v>
      </c>
    </row>
    <row r="199" spans="1:30" s="45" customFormat="1" ht="20.100000000000001" customHeight="1" thickBot="1" x14ac:dyDescent="0.3">
      <c r="A199" s="44" t="s">
        <v>41</v>
      </c>
      <c r="B199" s="32" t="s">
        <v>42</v>
      </c>
      <c r="C199" s="32" t="s">
        <v>210</v>
      </c>
      <c r="D199" s="33">
        <v>41</v>
      </c>
      <c r="E199" s="33" t="s">
        <v>44</v>
      </c>
      <c r="F199" s="32" t="s">
        <v>44</v>
      </c>
      <c r="G199" s="32" t="s">
        <v>262</v>
      </c>
      <c r="H199" s="32" t="s">
        <v>263</v>
      </c>
      <c r="I199" s="32" t="s">
        <v>156</v>
      </c>
      <c r="J199" s="32" t="s">
        <v>47</v>
      </c>
      <c r="K199" s="32" t="s">
        <v>264</v>
      </c>
      <c r="L199" s="32" t="s">
        <v>60</v>
      </c>
      <c r="M199" s="32" t="s">
        <v>137</v>
      </c>
      <c r="N199" s="32" t="s">
        <v>138</v>
      </c>
      <c r="O199" s="32" t="s">
        <v>139</v>
      </c>
      <c r="P199" s="32" t="s">
        <v>47</v>
      </c>
      <c r="Q199" s="32" t="s">
        <v>287</v>
      </c>
      <c r="R199" s="33" t="s">
        <v>141</v>
      </c>
      <c r="S199" s="33" t="s">
        <v>288</v>
      </c>
      <c r="T199" s="33" t="s">
        <v>44</v>
      </c>
      <c r="U199" s="33" t="s">
        <v>44</v>
      </c>
      <c r="V199" s="33" t="s">
        <v>44</v>
      </c>
      <c r="W199" s="33" t="s">
        <v>44</v>
      </c>
      <c r="X199" s="33" t="s">
        <v>44</v>
      </c>
      <c r="Y199" s="33" t="s">
        <v>44</v>
      </c>
      <c r="Z199" s="33" t="s">
        <v>44</v>
      </c>
      <c r="AA199" s="33" t="s">
        <v>44</v>
      </c>
      <c r="AB199" s="33" t="s">
        <v>44</v>
      </c>
      <c r="AC199" s="33" t="s">
        <v>44</v>
      </c>
      <c r="AD199" s="32" t="s">
        <v>59</v>
      </c>
    </row>
    <row r="200" spans="1:30" ht="20.100000000000001" customHeight="1" thickBot="1" x14ac:dyDescent="0.3"/>
    <row r="201" spans="1:30" s="41" customFormat="1" ht="20.100000000000001" customHeight="1" x14ac:dyDescent="0.25">
      <c r="A201" s="40" t="s">
        <v>356</v>
      </c>
      <c r="B201" s="28" t="s">
        <v>357</v>
      </c>
      <c r="C201" s="28" t="s">
        <v>803</v>
      </c>
      <c r="D201" s="29">
        <v>63</v>
      </c>
      <c r="E201" s="29" t="s">
        <v>44</v>
      </c>
      <c r="F201" s="28" t="s">
        <v>44</v>
      </c>
      <c r="G201" s="28" t="s">
        <v>804</v>
      </c>
      <c r="H201" s="28" t="s">
        <v>805</v>
      </c>
      <c r="I201" s="28" t="s">
        <v>156</v>
      </c>
      <c r="J201" s="28" t="s">
        <v>47</v>
      </c>
      <c r="K201" s="28" t="s">
        <v>806</v>
      </c>
      <c r="L201" s="28" t="s">
        <v>44</v>
      </c>
      <c r="M201" s="28" t="s">
        <v>44</v>
      </c>
      <c r="N201" s="28" t="s">
        <v>44</v>
      </c>
      <c r="O201" s="28" t="s">
        <v>44</v>
      </c>
      <c r="P201" s="28" t="s">
        <v>44</v>
      </c>
      <c r="Q201" s="28" t="s">
        <v>44</v>
      </c>
      <c r="R201" s="29" t="s">
        <v>44</v>
      </c>
      <c r="S201" s="29" t="s">
        <v>44</v>
      </c>
      <c r="T201" s="29" t="s">
        <v>807</v>
      </c>
      <c r="U201" s="29" t="s">
        <v>808</v>
      </c>
      <c r="V201" s="29" t="s">
        <v>809</v>
      </c>
      <c r="W201" s="29" t="s">
        <v>810</v>
      </c>
      <c r="X201" s="29" t="s">
        <v>93</v>
      </c>
      <c r="Y201" s="29" t="s">
        <v>811</v>
      </c>
      <c r="Z201" s="29" t="s">
        <v>55</v>
      </c>
      <c r="AA201" s="29" t="s">
        <v>56</v>
      </c>
      <c r="AB201" s="29" t="s">
        <v>55</v>
      </c>
      <c r="AC201" s="29" t="s">
        <v>56</v>
      </c>
      <c r="AD201" s="28" t="s">
        <v>59</v>
      </c>
    </row>
    <row r="202" spans="1:30" s="43" customFormat="1" ht="20.100000000000001" customHeight="1" x14ac:dyDescent="0.25">
      <c r="A202" s="42" t="s">
        <v>356</v>
      </c>
      <c r="B202" s="30" t="s">
        <v>357</v>
      </c>
      <c r="C202" s="30" t="s">
        <v>803</v>
      </c>
      <c r="D202" s="31">
        <v>63</v>
      </c>
      <c r="E202" s="31" t="s">
        <v>44</v>
      </c>
      <c r="F202" s="30" t="s">
        <v>44</v>
      </c>
      <c r="G202" s="30" t="s">
        <v>804</v>
      </c>
      <c r="H202" s="30" t="s">
        <v>805</v>
      </c>
      <c r="I202" s="30" t="s">
        <v>156</v>
      </c>
      <c r="J202" s="30" t="s">
        <v>47</v>
      </c>
      <c r="K202" s="30" t="s">
        <v>806</v>
      </c>
      <c r="L202" s="30" t="s">
        <v>95</v>
      </c>
      <c r="M202" s="30" t="s">
        <v>369</v>
      </c>
      <c r="N202" s="30" t="s">
        <v>370</v>
      </c>
      <c r="O202" s="30" t="s">
        <v>37</v>
      </c>
      <c r="P202" s="30" t="s">
        <v>47</v>
      </c>
      <c r="Q202" s="30" t="s">
        <v>812</v>
      </c>
      <c r="R202" s="31" t="s">
        <v>372</v>
      </c>
      <c r="S202" s="31" t="s">
        <v>204</v>
      </c>
      <c r="T202" s="31" t="s">
        <v>44</v>
      </c>
      <c r="U202" s="31" t="s">
        <v>44</v>
      </c>
      <c r="V202" s="31" t="s">
        <v>44</v>
      </c>
      <c r="W202" s="31" t="s">
        <v>44</v>
      </c>
      <c r="X202" s="31" t="s">
        <v>44</v>
      </c>
      <c r="Y202" s="31" t="s">
        <v>44</v>
      </c>
      <c r="Z202" s="31" t="s">
        <v>44</v>
      </c>
      <c r="AA202" s="31" t="s">
        <v>44</v>
      </c>
      <c r="AB202" s="31" t="s">
        <v>44</v>
      </c>
      <c r="AC202" s="31" t="s">
        <v>44</v>
      </c>
      <c r="AD202" s="30" t="s">
        <v>59</v>
      </c>
    </row>
    <row r="203" spans="1:30" s="43" customFormat="1" ht="20.100000000000001" customHeight="1" x14ac:dyDescent="0.25">
      <c r="A203" s="42" t="s">
        <v>356</v>
      </c>
      <c r="B203" s="30" t="s">
        <v>357</v>
      </c>
      <c r="C203" s="30" t="s">
        <v>803</v>
      </c>
      <c r="D203" s="31">
        <v>63</v>
      </c>
      <c r="E203" s="31" t="s">
        <v>44</v>
      </c>
      <c r="F203" s="30" t="s">
        <v>44</v>
      </c>
      <c r="G203" s="30" t="s">
        <v>804</v>
      </c>
      <c r="H203" s="30" t="s">
        <v>805</v>
      </c>
      <c r="I203" s="30" t="s">
        <v>156</v>
      </c>
      <c r="J203" s="30" t="s">
        <v>47</v>
      </c>
      <c r="K203" s="30" t="s">
        <v>806</v>
      </c>
      <c r="L203" s="30" t="s">
        <v>95</v>
      </c>
      <c r="M203" s="30" t="s">
        <v>813</v>
      </c>
      <c r="N203" s="30" t="s">
        <v>814</v>
      </c>
      <c r="O203" s="30" t="s">
        <v>815</v>
      </c>
      <c r="P203" s="30" t="s">
        <v>47</v>
      </c>
      <c r="Q203" s="30" t="s">
        <v>229</v>
      </c>
      <c r="R203" s="31" t="s">
        <v>816</v>
      </c>
      <c r="S203" s="31" t="s">
        <v>817</v>
      </c>
      <c r="T203" s="31" t="s">
        <v>44</v>
      </c>
      <c r="U203" s="31" t="s">
        <v>44</v>
      </c>
      <c r="V203" s="31" t="s">
        <v>44</v>
      </c>
      <c r="W203" s="31" t="s">
        <v>44</v>
      </c>
      <c r="X203" s="31" t="s">
        <v>44</v>
      </c>
      <c r="Y203" s="31" t="s">
        <v>44</v>
      </c>
      <c r="Z203" s="31" t="s">
        <v>44</v>
      </c>
      <c r="AA203" s="31" t="s">
        <v>44</v>
      </c>
      <c r="AB203" s="31" t="s">
        <v>44</v>
      </c>
      <c r="AC203" s="31" t="s">
        <v>44</v>
      </c>
      <c r="AD203" s="30" t="s">
        <v>59</v>
      </c>
    </row>
    <row r="204" spans="1:30" s="43" customFormat="1" ht="20.100000000000001" customHeight="1" x14ac:dyDescent="0.25">
      <c r="A204" s="42" t="s">
        <v>356</v>
      </c>
      <c r="B204" s="30" t="s">
        <v>357</v>
      </c>
      <c r="C204" s="30" t="s">
        <v>803</v>
      </c>
      <c r="D204" s="31">
        <v>63</v>
      </c>
      <c r="E204" s="31" t="s">
        <v>44</v>
      </c>
      <c r="F204" s="30" t="s">
        <v>44</v>
      </c>
      <c r="G204" s="30" t="s">
        <v>804</v>
      </c>
      <c r="H204" s="30" t="s">
        <v>805</v>
      </c>
      <c r="I204" s="30" t="s">
        <v>156</v>
      </c>
      <c r="J204" s="30" t="s">
        <v>47</v>
      </c>
      <c r="K204" s="30" t="s">
        <v>806</v>
      </c>
      <c r="L204" s="30" t="s">
        <v>95</v>
      </c>
      <c r="M204" s="30" t="s">
        <v>818</v>
      </c>
      <c r="N204" s="30" t="s">
        <v>819</v>
      </c>
      <c r="O204" s="30" t="s">
        <v>150</v>
      </c>
      <c r="P204" s="30" t="s">
        <v>47</v>
      </c>
      <c r="Q204" s="30" t="s">
        <v>820</v>
      </c>
      <c r="R204" s="31" t="s">
        <v>821</v>
      </c>
      <c r="S204" s="31" t="s">
        <v>822</v>
      </c>
      <c r="T204" s="31" t="s">
        <v>44</v>
      </c>
      <c r="U204" s="31" t="s">
        <v>44</v>
      </c>
      <c r="V204" s="31" t="s">
        <v>44</v>
      </c>
      <c r="W204" s="31" t="s">
        <v>44</v>
      </c>
      <c r="X204" s="31" t="s">
        <v>44</v>
      </c>
      <c r="Y204" s="31" t="s">
        <v>44</v>
      </c>
      <c r="Z204" s="31" t="s">
        <v>44</v>
      </c>
      <c r="AA204" s="31" t="s">
        <v>44</v>
      </c>
      <c r="AB204" s="31" t="s">
        <v>44</v>
      </c>
      <c r="AC204" s="31" t="s">
        <v>44</v>
      </c>
      <c r="AD204" s="30" t="s">
        <v>59</v>
      </c>
    </row>
    <row r="205" spans="1:30" s="43" customFormat="1" ht="20.100000000000001" customHeight="1" x14ac:dyDescent="0.25">
      <c r="A205" s="42" t="s">
        <v>356</v>
      </c>
      <c r="B205" s="30" t="s">
        <v>357</v>
      </c>
      <c r="C205" s="30" t="s">
        <v>803</v>
      </c>
      <c r="D205" s="31">
        <v>63</v>
      </c>
      <c r="E205" s="31" t="s">
        <v>44</v>
      </c>
      <c r="F205" s="30" t="s">
        <v>44</v>
      </c>
      <c r="G205" s="30" t="s">
        <v>804</v>
      </c>
      <c r="H205" s="30" t="s">
        <v>805</v>
      </c>
      <c r="I205" s="30" t="s">
        <v>156</v>
      </c>
      <c r="J205" s="30" t="s">
        <v>47</v>
      </c>
      <c r="K205" s="30" t="s">
        <v>806</v>
      </c>
      <c r="L205" s="30" t="s">
        <v>60</v>
      </c>
      <c r="M205" s="30" t="s">
        <v>642</v>
      </c>
      <c r="N205" s="30" t="s">
        <v>643</v>
      </c>
      <c r="O205" s="30" t="s">
        <v>79</v>
      </c>
      <c r="P205" s="30" t="s">
        <v>47</v>
      </c>
      <c r="Q205" s="30" t="s">
        <v>823</v>
      </c>
      <c r="R205" s="31" t="s">
        <v>645</v>
      </c>
      <c r="S205" s="31" t="s">
        <v>824</v>
      </c>
      <c r="T205" s="31" t="s">
        <v>44</v>
      </c>
      <c r="U205" s="31" t="s">
        <v>44</v>
      </c>
      <c r="V205" s="31" t="s">
        <v>44</v>
      </c>
      <c r="W205" s="31" t="s">
        <v>44</v>
      </c>
      <c r="X205" s="31" t="s">
        <v>44</v>
      </c>
      <c r="Y205" s="31" t="s">
        <v>44</v>
      </c>
      <c r="Z205" s="31" t="s">
        <v>44</v>
      </c>
      <c r="AA205" s="31" t="s">
        <v>44</v>
      </c>
      <c r="AB205" s="31" t="s">
        <v>44</v>
      </c>
      <c r="AC205" s="31" t="s">
        <v>44</v>
      </c>
      <c r="AD205" s="30" t="s">
        <v>59</v>
      </c>
    </row>
    <row r="206" spans="1:30" s="43" customFormat="1" ht="20.100000000000001" customHeight="1" x14ac:dyDescent="0.25">
      <c r="A206" s="42" t="s">
        <v>356</v>
      </c>
      <c r="B206" s="30" t="s">
        <v>357</v>
      </c>
      <c r="C206" s="30" t="s">
        <v>803</v>
      </c>
      <c r="D206" s="31">
        <v>63</v>
      </c>
      <c r="E206" s="31" t="s">
        <v>44</v>
      </c>
      <c r="F206" s="30" t="s">
        <v>44</v>
      </c>
      <c r="G206" s="30" t="s">
        <v>804</v>
      </c>
      <c r="H206" s="30" t="s">
        <v>805</v>
      </c>
      <c r="I206" s="30" t="s">
        <v>156</v>
      </c>
      <c r="J206" s="30" t="s">
        <v>47</v>
      </c>
      <c r="K206" s="30" t="s">
        <v>806</v>
      </c>
      <c r="L206" s="30" t="s">
        <v>60</v>
      </c>
      <c r="M206" s="30" t="s">
        <v>61</v>
      </c>
      <c r="N206" s="30" t="s">
        <v>62</v>
      </c>
      <c r="O206" s="30" t="s">
        <v>63</v>
      </c>
      <c r="P206" s="30" t="s">
        <v>47</v>
      </c>
      <c r="Q206" s="30" t="s">
        <v>825</v>
      </c>
      <c r="R206" s="31" t="s">
        <v>65</v>
      </c>
      <c r="S206" s="31" t="s">
        <v>826</v>
      </c>
      <c r="T206" s="31" t="s">
        <v>44</v>
      </c>
      <c r="U206" s="31" t="s">
        <v>44</v>
      </c>
      <c r="V206" s="31" t="s">
        <v>44</v>
      </c>
      <c r="W206" s="31" t="s">
        <v>44</v>
      </c>
      <c r="X206" s="31" t="s">
        <v>44</v>
      </c>
      <c r="Y206" s="31" t="s">
        <v>44</v>
      </c>
      <c r="Z206" s="31" t="s">
        <v>44</v>
      </c>
      <c r="AA206" s="31" t="s">
        <v>44</v>
      </c>
      <c r="AB206" s="31" t="s">
        <v>44</v>
      </c>
      <c r="AC206" s="31" t="s">
        <v>44</v>
      </c>
      <c r="AD206" s="30" t="s">
        <v>59</v>
      </c>
    </row>
    <row r="207" spans="1:30" s="45" customFormat="1" ht="20.100000000000001" customHeight="1" thickBot="1" x14ac:dyDescent="0.3">
      <c r="A207" s="44" t="s">
        <v>356</v>
      </c>
      <c r="B207" s="32" t="s">
        <v>357</v>
      </c>
      <c r="C207" s="32" t="s">
        <v>803</v>
      </c>
      <c r="D207" s="33">
        <v>63</v>
      </c>
      <c r="E207" s="33" t="s">
        <v>44</v>
      </c>
      <c r="F207" s="32" t="s">
        <v>44</v>
      </c>
      <c r="G207" s="32" t="s">
        <v>804</v>
      </c>
      <c r="H207" s="32" t="s">
        <v>805</v>
      </c>
      <c r="I207" s="32" t="s">
        <v>156</v>
      </c>
      <c r="J207" s="32" t="s">
        <v>47</v>
      </c>
      <c r="K207" s="32" t="s">
        <v>806</v>
      </c>
      <c r="L207" s="32" t="s">
        <v>60</v>
      </c>
      <c r="M207" s="32" t="s">
        <v>67</v>
      </c>
      <c r="N207" s="32" t="s">
        <v>68</v>
      </c>
      <c r="O207" s="32" t="s">
        <v>63</v>
      </c>
      <c r="P207" s="32" t="s">
        <v>47</v>
      </c>
      <c r="Q207" s="32" t="s">
        <v>827</v>
      </c>
      <c r="R207" s="33" t="s">
        <v>70</v>
      </c>
      <c r="S207" s="33" t="s">
        <v>828</v>
      </c>
      <c r="T207" s="33" t="s">
        <v>44</v>
      </c>
      <c r="U207" s="33" t="s">
        <v>44</v>
      </c>
      <c r="V207" s="33" t="s">
        <v>44</v>
      </c>
      <c r="W207" s="33" t="s">
        <v>44</v>
      </c>
      <c r="X207" s="33" t="s">
        <v>44</v>
      </c>
      <c r="Y207" s="33" t="s">
        <v>44</v>
      </c>
      <c r="Z207" s="33" t="s">
        <v>44</v>
      </c>
      <c r="AA207" s="33" t="s">
        <v>44</v>
      </c>
      <c r="AB207" s="33" t="s">
        <v>44</v>
      </c>
      <c r="AC207" s="33" t="s">
        <v>44</v>
      </c>
      <c r="AD207" s="32" t="s">
        <v>59</v>
      </c>
    </row>
    <row r="208" spans="1:30" ht="20.100000000000001" customHeight="1" thickBot="1" x14ac:dyDescent="0.3"/>
    <row r="209" spans="1:30" s="48" customFormat="1" ht="20.100000000000001" customHeight="1" x14ac:dyDescent="0.25">
      <c r="A209" s="47" t="s">
        <v>399</v>
      </c>
      <c r="B209" s="34" t="s">
        <v>400</v>
      </c>
      <c r="C209" s="34" t="s">
        <v>401</v>
      </c>
      <c r="D209" s="35">
        <v>210</v>
      </c>
      <c r="E209" s="35" t="s">
        <v>44</v>
      </c>
      <c r="F209" s="34" t="s">
        <v>44</v>
      </c>
      <c r="G209" s="34">
        <v>87313</v>
      </c>
      <c r="H209" s="34" t="s">
        <v>603</v>
      </c>
      <c r="I209" s="34" t="s">
        <v>79</v>
      </c>
      <c r="J209" s="34" t="s">
        <v>47</v>
      </c>
      <c r="K209" s="34" t="s">
        <v>605</v>
      </c>
      <c r="L209" s="34" t="s">
        <v>44</v>
      </c>
      <c r="M209" s="34" t="s">
        <v>44</v>
      </c>
      <c r="N209" s="34" t="s">
        <v>44</v>
      </c>
      <c r="O209" s="34" t="s">
        <v>44</v>
      </c>
      <c r="P209" s="34" t="s">
        <v>44</v>
      </c>
      <c r="Q209" s="34" t="s">
        <v>44</v>
      </c>
      <c r="R209" s="35" t="s">
        <v>44</v>
      </c>
      <c r="S209" s="35" t="s">
        <v>44</v>
      </c>
      <c r="T209" s="35" t="s">
        <v>855</v>
      </c>
      <c r="U209" s="35" t="s">
        <v>856</v>
      </c>
      <c r="V209" s="35" t="s">
        <v>857</v>
      </c>
      <c r="W209" s="35" t="s">
        <v>858</v>
      </c>
      <c r="X209" s="35" t="s">
        <v>859</v>
      </c>
      <c r="Y209" s="35" t="s">
        <v>860</v>
      </c>
      <c r="Z209" s="35" t="s">
        <v>55</v>
      </c>
      <c r="AA209" s="35" t="s">
        <v>56</v>
      </c>
      <c r="AB209" s="35" t="s">
        <v>861</v>
      </c>
      <c r="AC209" s="35" t="s">
        <v>862</v>
      </c>
      <c r="AD209" s="34" t="s">
        <v>59</v>
      </c>
    </row>
    <row r="210" spans="1:30" s="50" customFormat="1" ht="20.100000000000001" customHeight="1" x14ac:dyDescent="0.25">
      <c r="A210" s="49" t="s">
        <v>399</v>
      </c>
      <c r="B210" s="36" t="s">
        <v>400</v>
      </c>
      <c r="C210" s="36" t="s">
        <v>401</v>
      </c>
      <c r="D210" s="37">
        <v>210</v>
      </c>
      <c r="E210" s="37" t="s">
        <v>44</v>
      </c>
      <c r="F210" s="36" t="s">
        <v>44</v>
      </c>
      <c r="G210" s="36" t="s">
        <v>602</v>
      </c>
      <c r="H210" s="36" t="s">
        <v>603</v>
      </c>
      <c r="I210" s="36" t="s">
        <v>79</v>
      </c>
      <c r="J210" s="36" t="s">
        <v>47</v>
      </c>
      <c r="K210" s="36" t="s">
        <v>605</v>
      </c>
      <c r="L210" s="36" t="s">
        <v>95</v>
      </c>
      <c r="M210" s="36" t="s">
        <v>620</v>
      </c>
      <c r="N210" s="36" t="s">
        <v>621</v>
      </c>
      <c r="O210" s="36" t="s">
        <v>79</v>
      </c>
      <c r="P210" s="36" t="s">
        <v>179</v>
      </c>
      <c r="Q210" s="36" t="s">
        <v>863</v>
      </c>
      <c r="R210" s="37" t="s">
        <v>622</v>
      </c>
      <c r="S210" s="37" t="s">
        <v>864</v>
      </c>
      <c r="T210" s="37" t="s">
        <v>44</v>
      </c>
      <c r="U210" s="37" t="s">
        <v>44</v>
      </c>
      <c r="V210" s="37" t="s">
        <v>44</v>
      </c>
      <c r="W210" s="37" t="s">
        <v>44</v>
      </c>
      <c r="X210" s="37" t="s">
        <v>44</v>
      </c>
      <c r="Y210" s="37" t="s">
        <v>44</v>
      </c>
      <c r="Z210" s="37" t="s">
        <v>44</v>
      </c>
      <c r="AA210" s="37" t="s">
        <v>44</v>
      </c>
      <c r="AB210" s="37" t="s">
        <v>44</v>
      </c>
      <c r="AC210" s="37" t="s">
        <v>44</v>
      </c>
      <c r="AD210" s="36" t="s">
        <v>59</v>
      </c>
    </row>
    <row r="211" spans="1:30" s="50" customFormat="1" ht="20.100000000000001" customHeight="1" x14ac:dyDescent="0.25">
      <c r="A211" s="49" t="s">
        <v>399</v>
      </c>
      <c r="B211" s="36" t="s">
        <v>400</v>
      </c>
      <c r="C211" s="36" t="s">
        <v>401</v>
      </c>
      <c r="D211" s="37">
        <v>210</v>
      </c>
      <c r="E211" s="37" t="s">
        <v>44</v>
      </c>
      <c r="F211" s="36" t="s">
        <v>44</v>
      </c>
      <c r="G211" s="36" t="s">
        <v>602</v>
      </c>
      <c r="H211" s="36" t="s">
        <v>603</v>
      </c>
      <c r="I211" s="36" t="s">
        <v>79</v>
      </c>
      <c r="J211" s="36" t="s">
        <v>47</v>
      </c>
      <c r="K211" s="36" t="s">
        <v>605</v>
      </c>
      <c r="L211" s="36" t="s">
        <v>95</v>
      </c>
      <c r="M211" s="36" t="s">
        <v>183</v>
      </c>
      <c r="N211" s="36" t="s">
        <v>184</v>
      </c>
      <c r="O211" s="36" t="s">
        <v>38</v>
      </c>
      <c r="P211" s="36" t="s">
        <v>47</v>
      </c>
      <c r="Q211" s="36" t="s">
        <v>865</v>
      </c>
      <c r="R211" s="37" t="s">
        <v>186</v>
      </c>
      <c r="S211" s="37" t="s">
        <v>866</v>
      </c>
      <c r="T211" s="37" t="s">
        <v>44</v>
      </c>
      <c r="U211" s="37" t="s">
        <v>44</v>
      </c>
      <c r="V211" s="37" t="s">
        <v>44</v>
      </c>
      <c r="W211" s="37" t="s">
        <v>44</v>
      </c>
      <c r="X211" s="37" t="s">
        <v>44</v>
      </c>
      <c r="Y211" s="37" t="s">
        <v>44</v>
      </c>
      <c r="Z211" s="37" t="s">
        <v>44</v>
      </c>
      <c r="AA211" s="37" t="s">
        <v>44</v>
      </c>
      <c r="AB211" s="37" t="s">
        <v>44</v>
      </c>
      <c r="AC211" s="37" t="s">
        <v>44</v>
      </c>
      <c r="AD211" s="36" t="s">
        <v>59</v>
      </c>
    </row>
    <row r="212" spans="1:30" s="50" customFormat="1" ht="20.100000000000001" customHeight="1" x14ac:dyDescent="0.25">
      <c r="A212" s="49" t="s">
        <v>399</v>
      </c>
      <c r="B212" s="36" t="s">
        <v>400</v>
      </c>
      <c r="C212" s="36" t="s">
        <v>401</v>
      </c>
      <c r="D212" s="37">
        <v>210</v>
      </c>
      <c r="E212" s="37" t="s">
        <v>44</v>
      </c>
      <c r="F212" s="36" t="s">
        <v>44</v>
      </c>
      <c r="G212" s="36" t="s">
        <v>602</v>
      </c>
      <c r="H212" s="36" t="s">
        <v>603</v>
      </c>
      <c r="I212" s="36" t="s">
        <v>79</v>
      </c>
      <c r="J212" s="36" t="s">
        <v>47</v>
      </c>
      <c r="K212" s="36" t="s">
        <v>605</v>
      </c>
      <c r="L212" s="36" t="s">
        <v>60</v>
      </c>
      <c r="M212" s="36" t="s">
        <v>195</v>
      </c>
      <c r="N212" s="36" t="s">
        <v>196</v>
      </c>
      <c r="O212" s="36" t="s">
        <v>63</v>
      </c>
      <c r="P212" s="36" t="s">
        <v>47</v>
      </c>
      <c r="Q212" s="36" t="s">
        <v>867</v>
      </c>
      <c r="R212" s="37" t="s">
        <v>198</v>
      </c>
      <c r="S212" s="37" t="s">
        <v>868</v>
      </c>
      <c r="T212" s="37" t="s">
        <v>44</v>
      </c>
      <c r="U212" s="37" t="s">
        <v>44</v>
      </c>
      <c r="V212" s="37" t="s">
        <v>44</v>
      </c>
      <c r="W212" s="37" t="s">
        <v>44</v>
      </c>
      <c r="X212" s="37" t="s">
        <v>44</v>
      </c>
      <c r="Y212" s="37" t="s">
        <v>44</v>
      </c>
      <c r="Z212" s="37" t="s">
        <v>44</v>
      </c>
      <c r="AA212" s="37" t="s">
        <v>44</v>
      </c>
      <c r="AB212" s="37" t="s">
        <v>44</v>
      </c>
      <c r="AC212" s="37" t="s">
        <v>44</v>
      </c>
      <c r="AD212" s="36" t="s">
        <v>59</v>
      </c>
    </row>
    <row r="213" spans="1:30" s="50" customFormat="1" ht="20.100000000000001" customHeight="1" x14ac:dyDescent="0.25">
      <c r="A213" s="49" t="s">
        <v>399</v>
      </c>
      <c r="B213" s="36" t="s">
        <v>400</v>
      </c>
      <c r="C213" s="36" t="s">
        <v>401</v>
      </c>
      <c r="D213" s="37">
        <v>210</v>
      </c>
      <c r="E213" s="37" t="s">
        <v>44</v>
      </c>
      <c r="F213" s="36" t="s">
        <v>44</v>
      </c>
      <c r="G213" s="36" t="s">
        <v>602</v>
      </c>
      <c r="H213" s="36" t="s">
        <v>603</v>
      </c>
      <c r="I213" s="36" t="s">
        <v>79</v>
      </c>
      <c r="J213" s="36" t="s">
        <v>47</v>
      </c>
      <c r="K213" s="36" t="s">
        <v>605</v>
      </c>
      <c r="L213" s="36" t="s">
        <v>60</v>
      </c>
      <c r="M213" s="36" t="s">
        <v>200</v>
      </c>
      <c r="N213" s="36" t="s">
        <v>201</v>
      </c>
      <c r="O213" s="36" t="s">
        <v>133</v>
      </c>
      <c r="P213" s="36" t="s">
        <v>47</v>
      </c>
      <c r="Q213" s="36" t="s">
        <v>164</v>
      </c>
      <c r="R213" s="37" t="s">
        <v>203</v>
      </c>
      <c r="S213" s="37" t="s">
        <v>203</v>
      </c>
      <c r="T213" s="37" t="s">
        <v>44</v>
      </c>
      <c r="U213" s="37" t="s">
        <v>44</v>
      </c>
      <c r="V213" s="37" t="s">
        <v>44</v>
      </c>
      <c r="W213" s="37" t="s">
        <v>44</v>
      </c>
      <c r="X213" s="37" t="s">
        <v>44</v>
      </c>
      <c r="Y213" s="37" t="s">
        <v>44</v>
      </c>
      <c r="Z213" s="37" t="s">
        <v>44</v>
      </c>
      <c r="AA213" s="37" t="s">
        <v>44</v>
      </c>
      <c r="AB213" s="37" t="s">
        <v>44</v>
      </c>
      <c r="AC213" s="37" t="s">
        <v>44</v>
      </c>
      <c r="AD213" s="36" t="s">
        <v>59</v>
      </c>
    </row>
    <row r="214" spans="1:30" s="52" customFormat="1" ht="20.100000000000001" customHeight="1" thickBot="1" x14ac:dyDescent="0.3">
      <c r="A214" s="51" t="s">
        <v>399</v>
      </c>
      <c r="B214" s="38" t="s">
        <v>400</v>
      </c>
      <c r="C214" s="38" t="s">
        <v>401</v>
      </c>
      <c r="D214" s="39">
        <v>210</v>
      </c>
      <c r="E214" s="39" t="s">
        <v>44</v>
      </c>
      <c r="F214" s="38" t="s">
        <v>44</v>
      </c>
      <c r="G214" s="38" t="s">
        <v>602</v>
      </c>
      <c r="H214" s="38" t="s">
        <v>603</v>
      </c>
      <c r="I214" s="38" t="s">
        <v>79</v>
      </c>
      <c r="J214" s="38" t="s">
        <v>47</v>
      </c>
      <c r="K214" s="38" t="s">
        <v>605</v>
      </c>
      <c r="L214" s="38" t="s">
        <v>60</v>
      </c>
      <c r="M214" s="38" t="s">
        <v>205</v>
      </c>
      <c r="N214" s="38" t="s">
        <v>206</v>
      </c>
      <c r="O214" s="38" t="s">
        <v>139</v>
      </c>
      <c r="P214" s="38" t="s">
        <v>179</v>
      </c>
      <c r="Q214" s="38" t="s">
        <v>869</v>
      </c>
      <c r="R214" s="39" t="s">
        <v>208</v>
      </c>
      <c r="S214" s="39" t="s">
        <v>870</v>
      </c>
      <c r="T214" s="39" t="s">
        <v>44</v>
      </c>
      <c r="U214" s="39" t="s">
        <v>44</v>
      </c>
      <c r="V214" s="39" t="s">
        <v>44</v>
      </c>
      <c r="W214" s="39" t="s">
        <v>44</v>
      </c>
      <c r="X214" s="39" t="s">
        <v>44</v>
      </c>
      <c r="Y214" s="39" t="s">
        <v>44</v>
      </c>
      <c r="Z214" s="39" t="s">
        <v>44</v>
      </c>
      <c r="AA214" s="39" t="s">
        <v>44</v>
      </c>
      <c r="AB214" s="39" t="s">
        <v>44</v>
      </c>
      <c r="AC214" s="39" t="s">
        <v>44</v>
      </c>
      <c r="AD214" s="38" t="s">
        <v>59</v>
      </c>
    </row>
    <row r="215" spans="1:30" ht="20.100000000000001" customHeight="1" thickBot="1" x14ac:dyDescent="0.3"/>
    <row r="216" spans="1:30" s="48" customFormat="1" ht="20.100000000000001" customHeight="1" x14ac:dyDescent="0.25">
      <c r="A216" s="47" t="s">
        <v>399</v>
      </c>
      <c r="B216" s="34" t="s">
        <v>400</v>
      </c>
      <c r="C216" s="34" t="s">
        <v>401</v>
      </c>
      <c r="D216" s="35">
        <v>210</v>
      </c>
      <c r="E216" s="35" t="s">
        <v>44</v>
      </c>
      <c r="F216" s="34" t="s">
        <v>44</v>
      </c>
      <c r="G216" s="34" t="s">
        <v>642</v>
      </c>
      <c r="H216" s="34" t="s">
        <v>643</v>
      </c>
      <c r="I216" s="34" t="s">
        <v>79</v>
      </c>
      <c r="J216" s="34" t="s">
        <v>47</v>
      </c>
      <c r="K216" s="34" t="s">
        <v>645</v>
      </c>
      <c r="L216" s="34" t="s">
        <v>44</v>
      </c>
      <c r="M216" s="34" t="s">
        <v>44</v>
      </c>
      <c r="N216" s="34" t="s">
        <v>44</v>
      </c>
      <c r="O216" s="34" t="s">
        <v>44</v>
      </c>
      <c r="P216" s="34" t="s">
        <v>44</v>
      </c>
      <c r="Q216" s="34" t="s">
        <v>44</v>
      </c>
      <c r="R216" s="35" t="s">
        <v>44</v>
      </c>
      <c r="S216" s="35" t="s">
        <v>44</v>
      </c>
      <c r="T216" s="35" t="s">
        <v>660</v>
      </c>
      <c r="U216" s="35" t="s">
        <v>661</v>
      </c>
      <c r="V216" s="35" t="s">
        <v>662</v>
      </c>
      <c r="W216" s="35" t="s">
        <v>663</v>
      </c>
      <c r="X216" s="35" t="s">
        <v>664</v>
      </c>
      <c r="Y216" s="35" t="s">
        <v>665</v>
      </c>
      <c r="Z216" s="35" t="s">
        <v>55</v>
      </c>
      <c r="AA216" s="35" t="s">
        <v>56</v>
      </c>
      <c r="AB216" s="35" t="s">
        <v>508</v>
      </c>
      <c r="AC216" s="35" t="s">
        <v>666</v>
      </c>
      <c r="AD216" s="34" t="s">
        <v>59</v>
      </c>
    </row>
    <row r="217" spans="1:30" s="50" customFormat="1" ht="20.100000000000001" customHeight="1" x14ac:dyDescent="0.25">
      <c r="A217" s="49" t="s">
        <v>399</v>
      </c>
      <c r="B217" s="36" t="s">
        <v>400</v>
      </c>
      <c r="C217" s="36" t="s">
        <v>401</v>
      </c>
      <c r="D217" s="37">
        <v>210</v>
      </c>
      <c r="E217" s="37" t="s">
        <v>44</v>
      </c>
      <c r="F217" s="36" t="s">
        <v>44</v>
      </c>
      <c r="G217" s="36" t="s">
        <v>642</v>
      </c>
      <c r="H217" s="36" t="s">
        <v>643</v>
      </c>
      <c r="I217" s="36" t="s">
        <v>79</v>
      </c>
      <c r="J217" s="36" t="s">
        <v>47</v>
      </c>
      <c r="K217" s="36" t="s">
        <v>645</v>
      </c>
      <c r="L217" s="36" t="s">
        <v>95</v>
      </c>
      <c r="M217" s="36" t="s">
        <v>177</v>
      </c>
      <c r="N217" s="36" t="s">
        <v>178</v>
      </c>
      <c r="O217" s="36" t="s">
        <v>79</v>
      </c>
      <c r="P217" s="36" t="s">
        <v>179</v>
      </c>
      <c r="Q217" s="36" t="s">
        <v>667</v>
      </c>
      <c r="R217" s="37" t="s">
        <v>181</v>
      </c>
      <c r="S217" s="37" t="s">
        <v>668</v>
      </c>
      <c r="T217" s="37" t="s">
        <v>44</v>
      </c>
      <c r="U217" s="37" t="s">
        <v>44</v>
      </c>
      <c r="V217" s="37" t="s">
        <v>44</v>
      </c>
      <c r="W217" s="37" t="s">
        <v>44</v>
      </c>
      <c r="X217" s="37" t="s">
        <v>44</v>
      </c>
      <c r="Y217" s="37" t="s">
        <v>44</v>
      </c>
      <c r="Z217" s="37" t="s">
        <v>44</v>
      </c>
      <c r="AA217" s="37" t="s">
        <v>44</v>
      </c>
      <c r="AB217" s="37" t="s">
        <v>44</v>
      </c>
      <c r="AC217" s="37" t="s">
        <v>44</v>
      </c>
      <c r="AD217" s="36" t="s">
        <v>59</v>
      </c>
    </row>
    <row r="218" spans="1:30" s="50" customFormat="1" ht="20.100000000000001" customHeight="1" x14ac:dyDescent="0.25">
      <c r="A218" s="49" t="s">
        <v>399</v>
      </c>
      <c r="B218" s="36" t="s">
        <v>400</v>
      </c>
      <c r="C218" s="36" t="s">
        <v>401</v>
      </c>
      <c r="D218" s="37">
        <v>210</v>
      </c>
      <c r="E218" s="37" t="s">
        <v>44</v>
      </c>
      <c r="F218" s="36" t="s">
        <v>44</v>
      </c>
      <c r="G218" s="36" t="s">
        <v>642</v>
      </c>
      <c r="H218" s="36" t="s">
        <v>643</v>
      </c>
      <c r="I218" s="36" t="s">
        <v>79</v>
      </c>
      <c r="J218" s="36" t="s">
        <v>47</v>
      </c>
      <c r="K218" s="36" t="s">
        <v>645</v>
      </c>
      <c r="L218" s="36" t="s">
        <v>95</v>
      </c>
      <c r="M218" s="36" t="s">
        <v>411</v>
      </c>
      <c r="N218" s="36" t="s">
        <v>412</v>
      </c>
      <c r="O218" s="36" t="s">
        <v>38</v>
      </c>
      <c r="P218" s="36" t="s">
        <v>179</v>
      </c>
      <c r="Q218" s="36" t="s">
        <v>669</v>
      </c>
      <c r="R218" s="37" t="s">
        <v>414</v>
      </c>
      <c r="S218" s="37" t="s">
        <v>670</v>
      </c>
      <c r="T218" s="37" t="s">
        <v>44</v>
      </c>
      <c r="U218" s="37" t="s">
        <v>44</v>
      </c>
      <c r="V218" s="37" t="s">
        <v>44</v>
      </c>
      <c r="W218" s="37" t="s">
        <v>44</v>
      </c>
      <c r="X218" s="37" t="s">
        <v>44</v>
      </c>
      <c r="Y218" s="37" t="s">
        <v>44</v>
      </c>
      <c r="Z218" s="37" t="s">
        <v>44</v>
      </c>
      <c r="AA218" s="37" t="s">
        <v>44</v>
      </c>
      <c r="AB218" s="37" t="s">
        <v>44</v>
      </c>
      <c r="AC218" s="37" t="s">
        <v>44</v>
      </c>
      <c r="AD218" s="36" t="s">
        <v>59</v>
      </c>
    </row>
    <row r="219" spans="1:30" s="50" customFormat="1" ht="20.100000000000001" customHeight="1" x14ac:dyDescent="0.25">
      <c r="A219" s="49" t="s">
        <v>399</v>
      </c>
      <c r="B219" s="36" t="s">
        <v>400</v>
      </c>
      <c r="C219" s="36" t="s">
        <v>401</v>
      </c>
      <c r="D219" s="37">
        <v>210</v>
      </c>
      <c r="E219" s="37" t="s">
        <v>44</v>
      </c>
      <c r="F219" s="36" t="s">
        <v>44</v>
      </c>
      <c r="G219" s="36" t="s">
        <v>642</v>
      </c>
      <c r="H219" s="36" t="s">
        <v>643</v>
      </c>
      <c r="I219" s="36" t="s">
        <v>79</v>
      </c>
      <c r="J219" s="36" t="s">
        <v>47</v>
      </c>
      <c r="K219" s="36" t="s">
        <v>645</v>
      </c>
      <c r="L219" s="36" t="s">
        <v>95</v>
      </c>
      <c r="M219" s="36" t="s">
        <v>183</v>
      </c>
      <c r="N219" s="36" t="s">
        <v>184</v>
      </c>
      <c r="O219" s="36" t="s">
        <v>38</v>
      </c>
      <c r="P219" s="36" t="s">
        <v>47</v>
      </c>
      <c r="Q219" s="36" t="s">
        <v>671</v>
      </c>
      <c r="R219" s="37" t="s">
        <v>186</v>
      </c>
      <c r="S219" s="37" t="s">
        <v>672</v>
      </c>
      <c r="T219" s="37" t="s">
        <v>44</v>
      </c>
      <c r="U219" s="37" t="s">
        <v>44</v>
      </c>
      <c r="V219" s="37" t="s">
        <v>44</v>
      </c>
      <c r="W219" s="37" t="s">
        <v>44</v>
      </c>
      <c r="X219" s="37" t="s">
        <v>44</v>
      </c>
      <c r="Y219" s="37" t="s">
        <v>44</v>
      </c>
      <c r="Z219" s="37" t="s">
        <v>44</v>
      </c>
      <c r="AA219" s="37" t="s">
        <v>44</v>
      </c>
      <c r="AB219" s="37" t="s">
        <v>44</v>
      </c>
      <c r="AC219" s="37" t="s">
        <v>44</v>
      </c>
      <c r="AD219" s="36" t="s">
        <v>59</v>
      </c>
    </row>
    <row r="220" spans="1:30" s="52" customFormat="1" ht="20.100000000000001" customHeight="1" thickBot="1" x14ac:dyDescent="0.3">
      <c r="A220" s="51" t="s">
        <v>399</v>
      </c>
      <c r="B220" s="38" t="s">
        <v>400</v>
      </c>
      <c r="C220" s="38" t="s">
        <v>401</v>
      </c>
      <c r="D220" s="39">
        <v>210</v>
      </c>
      <c r="E220" s="39" t="s">
        <v>44</v>
      </c>
      <c r="F220" s="38" t="s">
        <v>44</v>
      </c>
      <c r="G220" s="38" t="s">
        <v>642</v>
      </c>
      <c r="H220" s="38" t="s">
        <v>643</v>
      </c>
      <c r="I220" s="38" t="s">
        <v>79</v>
      </c>
      <c r="J220" s="38" t="s">
        <v>47</v>
      </c>
      <c r="K220" s="38" t="s">
        <v>645</v>
      </c>
      <c r="L220" s="38" t="s">
        <v>60</v>
      </c>
      <c r="M220" s="38" t="s">
        <v>195</v>
      </c>
      <c r="N220" s="38" t="s">
        <v>196</v>
      </c>
      <c r="O220" s="38" t="s">
        <v>63</v>
      </c>
      <c r="P220" s="38" t="s">
        <v>47</v>
      </c>
      <c r="Q220" s="38" t="s">
        <v>673</v>
      </c>
      <c r="R220" s="39" t="s">
        <v>198</v>
      </c>
      <c r="S220" s="39" t="s">
        <v>674</v>
      </c>
      <c r="T220" s="39" t="s">
        <v>44</v>
      </c>
      <c r="U220" s="39" t="s">
        <v>44</v>
      </c>
      <c r="V220" s="39" t="s">
        <v>44</v>
      </c>
      <c r="W220" s="39" t="s">
        <v>44</v>
      </c>
      <c r="X220" s="39" t="s">
        <v>44</v>
      </c>
      <c r="Y220" s="39" t="s">
        <v>44</v>
      </c>
      <c r="Z220" s="39" t="s">
        <v>44</v>
      </c>
      <c r="AA220" s="39" t="s">
        <v>44</v>
      </c>
      <c r="AB220" s="39" t="s">
        <v>44</v>
      </c>
      <c r="AC220" s="39" t="s">
        <v>44</v>
      </c>
      <c r="AD220" s="38" t="s">
        <v>59</v>
      </c>
    </row>
    <row r="222" spans="1:30" s="17" customFormat="1" ht="20.100000000000001" customHeight="1" x14ac:dyDescent="0.25">
      <c r="A222" s="9" t="s">
        <v>871</v>
      </c>
      <c r="B222" s="9" t="s">
        <v>872</v>
      </c>
      <c r="C222" s="9" t="s">
        <v>873</v>
      </c>
      <c r="D222" s="9">
        <v>177</v>
      </c>
      <c r="E222" s="9" t="s">
        <v>44</v>
      </c>
      <c r="F222" s="9" t="s">
        <v>44</v>
      </c>
      <c r="G222" s="9" t="s">
        <v>874</v>
      </c>
      <c r="H222" s="9" t="s">
        <v>875</v>
      </c>
      <c r="I222" s="9" t="s">
        <v>150</v>
      </c>
      <c r="J222" s="9" t="s">
        <v>47</v>
      </c>
      <c r="K222" s="9" t="s">
        <v>876</v>
      </c>
      <c r="L222" s="9" t="s">
        <v>44</v>
      </c>
      <c r="M222" s="9" t="s">
        <v>44</v>
      </c>
      <c r="N222" s="9" t="s">
        <v>44</v>
      </c>
      <c r="O222" s="9" t="s">
        <v>44</v>
      </c>
      <c r="P222" s="9" t="s">
        <v>44</v>
      </c>
      <c r="Q222" s="9" t="s">
        <v>44</v>
      </c>
      <c r="R222" s="9" t="s">
        <v>44</v>
      </c>
      <c r="S222" s="9" t="s">
        <v>44</v>
      </c>
      <c r="T222" s="9" t="s">
        <v>877</v>
      </c>
      <c r="U222" s="9" t="s">
        <v>878</v>
      </c>
      <c r="V222" s="9" t="s">
        <v>879</v>
      </c>
      <c r="W222" s="9" t="s">
        <v>880</v>
      </c>
      <c r="X222" s="9" t="s">
        <v>298</v>
      </c>
      <c r="Y222" s="9" t="s">
        <v>881</v>
      </c>
      <c r="Z222" s="9" t="s">
        <v>55</v>
      </c>
      <c r="AA222" s="9" t="s">
        <v>56</v>
      </c>
      <c r="AB222" s="9" t="s">
        <v>55</v>
      </c>
      <c r="AC222" s="9" t="s">
        <v>56</v>
      </c>
      <c r="AD222" s="9" t="s">
        <v>59</v>
      </c>
    </row>
    <row r="223" spans="1:30" s="17" customFormat="1" ht="20.100000000000001" customHeight="1" x14ac:dyDescent="0.25">
      <c r="A223" s="9" t="s">
        <v>871</v>
      </c>
      <c r="B223" s="9" t="s">
        <v>872</v>
      </c>
      <c r="C223" s="9" t="s">
        <v>873</v>
      </c>
      <c r="D223" s="9">
        <v>177</v>
      </c>
      <c r="E223" s="9" t="s">
        <v>44</v>
      </c>
      <c r="F223" s="9" t="s">
        <v>44</v>
      </c>
      <c r="G223" s="9" t="s">
        <v>874</v>
      </c>
      <c r="H223" s="9" t="s">
        <v>875</v>
      </c>
      <c r="I223" s="9" t="s">
        <v>150</v>
      </c>
      <c r="J223" s="9" t="s">
        <v>47</v>
      </c>
      <c r="K223" s="9" t="s">
        <v>876</v>
      </c>
      <c r="L223" s="9" t="s">
        <v>60</v>
      </c>
      <c r="M223" s="9" t="s">
        <v>882</v>
      </c>
      <c r="N223" s="9" t="s">
        <v>883</v>
      </c>
      <c r="O223" s="9" t="s">
        <v>37</v>
      </c>
      <c r="P223" s="9" t="s">
        <v>47</v>
      </c>
      <c r="Q223" s="9" t="s">
        <v>884</v>
      </c>
      <c r="R223" s="9" t="s">
        <v>885</v>
      </c>
      <c r="S223" s="9" t="s">
        <v>886</v>
      </c>
      <c r="T223" s="9" t="s">
        <v>44</v>
      </c>
      <c r="U223" s="9" t="s">
        <v>44</v>
      </c>
      <c r="V223" s="9" t="s">
        <v>44</v>
      </c>
      <c r="W223" s="9" t="s">
        <v>44</v>
      </c>
      <c r="X223" s="9" t="s">
        <v>44</v>
      </c>
      <c r="Y223" s="9" t="s">
        <v>44</v>
      </c>
      <c r="Z223" s="9" t="s">
        <v>44</v>
      </c>
      <c r="AA223" s="9" t="s">
        <v>44</v>
      </c>
      <c r="AB223" s="9" t="s">
        <v>44</v>
      </c>
      <c r="AC223" s="9" t="s">
        <v>44</v>
      </c>
      <c r="AD223" s="9" t="s">
        <v>59</v>
      </c>
    </row>
    <row r="224" spans="1:30" s="17" customFormat="1" ht="20.100000000000001" customHeight="1" x14ac:dyDescent="0.25">
      <c r="A224" s="9" t="s">
        <v>871</v>
      </c>
      <c r="B224" s="9" t="s">
        <v>872</v>
      </c>
      <c r="C224" s="9" t="s">
        <v>873</v>
      </c>
      <c r="D224" s="9">
        <v>177</v>
      </c>
      <c r="E224" s="9" t="s">
        <v>44</v>
      </c>
      <c r="F224" s="9" t="s">
        <v>44</v>
      </c>
      <c r="G224" s="9" t="s">
        <v>874</v>
      </c>
      <c r="H224" s="9" t="s">
        <v>875</v>
      </c>
      <c r="I224" s="9" t="s">
        <v>150</v>
      </c>
      <c r="J224" s="9" t="s">
        <v>47</v>
      </c>
      <c r="K224" s="9" t="s">
        <v>876</v>
      </c>
      <c r="L224" s="9" t="s">
        <v>60</v>
      </c>
      <c r="M224" s="9" t="s">
        <v>887</v>
      </c>
      <c r="N224" s="9" t="s">
        <v>888</v>
      </c>
      <c r="O224" s="9" t="s">
        <v>150</v>
      </c>
      <c r="P224" s="9" t="s">
        <v>47</v>
      </c>
      <c r="Q224" s="9" t="s">
        <v>164</v>
      </c>
      <c r="R224" s="9" t="s">
        <v>889</v>
      </c>
      <c r="S224" s="9" t="s">
        <v>889</v>
      </c>
      <c r="T224" s="9" t="s">
        <v>44</v>
      </c>
      <c r="U224" s="9" t="s">
        <v>44</v>
      </c>
      <c r="V224" s="9" t="s">
        <v>44</v>
      </c>
      <c r="W224" s="9" t="s">
        <v>44</v>
      </c>
      <c r="X224" s="9" t="s">
        <v>44</v>
      </c>
      <c r="Y224" s="9" t="s">
        <v>44</v>
      </c>
      <c r="Z224" s="9" t="s">
        <v>44</v>
      </c>
      <c r="AA224" s="9" t="s">
        <v>44</v>
      </c>
      <c r="AB224" s="9" t="s">
        <v>44</v>
      </c>
      <c r="AC224" s="9" t="s">
        <v>44</v>
      </c>
      <c r="AD224" s="9" t="s">
        <v>59</v>
      </c>
    </row>
    <row r="225" spans="1:30" s="17" customFormat="1" ht="20.100000000000001" customHeight="1" x14ac:dyDescent="0.25">
      <c r="A225" s="9" t="s">
        <v>871</v>
      </c>
      <c r="B225" s="9" t="s">
        <v>872</v>
      </c>
      <c r="C225" s="9" t="s">
        <v>873</v>
      </c>
      <c r="D225" s="9">
        <v>177</v>
      </c>
      <c r="E225" s="9" t="s">
        <v>44</v>
      </c>
      <c r="F225" s="9" t="s">
        <v>44</v>
      </c>
      <c r="G225" s="9" t="s">
        <v>874</v>
      </c>
      <c r="H225" s="9" t="s">
        <v>875</v>
      </c>
      <c r="I225" s="9" t="s">
        <v>150</v>
      </c>
      <c r="J225" s="9" t="s">
        <v>47</v>
      </c>
      <c r="K225" s="9" t="s">
        <v>876</v>
      </c>
      <c r="L225" s="9" t="s">
        <v>60</v>
      </c>
      <c r="M225" s="9" t="s">
        <v>890</v>
      </c>
      <c r="N225" s="9" t="s">
        <v>891</v>
      </c>
      <c r="O225" s="9" t="s">
        <v>37</v>
      </c>
      <c r="P225" s="9" t="s">
        <v>47</v>
      </c>
      <c r="Q225" s="9" t="s">
        <v>884</v>
      </c>
      <c r="R225" s="9" t="s">
        <v>892</v>
      </c>
      <c r="S225" s="9" t="s">
        <v>893</v>
      </c>
      <c r="T225" s="9" t="s">
        <v>44</v>
      </c>
      <c r="U225" s="9" t="s">
        <v>44</v>
      </c>
      <c r="V225" s="9" t="s">
        <v>44</v>
      </c>
      <c r="W225" s="9" t="s">
        <v>44</v>
      </c>
      <c r="X225" s="9" t="s">
        <v>44</v>
      </c>
      <c r="Y225" s="9" t="s">
        <v>44</v>
      </c>
      <c r="Z225" s="9" t="s">
        <v>44</v>
      </c>
      <c r="AA225" s="9" t="s">
        <v>44</v>
      </c>
      <c r="AB225" s="9" t="s">
        <v>44</v>
      </c>
      <c r="AC225" s="9" t="s">
        <v>44</v>
      </c>
      <c r="AD225" s="9" t="s">
        <v>59</v>
      </c>
    </row>
    <row r="226" spans="1:30" s="17" customFormat="1" ht="20.100000000000001" customHeight="1" x14ac:dyDescent="0.25">
      <c r="A226" s="9" t="s">
        <v>871</v>
      </c>
      <c r="B226" s="9" t="s">
        <v>872</v>
      </c>
      <c r="C226" s="9" t="s">
        <v>873</v>
      </c>
      <c r="D226" s="9">
        <v>177</v>
      </c>
      <c r="E226" s="9" t="s">
        <v>44</v>
      </c>
      <c r="F226" s="9" t="s">
        <v>44</v>
      </c>
      <c r="G226" s="9" t="s">
        <v>874</v>
      </c>
      <c r="H226" s="9" t="s">
        <v>875</v>
      </c>
      <c r="I226" s="9" t="s">
        <v>150</v>
      </c>
      <c r="J226" s="9" t="s">
        <v>47</v>
      </c>
      <c r="K226" s="9" t="s">
        <v>876</v>
      </c>
      <c r="L226" s="9" t="s">
        <v>60</v>
      </c>
      <c r="M226" s="9" t="s">
        <v>894</v>
      </c>
      <c r="N226" s="9" t="s">
        <v>895</v>
      </c>
      <c r="O226" s="9" t="s">
        <v>37</v>
      </c>
      <c r="P226" s="9" t="s">
        <v>47</v>
      </c>
      <c r="Q226" s="9" t="s">
        <v>896</v>
      </c>
      <c r="R226" s="9" t="s">
        <v>897</v>
      </c>
      <c r="S226" s="9" t="s">
        <v>898</v>
      </c>
      <c r="T226" s="9" t="s">
        <v>44</v>
      </c>
      <c r="U226" s="9" t="s">
        <v>44</v>
      </c>
      <c r="V226" s="9" t="s">
        <v>44</v>
      </c>
      <c r="W226" s="9" t="s">
        <v>44</v>
      </c>
      <c r="X226" s="9" t="s">
        <v>44</v>
      </c>
      <c r="Y226" s="9" t="s">
        <v>44</v>
      </c>
      <c r="Z226" s="9" t="s">
        <v>44</v>
      </c>
      <c r="AA226" s="9" t="s">
        <v>44</v>
      </c>
      <c r="AB226" s="9" t="s">
        <v>44</v>
      </c>
      <c r="AC226" s="9" t="s">
        <v>44</v>
      </c>
      <c r="AD226" s="9" t="s">
        <v>59</v>
      </c>
    </row>
    <row r="227" spans="1:30" s="17" customFormat="1" ht="20.100000000000001" customHeight="1" x14ac:dyDescent="0.25">
      <c r="A227" s="9" t="s">
        <v>871</v>
      </c>
      <c r="B227" s="9" t="s">
        <v>872</v>
      </c>
      <c r="C227" s="9" t="s">
        <v>873</v>
      </c>
      <c r="D227" s="9">
        <v>177</v>
      </c>
      <c r="E227" s="9" t="s">
        <v>44</v>
      </c>
      <c r="F227" s="9" t="s">
        <v>44</v>
      </c>
      <c r="G227" s="9" t="s">
        <v>874</v>
      </c>
      <c r="H227" s="9" t="s">
        <v>875</v>
      </c>
      <c r="I227" s="9" t="s">
        <v>150</v>
      </c>
      <c r="J227" s="9" t="s">
        <v>47</v>
      </c>
      <c r="K227" s="9" t="s">
        <v>876</v>
      </c>
      <c r="L227" s="9" t="s">
        <v>60</v>
      </c>
      <c r="M227" s="9" t="s">
        <v>899</v>
      </c>
      <c r="N227" s="9" t="s">
        <v>900</v>
      </c>
      <c r="O227" s="9" t="s">
        <v>37</v>
      </c>
      <c r="P227" s="9" t="s">
        <v>47</v>
      </c>
      <c r="Q227" s="9" t="s">
        <v>884</v>
      </c>
      <c r="R227" s="9" t="s">
        <v>901</v>
      </c>
      <c r="S227" s="9" t="s">
        <v>902</v>
      </c>
      <c r="T227" s="9" t="s">
        <v>44</v>
      </c>
      <c r="U227" s="9" t="s">
        <v>44</v>
      </c>
      <c r="V227" s="9" t="s">
        <v>44</v>
      </c>
      <c r="W227" s="9" t="s">
        <v>44</v>
      </c>
      <c r="X227" s="9" t="s">
        <v>44</v>
      </c>
      <c r="Y227" s="9" t="s">
        <v>44</v>
      </c>
      <c r="Z227" s="9" t="s">
        <v>44</v>
      </c>
      <c r="AA227" s="9" t="s">
        <v>44</v>
      </c>
      <c r="AB227" s="9" t="s">
        <v>44</v>
      </c>
      <c r="AC227" s="9" t="s">
        <v>44</v>
      </c>
      <c r="AD227" s="9" t="s">
        <v>59</v>
      </c>
    </row>
    <row r="228" spans="1:30" s="17" customFormat="1" ht="20.100000000000001" customHeight="1" x14ac:dyDescent="0.25">
      <c r="A228" s="9" t="s">
        <v>871</v>
      </c>
      <c r="B228" s="9" t="s">
        <v>872</v>
      </c>
      <c r="C228" s="9" t="s">
        <v>873</v>
      </c>
      <c r="D228" s="9">
        <v>177</v>
      </c>
      <c r="E228" s="9" t="s">
        <v>44</v>
      </c>
      <c r="F228" s="9" t="s">
        <v>44</v>
      </c>
      <c r="G228" s="9">
        <v>93145</v>
      </c>
      <c r="H228" s="9" t="s">
        <v>875</v>
      </c>
      <c r="I228" s="9" t="s">
        <v>150</v>
      </c>
      <c r="J228" s="9" t="s">
        <v>47</v>
      </c>
      <c r="K228" s="9" t="s">
        <v>876</v>
      </c>
      <c r="L228" s="9" t="s">
        <v>60</v>
      </c>
      <c r="M228" s="9" t="s">
        <v>903</v>
      </c>
      <c r="N228" s="9" t="s">
        <v>904</v>
      </c>
      <c r="O228" s="9" t="s">
        <v>37</v>
      </c>
      <c r="P228" s="9" t="s">
        <v>47</v>
      </c>
      <c r="Q228" s="9" t="s">
        <v>905</v>
      </c>
      <c r="R228" s="9" t="s">
        <v>158</v>
      </c>
      <c r="S228" s="9" t="s">
        <v>906</v>
      </c>
      <c r="T228" s="9" t="s">
        <v>44</v>
      </c>
      <c r="U228" s="9" t="s">
        <v>44</v>
      </c>
      <c r="V228" s="9" t="s">
        <v>44</v>
      </c>
      <c r="W228" s="9" t="s">
        <v>44</v>
      </c>
      <c r="X228" s="9" t="s">
        <v>44</v>
      </c>
      <c r="Y228" s="9" t="s">
        <v>44</v>
      </c>
      <c r="Z228" s="9" t="s">
        <v>44</v>
      </c>
      <c r="AA228" s="9" t="s">
        <v>44</v>
      </c>
      <c r="AB228" s="9" t="s">
        <v>44</v>
      </c>
      <c r="AC228" s="9" t="s">
        <v>44</v>
      </c>
      <c r="AD228" s="9" t="s">
        <v>59</v>
      </c>
    </row>
    <row r="229" spans="1:30" s="17" customFormat="1" ht="20.100000000000001" customHeight="1" x14ac:dyDescent="0.25">
      <c r="A229" s="9" t="s">
        <v>871</v>
      </c>
      <c r="B229" s="9" t="s">
        <v>872</v>
      </c>
      <c r="C229" s="9" t="s">
        <v>873</v>
      </c>
      <c r="D229" s="9">
        <v>177</v>
      </c>
      <c r="E229" s="9" t="s">
        <v>44</v>
      </c>
      <c r="F229" s="9" t="s">
        <v>44</v>
      </c>
      <c r="G229" s="9" t="s">
        <v>874</v>
      </c>
      <c r="H229" s="9" t="s">
        <v>875</v>
      </c>
      <c r="I229" s="9" t="s">
        <v>150</v>
      </c>
      <c r="J229" s="9" t="s">
        <v>47</v>
      </c>
      <c r="K229" s="9" t="s">
        <v>876</v>
      </c>
      <c r="L229" s="9" t="s">
        <v>60</v>
      </c>
      <c r="M229" s="9" t="s">
        <v>907</v>
      </c>
      <c r="N229" s="9" t="s">
        <v>908</v>
      </c>
      <c r="O229" s="9" t="s">
        <v>37</v>
      </c>
      <c r="P229" s="9" t="s">
        <v>47</v>
      </c>
      <c r="Q229" s="9" t="s">
        <v>909</v>
      </c>
      <c r="R229" s="9" t="s">
        <v>910</v>
      </c>
      <c r="S229" s="9" t="s">
        <v>911</v>
      </c>
      <c r="T229" s="9" t="s">
        <v>44</v>
      </c>
      <c r="U229" s="9" t="s">
        <v>44</v>
      </c>
      <c r="V229" s="9" t="s">
        <v>44</v>
      </c>
      <c r="W229" s="9" t="s">
        <v>44</v>
      </c>
      <c r="X229" s="9" t="s">
        <v>44</v>
      </c>
      <c r="Y229" s="9" t="s">
        <v>44</v>
      </c>
      <c r="Z229" s="9" t="s">
        <v>44</v>
      </c>
      <c r="AA229" s="9" t="s">
        <v>44</v>
      </c>
      <c r="AB229" s="9" t="s">
        <v>44</v>
      </c>
      <c r="AC229" s="9" t="s">
        <v>44</v>
      </c>
      <c r="AD229" s="9" t="s">
        <v>59</v>
      </c>
    </row>
    <row r="230" spans="1:30" s="17" customFormat="1" ht="20.100000000000001" customHeight="1" x14ac:dyDescent="0.25">
      <c r="A230" s="9" t="s">
        <v>871</v>
      </c>
      <c r="B230" s="9" t="s">
        <v>872</v>
      </c>
      <c r="C230" s="9" t="s">
        <v>873</v>
      </c>
      <c r="D230" s="9">
        <v>177</v>
      </c>
      <c r="E230" s="9" t="s">
        <v>44</v>
      </c>
      <c r="F230" s="9" t="s">
        <v>44</v>
      </c>
      <c r="G230" s="9" t="s">
        <v>874</v>
      </c>
      <c r="H230" s="9" t="s">
        <v>875</v>
      </c>
      <c r="I230" s="9" t="s">
        <v>150</v>
      </c>
      <c r="J230" s="9" t="s">
        <v>47</v>
      </c>
      <c r="K230" s="9" t="s">
        <v>876</v>
      </c>
      <c r="L230" s="9" t="s">
        <v>60</v>
      </c>
      <c r="M230" s="9" t="s">
        <v>912</v>
      </c>
      <c r="N230" s="9" t="s">
        <v>913</v>
      </c>
      <c r="O230" s="9" t="s">
        <v>150</v>
      </c>
      <c r="P230" s="9" t="s">
        <v>47</v>
      </c>
      <c r="Q230" s="9" t="s">
        <v>914</v>
      </c>
      <c r="R230" s="9" t="s">
        <v>915</v>
      </c>
      <c r="S230" s="9" t="s">
        <v>916</v>
      </c>
      <c r="T230" s="9" t="s">
        <v>44</v>
      </c>
      <c r="U230" s="9" t="s">
        <v>44</v>
      </c>
      <c r="V230" s="9" t="s">
        <v>44</v>
      </c>
      <c r="W230" s="9" t="s">
        <v>44</v>
      </c>
      <c r="X230" s="9" t="s">
        <v>44</v>
      </c>
      <c r="Y230" s="9" t="s">
        <v>44</v>
      </c>
      <c r="Z230" s="9" t="s">
        <v>44</v>
      </c>
      <c r="AA230" s="9" t="s">
        <v>44</v>
      </c>
      <c r="AB230" s="9" t="s">
        <v>44</v>
      </c>
      <c r="AC230" s="9" t="s">
        <v>44</v>
      </c>
      <c r="AD230" s="9" t="s">
        <v>59</v>
      </c>
    </row>
    <row r="231" spans="1:30" s="17" customFormat="1" ht="20.100000000000001" customHeight="1" x14ac:dyDescent="0.25">
      <c r="A231" s="9" t="s">
        <v>871</v>
      </c>
      <c r="B231" s="9" t="s">
        <v>872</v>
      </c>
      <c r="C231" s="9" t="s">
        <v>873</v>
      </c>
      <c r="D231" s="9">
        <v>177</v>
      </c>
      <c r="E231" s="9" t="s">
        <v>44</v>
      </c>
      <c r="F231" s="9" t="s">
        <v>44</v>
      </c>
      <c r="G231" s="9" t="s">
        <v>874</v>
      </c>
      <c r="H231" s="9" t="s">
        <v>875</v>
      </c>
      <c r="I231" s="9" t="s">
        <v>150</v>
      </c>
      <c r="J231" s="9" t="s">
        <v>47</v>
      </c>
      <c r="K231" s="9" t="s">
        <v>876</v>
      </c>
      <c r="L231" s="9" t="s">
        <v>60</v>
      </c>
      <c r="M231" s="9" t="s">
        <v>917</v>
      </c>
      <c r="N231" s="9" t="s">
        <v>918</v>
      </c>
      <c r="O231" s="9" t="s">
        <v>150</v>
      </c>
      <c r="P231" s="9" t="s">
        <v>47</v>
      </c>
      <c r="Q231" s="9" t="s">
        <v>164</v>
      </c>
      <c r="R231" s="9" t="s">
        <v>919</v>
      </c>
      <c r="S231" s="9" t="s">
        <v>919</v>
      </c>
      <c r="T231" s="9" t="s">
        <v>44</v>
      </c>
      <c r="U231" s="9" t="s">
        <v>44</v>
      </c>
      <c r="V231" s="9" t="s">
        <v>44</v>
      </c>
      <c r="W231" s="9" t="s">
        <v>44</v>
      </c>
      <c r="X231" s="9" t="s">
        <v>44</v>
      </c>
      <c r="Y231" s="9" t="s">
        <v>44</v>
      </c>
      <c r="Z231" s="9" t="s">
        <v>44</v>
      </c>
      <c r="AA231" s="9" t="s">
        <v>44</v>
      </c>
      <c r="AB231" s="9" t="s">
        <v>44</v>
      </c>
      <c r="AC231" s="9" t="s">
        <v>44</v>
      </c>
      <c r="AD231" s="9" t="s">
        <v>59</v>
      </c>
    </row>
    <row r="232" spans="1:30" s="17" customFormat="1" ht="20.100000000000001" customHeight="1" x14ac:dyDescent="0.25">
      <c r="A232" s="9" t="s">
        <v>871</v>
      </c>
      <c r="B232" s="9" t="s">
        <v>872</v>
      </c>
      <c r="C232" s="9" t="s">
        <v>873</v>
      </c>
      <c r="D232" s="9">
        <v>177</v>
      </c>
      <c r="E232" s="9" t="s">
        <v>44</v>
      </c>
      <c r="F232" s="9" t="s">
        <v>44</v>
      </c>
      <c r="G232" s="9" t="s">
        <v>874</v>
      </c>
      <c r="H232" s="9" t="s">
        <v>875</v>
      </c>
      <c r="I232" s="9" t="s">
        <v>150</v>
      </c>
      <c r="J232" s="9" t="s">
        <v>47</v>
      </c>
      <c r="K232" s="9" t="s">
        <v>876</v>
      </c>
      <c r="L232" s="9" t="s">
        <v>60</v>
      </c>
      <c r="M232" s="9" t="s">
        <v>920</v>
      </c>
      <c r="N232" s="9" t="s">
        <v>921</v>
      </c>
      <c r="O232" s="9" t="s">
        <v>150</v>
      </c>
      <c r="P232" s="9" t="s">
        <v>47</v>
      </c>
      <c r="Q232" s="9" t="s">
        <v>164</v>
      </c>
      <c r="R232" s="9" t="s">
        <v>922</v>
      </c>
      <c r="S232" s="9" t="s">
        <v>922</v>
      </c>
      <c r="T232" s="9" t="s">
        <v>44</v>
      </c>
      <c r="U232" s="9" t="s">
        <v>44</v>
      </c>
      <c r="V232" s="9" t="s">
        <v>44</v>
      </c>
      <c r="W232" s="9" t="s">
        <v>44</v>
      </c>
      <c r="X232" s="9" t="s">
        <v>44</v>
      </c>
      <c r="Y232" s="9" t="s">
        <v>44</v>
      </c>
      <c r="Z232" s="9" t="s">
        <v>44</v>
      </c>
      <c r="AA232" s="9" t="s">
        <v>44</v>
      </c>
      <c r="AB232" s="9" t="s">
        <v>44</v>
      </c>
      <c r="AC232" s="9" t="s">
        <v>44</v>
      </c>
      <c r="AD232" s="9" t="s">
        <v>59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</vt:lpstr>
      <vt:lpstr>Físico-Financeiro</vt:lpstr>
      <vt:lpstr>MemoriaCálculo</vt:lpstr>
      <vt:lpstr>Comp.Tratadas</vt:lpstr>
      <vt:lpstr>Composições</vt:lpstr>
      <vt:lpstr>'Físico-Financeiro'!Area_de_impressao</vt:lpstr>
      <vt:lpstr>MemoriaCálculo!Area_de_impressao</vt:lpstr>
      <vt:lpstr>Orçamento!Area_de_impressao</vt:lpstr>
    </vt:vector>
  </TitlesOfParts>
  <Company>Note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Pissinatti</dc:creator>
  <cp:lastModifiedBy>LicitacaoPMI</cp:lastModifiedBy>
  <cp:lastPrinted>2019-09-19T12:24:02Z</cp:lastPrinted>
  <dcterms:created xsi:type="dcterms:W3CDTF">2017-08-25T10:46:33Z</dcterms:created>
  <dcterms:modified xsi:type="dcterms:W3CDTF">2019-09-23T12:17:26Z</dcterms:modified>
</cp:coreProperties>
</file>