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\Documents\Lucas Ramon\Merenda Escolar 2024\PREGÕES ELETRÔNICOS - 2024\Pregão - Terceirização de merendeiras\"/>
    </mc:Choice>
  </mc:AlternateContent>
  <bookViews>
    <workbookView xWindow="-120" yWindow="-120" windowWidth="29040" windowHeight="15720" tabRatio="879" firstSheet="1" activeTab="4"/>
  </bookViews>
  <sheets>
    <sheet name="PROPOSTA INICIAL" sheetId="68" state="hidden" r:id="rId1"/>
    <sheet name="LOTE 1 - COZINHEIRA(O)" sheetId="73" r:id="rId2"/>
    <sheet name="UNIFORME" sheetId="54" r:id="rId3"/>
    <sheet name="EPIs" sheetId="69" r:id="rId4"/>
    <sheet name="MAT." sheetId="72" r:id="rId5"/>
    <sheet name="UNIFORMES" sheetId="45" state="hidden" r:id="rId6"/>
  </sheets>
  <calcPr calcId="162913"/>
</workbook>
</file>

<file path=xl/calcChain.xml><?xml version="1.0" encoding="utf-8"?>
<calcChain xmlns="http://schemas.openxmlformats.org/spreadsheetml/2006/main">
  <c r="G22" i="73" l="1"/>
  <c r="G10" i="69" l="1"/>
  <c r="G9" i="69"/>
  <c r="G5" i="54" l="1"/>
  <c r="F73" i="73" l="1"/>
  <c r="F90" i="73" l="1"/>
  <c r="F88" i="73"/>
  <c r="F86" i="73"/>
  <c r="F72" i="73"/>
  <c r="G8" i="69" l="1"/>
  <c r="G7" i="69"/>
  <c r="G6" i="69"/>
  <c r="G5" i="69"/>
  <c r="G4" i="69"/>
  <c r="G7" i="54"/>
  <c r="G6" i="54"/>
  <c r="F11" i="69" l="1"/>
  <c r="F12" i="69" s="1"/>
  <c r="F8" i="54"/>
  <c r="F9" i="54" l="1"/>
  <c r="E3" i="72"/>
  <c r="E19" i="72"/>
  <c r="E18" i="72"/>
  <c r="E17" i="72"/>
  <c r="E16" i="72"/>
  <c r="E15" i="72"/>
  <c r="E14" i="72"/>
  <c r="E13" i="72"/>
  <c r="E12" i="72"/>
  <c r="E11" i="72"/>
  <c r="E10" i="72"/>
  <c r="E9" i="72"/>
  <c r="E8" i="72"/>
  <c r="E7" i="72"/>
  <c r="E6" i="72"/>
  <c r="E5" i="72"/>
  <c r="E4" i="72"/>
  <c r="E20" i="72" l="1"/>
  <c r="E21" i="72" s="1"/>
  <c r="F120" i="73" l="1"/>
  <c r="F127" i="73" s="1"/>
  <c r="G97" i="73"/>
  <c r="F85" i="73"/>
  <c r="F84" i="73"/>
  <c r="F82" i="73"/>
  <c r="F75" i="73"/>
  <c r="F69" i="73"/>
  <c r="F71" i="73" s="1"/>
  <c r="F45" i="73"/>
  <c r="F47" i="73" s="1"/>
  <c r="F74" i="73" s="1"/>
  <c r="F36" i="73"/>
  <c r="F25" i="73"/>
  <c r="F28" i="73"/>
  <c r="G28" i="73" s="1"/>
  <c r="F76" i="73" l="1"/>
  <c r="G29" i="73"/>
  <c r="G46" i="73" l="1"/>
  <c r="G90" i="73"/>
  <c r="G71" i="73"/>
  <c r="G39" i="73"/>
  <c r="G72" i="73"/>
  <c r="G35" i="73"/>
  <c r="G69" i="73"/>
  <c r="G40" i="73"/>
  <c r="G45" i="73"/>
  <c r="G81" i="73"/>
  <c r="G44" i="73"/>
  <c r="G41" i="73"/>
  <c r="G75" i="73"/>
  <c r="G33" i="73"/>
  <c r="G109" i="73"/>
  <c r="G73" i="73"/>
  <c r="G74" i="73"/>
  <c r="G43" i="73"/>
  <c r="G34" i="73"/>
  <c r="G42" i="73"/>
  <c r="G80" i="73" l="1"/>
  <c r="G82" i="73" s="1"/>
  <c r="G138" i="73"/>
  <c r="G47" i="73"/>
  <c r="G62" i="73" s="1"/>
  <c r="G58" i="73"/>
  <c r="G64" i="73" s="1"/>
  <c r="G36" i="73"/>
  <c r="G61" i="73" s="1"/>
  <c r="G76" i="73"/>
  <c r="G111" i="73" s="1"/>
  <c r="G140" i="73" s="1"/>
  <c r="E5" i="45"/>
  <c r="E6" i="45"/>
  <c r="E4" i="45"/>
  <c r="E3" i="45"/>
  <c r="E7" i="45"/>
  <c r="E8" i="45"/>
  <c r="G86" i="73" l="1"/>
  <c r="G88" i="73"/>
  <c r="G84" i="73"/>
  <c r="G91" i="73" s="1"/>
  <c r="G96" i="73" s="1"/>
  <c r="G98" i="73" s="1"/>
  <c r="G112" i="73" s="1"/>
  <c r="G65" i="73"/>
  <c r="G110" i="73" s="1"/>
  <c r="G139" i="73" l="1"/>
  <c r="G106" i="73"/>
  <c r="G113" i="73" s="1"/>
  <c r="G118" i="73" s="1"/>
  <c r="G141" i="73"/>
  <c r="G142" i="73" l="1"/>
  <c r="G114" i="73"/>
  <c r="G119" i="73" l="1"/>
  <c r="G130" i="73" s="1"/>
  <c r="G132" i="73" s="1"/>
  <c r="G134" i="73" s="1"/>
  <c r="G120" i="73" s="1"/>
  <c r="G125" i="73" l="1"/>
  <c r="G143" i="73" s="1"/>
  <c r="G144" i="73" s="1"/>
  <c r="E10" i="68" s="1"/>
  <c r="E11" i="68"/>
  <c r="G145" i="73" l="1"/>
  <c r="F10" i="68"/>
  <c r="G10" i="68"/>
  <c r="H10" i="68" s="1"/>
  <c r="F11" i="68"/>
  <c r="G11" i="68"/>
  <c r="H11" i="68" s="1"/>
</calcChain>
</file>

<file path=xl/comments1.xml><?xml version="1.0" encoding="utf-8"?>
<comments xmlns="http://schemas.openxmlformats.org/spreadsheetml/2006/main">
  <authors>
    <author>Wussander Camello</author>
  </authors>
  <commentList>
    <comment ref="F72" authorId="0" shapeId="0">
      <text>
        <r>
          <rPr>
            <b/>
            <sz val="9"/>
            <color indexed="81"/>
            <rFont val="Segoe UI"/>
            <family val="2"/>
          </rPr>
          <t>Wussander Camello:</t>
        </r>
        <r>
          <rPr>
            <sz val="9"/>
            <color indexed="81"/>
            <rFont val="Segoe UI"/>
            <family val="2"/>
          </rPr>
          <t xml:space="preserve">
40%x8%x BCPR x5%(ocorrência)</t>
        </r>
      </text>
    </comment>
    <comment ref="F75" authorId="0" shapeId="0">
      <text>
        <r>
          <rPr>
            <b/>
            <sz val="9"/>
            <color indexed="81"/>
            <rFont val="Segoe UI"/>
            <family val="2"/>
          </rPr>
          <t>Wussander Camello:</t>
        </r>
        <r>
          <rPr>
            <sz val="9"/>
            <color indexed="81"/>
            <rFont val="Segoe UI"/>
            <family val="2"/>
          </rPr>
          <t xml:space="preserve">
Cálculo do valor = [40%x8%x BCPR x95%  dos empregados</t>
        </r>
      </text>
    </comment>
  </commentList>
</comments>
</file>

<file path=xl/sharedStrings.xml><?xml version="1.0" encoding="utf-8"?>
<sst xmlns="http://schemas.openxmlformats.org/spreadsheetml/2006/main" count="362" uniqueCount="244">
  <si>
    <t>DISCRIMINAÇÃO DOS SERVIÇOS - DADOS REFERENTES À CONTRATAÇÃO</t>
  </si>
  <si>
    <t>Tipo de Serviço</t>
  </si>
  <si>
    <t>Data base da categoria</t>
  </si>
  <si>
    <t>Total</t>
  </si>
  <si>
    <t>A</t>
  </si>
  <si>
    <t>Salário Normativo da Categoria Profissional</t>
  </si>
  <si>
    <t>Dias  trabalho-mês</t>
  </si>
  <si>
    <t>B</t>
  </si>
  <si>
    <t>C</t>
  </si>
  <si>
    <t>Adicional noturno</t>
  </si>
  <si>
    <t>D</t>
  </si>
  <si>
    <t>E</t>
  </si>
  <si>
    <t>Hora noturna reduzida</t>
  </si>
  <si>
    <t>G</t>
  </si>
  <si>
    <t>H</t>
  </si>
  <si>
    <t>Descanso semanal remunerado</t>
  </si>
  <si>
    <t>Total da Remuneração</t>
  </si>
  <si>
    <t>Módulo 1: Composição da remuneração</t>
  </si>
  <si>
    <t>Valor (R$)</t>
  </si>
  <si>
    <t>Valor(R$)</t>
  </si>
  <si>
    <t>Total de Benefícios mensais e diários</t>
  </si>
  <si>
    <t xml:space="preserve">Número de  Meses da execução contratual </t>
  </si>
  <si>
    <t>Insumos Diversos</t>
  </si>
  <si>
    <t>4.1</t>
  </si>
  <si>
    <t>F</t>
  </si>
  <si>
    <t>FAP</t>
  </si>
  <si>
    <t>4.2</t>
  </si>
  <si>
    <t>Taxa de natalidade:</t>
  </si>
  <si>
    <t>Provisão para rescisão</t>
  </si>
  <si>
    <t>dias de afastamento</t>
  </si>
  <si>
    <t>Mão de obra vinculada à execução contratual (valor por empregado) – Custos  diretos</t>
  </si>
  <si>
    <t>(R$)</t>
  </si>
  <si>
    <t>Módulo 1 - Composição da remuneração</t>
  </si>
  <si>
    <t>Percentual (%)</t>
  </si>
  <si>
    <t>Custos indiretos / Despesas Administrativas e Operacionais</t>
  </si>
  <si>
    <t>Lucro</t>
  </si>
  <si>
    <t>Tributos</t>
  </si>
  <si>
    <t>c.1 - Tributos Federais</t>
  </si>
  <si>
    <t>PIS:</t>
  </si>
  <si>
    <t>COFINS:</t>
  </si>
  <si>
    <t>c.2 - Tributos Estaduais</t>
  </si>
  <si>
    <t>c.3 - Tributos Municipais</t>
  </si>
  <si>
    <t>ISSQN:</t>
  </si>
  <si>
    <t>Mão de obra vinculada à execução contratual (valor por empregado)</t>
  </si>
  <si>
    <t>Valor total por empregado</t>
  </si>
  <si>
    <t xml:space="preserve">Categoria do empregado </t>
  </si>
  <si>
    <t xml:space="preserve"> PLANILHA DE CUSTOS E FORMAÇÃO DO PREÇO </t>
  </si>
  <si>
    <t>Classificação Brasileira de Ocupações (CBO)</t>
  </si>
  <si>
    <t xml:space="preserve">Intervalo Intrajornada  laborado </t>
  </si>
  <si>
    <t>Módulo 2 - Encargos e Benefícios Anuais, Mensais e Diários</t>
  </si>
  <si>
    <t>2.1</t>
  </si>
  <si>
    <t>2.2</t>
  </si>
  <si>
    <t>2.3</t>
  </si>
  <si>
    <t>Benefícios Mensais e Diários</t>
  </si>
  <si>
    <t xml:space="preserve">Total </t>
  </si>
  <si>
    <t>Módulo 3 - Provisão para Rescisão</t>
  </si>
  <si>
    <t>Módulo 4 - Custo de Reposição do Profissional Ausente</t>
  </si>
  <si>
    <t xml:space="preserve">Módulo 5 - Insumos Diversos </t>
  </si>
  <si>
    <t>Módulo 3 -  Provisão para Rescisão</t>
  </si>
  <si>
    <t>Custo Direto: Subtotal (A+B+C+D+E)</t>
  </si>
  <si>
    <t>Custos Indiretos, Tributos e Lucro</t>
  </si>
  <si>
    <t>QUADRO-RESUMO DO CUSTO POR EMPREGADO</t>
  </si>
  <si>
    <t>H Not reduz p/ dia:</t>
  </si>
  <si>
    <t>Horas not red/mês:</t>
  </si>
  <si>
    <t>INSS ( art 22, inc I Lei 8.212/91)</t>
  </si>
  <si>
    <t>SESI OU SESC (art 30 Lei 8.036/90)</t>
  </si>
  <si>
    <t xml:space="preserve">SENAI OU SENAC (art  30 Dec Lei  2.318/86) </t>
  </si>
  <si>
    <t>INCRA (art 1 e 2 Decr Lei 1146/70)</t>
  </si>
  <si>
    <t>Salário educação (art. 15, da Lei nº 9.424/96; do art. 2º do Decr 3.142/99; e art. 212, § 5º da CF)</t>
  </si>
  <si>
    <t>FGTS (art 15 Lei nº 8.030/90)</t>
  </si>
  <si>
    <t xml:space="preserve">dias afastamento </t>
  </si>
  <si>
    <t>Total do Submódulo 4.1</t>
  </si>
  <si>
    <t>Módulo 6 : Custos Indiretos, Tributos e Lucro</t>
  </si>
  <si>
    <t>Submódulo 4.1 - Substituição em Ausências Legais</t>
  </si>
  <si>
    <t>Substituto na Cobertura de Licença-Paternidade</t>
  </si>
  <si>
    <t>Substituto nas cobertura de  Intervalo para repouso ou alimentação</t>
  </si>
  <si>
    <t xml:space="preserve">Substituto nas Ausências Legais </t>
  </si>
  <si>
    <t xml:space="preserve">Sunstituto na Intrajornada 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</si>
  <si>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</si>
  <si>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</si>
  <si>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</si>
  <si>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</si>
  <si>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</si>
  <si>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</si>
  <si>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</si>
  <si>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ITEM</t>
  </si>
  <si>
    <t>VALOR ANUAL</t>
  </si>
  <si>
    <t>VALOR MENSAL</t>
  </si>
  <si>
    <t>DESCRIÇÃO</t>
  </si>
  <si>
    <t>Composição da Remuneração</t>
  </si>
  <si>
    <t>1.1</t>
  </si>
  <si>
    <t>13º Salário e Adicional de Férias</t>
  </si>
  <si>
    <t>Encargos Previdenciários (GPS), Fundo de Garantia por Tempo de Serviço</t>
  </si>
  <si>
    <t>Quadro Resumo do Módulo 2 - Encargos e Benefícios anuais, mensais e diários</t>
  </si>
  <si>
    <t>GPS, FGTS e outras contribuições</t>
  </si>
  <si>
    <t>Total Quadro Resumo do Módulo 2</t>
  </si>
  <si>
    <t>Substituto na  Intrajornada</t>
  </si>
  <si>
    <t>Quadro Resumo do Módulo 4 - Custo de Reposição do Profissional Ausente</t>
  </si>
  <si>
    <t>Categoria Profissional</t>
  </si>
  <si>
    <t>UNIFORMES</t>
  </si>
  <si>
    <t>QUANTIDADE ANO</t>
  </si>
  <si>
    <t>VALOR UNITÁRIO</t>
  </si>
  <si>
    <t>VALOR TOTAL</t>
  </si>
  <si>
    <t>Crachá PVC</t>
  </si>
  <si>
    <t>Módulo 6 - Custos indiretos, tributos e lucro</t>
  </si>
  <si>
    <t>Calça jeans ou social</t>
  </si>
  <si>
    <t>Camisa social (com identificação)</t>
  </si>
  <si>
    <t>Agasalho (com identificação)</t>
  </si>
  <si>
    <t>Item</t>
  </si>
  <si>
    <t>Unid.</t>
  </si>
  <si>
    <t>Valor Unit</t>
  </si>
  <si>
    <t>SubTotal</t>
  </si>
  <si>
    <t>Horas IN ITINERE</t>
  </si>
  <si>
    <t>Valor hora/homem</t>
  </si>
  <si>
    <t>Horas de desloc. (mês)</t>
  </si>
  <si>
    <t>UND</t>
  </si>
  <si>
    <t>Descrição</t>
  </si>
  <si>
    <t>Grau Máx</t>
  </si>
  <si>
    <t>Valor total por empregado anual</t>
  </si>
  <si>
    <t>SEBRAE ( Lei 8.029/90)</t>
  </si>
  <si>
    <t>Materiais</t>
  </si>
  <si>
    <t>Representante Legal</t>
  </si>
  <si>
    <t>Substituto Afastamento Maternidade</t>
  </si>
  <si>
    <t>Ponto Eletrônico</t>
  </si>
  <si>
    <t>Incidência dos encargos do submódulo 2.2 sobre Aviso Prévio Trabalhado</t>
  </si>
  <si>
    <t>Substituto na ausência por acidente de trabalho</t>
  </si>
  <si>
    <t>Incidência do FGTS sobre Aviso Prévio indenizado - API</t>
  </si>
  <si>
    <t>Percentual de ocorrência anual (Resolução 98/2009 CNJ)</t>
  </si>
  <si>
    <t>Aviso prévio trabalhado - APT (Acórdão TCU 1.586/2018)</t>
  </si>
  <si>
    <t>Aviso Prévio Indenizado - API</t>
  </si>
  <si>
    <t>Substituto nas ausências legais</t>
  </si>
  <si>
    <t>Substituto na cobertura de férias</t>
  </si>
  <si>
    <t xml:space="preserve">Base de cálculo para o custo do profissional ausente Conforme Relatório do Acórdão TCU nº 1.753/2008 do Plenário e orientações SEGES/MP </t>
  </si>
  <si>
    <t>CUSTO ANUAL DO UNIFORME - POR EMPREGADO</t>
  </si>
  <si>
    <t>CUSTO MENSAL ESTIMADO</t>
  </si>
  <si>
    <t>Thaína Bezerra de Lima</t>
  </si>
  <si>
    <t>CPF 946.817.402-68</t>
  </si>
  <si>
    <t>DETALHAMENTO DOS SERVIÇOS</t>
  </si>
  <si>
    <t>PREÇO UNITÁRIO</t>
  </si>
  <si>
    <t>UNITÁRIO ANUAL</t>
  </si>
  <si>
    <t>PROPOSTA MENSAL</t>
  </si>
  <si>
    <t>Declaramos que estamos de pleno acordo com todas as condições estabelecidas no Edital e seus Anexos, bem como aceitamos todas as obrigações e responsabilidades especificadas no Termo de Referência.</t>
  </si>
  <si>
    <t>Declaramos que nos preços contidos na proposta escrita e naqueles que, por ventura, vierem a ser ofertado por meio de lances verbais, estão incluídas todas as despesas que, direta ou indiretamente, fazem parte da prestação dos serviços, tais como gastos da empresa com suporte técnico e administrativo, impostos, seguro, taxas, ou quaisquer outros que
possam incidir sobre gastos da empresa, sem quaisquer acréscimos em virtude de expectativa inflacionária e deduzidos os descontos eventualmente concedidos.</t>
  </si>
  <si>
    <t xml:space="preserve">Declaramos efetuar a completa execução dos serviços, contado a partir da data da assinatura do termo de Contrato ou da comunicação emitida pelo CONTRATANTE; Declaramos que mesmo que o contrato não seja assinado no prazo de validade, esta proposta constituirá um compromisso de nossa parte, observadas as condições do Edital. </t>
  </si>
  <si>
    <t>Caso nos seja adjudicado o objeto da licitação, comprometemos a assinar o Contrato no prazo determinado no documento de convocação e para este fim poderão ser utilizados todos os dados da empresa e de sua representante.</t>
  </si>
  <si>
    <t>SEAC-AC</t>
  </si>
  <si>
    <r>
      <t>LOCAL DE EXECUÇÃO DOS SERVIÇOS:</t>
    </r>
    <r>
      <rPr>
        <sz val="10"/>
        <rFont val="Calibri"/>
        <family val="2"/>
        <scheme val="minor"/>
      </rPr>
      <t xml:space="preserve"> Serviços serão nas localidades previstas no Termo de Referência.</t>
    </r>
  </si>
  <si>
    <t>O prazo de validade da proposta é de 90 (noventa) dias, contados da data da abertura da licitação.</t>
  </si>
  <si>
    <t>Local de prestação dos serviços serão aqueles estabelecidos no termo de referência.</t>
  </si>
  <si>
    <t>___________________________________________</t>
  </si>
  <si>
    <t>DUZENTOS E QUARENTA E UM MIL SEISCENTOS E VINTE REAIS E SESSENTA CENTAVOS</t>
  </si>
  <si>
    <t>Dias de ocorrência por ano</t>
  </si>
  <si>
    <t>Percentual de ocorrência anual</t>
  </si>
  <si>
    <t>O pagamento será efetuado até o 30° (trigésimo) dia após à apresentação de nota fiscal devidamente atestada por servidor responsável pertencente ao quadro da CONTRATANTE</t>
  </si>
  <si>
    <t>Multa do FGTS sobre Aviso Prévio indenizado - API</t>
  </si>
  <si>
    <t>Multa do FGTS sobre Aviso Prévio Trabalhado</t>
  </si>
  <si>
    <t>RAT</t>
  </si>
  <si>
    <t>Comissão Permanente de Licitação</t>
  </si>
  <si>
    <t>Quant.</t>
  </si>
  <si>
    <t>Par</t>
  </si>
  <si>
    <t>13º (décimo terceiro salário)</t>
  </si>
  <si>
    <t>Programa de Incentivo a Cultura do trabalhador (CCT 21º)</t>
  </si>
  <si>
    <t>Vale transporte (Dec 1.438/21) (CCT - 11º)</t>
  </si>
  <si>
    <t>Seguro de vida em grupo (CCT 34ª)</t>
  </si>
  <si>
    <t>SERVIÇO SOCIAL DA INDÚSTRIA - SESI</t>
  </si>
  <si>
    <r>
      <rPr>
        <b/>
        <sz val="10"/>
        <rFont val="Arial"/>
        <family val="2"/>
      </rPr>
      <t>Pregão Eletrônico:</t>
    </r>
    <r>
      <rPr>
        <sz val="10"/>
        <rFont val="Arial"/>
        <family val="2"/>
      </rPr>
      <t xml:space="preserve"> Nº 002/2023</t>
    </r>
  </si>
  <si>
    <r>
      <rPr>
        <b/>
        <sz val="10"/>
        <rFont val="Arial"/>
        <family val="2"/>
      </rPr>
      <t>Abertura:</t>
    </r>
    <r>
      <rPr>
        <sz val="10"/>
        <rFont val="Arial"/>
        <family val="2"/>
      </rPr>
      <t xml:space="preserve"> 17 de fevereiro de 2023 às 10:00 (Horário Local)</t>
    </r>
  </si>
  <si>
    <t>INSTRUMENTO COLETIVO DE TRABALHO: CCT AC000002/2023</t>
  </si>
  <si>
    <t>Dados Bancários: Banco Santander - Agência: 3270 Conta Corrente: 13005396-5</t>
  </si>
  <si>
    <t>Rio Branco/AC, 17 de fevereiro de 2023</t>
  </si>
  <si>
    <t>TOTAL</t>
  </si>
  <si>
    <t>ESPECIFICAÇÃO</t>
  </si>
  <si>
    <t>UNIDADE</t>
  </si>
  <si>
    <t>LOTE</t>
  </si>
  <si>
    <t>QUANT (Postos)</t>
  </si>
  <si>
    <t xml:space="preserve">PROPOSTA ANUAL </t>
  </si>
  <si>
    <t>TOTAL MENSAL POR COLABORADOR</t>
  </si>
  <si>
    <t>Prestação de serviços de porteiro, mediante alocação de postos de trabalho, com carga horária de 40 horas semanais (segunda a sexta).</t>
  </si>
  <si>
    <t>Prestação de serviços de piscineiro, mediante alocação de postos de trabalho, com carga horária de 44 horas semanais.</t>
  </si>
  <si>
    <t>Proprietária: Drª. Thaína Bezerra de Lima, portadora da cédula de identidade RG Nº. 371539 SSP/AC e inscrita no CPF 946.817.402-68 e OAB/AC 4.520, residente e domiciliada na Rua Vicente Lucena, 56, Vila Ivonete, 69.18-644, telefone (68) 9.9249-8893.</t>
  </si>
  <si>
    <t>Procurador: Dr. Wussander Camello, portador da cédula de identidade RG Nº. 10008489 SSP/AC e inscrito no CPF 013.850.022-39 e OAB/AC 6.238, residente e domiciliado na Rua Vicente Lucena, 56, Vila Ivonete, 69.18-644, telefone (68) 9.9223-9561.</t>
  </si>
  <si>
    <t>T. B. DE LIMA CAMELLO LTDA (Camello &amp; Lima Serviços e Consultoria), inscrita no CNPJ nº. 40.255.405/0001-95 e Inscrição Estadual nº. 01.068.709/001-32, sediada na cidade de Rio Branco-Acre, Av. Valdormiro Lopes, 2158 (Sala 01), Paz, CEP 69.919-256, telefone (68) 3221-6744 e (68) 9.9249-8893, e-mail: contato@camelloelima.com, apresenta a V.S., proposta de prestação dos serviços terceirizados conforme descrição e preço abaixo, nos termos do edital e seus anexos.</t>
  </si>
  <si>
    <t>SERVENTE DE LIMPEZA</t>
  </si>
  <si>
    <t>EPIS</t>
  </si>
  <si>
    <t>MATERIAIS</t>
  </si>
  <si>
    <t>CUSTO ANUAL DOS EPIs - POR EMPREGADO</t>
  </si>
  <si>
    <t>Valor do salário normativo da Categoria (AC000002/2023)</t>
  </si>
  <si>
    <t>Adicional de  Insalubridade (SM)</t>
  </si>
  <si>
    <t>Adicional de perículosidade (SB)</t>
  </si>
  <si>
    <t>Incidência do Submódulo 2.2</t>
  </si>
  <si>
    <t>Férias e Adicional de Férias</t>
  </si>
  <si>
    <t>Substituto na cobertura de ausência por doença</t>
  </si>
  <si>
    <r>
      <t>OBJETO DA LICITAÇÃO:</t>
    </r>
    <r>
      <rPr>
        <sz val="10"/>
        <rFont val="Calibri"/>
        <family val="2"/>
        <scheme val="minor"/>
      </rPr>
      <t xml:space="preserve"> SERVIÇO DE MÃO DE OBRA DE COZINHEIRA PARA A CONFECÇÃO DA MERENDA ESCOLAR. </t>
    </r>
  </si>
  <si>
    <r>
      <t>DATA DE APRESENTAÇÃO DA PROPOSTA:</t>
    </r>
    <r>
      <rPr>
        <sz val="10"/>
        <rFont val="Calibri"/>
        <family val="2"/>
        <scheme val="minor"/>
      </rPr>
      <t xml:space="preserve"> </t>
    </r>
  </si>
  <si>
    <r>
      <t>INSTRUMENTO COLETIVO DE TRABALHO:</t>
    </r>
    <r>
      <rPr>
        <sz val="10"/>
        <rFont val="Calibri"/>
        <family val="2"/>
        <scheme val="minor"/>
      </rPr>
      <t xml:space="preserve"> CCT SP007957/2024</t>
    </r>
  </si>
  <si>
    <r>
      <rPr>
        <b/>
        <sz val="10"/>
        <rFont val="Calibri"/>
        <family val="2"/>
        <scheme val="minor"/>
      </rPr>
      <t>ITEM DO PREGÃO:</t>
    </r>
    <r>
      <rPr>
        <sz val="10"/>
        <rFont val="Calibri"/>
        <family val="2"/>
        <scheme val="minor"/>
      </rPr>
      <t xml:space="preserve"> COZINHEIRA(O)</t>
    </r>
  </si>
  <si>
    <t>COZINHEIRA(O)</t>
  </si>
  <si>
    <t>5132-05</t>
  </si>
  <si>
    <t>12 DE AGOSTO DE 2024</t>
  </si>
  <si>
    <t>Camisa</t>
  </si>
  <si>
    <t>Calça</t>
  </si>
  <si>
    <t xml:space="preserve">Sapato Softworks antiderrapante </t>
  </si>
  <si>
    <t>Avental transparente de vinil</t>
  </si>
  <si>
    <t>Luva antichama (térmica)</t>
  </si>
  <si>
    <t>Luva de malha de aço</t>
  </si>
  <si>
    <t>Touca descartável</t>
  </si>
  <si>
    <t>Bota de borracha cano longo para limpeza</t>
  </si>
  <si>
    <t>Luva de borracha para limpeza</t>
  </si>
  <si>
    <t>Avental térmico</t>
  </si>
  <si>
    <t>Und</t>
  </si>
  <si>
    <t>Caixa</t>
  </si>
  <si>
    <t xml:space="preserve">ÁGUA SANITÁRIA- 1 LITRO:
CARACTERÍSTICAS: SOLUÇÃO AQUOSA, PRODUTO À BASE DE HIPOCLORITO DE SÓDIO OU CÁLCIO, COM TEOR DE CLORO ATIVO 2,0% A 2,5% P/P, EMBALADO EM FRASCO PLÁSTICO DE 01 LITRO, COM BICO DOSADOR.
</t>
  </si>
  <si>
    <t xml:space="preserve">DETERGENTE NEUTRO CONCENTRADO – 5 LITROS:
DETERGENTE CONCENTRADO, COMPOSIÇÃO: ALQUILBENZENO SULFONATO DE SÓDIO, APLICAÇÃO: LIMPEZA EM GERAL, AROMA: NEUTRO, CARACTERÍSTICAS ADICIONAIS: TENSOATIVO BIODEGRADÁVEL, ASPECTO FÍSICO: LÍQUIDO EMBALAGEM COM 5 LITROS
</t>
  </si>
  <si>
    <t xml:space="preserve">SACO P/ LIXO PRETO - 100 LITROS:
SACO PRETO PARA LIXO - 100 LTS SACO PLÁSTICO, CAPACIDADE: 100 L, COR: PRETA, LARGURA: 75 CM, ALTURA: 105 CM, APLICAÇÃO: COLETA DE LIXO, MATERIAL: PLÁSTICO BIODEGRADÁVEL PACOTE DE 100 UNIDADES COM PESO MÍNIMO DE 5KG POR PACOTE.
</t>
  </si>
  <si>
    <t xml:space="preserve">SACO P/ LIXO - 60 LITROS:
CARACTERÍSTICAS: 60 LITROS, POLIETILENO, 75X63X0,05 ESP. APROX., DE ACORDO COM A NORMA NBR 9191, PACOTE COM 100 UNIDADES.
</t>
  </si>
  <si>
    <t xml:space="preserve">ESPONJA DUPLA FACE:
CARACTERÍSTICAS: TIPO DUPLA FACE MEDIDA: MEDINDO 110MM X 75MM X 20 MM, FORMATO RETANGULAR, MATÉRIA PRIMA: POLIURETANO E FIBRA SINTÉTICA, COR: NA COR VERDE/AMARELO.
</t>
  </si>
  <si>
    <t xml:space="preserve">PANO DE CHÃO:
CARACTERÍSTICAS: 100% ALGODÃO, SACO ALVEJADO, 50 X 70CM, C/ ACABAMENTO, BRANCO.
</t>
  </si>
  <si>
    <t xml:space="preserve">BALDE PLÁSTICO DE 20 LITROS:
CARACTERÍSTICAS: BALDE PLÁSTICO RESISTENTE COM ALÇA, DIMENSÕES APROXIMADAS: 350X345MM.
</t>
  </si>
  <si>
    <t xml:space="preserve">VASSOURA DE NYLON:
CARACTERÍSTICAS: TAMANHO DE 30 CM, COM CERDAS DE NYLON. TIPOS DAS CERDAS: TIPO PONTAS PLUMADAS. MATÉRIA PRIMA DO CABO: CABO DE MADEIRA COM 120CM. C/ ROSCA PARA FIXAÇÃO NA BASE E REVESTIMENTO EM POLIPROPILENO.
</t>
  </si>
  <si>
    <t xml:space="preserve">RODO PLASTICO 60 CM, COM CABO DE METAL - BORRACHA DUPLA:
CARACTERÍSTICAS: COM 2 BORRACHAS, MEDINDO 60 CM, COM CABO DE METAL PLASTIFICADO, REFORÇADO DE 1,50M.
</t>
  </si>
  <si>
    <t xml:space="preserve">RODO PLASTICO 40 CM, COM CABO DE METAL - BORRACHA DUPLA: 
CARACTERÍSTICAS: COM 2 BORRACHAS, MEDINDO 40 CM, COM CABO DE METAL PLASTIFICADO, REFORÇADO DE 1,50M.
</t>
  </si>
  <si>
    <t xml:space="preserve">PANO MULTIUSO – ROLO DE 300 METROS:
ROLO DE 300 METROS, COM ALTA ABSORÇÃO, NÃO RETÉM ODORES, PICOTADO A CADA 50 CM, ROLO 28X300M.
</t>
  </si>
  <si>
    <t>RODINHO DE PIA, SENDO DE PLÁSTICO, DE 13 A 15 CM, ACABAMENTO LISO.</t>
  </si>
  <si>
    <t>ESPONJA FIBRAÇO, SENDO FIBRA SINTÉTICA PARA A REALIZAÇÃO DE LIMPEZA PESADA.</t>
  </si>
  <si>
    <t>ALCOOL 70% EM GEL PARA A DESINFECÇÃO DE SUPERFÍCIES, EMBALAGEM DE 500 ML.</t>
  </si>
  <si>
    <t>ESCOVA DE LAVAR MAMADEIRA, CERDA DE NYLON, NAS DIMENSÕES DO PRODUTO DE 60x380 MM, COM CABO POLIPROPILENO. TAMANHO DO CABO DE 19 CM e TAMANHO TOTAL DE 38 CM.</t>
  </si>
  <si>
    <t>PULVERIZADOR/BORRIFADOR DE PLÁSTICO DE 500 ML</t>
  </si>
  <si>
    <t>DESENGORDURANTE PARA LIMPEZA PESADA, EMBALAGEM DE 500 ML COM BICO DIRECIONADOR.</t>
  </si>
  <si>
    <t>QUANTIDADE
ANUAL</t>
  </si>
  <si>
    <t>PACOTE</t>
  </si>
  <si>
    <t>CUSTO ANUAL ESTIMADO</t>
  </si>
  <si>
    <t>TOTAL ANUAL</t>
  </si>
  <si>
    <t>Uniformes</t>
  </si>
  <si>
    <t>Equipamento de Proteção Individual</t>
  </si>
  <si>
    <t>Reembolso Creche</t>
  </si>
  <si>
    <t>Participação de Lucos e/ou Resultados</t>
  </si>
  <si>
    <t>2.4</t>
  </si>
  <si>
    <t>Auxílio alimentação (CCT - 12º)</t>
  </si>
  <si>
    <t>Vale Alimentação (CCT - 13º)</t>
  </si>
  <si>
    <t>Auxílio odontológico (CCT - 16º)</t>
  </si>
  <si>
    <t>Benefício Social Lifecard Assist (CCT - 18º)</t>
  </si>
  <si>
    <r>
      <t>EMPRESA:</t>
    </r>
    <r>
      <rPr>
        <sz val="10"/>
        <rFont val="Calibri"/>
        <family val="2"/>
        <scheme val="minor"/>
      </rPr>
      <t xml:space="preserve"> xxxx</t>
    </r>
  </si>
  <si>
    <t>PREGÃO ELETRÔNICO Nº: xxx</t>
  </si>
  <si>
    <t>PROCESSO: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</si>
</sst>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[Red]\(&quot;R$ &quot;#,##0.00\)"/>
    <numFmt numFmtId="165" formatCode="_(* #,##0.00_);_(* \(#,##0.00\);_(* &quot;-&quot;??_);_(@_)"/>
    <numFmt numFmtId="166" formatCode="&quot;R$&quot;#,##0_);[Red]\(&quot;R$&quot;#,##0\)"/>
    <numFmt numFmtId="167" formatCode="_(&quot;R$&quot;* #,##0.00_);_(&quot;R$&quot;* \(#,##0.00\);_(&quot;R$&quot;* &quot;-&quot;??_);_(@_)"/>
    <numFmt numFmtId="168" formatCode="#,##0.00;[Red]#,##0.00"/>
    <numFmt numFmtId="169" formatCode="[$R$-416]\ #,##0.00;[Red]\-[$R$-416]\ #,##0.00"/>
    <numFmt numFmtId="170" formatCode="&quot;R$ &quot;#,##0.00"/>
    <numFmt numFmtId="171" formatCode="#,##0.00\ ;[Red]\-#,##0.00\ "/>
    <numFmt numFmtId="172" formatCode="&quot; &quot;#,##0.00&quot; &quot;;&quot; (&quot;#,##0.00&quot;)&quot;;&quot; -&quot;00&quot; &quot;;&quot; &quot;@&quot; &quot;"/>
    <numFmt numFmtId="173" formatCode="0.0%"/>
    <numFmt numFmtId="174" formatCode="&quot;R$&quot;\ #,##0.00"/>
  </numFmts>
  <fonts count="3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name val="Arial Rounded MT Bold"/>
      <family val="2"/>
    </font>
    <font>
      <sz val="11"/>
      <name val="Arial"/>
      <family val="2"/>
    </font>
    <font>
      <b/>
      <sz val="9"/>
      <color theme="3" tint="0.3999755851924192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rgb="FF000000"/>
      <name val="ArialMT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41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3" tint="0.79998168889431442"/>
        <bgColor indexed="35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/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</borders>
  <cellStyleXfs count="9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/>
    <xf numFmtId="172" fontId="17" fillId="0" borderId="0" applyFont="0" applyFill="0" applyBorder="0" applyAlignment="0" applyProtection="0"/>
  </cellStyleXfs>
  <cellXfs count="278">
    <xf numFmtId="0" fontId="0" fillId="0" borderId="0" xfId="0"/>
    <xf numFmtId="0" fontId="10" fillId="0" borderId="1" xfId="0" applyFont="1" applyBorder="1"/>
    <xf numFmtId="167" fontId="8" fillId="0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Protection="1">
      <protection locked="0"/>
    </xf>
    <xf numFmtId="10" fontId="12" fillId="0" borderId="0" xfId="0" applyNumberFormat="1" applyFont="1" applyAlignment="1" applyProtection="1">
      <alignment horizontal="center"/>
      <protection locked="0"/>
    </xf>
    <xf numFmtId="168" fontId="12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10" fontId="5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10" fontId="12" fillId="0" borderId="0" xfId="0" applyNumberFormat="1" applyFont="1" applyAlignment="1" applyProtection="1">
      <alignment horizontal="center" vertical="center"/>
      <protection locked="0"/>
    </xf>
    <xf numFmtId="168" fontId="12" fillId="0" borderId="0" xfId="0" applyNumberFormat="1" applyFont="1" applyAlignment="1" applyProtection="1">
      <alignment horizontal="center" vertical="center"/>
      <protection locked="0"/>
    </xf>
    <xf numFmtId="0" fontId="19" fillId="0" borderId="7" xfId="4" applyFont="1" applyBorder="1" applyAlignment="1">
      <alignment horizontal="center"/>
    </xf>
    <xf numFmtId="0" fontId="19" fillId="0" borderId="10" xfId="4" applyFont="1" applyBorder="1"/>
    <xf numFmtId="0" fontId="19" fillId="0" borderId="10" xfId="4" applyFont="1" applyBorder="1" applyAlignment="1">
      <alignment horizontal="center"/>
    </xf>
    <xf numFmtId="10" fontId="19" fillId="0" borderId="10" xfId="5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7" fontId="7" fillId="0" borderId="1" xfId="1" applyFont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9" fontId="5" fillId="0" borderId="1" xfId="0" applyNumberFormat="1" applyFont="1" applyBorder="1" applyAlignment="1">
      <alignment vertical="center"/>
    </xf>
    <xf numFmtId="167" fontId="10" fillId="0" borderId="0" xfId="1" applyFont="1" applyAlignment="1">
      <alignment horizontal="center"/>
    </xf>
    <xf numFmtId="167" fontId="20" fillId="5" borderId="1" xfId="0" applyNumberFormat="1" applyFont="1" applyFill="1" applyBorder="1" applyProtection="1">
      <protection locked="0"/>
    </xf>
    <xf numFmtId="170" fontId="7" fillId="0" borderId="1" xfId="0" applyNumberFormat="1" applyFont="1" applyBorder="1" applyAlignment="1">
      <alignment horizontal="center" vertical="center"/>
    </xf>
    <xf numFmtId="0" fontId="20" fillId="5" borderId="1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  <xf numFmtId="10" fontId="7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21" fillId="0" borderId="0" xfId="0" applyNumberFormat="1" applyFont="1"/>
    <xf numFmtId="4" fontId="21" fillId="0" borderId="1" xfId="0" applyNumberFormat="1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 wrapText="1"/>
    </xf>
    <xf numFmtId="167" fontId="12" fillId="0" borderId="0" xfId="1" applyFont="1" applyFill="1" applyBorder="1" applyAlignment="1" applyProtection="1">
      <alignment horizontal="center"/>
      <protection locked="0"/>
    </xf>
    <xf numFmtId="167" fontId="5" fillId="6" borderId="1" xfId="1" applyFont="1" applyFill="1" applyBorder="1" applyAlignment="1">
      <alignment horizontal="center" vertical="center"/>
    </xf>
    <xf numFmtId="167" fontId="7" fillId="0" borderId="1" xfId="1" applyFont="1" applyBorder="1" applyAlignment="1">
      <alignment horizontal="right" vertical="center"/>
    </xf>
    <xf numFmtId="167" fontId="7" fillId="0" borderId="1" xfId="1" applyFont="1" applyFill="1" applyBorder="1" applyAlignment="1">
      <alignment horizontal="right" vertical="center"/>
    </xf>
    <xf numFmtId="167" fontId="7" fillId="0" borderId="1" xfId="1" applyFont="1" applyFill="1" applyBorder="1" applyAlignment="1" applyProtection="1">
      <alignment horizontal="right" vertical="center"/>
      <protection locked="0"/>
    </xf>
    <xf numFmtId="167" fontId="8" fillId="0" borderId="0" xfId="1" applyFont="1" applyFill="1" applyBorder="1" applyAlignment="1" applyProtection="1">
      <alignment horizontal="center" vertical="center"/>
    </xf>
    <xf numFmtId="167" fontId="7" fillId="0" borderId="0" xfId="1" applyFont="1" applyAlignment="1">
      <alignment horizontal="center" vertical="center"/>
    </xf>
    <xf numFmtId="167" fontId="12" fillId="0" borderId="0" xfId="1" applyFont="1" applyAlignment="1" applyProtection="1">
      <alignment horizontal="center"/>
      <protection locked="0"/>
    </xf>
    <xf numFmtId="167" fontId="10" fillId="0" borderId="1" xfId="1" applyFont="1" applyBorder="1" applyAlignment="1" applyProtection="1">
      <alignment horizontal="center"/>
      <protection locked="0"/>
    </xf>
    <xf numFmtId="167" fontId="10" fillId="0" borderId="0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 vertical="center"/>
    </xf>
    <xf numFmtId="167" fontId="5" fillId="0" borderId="0" xfId="1" applyFont="1" applyFill="1" applyBorder="1" applyAlignment="1">
      <alignment horizontal="center" vertical="center"/>
    </xf>
    <xf numFmtId="167" fontId="12" fillId="0" borderId="0" xfId="1" applyFont="1" applyAlignment="1" applyProtection="1">
      <alignment horizontal="center" vertical="center"/>
      <protection locked="0"/>
    </xf>
    <xf numFmtId="167" fontId="9" fillId="0" borderId="0" xfId="1" applyFont="1" applyBorder="1" applyAlignment="1">
      <alignment horizontal="center" vertical="center" wrapText="1"/>
    </xf>
    <xf numFmtId="167" fontId="19" fillId="0" borderId="8" xfId="1" applyFont="1" applyFill="1" applyBorder="1" applyAlignment="1">
      <alignment horizontal="center"/>
    </xf>
    <xf numFmtId="10" fontId="16" fillId="0" borderId="1" xfId="2" applyNumberFormat="1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0" fontId="7" fillId="0" borderId="1" xfId="2" applyNumberFormat="1" applyFont="1" applyFill="1" applyBorder="1" applyAlignment="1" applyProtection="1">
      <alignment horizontal="center" vertical="center"/>
    </xf>
    <xf numFmtId="167" fontId="7" fillId="0" borderId="1" xfId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67" fontId="10" fillId="0" borderId="1" xfId="1" applyFont="1" applyFill="1" applyBorder="1" applyAlignment="1" applyProtection="1">
      <alignment horizontal="center" vertical="center"/>
    </xf>
    <xf numFmtId="10" fontId="7" fillId="0" borderId="16" xfId="2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7" fontId="8" fillId="0" borderId="0" xfId="1" applyFont="1" applyFill="1" applyBorder="1" applyAlignment="1">
      <alignment horizontal="center" vertical="center"/>
    </xf>
    <xf numFmtId="44" fontId="10" fillId="0" borderId="0" xfId="0" applyNumberFormat="1" applyFont="1"/>
    <xf numFmtId="167" fontId="10" fillId="0" borderId="1" xfId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1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5" fillId="4" borderId="18" xfId="0" applyFont="1" applyFill="1" applyBorder="1" applyAlignment="1">
      <alignment horizontal="center" vertical="center" wrapText="1"/>
    </xf>
    <xf numFmtId="3" fontId="1" fillId="4" borderId="18" xfId="1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39" fontId="1" fillId="4" borderId="18" xfId="1" applyNumberFormat="1" applyFont="1" applyFill="1" applyBorder="1" applyAlignment="1">
      <alignment horizontal="center" vertical="center"/>
    </xf>
    <xf numFmtId="167" fontId="5" fillId="9" borderId="1" xfId="1" applyFont="1" applyFill="1" applyBorder="1" applyAlignment="1">
      <alignment horizontal="center" vertical="center"/>
    </xf>
    <xf numFmtId="167" fontId="8" fillId="7" borderId="1" xfId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10" fontId="8" fillId="7" borderId="1" xfId="0" applyNumberFormat="1" applyFont="1" applyFill="1" applyBorder="1" applyAlignment="1">
      <alignment horizontal="center" vertical="center"/>
    </xf>
    <xf numFmtId="167" fontId="8" fillId="7" borderId="1" xfId="1" applyFont="1" applyFill="1" applyBorder="1" applyAlignment="1" applyProtection="1">
      <alignment horizontal="center" vertical="center"/>
    </xf>
    <xf numFmtId="2" fontId="7" fillId="10" borderId="1" xfId="2" applyNumberFormat="1" applyFont="1" applyFill="1" applyBorder="1" applyAlignment="1" applyProtection="1">
      <alignment horizontal="center" vertical="center"/>
      <protection locked="0"/>
    </xf>
    <xf numFmtId="10" fontId="7" fillId="10" borderId="1" xfId="2" applyNumberFormat="1" applyFont="1" applyFill="1" applyBorder="1" applyAlignment="1" applyProtection="1">
      <alignment horizontal="center" vertical="center"/>
      <protection locked="0"/>
    </xf>
    <xf numFmtId="171" fontId="12" fillId="7" borderId="1" xfId="0" applyNumberFormat="1" applyFont="1" applyFill="1" applyBorder="1" applyAlignment="1">
      <alignment horizontal="center" vertical="center"/>
    </xf>
    <xf numFmtId="4" fontId="12" fillId="7" borderId="1" xfId="0" applyNumberFormat="1" applyFont="1" applyFill="1" applyBorder="1" applyAlignment="1">
      <alignment horizontal="center" vertical="center"/>
    </xf>
    <xf numFmtId="9" fontId="12" fillId="7" borderId="1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69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 applyProtection="1">
      <alignment horizontal="center" vertical="center"/>
      <protection locked="0"/>
    </xf>
    <xf numFmtId="0" fontId="29" fillId="0" borderId="11" xfId="4" applyFont="1" applyBorder="1" applyAlignment="1">
      <alignment horizontal="center"/>
    </xf>
    <xf numFmtId="0" fontId="29" fillId="0" borderId="3" xfId="4" applyFont="1" applyBorder="1"/>
    <xf numFmtId="0" fontId="29" fillId="0" borderId="3" xfId="4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10" fontId="29" fillId="0" borderId="3" xfId="5" applyNumberFormat="1" applyFont="1" applyBorder="1" applyAlignment="1">
      <alignment horizontal="center"/>
    </xf>
    <xf numFmtId="167" fontId="29" fillId="0" borderId="14" xfId="1" applyFont="1" applyFill="1" applyBorder="1" applyAlignment="1">
      <alignment horizontal="center"/>
    </xf>
    <xf numFmtId="0" fontId="30" fillId="0" borderId="0" xfId="0" applyFont="1"/>
    <xf numFmtId="0" fontId="29" fillId="0" borderId="9" xfId="4" applyFont="1" applyBorder="1" applyAlignment="1">
      <alignment horizontal="center"/>
    </xf>
    <xf numFmtId="0" fontId="29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0" applyFont="1" applyAlignment="1">
      <alignment horizontal="center"/>
    </xf>
    <xf numFmtId="167" fontId="29" fillId="0" borderId="15" xfId="1" applyFont="1" applyBorder="1" applyAlignment="1">
      <alignment horizontal="center"/>
    </xf>
    <xf numFmtId="0" fontId="30" fillId="0" borderId="9" xfId="4" applyFont="1" applyBorder="1"/>
    <xf numFmtId="10" fontId="29" fillId="0" borderId="0" xfId="5" applyNumberFormat="1" applyFont="1" applyBorder="1" applyAlignment="1">
      <alignment horizontal="center"/>
    </xf>
    <xf numFmtId="167" fontId="29" fillId="0" borderId="15" xfId="1" applyFont="1" applyFill="1" applyBorder="1" applyAlignment="1">
      <alignment horizontal="center"/>
    </xf>
    <xf numFmtId="0" fontId="29" fillId="0" borderId="0" xfId="4" applyFont="1"/>
    <xf numFmtId="0" fontId="29" fillId="0" borderId="7" xfId="4" applyFont="1" applyBorder="1" applyAlignment="1">
      <alignment horizontal="center"/>
    </xf>
    <xf numFmtId="0" fontId="29" fillId="0" borderId="10" xfId="4" applyFont="1" applyBorder="1"/>
    <xf numFmtId="0" fontId="29" fillId="0" borderId="10" xfId="4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10" fontId="29" fillId="0" borderId="10" xfId="5" applyNumberFormat="1" applyFont="1" applyBorder="1" applyAlignment="1">
      <alignment horizontal="center"/>
    </xf>
    <xf numFmtId="167" fontId="29" fillId="0" borderId="8" xfId="1" applyFont="1" applyFill="1" applyBorder="1" applyAlignment="1">
      <alignment horizontal="center"/>
    </xf>
    <xf numFmtId="167" fontId="8" fillId="9" borderId="1" xfId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167" fontId="14" fillId="9" borderId="6" xfId="1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167" fontId="14" fillId="9" borderId="5" xfId="1" applyFont="1" applyFill="1" applyBorder="1" applyAlignment="1">
      <alignment horizontal="center" vertical="center"/>
    </xf>
    <xf numFmtId="10" fontId="7" fillId="10" borderId="4" xfId="0" applyNumberFormat="1" applyFont="1" applyFill="1" applyBorder="1" applyAlignment="1" applyProtection="1">
      <alignment horizontal="center" vertical="center"/>
      <protection locked="0"/>
    </xf>
    <xf numFmtId="0" fontId="7" fillId="10" borderId="1" xfId="0" applyFont="1" applyFill="1" applyBorder="1" applyAlignment="1" applyProtection="1">
      <alignment horizontal="center" vertical="center"/>
      <protection locked="0"/>
    </xf>
    <xf numFmtId="173" fontId="7" fillId="10" borderId="1" xfId="0" applyNumberFormat="1" applyFont="1" applyFill="1" applyBorder="1" applyAlignment="1" applyProtection="1">
      <alignment horizontal="center" vertical="center"/>
      <protection locked="0"/>
    </xf>
    <xf numFmtId="10" fontId="7" fillId="10" borderId="1" xfId="0" applyNumberFormat="1" applyFont="1" applyFill="1" applyBorder="1" applyAlignment="1" applyProtection="1">
      <alignment horizontal="center" vertical="center"/>
      <protection locked="0"/>
    </xf>
    <xf numFmtId="167" fontId="8" fillId="11" borderId="1" xfId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167" fontId="8" fillId="12" borderId="1" xfId="1" applyFont="1" applyFill="1" applyBorder="1" applyAlignment="1" applyProtection="1">
      <alignment horizontal="center" vertical="center"/>
    </xf>
    <xf numFmtId="44" fontId="7" fillId="0" borderId="1" xfId="1" applyNumberFormat="1" applyFont="1" applyBorder="1" applyAlignment="1">
      <alignment horizontal="center" vertical="center"/>
    </xf>
    <xf numFmtId="0" fontId="33" fillId="0" borderId="0" xfId="0" applyFont="1"/>
    <xf numFmtId="0" fontId="34" fillId="14" borderId="18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vertical="center" wrapText="1"/>
    </xf>
    <xf numFmtId="4" fontId="21" fillId="0" borderId="17" xfId="0" applyNumberFormat="1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4" fontId="21" fillId="0" borderId="17" xfId="0" applyNumberFormat="1" applyFont="1" applyBorder="1" applyAlignment="1">
      <alignment horizontal="center" vertical="center"/>
    </xf>
    <xf numFmtId="4" fontId="22" fillId="0" borderId="17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1" fontId="23" fillId="0" borderId="1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174" fontId="21" fillId="0" borderId="1" xfId="0" applyNumberFormat="1" applyFont="1" applyBorder="1" applyAlignment="1">
      <alignment horizontal="center" vertical="center"/>
    </xf>
    <xf numFmtId="174" fontId="21" fillId="0" borderId="0" xfId="0" applyNumberFormat="1" applyFont="1" applyAlignment="1">
      <alignment horizontal="center" vertical="center"/>
    </xf>
    <xf numFmtId="0" fontId="20" fillId="14" borderId="1" xfId="0" applyFont="1" applyFill="1" applyBorder="1" applyAlignment="1">
      <alignment horizontal="center" vertical="center" wrapText="1"/>
    </xf>
    <xf numFmtId="174" fontId="20" fillId="14" borderId="18" xfId="0" applyNumberFormat="1" applyFont="1" applyFill="1" applyBorder="1" applyAlignment="1">
      <alignment horizontal="center" vertical="center"/>
    </xf>
    <xf numFmtId="0" fontId="20" fillId="14" borderId="18" xfId="0" applyFont="1" applyFill="1" applyBorder="1" applyAlignment="1">
      <alignment horizontal="center" vertical="center" wrapText="1"/>
    </xf>
    <xf numFmtId="4" fontId="20" fillId="14" borderId="18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justify" vertical="center"/>
    </xf>
    <xf numFmtId="0" fontId="20" fillId="14" borderId="1" xfId="0" applyFont="1" applyFill="1" applyBorder="1" applyAlignment="1">
      <alignment horizontal="left" vertical="center" wrapText="1"/>
    </xf>
    <xf numFmtId="174" fontId="20" fillId="14" borderId="1" xfId="0" applyNumberFormat="1" applyFont="1" applyFill="1" applyBorder="1" applyAlignment="1">
      <alignment horizontal="center" vertical="center" wrapText="1"/>
    </xf>
    <xf numFmtId="0" fontId="10" fillId="0" borderId="15" xfId="0" applyFont="1" applyBorder="1"/>
    <xf numFmtId="0" fontId="10" fillId="0" borderId="24" xfId="0" applyFont="1" applyBorder="1"/>
    <xf numFmtId="0" fontId="10" fillId="0" borderId="25" xfId="0" applyFont="1" applyBorder="1"/>
    <xf numFmtId="0" fontId="36" fillId="0" borderId="17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left" vertical="center" wrapText="1"/>
    </xf>
    <xf numFmtId="4" fontId="21" fillId="0" borderId="17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167" fontId="10" fillId="0" borderId="1" xfId="1" applyFont="1" applyFill="1" applyBorder="1" applyAlignment="1" applyProtection="1">
      <alignment horizontal="center" vertical="center"/>
    </xf>
    <xf numFmtId="167" fontId="7" fillId="0" borderId="1" xfId="1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/>
    </xf>
    <xf numFmtId="0" fontId="34" fillId="14" borderId="1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4" fillId="13" borderId="18" xfId="0" applyFont="1" applyFill="1" applyBorder="1" applyAlignment="1">
      <alignment horizontal="center" vertical="center"/>
    </xf>
    <xf numFmtId="0" fontId="35" fillId="14" borderId="18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left" vertical="center" wrapText="1"/>
    </xf>
    <xf numFmtId="0" fontId="1" fillId="4" borderId="22" xfId="0" applyFont="1" applyFill="1" applyBorder="1" applyAlignment="1">
      <alignment horizontal="left" vertical="center" wrapText="1"/>
    </xf>
    <xf numFmtId="0" fontId="1" fillId="4" borderId="23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7" fontId="7" fillId="0" borderId="16" xfId="1" applyFont="1" applyFill="1" applyBorder="1" applyAlignment="1">
      <alignment horizontal="center" vertical="center"/>
    </xf>
    <xf numFmtId="167" fontId="7" fillId="0" borderId="17" xfId="1" applyFont="1" applyFill="1" applyBorder="1" applyAlignment="1">
      <alignment horizontal="center" vertical="center"/>
    </xf>
    <xf numFmtId="0" fontId="20" fillId="8" borderId="1" xfId="0" applyFont="1" applyFill="1" applyBorder="1" applyAlignment="1" applyProtection="1">
      <alignment horizontal="center"/>
      <protection locked="0"/>
    </xf>
    <xf numFmtId="0" fontId="8" fillId="9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0" fontId="7" fillId="0" borderId="1" xfId="2" applyNumberFormat="1" applyFont="1" applyFill="1" applyBorder="1" applyAlignment="1" applyProtection="1">
      <alignment horizontal="center" vertical="center"/>
    </xf>
    <xf numFmtId="167" fontId="10" fillId="0" borderId="1" xfId="1" applyFont="1" applyFill="1" applyBorder="1" applyAlignment="1" applyProtection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67" fontId="7" fillId="0" borderId="1" xfId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5" fillId="7" borderId="4" xfId="0" applyFont="1" applyFill="1" applyBorder="1" applyAlignment="1" applyProtection="1">
      <alignment horizontal="center"/>
      <protection locked="0"/>
    </xf>
    <xf numFmtId="0" fontId="15" fillId="7" borderId="2" xfId="0" applyFont="1" applyFill="1" applyBorder="1" applyAlignment="1" applyProtection="1">
      <alignment horizontal="center"/>
      <protection locked="0"/>
    </xf>
    <xf numFmtId="0" fontId="15" fillId="7" borderId="6" xfId="0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0" fontId="7" fillId="2" borderId="16" xfId="2" applyNumberFormat="1" applyFont="1" applyFill="1" applyBorder="1" applyAlignment="1" applyProtection="1">
      <alignment horizontal="center" vertical="center"/>
    </xf>
    <xf numFmtId="10" fontId="7" fillId="2" borderId="17" xfId="2" applyNumberFormat="1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10" fillId="0" borderId="4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169" fontId="5" fillId="0" borderId="4" xfId="0" applyNumberFormat="1" applyFont="1" applyBorder="1" applyAlignment="1">
      <alignment horizontal="center" vertical="center"/>
    </xf>
    <xf numFmtId="169" fontId="5" fillId="0" borderId="2" xfId="0" applyNumberFormat="1" applyFont="1" applyBorder="1" applyAlignment="1">
      <alignment horizontal="center" vertical="center"/>
    </xf>
    <xf numFmtId="169" fontId="5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left"/>
      <protection locked="0"/>
    </xf>
    <xf numFmtId="0" fontId="11" fillId="7" borderId="1" xfId="0" applyFont="1" applyFill="1" applyBorder="1" applyAlignment="1" applyProtection="1">
      <alignment horizontal="center"/>
      <protection locked="0"/>
    </xf>
    <xf numFmtId="164" fontId="11" fillId="7" borderId="1" xfId="3" applyNumberFormat="1" applyFont="1" applyFill="1" applyBorder="1" applyAlignment="1" applyProtection="1">
      <alignment horizontal="center"/>
      <protection locked="0"/>
    </xf>
    <xf numFmtId="0" fontId="11" fillId="15" borderId="1" xfId="0" applyFont="1" applyFill="1" applyBorder="1" applyAlignment="1" applyProtection="1">
      <alignment horizontal="center"/>
      <protection locked="0"/>
    </xf>
    <xf numFmtId="0" fontId="11" fillId="7" borderId="1" xfId="0" applyFont="1" applyFill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20" fillId="8" borderId="4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20" fillId="5" borderId="18" xfId="0" applyFont="1" applyFill="1" applyBorder="1" applyAlignment="1" applyProtection="1">
      <alignment horizontal="center" vertical="center"/>
      <protection locked="0"/>
    </xf>
    <xf numFmtId="0" fontId="20" fillId="14" borderId="1" xfId="0" applyFont="1" applyFill="1" applyBorder="1" applyAlignment="1">
      <alignment horizontal="center" vertical="center"/>
    </xf>
    <xf numFmtId="4" fontId="20" fillId="14" borderId="4" xfId="0" applyNumberFormat="1" applyFont="1" applyFill="1" applyBorder="1" applyAlignment="1">
      <alignment horizontal="center" vertical="center"/>
    </xf>
    <xf numFmtId="4" fontId="20" fillId="14" borderId="6" xfId="0" applyNumberFormat="1" applyFont="1" applyFill="1" applyBorder="1" applyAlignment="1">
      <alignment horizontal="center" vertical="center"/>
    </xf>
    <xf numFmtId="0" fontId="20" fillId="14" borderId="18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20" fillId="5" borderId="4" xfId="0" applyFont="1" applyFill="1" applyBorder="1" applyAlignment="1" applyProtection="1">
      <alignment horizontal="center"/>
      <protection locked="0"/>
    </xf>
    <xf numFmtId="0" fontId="20" fillId="5" borderId="2" xfId="0" applyFont="1" applyFill="1" applyBorder="1" applyAlignment="1" applyProtection="1">
      <alignment horizontal="center"/>
      <protection locked="0"/>
    </xf>
    <xf numFmtId="0" fontId="20" fillId="5" borderId="6" xfId="0" applyFont="1" applyFill="1" applyBorder="1" applyAlignment="1" applyProtection="1">
      <alignment horizontal="center"/>
      <protection locked="0"/>
    </xf>
  </cellXfs>
  <cellStyles count="9">
    <cellStyle name="Moeda" xfId="1" builtinId="4"/>
    <cellStyle name="Moeda 2 2 2" xfId="6"/>
    <cellStyle name="Normal" xfId="0" builtinId="0"/>
    <cellStyle name="Normal 2" xfId="7"/>
    <cellStyle name="Normal 4" xfId="4"/>
    <cellStyle name="Porcentagem" xfId="2" builtinId="5"/>
    <cellStyle name="Porcentagem 2 2" xfId="5"/>
    <cellStyle name="Separador de milhares" xfId="8"/>
    <cellStyle name="Vírgula" xfId="3" builtinId="3"/>
  </cellStyles>
  <dxfs count="0"/>
  <tableStyles count="0" defaultTableStyle="TableStyleMedium9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51677</xdr:colOff>
      <xdr:row>24</xdr:row>
      <xdr:rowOff>68580</xdr:rowOff>
    </xdr:from>
    <xdr:to>
      <xdr:col>3</xdr:col>
      <xdr:colOff>133116</xdr:colOff>
      <xdr:row>26</xdr:row>
      <xdr:rowOff>104034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9188DFE-A745-4005-A494-C750BBDBD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6953">
          <a:off x="51677" y="8778240"/>
          <a:ext cx="2466499" cy="309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Layout" zoomScale="145" zoomScaleNormal="115" zoomScalePageLayoutView="145" workbookViewId="0">
      <selection activeCell="A16" sqref="A16:H16"/>
    </sheetView>
  </sheetViews>
  <sheetFormatPr defaultColWidth="8.88671875" defaultRowHeight="13.2"/>
  <cols>
    <col min="1" max="2" width="3" style="82" customWidth="1"/>
    <col min="3" max="3" width="27.88671875" style="82" customWidth="1"/>
    <col min="4" max="4" width="11.88671875" style="83" customWidth="1"/>
    <col min="5" max="5" width="9.88671875" style="83" customWidth="1"/>
    <col min="6" max="6" width="12.6640625" style="83" customWidth="1"/>
    <col min="7" max="7" width="12" style="83" customWidth="1"/>
    <col min="8" max="8" width="16.5546875" style="83" customWidth="1"/>
    <col min="9" max="9" width="12.109375" style="82" bestFit="1" customWidth="1"/>
    <col min="10" max="16384" width="8.88671875" style="82"/>
  </cols>
  <sheetData>
    <row r="1" spans="1:11">
      <c r="A1" s="173" t="s">
        <v>164</v>
      </c>
      <c r="B1" s="173"/>
      <c r="C1" s="173"/>
      <c r="D1" s="173"/>
      <c r="E1" s="173"/>
      <c r="F1" s="173"/>
      <c r="G1" s="173"/>
      <c r="H1" s="173"/>
    </row>
    <row r="2" spans="1:11">
      <c r="A2" s="174" t="s">
        <v>157</v>
      </c>
      <c r="B2" s="173"/>
      <c r="C2" s="173"/>
      <c r="D2" s="173"/>
      <c r="E2" s="173"/>
      <c r="F2" s="173"/>
      <c r="G2" s="173"/>
      <c r="H2" s="173"/>
    </row>
    <row r="3" spans="1:11" ht="6.6" customHeight="1">
      <c r="A3" s="83"/>
      <c r="B3" s="83"/>
      <c r="C3" s="83"/>
    </row>
    <row r="4" spans="1:11" s="79" customFormat="1" ht="14.4" customHeight="1">
      <c r="A4" s="175" t="s">
        <v>165</v>
      </c>
      <c r="B4" s="175"/>
      <c r="C4" s="175"/>
      <c r="D4" s="175"/>
      <c r="E4" s="175"/>
      <c r="F4" s="175"/>
      <c r="G4" s="175"/>
      <c r="H4" s="175"/>
    </row>
    <row r="5" spans="1:11" s="79" customFormat="1" ht="14.4" customHeight="1">
      <c r="A5" s="175" t="s">
        <v>166</v>
      </c>
      <c r="B5" s="175"/>
      <c r="C5" s="175"/>
      <c r="D5" s="175"/>
      <c r="E5" s="175"/>
      <c r="F5" s="175"/>
      <c r="G5" s="175"/>
      <c r="H5" s="175"/>
    </row>
    <row r="6" spans="1:11" s="79" customFormat="1" ht="6.6" customHeight="1">
      <c r="A6" s="77"/>
      <c r="B6" s="77"/>
      <c r="C6" s="77"/>
      <c r="D6" s="76"/>
      <c r="E6" s="77"/>
      <c r="F6" s="76"/>
      <c r="G6" s="77"/>
      <c r="H6" s="77"/>
    </row>
    <row r="7" spans="1:11" s="79" customFormat="1" ht="66.75" customHeight="1">
      <c r="A7" s="176" t="s">
        <v>181</v>
      </c>
      <c r="B7" s="176"/>
      <c r="C7" s="176"/>
      <c r="D7" s="176"/>
      <c r="E7" s="176"/>
      <c r="F7" s="176"/>
      <c r="G7" s="176"/>
      <c r="H7" s="176"/>
      <c r="I7" s="80"/>
      <c r="J7" s="80"/>
      <c r="K7" s="80"/>
    </row>
    <row r="8" spans="1:11" s="79" customFormat="1" ht="18" customHeight="1">
      <c r="A8" s="177" t="s">
        <v>137</v>
      </c>
      <c r="B8" s="177"/>
      <c r="C8" s="177"/>
      <c r="D8" s="177"/>
      <c r="E8" s="177"/>
      <c r="F8" s="177"/>
      <c r="G8" s="177"/>
      <c r="H8" s="177"/>
    </row>
    <row r="9" spans="1:11" s="80" customFormat="1" ht="27.6" customHeight="1">
      <c r="A9" s="172" t="s">
        <v>173</v>
      </c>
      <c r="B9" s="172"/>
      <c r="C9" s="139" t="s">
        <v>88</v>
      </c>
      <c r="D9" s="139" t="s">
        <v>174</v>
      </c>
      <c r="E9" s="139" t="s">
        <v>138</v>
      </c>
      <c r="F9" s="139" t="s">
        <v>139</v>
      </c>
      <c r="G9" s="139" t="s">
        <v>140</v>
      </c>
      <c r="H9" s="139" t="s">
        <v>175</v>
      </c>
    </row>
    <row r="10" spans="1:11" s="79" customFormat="1" ht="45.6">
      <c r="A10" s="179">
        <v>2</v>
      </c>
      <c r="B10" s="180"/>
      <c r="C10" s="84" t="s">
        <v>177</v>
      </c>
      <c r="D10" s="85">
        <v>2</v>
      </c>
      <c r="E10" s="87">
        <f>'LOTE 1 - COZINHEIRA(O)'!G144</f>
        <v>6000.34</v>
      </c>
      <c r="F10" s="87">
        <f>E10*12</f>
        <v>72004.08</v>
      </c>
      <c r="G10" s="87">
        <f>E10*D10</f>
        <v>12000.68</v>
      </c>
      <c r="H10" s="87">
        <f>G10*12</f>
        <v>144008.16</v>
      </c>
      <c r="I10" s="81"/>
    </row>
    <row r="11" spans="1:11" s="79" customFormat="1" ht="45.6">
      <c r="A11" s="179">
        <v>3</v>
      </c>
      <c r="B11" s="180"/>
      <c r="C11" s="84" t="s">
        <v>178</v>
      </c>
      <c r="D11" s="85">
        <v>1</v>
      </c>
      <c r="E11" s="87" t="e">
        <f>#REF!</f>
        <v>#REF!</v>
      </c>
      <c r="F11" s="87" t="e">
        <f>E11*12</f>
        <v>#REF!</v>
      </c>
      <c r="G11" s="87" t="e">
        <f>E11*D11</f>
        <v>#REF!</v>
      </c>
      <c r="H11" s="87" t="e">
        <f>G11*12</f>
        <v>#REF!</v>
      </c>
      <c r="I11" s="81"/>
    </row>
    <row r="12" spans="1:11" s="79" customFormat="1" ht="30" customHeight="1">
      <c r="A12" s="178" t="s">
        <v>150</v>
      </c>
      <c r="B12" s="178"/>
      <c r="C12" s="178"/>
      <c r="D12" s="178"/>
      <c r="E12" s="178"/>
      <c r="F12" s="178"/>
      <c r="G12" s="178"/>
      <c r="H12" s="178"/>
    </row>
    <row r="13" spans="1:11" s="79" customFormat="1" ht="4.95" customHeight="1">
      <c r="A13" s="86"/>
      <c r="B13" s="86"/>
      <c r="C13" s="86"/>
      <c r="D13" s="86"/>
      <c r="E13" s="86"/>
      <c r="F13" s="86"/>
      <c r="G13" s="86"/>
      <c r="H13" s="86"/>
    </row>
    <row r="14" spans="1:11" s="79" customFormat="1" ht="44.25" customHeight="1">
      <c r="A14" s="170" t="s">
        <v>179</v>
      </c>
      <c r="B14" s="171"/>
      <c r="C14" s="171"/>
      <c r="D14" s="171"/>
      <c r="E14" s="171"/>
      <c r="F14" s="171"/>
      <c r="G14" s="171"/>
      <c r="H14" s="171"/>
    </row>
    <row r="15" spans="1:11" s="79" customFormat="1" ht="44.25" customHeight="1">
      <c r="A15" s="181" t="s">
        <v>180</v>
      </c>
      <c r="B15" s="182"/>
      <c r="C15" s="182"/>
      <c r="D15" s="182"/>
      <c r="E15" s="182"/>
      <c r="F15" s="182"/>
      <c r="G15" s="182"/>
      <c r="H15" s="183"/>
    </row>
    <row r="16" spans="1:11" s="79" customFormat="1" ht="18.600000000000001" customHeight="1">
      <c r="A16" s="170" t="s">
        <v>167</v>
      </c>
      <c r="B16" s="171"/>
      <c r="C16" s="171"/>
      <c r="D16" s="171"/>
      <c r="E16" s="171"/>
      <c r="F16" s="171"/>
      <c r="G16" s="171"/>
      <c r="H16" s="171"/>
    </row>
    <row r="17" spans="1:8" s="79" customFormat="1" ht="18.600000000000001" customHeight="1">
      <c r="A17" s="170" t="s">
        <v>147</v>
      </c>
      <c r="B17" s="171"/>
      <c r="C17" s="171"/>
      <c r="D17" s="171"/>
      <c r="E17" s="171"/>
      <c r="F17" s="171"/>
      <c r="G17" s="171"/>
      <c r="H17" s="171"/>
    </row>
    <row r="18" spans="1:8" s="79" customFormat="1" ht="18.600000000000001" customHeight="1">
      <c r="A18" s="171" t="s">
        <v>148</v>
      </c>
      <c r="B18" s="171"/>
      <c r="C18" s="171"/>
      <c r="D18" s="171"/>
      <c r="E18" s="171"/>
      <c r="F18" s="171"/>
      <c r="G18" s="171"/>
      <c r="H18" s="171"/>
    </row>
    <row r="19" spans="1:8" s="79" customFormat="1" ht="41.4" customHeight="1">
      <c r="A19" s="170" t="s">
        <v>153</v>
      </c>
      <c r="B19" s="170"/>
      <c r="C19" s="170"/>
      <c r="D19" s="170"/>
      <c r="E19" s="170"/>
      <c r="F19" s="170"/>
      <c r="G19" s="170"/>
      <c r="H19" s="170"/>
    </row>
    <row r="20" spans="1:8" s="79" customFormat="1" ht="20.25" customHeight="1">
      <c r="A20" s="171" t="s">
        <v>168</v>
      </c>
      <c r="B20" s="171"/>
      <c r="C20" s="171"/>
      <c r="D20" s="171"/>
      <c r="E20" s="171"/>
      <c r="F20" s="171"/>
      <c r="G20" s="171"/>
      <c r="H20" s="171"/>
    </row>
    <row r="21" spans="1:8" s="79" customFormat="1" ht="34.950000000000003" customHeight="1">
      <c r="A21" s="181" t="s">
        <v>141</v>
      </c>
      <c r="B21" s="182"/>
      <c r="C21" s="182"/>
      <c r="D21" s="182"/>
      <c r="E21" s="182"/>
      <c r="F21" s="182"/>
      <c r="G21" s="182"/>
      <c r="H21" s="183"/>
    </row>
    <row r="22" spans="1:8" s="79" customFormat="1" ht="69" customHeight="1">
      <c r="A22" s="170" t="s">
        <v>142</v>
      </c>
      <c r="B22" s="170"/>
      <c r="C22" s="170"/>
      <c r="D22" s="170"/>
      <c r="E22" s="170"/>
      <c r="F22" s="170"/>
      <c r="G22" s="170"/>
      <c r="H22" s="170"/>
    </row>
    <row r="23" spans="1:8" s="79" customFormat="1" ht="38.4" customHeight="1">
      <c r="A23" s="181" t="s">
        <v>144</v>
      </c>
      <c r="B23" s="182"/>
      <c r="C23" s="182"/>
      <c r="D23" s="182"/>
      <c r="E23" s="182"/>
      <c r="F23" s="182"/>
      <c r="G23" s="182"/>
      <c r="H23" s="183"/>
    </row>
    <row r="24" spans="1:8" s="79" customFormat="1" ht="51.75" customHeight="1">
      <c r="A24" s="170" t="s">
        <v>143</v>
      </c>
      <c r="B24" s="170"/>
      <c r="C24" s="170"/>
      <c r="D24" s="170"/>
      <c r="E24" s="170"/>
      <c r="F24" s="170"/>
      <c r="G24" s="170"/>
      <c r="H24" s="170"/>
    </row>
    <row r="25" spans="1:8" s="79" customFormat="1" ht="19.2" customHeight="1">
      <c r="F25" s="186" t="s">
        <v>169</v>
      </c>
      <c r="G25" s="186"/>
      <c r="H25" s="187"/>
    </row>
    <row r="26" spans="1:8" s="79" customFormat="1" ht="2.4" customHeight="1">
      <c r="A26" s="184" t="s">
        <v>149</v>
      </c>
      <c r="B26" s="184"/>
      <c r="C26" s="184"/>
      <c r="D26" s="184"/>
      <c r="E26" s="184"/>
      <c r="F26" s="184"/>
      <c r="G26" s="184"/>
      <c r="H26" s="184"/>
    </row>
    <row r="27" spans="1:8" s="79" customFormat="1" ht="13.8">
      <c r="A27" s="185" t="s">
        <v>135</v>
      </c>
      <c r="B27" s="185"/>
      <c r="C27" s="185"/>
      <c r="D27" s="185"/>
      <c r="E27" s="185"/>
      <c r="F27" s="185"/>
      <c r="G27" s="185"/>
      <c r="H27" s="185"/>
    </row>
    <row r="28" spans="1:8" s="79" customFormat="1" ht="13.8">
      <c r="A28" s="185" t="s">
        <v>136</v>
      </c>
      <c r="B28" s="185"/>
      <c r="C28" s="185"/>
      <c r="D28" s="185"/>
      <c r="E28" s="185"/>
      <c r="F28" s="185"/>
      <c r="G28" s="185"/>
      <c r="H28" s="185"/>
    </row>
    <row r="29" spans="1:8" s="79" customFormat="1" ht="13.8">
      <c r="A29" s="185" t="s">
        <v>121</v>
      </c>
      <c r="B29" s="185"/>
      <c r="C29" s="185"/>
      <c r="D29" s="185"/>
      <c r="E29" s="185"/>
      <c r="F29" s="185"/>
      <c r="G29" s="185"/>
      <c r="H29" s="185"/>
    </row>
    <row r="30" spans="1:8" s="79" customFormat="1">
      <c r="D30" s="78"/>
      <c r="E30" s="78"/>
      <c r="F30" s="78"/>
      <c r="G30" s="78"/>
      <c r="H30" s="78"/>
    </row>
    <row r="31" spans="1:8" s="79" customFormat="1">
      <c r="D31" s="78"/>
      <c r="E31" s="78"/>
      <c r="F31" s="78"/>
      <c r="G31" s="78"/>
      <c r="H31" s="78"/>
    </row>
    <row r="32" spans="1:8" s="79" customFormat="1">
      <c r="D32" s="78"/>
      <c r="E32" s="78"/>
      <c r="F32" s="78"/>
      <c r="G32" s="78"/>
      <c r="H32" s="78"/>
    </row>
    <row r="33" spans="4:8" s="79" customFormat="1">
      <c r="D33" s="78"/>
      <c r="E33" s="78"/>
      <c r="F33" s="78"/>
      <c r="G33" s="78"/>
      <c r="H33" s="78"/>
    </row>
    <row r="34" spans="4:8" s="79" customFormat="1">
      <c r="D34" s="78"/>
      <c r="E34" s="78"/>
      <c r="F34" s="78"/>
      <c r="G34" s="78"/>
      <c r="H34" s="78"/>
    </row>
    <row r="35" spans="4:8" s="79" customFormat="1">
      <c r="D35" s="78"/>
      <c r="E35" s="78"/>
      <c r="F35" s="78"/>
      <c r="G35" s="78"/>
      <c r="H35" s="78"/>
    </row>
    <row r="36" spans="4:8" s="79" customFormat="1">
      <c r="D36" s="78"/>
      <c r="E36" s="78"/>
      <c r="F36" s="78"/>
      <c r="G36" s="78"/>
      <c r="H36" s="78"/>
    </row>
    <row r="37" spans="4:8" s="79" customFormat="1">
      <c r="D37" s="78"/>
      <c r="E37" s="78"/>
      <c r="F37" s="78"/>
      <c r="G37" s="78"/>
      <c r="H37" s="78"/>
    </row>
    <row r="38" spans="4:8" s="79" customFormat="1">
      <c r="D38" s="78"/>
      <c r="E38" s="78"/>
      <c r="F38" s="78"/>
      <c r="G38" s="78"/>
      <c r="H38" s="78"/>
    </row>
  </sheetData>
  <mergeCells count="26">
    <mergeCell ref="A26:H26"/>
    <mergeCell ref="A27:H27"/>
    <mergeCell ref="A28:H28"/>
    <mergeCell ref="A29:H29"/>
    <mergeCell ref="A18:H18"/>
    <mergeCell ref="A19:H19"/>
    <mergeCell ref="A20:H20"/>
    <mergeCell ref="A22:H22"/>
    <mergeCell ref="A24:H24"/>
    <mergeCell ref="F25:H25"/>
    <mergeCell ref="A21:H21"/>
    <mergeCell ref="A23:H23"/>
    <mergeCell ref="A14:H14"/>
    <mergeCell ref="A17:H17"/>
    <mergeCell ref="A9:B9"/>
    <mergeCell ref="A1:H1"/>
    <mergeCell ref="A2:H2"/>
    <mergeCell ref="A4:H4"/>
    <mergeCell ref="A5:H5"/>
    <mergeCell ref="A7:H7"/>
    <mergeCell ref="A8:H8"/>
    <mergeCell ref="A12:H12"/>
    <mergeCell ref="A16:H16"/>
    <mergeCell ref="A10:B10"/>
    <mergeCell ref="A11:B11"/>
    <mergeCell ref="A15:H15"/>
  </mergeCells>
  <pageMargins left="0.36666666666666664" right="0.3" top="1.3146551724137931" bottom="1.0201149425287357" header="3.3333333333333333E-2" footer="5.8333333333333334E-2"/>
  <pageSetup paperSize="9" orientation="portrait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5"/>
  <sheetViews>
    <sheetView topLeftCell="A121" zoomScale="110" zoomScaleNormal="110" zoomScalePageLayoutView="175" workbookViewId="0">
      <selection activeCell="J15" sqref="J15"/>
    </sheetView>
  </sheetViews>
  <sheetFormatPr defaultColWidth="9.109375" defaultRowHeight="13.8"/>
  <cols>
    <col min="1" max="1" width="5.44140625" style="4" customWidth="1"/>
    <col min="2" max="2" width="19.6640625" style="4" customWidth="1"/>
    <col min="3" max="3" width="20.109375" style="14" customWidth="1"/>
    <col min="4" max="4" width="19.44140625" style="14" customWidth="1"/>
    <col min="5" max="5" width="15.6640625" style="14" customWidth="1"/>
    <col min="6" max="6" width="19.44140625" style="14" customWidth="1"/>
    <col min="7" max="7" width="24.44140625" style="30" customWidth="1"/>
    <col min="8" max="8" width="7.44140625" style="4" customWidth="1"/>
    <col min="9" max="16384" width="9.109375" style="4"/>
  </cols>
  <sheetData>
    <row r="1" spans="1:8" ht="15.6">
      <c r="A1" s="191" t="s">
        <v>46</v>
      </c>
      <c r="B1" s="191"/>
      <c r="C1" s="191"/>
      <c r="D1" s="191"/>
      <c r="E1" s="191"/>
      <c r="F1" s="191"/>
      <c r="G1" s="267"/>
      <c r="H1" s="162"/>
    </row>
    <row r="2" spans="1:8" ht="13.8" customHeight="1">
      <c r="A2" s="268" t="s">
        <v>241</v>
      </c>
      <c r="B2" s="268"/>
      <c r="C2" s="268"/>
      <c r="D2" s="268"/>
      <c r="E2" s="268"/>
      <c r="F2" s="268"/>
      <c r="G2" s="268"/>
      <c r="H2" s="161"/>
    </row>
    <row r="3" spans="1:8">
      <c r="A3" s="268" t="s">
        <v>242</v>
      </c>
      <c r="B3" s="268"/>
      <c r="C3" s="268"/>
      <c r="D3" s="268"/>
      <c r="E3" s="268"/>
      <c r="F3" s="268"/>
      <c r="G3" s="268"/>
      <c r="H3" s="161"/>
    </row>
    <row r="4" spans="1:8">
      <c r="A4" s="268" t="s">
        <v>192</v>
      </c>
      <c r="B4" s="268"/>
      <c r="C4" s="268"/>
      <c r="D4" s="268"/>
      <c r="E4" s="268"/>
      <c r="F4" s="268"/>
      <c r="G4" s="268"/>
      <c r="H4" s="161"/>
    </row>
    <row r="5" spans="1:8">
      <c r="A5" s="265" t="s">
        <v>193</v>
      </c>
      <c r="B5" s="265"/>
      <c r="C5" s="265"/>
      <c r="D5" s="265"/>
      <c r="E5" s="265"/>
      <c r="F5" s="265"/>
      <c r="G5" s="265"/>
      <c r="H5" s="161"/>
    </row>
    <row r="6" spans="1:8" ht="12.75" customHeight="1">
      <c r="A6" s="265" t="s">
        <v>243</v>
      </c>
      <c r="B6" s="265"/>
      <c r="C6" s="265"/>
      <c r="D6" s="265"/>
      <c r="E6" s="265"/>
      <c r="F6" s="265"/>
      <c r="G6" s="265"/>
      <c r="H6" s="161"/>
    </row>
    <row r="7" spans="1:8">
      <c r="A7" s="265" t="s">
        <v>146</v>
      </c>
      <c r="B7" s="265"/>
      <c r="C7" s="265"/>
      <c r="D7" s="265"/>
      <c r="E7" s="265"/>
      <c r="F7" s="265"/>
      <c r="G7" s="265"/>
      <c r="H7" s="161"/>
    </row>
    <row r="8" spans="1:8">
      <c r="A8" s="265" t="s">
        <v>194</v>
      </c>
      <c r="B8" s="265"/>
      <c r="C8" s="265"/>
      <c r="D8" s="265"/>
      <c r="E8" s="265"/>
      <c r="F8" s="265"/>
      <c r="G8" s="265"/>
      <c r="H8" s="161"/>
    </row>
    <row r="9" spans="1:8">
      <c r="A9" s="266" t="s">
        <v>195</v>
      </c>
      <c r="B9" s="266"/>
      <c r="C9" s="266"/>
      <c r="D9" s="266"/>
      <c r="E9" s="266"/>
      <c r="F9" s="266"/>
      <c r="G9" s="266"/>
      <c r="H9" s="161"/>
    </row>
    <row r="10" spans="1:8" ht="15.6">
      <c r="A10" s="191" t="s">
        <v>0</v>
      </c>
      <c r="B10" s="191"/>
      <c r="C10" s="191"/>
      <c r="D10" s="191"/>
      <c r="E10" s="191"/>
      <c r="F10" s="191"/>
      <c r="G10" s="191"/>
      <c r="H10" s="161"/>
    </row>
    <row r="11" spans="1:8">
      <c r="A11" s="23">
        <v>1</v>
      </c>
      <c r="B11" s="260" t="s">
        <v>1</v>
      </c>
      <c r="C11" s="260"/>
      <c r="D11" s="260"/>
      <c r="E11" s="260"/>
      <c r="F11" s="261" t="s">
        <v>196</v>
      </c>
      <c r="G11" s="261"/>
      <c r="H11" s="161"/>
    </row>
    <row r="12" spans="1:8">
      <c r="A12" s="23">
        <v>2</v>
      </c>
      <c r="B12" s="260" t="s">
        <v>47</v>
      </c>
      <c r="C12" s="260"/>
      <c r="D12" s="260"/>
      <c r="E12" s="260"/>
      <c r="F12" s="261" t="s">
        <v>197</v>
      </c>
      <c r="G12" s="261"/>
      <c r="H12" s="161"/>
    </row>
    <row r="13" spans="1:8" ht="13.8" hidden="1" customHeight="1">
      <c r="A13" s="23">
        <v>3</v>
      </c>
      <c r="B13" s="260" t="s">
        <v>98</v>
      </c>
      <c r="C13" s="260"/>
      <c r="D13" s="260"/>
      <c r="E13" s="260"/>
      <c r="F13" s="263" t="s">
        <v>145</v>
      </c>
      <c r="G13" s="263"/>
      <c r="H13" s="161"/>
    </row>
    <row r="14" spans="1:8">
      <c r="A14" s="23">
        <v>4</v>
      </c>
      <c r="B14" s="260" t="s">
        <v>45</v>
      </c>
      <c r="C14" s="260"/>
      <c r="D14" s="260"/>
      <c r="E14" s="260"/>
      <c r="F14" s="264" t="s">
        <v>196</v>
      </c>
      <c r="G14" s="264"/>
      <c r="H14" s="161"/>
    </row>
    <row r="15" spans="1:8">
      <c r="A15" s="23">
        <v>5</v>
      </c>
      <c r="B15" s="260" t="s">
        <v>2</v>
      </c>
      <c r="C15" s="260"/>
      <c r="D15" s="260"/>
      <c r="E15" s="260"/>
      <c r="F15" s="261" t="s">
        <v>198</v>
      </c>
      <c r="G15" s="261"/>
      <c r="H15" s="161"/>
    </row>
    <row r="16" spans="1:8">
      <c r="A16" s="23">
        <v>6</v>
      </c>
      <c r="B16" s="260" t="s">
        <v>21</v>
      </c>
      <c r="C16" s="260"/>
      <c r="D16" s="260"/>
      <c r="E16" s="260"/>
      <c r="F16" s="261">
        <v>12</v>
      </c>
      <c r="G16" s="261"/>
      <c r="H16" s="161"/>
    </row>
    <row r="17" spans="1:8">
      <c r="A17" s="23">
        <v>7</v>
      </c>
      <c r="B17" s="260" t="s">
        <v>186</v>
      </c>
      <c r="C17" s="260"/>
      <c r="D17" s="260"/>
      <c r="E17" s="260"/>
      <c r="F17" s="262">
        <v>1750</v>
      </c>
      <c r="G17" s="262"/>
      <c r="H17" s="163"/>
    </row>
    <row r="18" spans="1:8">
      <c r="B18" s="6"/>
      <c r="C18" s="5"/>
      <c r="D18" s="5"/>
      <c r="E18" s="5"/>
      <c r="F18" s="5"/>
      <c r="G18" s="47"/>
    </row>
    <row r="19" spans="1:8" ht="15.6">
      <c r="A19" s="191" t="s">
        <v>17</v>
      </c>
      <c r="B19" s="191"/>
      <c r="C19" s="191"/>
      <c r="D19" s="191"/>
      <c r="E19" s="191"/>
      <c r="F19" s="191"/>
      <c r="G19" s="191"/>
      <c r="H19" s="162"/>
    </row>
    <row r="20" spans="1:8">
      <c r="A20" s="63" t="s">
        <v>90</v>
      </c>
      <c r="B20" s="244" t="s">
        <v>89</v>
      </c>
      <c r="C20" s="244"/>
      <c r="D20" s="244"/>
      <c r="E20" s="244"/>
      <c r="F20" s="244"/>
      <c r="G20" s="88" t="s">
        <v>18</v>
      </c>
    </row>
    <row r="21" spans="1:8">
      <c r="A21" s="24" t="s">
        <v>4</v>
      </c>
      <c r="B21" s="253" t="s">
        <v>5</v>
      </c>
      <c r="C21" s="253"/>
      <c r="D21" s="253"/>
      <c r="E21" s="99" t="s">
        <v>6</v>
      </c>
      <c r="F21" s="98">
        <v>22</v>
      </c>
      <c r="G21" s="49">
        <v>1750</v>
      </c>
    </row>
    <row r="22" spans="1:8">
      <c r="A22" s="24" t="s">
        <v>7</v>
      </c>
      <c r="B22" s="254" t="s">
        <v>187</v>
      </c>
      <c r="C22" s="255"/>
      <c r="D22" s="255"/>
      <c r="E22" s="99" t="s">
        <v>117</v>
      </c>
      <c r="F22" s="97">
        <v>0.2</v>
      </c>
      <c r="G22" s="49">
        <f>1412*F22</f>
        <v>282.40000000000003</v>
      </c>
    </row>
    <row r="23" spans="1:8">
      <c r="A23" s="24" t="s">
        <v>8</v>
      </c>
      <c r="B23" s="254" t="s">
        <v>188</v>
      </c>
      <c r="C23" s="255"/>
      <c r="D23" s="255"/>
      <c r="E23" s="255"/>
      <c r="F23" s="256"/>
      <c r="G23" s="49"/>
    </row>
    <row r="24" spans="1:8">
      <c r="A24" s="24" t="s">
        <v>10</v>
      </c>
      <c r="B24" s="257" t="s">
        <v>9</v>
      </c>
      <c r="C24" s="258"/>
      <c r="D24" s="258"/>
      <c r="E24" s="258"/>
      <c r="F24" s="259"/>
      <c r="G24" s="50"/>
    </row>
    <row r="25" spans="1:8">
      <c r="A25" s="24" t="s">
        <v>11</v>
      </c>
      <c r="B25" s="29" t="s">
        <v>12</v>
      </c>
      <c r="C25" s="100" t="s">
        <v>62</v>
      </c>
      <c r="D25" s="95">
        <v>0</v>
      </c>
      <c r="E25" s="100" t="s">
        <v>63</v>
      </c>
      <c r="F25" s="95">
        <f>ROUND(D25*F21,2)</f>
        <v>0</v>
      </c>
      <c r="G25" s="49"/>
    </row>
    <row r="26" spans="1:8">
      <c r="A26" s="24" t="s">
        <v>24</v>
      </c>
      <c r="B26" s="245" t="s">
        <v>48</v>
      </c>
      <c r="C26" s="245"/>
      <c r="D26" s="245"/>
      <c r="E26" s="245"/>
      <c r="F26" s="245"/>
      <c r="G26" s="50"/>
    </row>
    <row r="27" spans="1:8">
      <c r="A27" s="24" t="s">
        <v>13</v>
      </c>
      <c r="B27" s="246" t="s">
        <v>15</v>
      </c>
      <c r="C27" s="247"/>
      <c r="D27" s="247"/>
      <c r="E27" s="247"/>
      <c r="F27" s="248"/>
      <c r="G27" s="49"/>
    </row>
    <row r="28" spans="1:8">
      <c r="A28" s="24" t="s">
        <v>14</v>
      </c>
      <c r="B28" s="37" t="s">
        <v>112</v>
      </c>
      <c r="C28" s="101" t="s">
        <v>114</v>
      </c>
      <c r="D28" s="95">
        <v>0</v>
      </c>
      <c r="E28" s="101" t="s">
        <v>113</v>
      </c>
      <c r="F28" s="96">
        <f>G21/30/24</f>
        <v>2.4305555555555558</v>
      </c>
      <c r="G28" s="51">
        <f>TRUNC(F28*D28,2)</f>
        <v>0</v>
      </c>
    </row>
    <row r="29" spans="1:8">
      <c r="A29" s="249" t="s">
        <v>16</v>
      </c>
      <c r="B29" s="249"/>
      <c r="C29" s="249"/>
      <c r="D29" s="249"/>
      <c r="E29" s="249"/>
      <c r="F29" s="249"/>
      <c r="G29" s="89">
        <f>SUM(G21:G28)</f>
        <v>2032.4</v>
      </c>
      <c r="H29" s="163"/>
    </row>
    <row r="30" spans="1:8" ht="9.6" customHeight="1"/>
    <row r="31" spans="1:8" ht="15.6">
      <c r="A31" s="191" t="s">
        <v>49</v>
      </c>
      <c r="B31" s="191"/>
      <c r="C31" s="191"/>
      <c r="D31" s="191"/>
      <c r="E31" s="191"/>
      <c r="F31" s="191"/>
      <c r="G31" s="191"/>
    </row>
    <row r="32" spans="1:8">
      <c r="A32" s="90" t="s">
        <v>50</v>
      </c>
      <c r="B32" s="250" t="s">
        <v>91</v>
      </c>
      <c r="C32" s="251"/>
      <c r="D32" s="251"/>
      <c r="E32" s="252"/>
      <c r="F32" s="90" t="s">
        <v>33</v>
      </c>
      <c r="G32" s="88" t="s">
        <v>19</v>
      </c>
    </row>
    <row r="33" spans="1:7">
      <c r="A33" s="64" t="s">
        <v>4</v>
      </c>
      <c r="B33" s="194" t="s">
        <v>160</v>
      </c>
      <c r="C33" s="194"/>
      <c r="D33" s="194"/>
      <c r="E33" s="194"/>
      <c r="F33" s="66">
        <v>8.3299999999999999E-2</v>
      </c>
      <c r="G33" s="49">
        <f>$G$29*F33</f>
        <v>169.29892000000001</v>
      </c>
    </row>
    <row r="34" spans="1:7">
      <c r="A34" s="64" t="s">
        <v>7</v>
      </c>
      <c r="B34" s="206" t="s">
        <v>190</v>
      </c>
      <c r="C34" s="207"/>
      <c r="D34" s="207"/>
      <c r="E34" s="208"/>
      <c r="F34" s="62">
        <v>0.121</v>
      </c>
      <c r="G34" s="49">
        <f>$G$29*F34</f>
        <v>245.9204</v>
      </c>
    </row>
    <row r="35" spans="1:7">
      <c r="A35" s="64" t="s">
        <v>8</v>
      </c>
      <c r="B35" s="206" t="s">
        <v>189</v>
      </c>
      <c r="C35" s="207"/>
      <c r="D35" s="207"/>
      <c r="E35" s="208"/>
      <c r="F35" s="62">
        <v>7.5999999999999998E-2</v>
      </c>
      <c r="G35" s="49">
        <f>$G$29*F35</f>
        <v>154.4624</v>
      </c>
    </row>
    <row r="36" spans="1:7">
      <c r="A36" s="241" t="s">
        <v>3</v>
      </c>
      <c r="B36" s="242"/>
      <c r="C36" s="242"/>
      <c r="D36" s="242"/>
      <c r="E36" s="243"/>
      <c r="F36" s="91">
        <f>F33+F34</f>
        <v>0.20429999999999998</v>
      </c>
      <c r="G36" s="92">
        <f>SUM(G33:G34)</f>
        <v>415.21932000000004</v>
      </c>
    </row>
    <row r="37" spans="1:7" ht="9.6" customHeight="1">
      <c r="A37" s="7"/>
      <c r="B37" s="8"/>
      <c r="C37" s="8"/>
      <c r="D37" s="8"/>
      <c r="E37" s="8"/>
      <c r="F37" s="9"/>
      <c r="G37" s="52"/>
    </row>
    <row r="38" spans="1:7" ht="13.95" customHeight="1">
      <c r="A38" s="90" t="s">
        <v>51</v>
      </c>
      <c r="B38" s="244" t="s">
        <v>92</v>
      </c>
      <c r="C38" s="244"/>
      <c r="D38" s="244"/>
      <c r="E38" s="244"/>
      <c r="F38" s="90" t="s">
        <v>33</v>
      </c>
      <c r="G38" s="88" t="s">
        <v>19</v>
      </c>
    </row>
    <row r="39" spans="1:7">
      <c r="A39" s="24" t="s">
        <v>4</v>
      </c>
      <c r="B39" s="194" t="s">
        <v>64</v>
      </c>
      <c r="C39" s="194"/>
      <c r="D39" s="194"/>
      <c r="E39" s="194"/>
      <c r="F39" s="27">
        <v>0.2</v>
      </c>
      <c r="G39" s="25">
        <f>ROUND(F39*$G$29,2)</f>
        <v>406.48</v>
      </c>
    </row>
    <row r="40" spans="1:7">
      <c r="A40" s="24" t="s">
        <v>7</v>
      </c>
      <c r="B40" s="194" t="s">
        <v>65</v>
      </c>
      <c r="C40" s="194"/>
      <c r="D40" s="194"/>
      <c r="E40" s="194"/>
      <c r="F40" s="27">
        <v>1.4999999999999999E-2</v>
      </c>
      <c r="G40" s="25">
        <f>ROUND(F40*$G$29,2)</f>
        <v>30.49</v>
      </c>
    </row>
    <row r="41" spans="1:7">
      <c r="A41" s="24" t="s">
        <v>8</v>
      </c>
      <c r="B41" s="194" t="s">
        <v>66</v>
      </c>
      <c r="C41" s="194"/>
      <c r="D41" s="194"/>
      <c r="E41" s="194"/>
      <c r="F41" s="27">
        <v>0.01</v>
      </c>
      <c r="G41" s="25">
        <f t="shared" ref="G41:G46" si="0">ROUND(F41*$G$29,2)</f>
        <v>20.32</v>
      </c>
    </row>
    <row r="42" spans="1:7">
      <c r="A42" s="24" t="s">
        <v>10</v>
      </c>
      <c r="B42" s="194" t="s">
        <v>67</v>
      </c>
      <c r="C42" s="194"/>
      <c r="D42" s="194"/>
      <c r="E42" s="194"/>
      <c r="F42" s="27">
        <v>2E-3</v>
      </c>
      <c r="G42" s="25">
        <f t="shared" si="0"/>
        <v>4.0599999999999996</v>
      </c>
    </row>
    <row r="43" spans="1:7">
      <c r="A43" s="24" t="s">
        <v>11</v>
      </c>
      <c r="B43" s="240" t="s">
        <v>68</v>
      </c>
      <c r="C43" s="240"/>
      <c r="D43" s="240"/>
      <c r="E43" s="240"/>
      <c r="F43" s="27">
        <v>2.5000000000000001E-2</v>
      </c>
      <c r="G43" s="25">
        <f t="shared" si="0"/>
        <v>50.81</v>
      </c>
    </row>
    <row r="44" spans="1:7">
      <c r="A44" s="24" t="s">
        <v>24</v>
      </c>
      <c r="B44" s="194" t="s">
        <v>69</v>
      </c>
      <c r="C44" s="194"/>
      <c r="D44" s="194"/>
      <c r="E44" s="194"/>
      <c r="F44" s="27">
        <v>0.08</v>
      </c>
      <c r="G44" s="25">
        <f t="shared" si="0"/>
        <v>162.59</v>
      </c>
    </row>
    <row r="45" spans="1:7">
      <c r="A45" s="24" t="s">
        <v>13</v>
      </c>
      <c r="B45" s="36" t="s">
        <v>156</v>
      </c>
      <c r="C45" s="93">
        <v>2</v>
      </c>
      <c r="D45" s="28" t="s">
        <v>25</v>
      </c>
      <c r="E45" s="94">
        <v>5.0000000000000001E-3</v>
      </c>
      <c r="F45" s="35">
        <f>E45*C45</f>
        <v>0.01</v>
      </c>
      <c r="G45" s="25">
        <f t="shared" si="0"/>
        <v>20.32</v>
      </c>
    </row>
    <row r="46" spans="1:7">
      <c r="A46" s="24" t="s">
        <v>14</v>
      </c>
      <c r="B46" s="194" t="s">
        <v>119</v>
      </c>
      <c r="C46" s="194"/>
      <c r="D46" s="194"/>
      <c r="E46" s="194"/>
      <c r="F46" s="27">
        <v>6.0000000000000001E-3</v>
      </c>
      <c r="G46" s="25">
        <f t="shared" si="0"/>
        <v>12.19</v>
      </c>
    </row>
    <row r="47" spans="1:7">
      <c r="A47" s="204" t="s">
        <v>3</v>
      </c>
      <c r="B47" s="204"/>
      <c r="C47" s="204"/>
      <c r="D47" s="204"/>
      <c r="E47" s="204"/>
      <c r="F47" s="91">
        <f>SUM(F39:F46)</f>
        <v>0.34800000000000009</v>
      </c>
      <c r="G47" s="89">
        <f>SUM(G39:G46)</f>
        <v>707.26000000000022</v>
      </c>
    </row>
    <row r="48" spans="1:7" ht="9.6" customHeight="1">
      <c r="A48" s="7"/>
      <c r="B48" s="10"/>
      <c r="C48" s="7"/>
      <c r="D48" s="7"/>
      <c r="E48" s="7"/>
      <c r="F48" s="7"/>
      <c r="G48" s="53"/>
    </row>
    <row r="49" spans="1:8">
      <c r="A49" s="63" t="s">
        <v>52</v>
      </c>
      <c r="B49" s="230" t="s">
        <v>53</v>
      </c>
      <c r="C49" s="230"/>
      <c r="D49" s="230"/>
      <c r="E49" s="230"/>
      <c r="F49" s="230"/>
      <c r="G49" s="48" t="s">
        <v>19</v>
      </c>
      <c r="H49" s="162"/>
    </row>
    <row r="50" spans="1:8" ht="13.8" hidden="1" customHeight="1">
      <c r="A50" s="24" t="s">
        <v>4</v>
      </c>
      <c r="B50" s="194" t="s">
        <v>162</v>
      </c>
      <c r="C50" s="194"/>
      <c r="D50" s="194"/>
      <c r="E50" s="194"/>
      <c r="F50" s="194"/>
      <c r="G50" s="137">
        <v>0</v>
      </c>
    </row>
    <row r="51" spans="1:8">
      <c r="A51" s="24" t="s">
        <v>4</v>
      </c>
      <c r="B51" s="194" t="s">
        <v>237</v>
      </c>
      <c r="C51" s="194"/>
      <c r="D51" s="194"/>
      <c r="E51" s="194"/>
      <c r="F51" s="194"/>
      <c r="G51" s="169">
        <v>385</v>
      </c>
    </row>
    <row r="52" spans="1:8">
      <c r="A52" s="24" t="s">
        <v>7</v>
      </c>
      <c r="B52" s="206" t="s">
        <v>238</v>
      </c>
      <c r="C52" s="207"/>
      <c r="D52" s="207"/>
      <c r="E52" s="207"/>
      <c r="F52" s="208"/>
      <c r="G52" s="169">
        <v>245</v>
      </c>
    </row>
    <row r="53" spans="1:8" ht="13.8" hidden="1" customHeight="1">
      <c r="A53" s="24" t="s">
        <v>8</v>
      </c>
      <c r="B53" s="194" t="s">
        <v>163</v>
      </c>
      <c r="C53" s="194"/>
      <c r="D53" s="194"/>
      <c r="E53" s="194"/>
      <c r="F53" s="194"/>
      <c r="G53" s="25">
        <v>0</v>
      </c>
    </row>
    <row r="54" spans="1:8" ht="13.8" hidden="1" customHeight="1">
      <c r="A54" s="24" t="s">
        <v>10</v>
      </c>
      <c r="B54" s="194" t="s">
        <v>234</v>
      </c>
      <c r="C54" s="194"/>
      <c r="D54" s="194"/>
      <c r="E54" s="194"/>
      <c r="F54" s="194"/>
      <c r="G54" s="25">
        <v>0</v>
      </c>
    </row>
    <row r="55" spans="1:8">
      <c r="A55" s="24" t="s">
        <v>8</v>
      </c>
      <c r="B55" s="194" t="s">
        <v>239</v>
      </c>
      <c r="C55" s="194"/>
      <c r="D55" s="194"/>
      <c r="E55" s="194"/>
      <c r="F55" s="194"/>
      <c r="G55" s="25">
        <v>26.25</v>
      </c>
    </row>
    <row r="56" spans="1:8">
      <c r="A56" s="24" t="s">
        <v>10</v>
      </c>
      <c r="B56" s="194" t="s">
        <v>240</v>
      </c>
      <c r="C56" s="194"/>
      <c r="D56" s="194"/>
      <c r="E56" s="194"/>
      <c r="F56" s="194"/>
      <c r="G56" s="25">
        <v>35</v>
      </c>
    </row>
    <row r="57" spans="1:8" ht="13.8" hidden="1" customHeight="1">
      <c r="A57" s="24" t="s">
        <v>13</v>
      </c>
      <c r="B57" s="206" t="s">
        <v>161</v>
      </c>
      <c r="C57" s="207"/>
      <c r="D57" s="207"/>
      <c r="E57" s="207"/>
      <c r="F57" s="208"/>
      <c r="G57" s="25">
        <v>0</v>
      </c>
    </row>
    <row r="58" spans="1:8">
      <c r="A58" s="198" t="s">
        <v>20</v>
      </c>
      <c r="B58" s="198"/>
      <c r="C58" s="198"/>
      <c r="D58" s="198"/>
      <c r="E58" s="198"/>
      <c r="F58" s="198"/>
      <c r="G58" s="26">
        <f>SUM(G50:G57)</f>
        <v>691.25</v>
      </c>
      <c r="H58" s="163"/>
    </row>
    <row r="59" spans="1:8" ht="9.6" customHeight="1">
      <c r="B59" s="11"/>
      <c r="C59" s="12"/>
      <c r="D59" s="13"/>
      <c r="E59" s="13"/>
      <c r="F59" s="13"/>
      <c r="G59" s="54"/>
    </row>
    <row r="60" spans="1:8">
      <c r="A60" s="231" t="s">
        <v>93</v>
      </c>
      <c r="B60" s="232"/>
      <c r="C60" s="232"/>
      <c r="D60" s="232"/>
      <c r="E60" s="232"/>
      <c r="F60" s="233"/>
      <c r="G60" s="48" t="s">
        <v>19</v>
      </c>
    </row>
    <row r="61" spans="1:8">
      <c r="A61" s="1" t="s">
        <v>50</v>
      </c>
      <c r="B61" s="234" t="s">
        <v>91</v>
      </c>
      <c r="C61" s="235"/>
      <c r="D61" s="235"/>
      <c r="E61" s="235"/>
      <c r="F61" s="236"/>
      <c r="G61" s="55">
        <f>G36</f>
        <v>415.21932000000004</v>
      </c>
    </row>
    <row r="62" spans="1:8">
      <c r="A62" s="1" t="s">
        <v>51</v>
      </c>
      <c r="B62" s="234" t="s">
        <v>94</v>
      </c>
      <c r="C62" s="235"/>
      <c r="D62" s="235"/>
      <c r="E62" s="235"/>
      <c r="F62" s="236"/>
      <c r="G62" s="55">
        <f>G47</f>
        <v>707.26000000000022</v>
      </c>
    </row>
    <row r="63" spans="1:8">
      <c r="A63" s="1" t="s">
        <v>52</v>
      </c>
      <c r="B63" s="237" t="s">
        <v>235</v>
      </c>
      <c r="C63" s="238"/>
      <c r="D63" s="238"/>
      <c r="E63" s="238"/>
      <c r="F63" s="239"/>
      <c r="G63" s="55">
        <v>262.5</v>
      </c>
    </row>
    <row r="64" spans="1:8">
      <c r="A64" s="1" t="s">
        <v>236</v>
      </c>
      <c r="B64" s="234" t="s">
        <v>53</v>
      </c>
      <c r="C64" s="235"/>
      <c r="D64" s="235"/>
      <c r="E64" s="235"/>
      <c r="F64" s="236"/>
      <c r="G64" s="55">
        <f>G58</f>
        <v>691.25</v>
      </c>
    </row>
    <row r="65" spans="1:7">
      <c r="A65" s="198" t="s">
        <v>95</v>
      </c>
      <c r="B65" s="198"/>
      <c r="C65" s="198"/>
      <c r="D65" s="198"/>
      <c r="E65" s="198"/>
      <c r="F65" s="198"/>
      <c r="G65" s="26">
        <f>SUM(G61:G64)</f>
        <v>2076.2293200000004</v>
      </c>
    </row>
    <row r="66" spans="1:7" ht="9.6" customHeight="1">
      <c r="B66" s="11"/>
      <c r="C66" s="12"/>
      <c r="D66" s="13"/>
      <c r="E66" s="13"/>
      <c r="F66" s="13"/>
      <c r="G66" s="54"/>
    </row>
    <row r="67" spans="1:7" ht="15.6">
      <c r="A67" s="191" t="s">
        <v>55</v>
      </c>
      <c r="B67" s="191"/>
      <c r="C67" s="191"/>
      <c r="D67" s="191"/>
      <c r="E67" s="191"/>
      <c r="F67" s="191"/>
      <c r="G67" s="191"/>
    </row>
    <row r="68" spans="1:7">
      <c r="A68" s="230" t="s">
        <v>28</v>
      </c>
      <c r="B68" s="230"/>
      <c r="C68" s="230"/>
      <c r="D68" s="230"/>
      <c r="E68" s="230"/>
      <c r="F68" s="230"/>
      <c r="G68" s="48" t="s">
        <v>18</v>
      </c>
    </row>
    <row r="69" spans="1:7">
      <c r="A69" s="194" t="s">
        <v>4</v>
      </c>
      <c r="B69" s="206" t="s">
        <v>129</v>
      </c>
      <c r="C69" s="207"/>
      <c r="D69" s="207"/>
      <c r="E69" s="208"/>
      <c r="F69" s="195">
        <f>(1/12*E70)</f>
        <v>4.1666666666666666E-3</v>
      </c>
      <c r="G69" s="201">
        <f>ROUND(F69*$G$29,2)</f>
        <v>8.4700000000000006</v>
      </c>
    </row>
    <row r="70" spans="1:7">
      <c r="A70" s="194"/>
      <c r="B70" s="206" t="s">
        <v>127</v>
      </c>
      <c r="C70" s="207"/>
      <c r="D70" s="208"/>
      <c r="E70" s="130">
        <v>0.05</v>
      </c>
      <c r="F70" s="195"/>
      <c r="G70" s="201"/>
    </row>
    <row r="71" spans="1:7">
      <c r="A71" s="64" t="s">
        <v>7</v>
      </c>
      <c r="B71" s="194" t="s">
        <v>126</v>
      </c>
      <c r="C71" s="194"/>
      <c r="D71" s="194"/>
      <c r="E71" s="194"/>
      <c r="F71" s="66">
        <f>F44*F69</f>
        <v>3.3333333333333332E-4</v>
      </c>
      <c r="G71" s="25">
        <f>ROUND(F71*$G$29,2)</f>
        <v>0.68</v>
      </c>
    </row>
    <row r="72" spans="1:7">
      <c r="A72" s="64" t="s">
        <v>8</v>
      </c>
      <c r="B72" s="194" t="s">
        <v>154</v>
      </c>
      <c r="C72" s="194"/>
      <c r="D72" s="194"/>
      <c r="E72" s="194"/>
      <c r="F72" s="70">
        <f>0.4*0.08*0.05</f>
        <v>1.6000000000000001E-3</v>
      </c>
      <c r="G72" s="25">
        <f>ROUND(F72*$G$29,2)</f>
        <v>3.25</v>
      </c>
    </row>
    <row r="73" spans="1:7" ht="13.8" customHeight="1">
      <c r="A73" s="64" t="s">
        <v>10</v>
      </c>
      <c r="B73" s="194" t="s">
        <v>128</v>
      </c>
      <c r="C73" s="194"/>
      <c r="D73" s="194"/>
      <c r="E73" s="194"/>
      <c r="F73" s="70">
        <f>((1/30)/12*7)</f>
        <v>1.9444444444444445E-2</v>
      </c>
      <c r="G73" s="67">
        <f>ROUND(F73*$G$29,2)</f>
        <v>39.520000000000003</v>
      </c>
    </row>
    <row r="74" spans="1:7">
      <c r="A74" s="64" t="s">
        <v>11</v>
      </c>
      <c r="B74" s="194" t="s">
        <v>124</v>
      </c>
      <c r="C74" s="194"/>
      <c r="D74" s="194"/>
      <c r="E74" s="194"/>
      <c r="F74" s="66">
        <f>F73*$F$47</f>
        <v>6.7666666666666682E-3</v>
      </c>
      <c r="G74" s="25">
        <f>ROUND(F74*$G$29,2)</f>
        <v>13.75</v>
      </c>
    </row>
    <row r="75" spans="1:7">
      <c r="A75" s="64" t="s">
        <v>24</v>
      </c>
      <c r="B75" s="194" t="s">
        <v>155</v>
      </c>
      <c r="C75" s="194"/>
      <c r="D75" s="194"/>
      <c r="E75" s="194"/>
      <c r="F75" s="27">
        <f>0.4*0.08*0.95</f>
        <v>3.04E-2</v>
      </c>
      <c r="G75" s="67">
        <f>ROUND(F75*$G$29,2)</f>
        <v>61.78</v>
      </c>
    </row>
    <row r="76" spans="1:7">
      <c r="A76" s="204" t="s">
        <v>3</v>
      </c>
      <c r="B76" s="204"/>
      <c r="C76" s="204"/>
      <c r="D76" s="204"/>
      <c r="E76" s="204"/>
      <c r="F76" s="91">
        <f>SUM(F69:F75)</f>
        <v>6.271111111111112E-2</v>
      </c>
      <c r="G76" s="89">
        <f>SUM(G69:G75)</f>
        <v>127.45</v>
      </c>
    </row>
    <row r="77" spans="1:7">
      <c r="G77" s="56"/>
    </row>
    <row r="78" spans="1:7" ht="15.6">
      <c r="A78" s="191" t="s">
        <v>56</v>
      </c>
      <c r="B78" s="191"/>
      <c r="C78" s="191"/>
      <c r="D78" s="191"/>
      <c r="E78" s="191"/>
      <c r="F78" s="191"/>
      <c r="G78" s="191"/>
    </row>
    <row r="79" spans="1:7">
      <c r="A79" s="90" t="s">
        <v>23</v>
      </c>
      <c r="B79" s="192" t="s">
        <v>73</v>
      </c>
      <c r="C79" s="192"/>
      <c r="D79" s="192"/>
      <c r="E79" s="192"/>
      <c r="F79" s="192"/>
      <c r="G79" s="124" t="s">
        <v>19</v>
      </c>
    </row>
    <row r="80" spans="1:7" ht="27.6" hidden="1" customHeight="1">
      <c r="A80" s="193" t="s">
        <v>132</v>
      </c>
      <c r="B80" s="193"/>
      <c r="C80" s="193"/>
      <c r="D80" s="193"/>
      <c r="E80" s="193"/>
      <c r="F80" s="193"/>
      <c r="G80" s="75">
        <f>G29+G33+G34</f>
        <v>2447.6193200000002</v>
      </c>
    </row>
    <row r="81" spans="1:7">
      <c r="A81" s="64" t="s">
        <v>4</v>
      </c>
      <c r="B81" s="188" t="s">
        <v>131</v>
      </c>
      <c r="C81" s="188"/>
      <c r="D81" s="188"/>
      <c r="E81" s="188"/>
      <c r="F81" s="66">
        <v>0</v>
      </c>
      <c r="G81" s="69">
        <f>ROUND(F81*G29,2)</f>
        <v>0</v>
      </c>
    </row>
    <row r="82" spans="1:7" ht="13.8" customHeight="1">
      <c r="A82" s="194" t="s">
        <v>7</v>
      </c>
      <c r="B82" s="188" t="s">
        <v>130</v>
      </c>
      <c r="C82" s="188"/>
      <c r="D82" s="188"/>
      <c r="E82" s="188"/>
      <c r="F82" s="195">
        <f>E83/30/12</f>
        <v>2.7777777777777779E-3</v>
      </c>
      <c r="G82" s="196">
        <f>ROUND($G$80*F82,2)</f>
        <v>6.8</v>
      </c>
    </row>
    <row r="83" spans="1:7">
      <c r="A83" s="194"/>
      <c r="B83" s="194" t="s">
        <v>151</v>
      </c>
      <c r="C83" s="194"/>
      <c r="D83" s="194"/>
      <c r="E83" s="131">
        <v>1</v>
      </c>
      <c r="F83" s="195"/>
      <c r="G83" s="196"/>
    </row>
    <row r="84" spans="1:7" ht="13.8" customHeight="1">
      <c r="A84" s="194" t="s">
        <v>8</v>
      </c>
      <c r="B84" s="226" t="s">
        <v>74</v>
      </c>
      <c r="C84" s="226"/>
      <c r="D84" s="28" t="s">
        <v>29</v>
      </c>
      <c r="E84" s="131">
        <v>5</v>
      </c>
      <c r="F84" s="195">
        <f>((E84/30)/12)*E85</f>
        <v>2.0833333333333332E-4</v>
      </c>
      <c r="G84" s="196">
        <f>ROUND($G$80*F84,2)</f>
        <v>0.51</v>
      </c>
    </row>
    <row r="85" spans="1:7">
      <c r="A85" s="194"/>
      <c r="B85" s="194" t="s">
        <v>152</v>
      </c>
      <c r="C85" s="194"/>
      <c r="D85" s="194"/>
      <c r="E85" s="132">
        <v>1.4999999999999999E-2</v>
      </c>
      <c r="F85" s="195">
        <f>((E85/30)/12)*E82</f>
        <v>0</v>
      </c>
      <c r="G85" s="196"/>
    </row>
    <row r="86" spans="1:7">
      <c r="A86" s="194" t="s">
        <v>10</v>
      </c>
      <c r="B86" s="226" t="s">
        <v>125</v>
      </c>
      <c r="C86" s="226"/>
      <c r="D86" s="28" t="s">
        <v>70</v>
      </c>
      <c r="E86" s="131">
        <v>15</v>
      </c>
      <c r="F86" s="195">
        <f>((E86/30)/12)*E87</f>
        <v>3.2499999999999999E-4</v>
      </c>
      <c r="G86" s="196">
        <f>ROUND($G$80*F86,2)</f>
        <v>0.8</v>
      </c>
    </row>
    <row r="87" spans="1:7">
      <c r="A87" s="194"/>
      <c r="B87" s="194" t="s">
        <v>152</v>
      </c>
      <c r="C87" s="194"/>
      <c r="D87" s="194"/>
      <c r="E87" s="133">
        <v>7.7999999999999996E-3</v>
      </c>
      <c r="F87" s="195"/>
      <c r="G87" s="196"/>
    </row>
    <row r="88" spans="1:7">
      <c r="A88" s="224" t="s">
        <v>11</v>
      </c>
      <c r="B88" s="226" t="s">
        <v>122</v>
      </c>
      <c r="C88" s="226"/>
      <c r="D88" s="28" t="s">
        <v>27</v>
      </c>
      <c r="E88" s="94">
        <v>1.44E-2</v>
      </c>
      <c r="F88" s="227">
        <f>0.0144*0.1*0.4509*6/12</f>
        <v>3.2464800000000003E-4</v>
      </c>
      <c r="G88" s="189">
        <f>ROUND($G$80*F88,2)</f>
        <v>0.79</v>
      </c>
    </row>
    <row r="89" spans="1:7">
      <c r="A89" s="225"/>
      <c r="B89" s="194" t="s">
        <v>152</v>
      </c>
      <c r="C89" s="194"/>
      <c r="D89" s="194"/>
      <c r="E89" s="133">
        <v>0.1</v>
      </c>
      <c r="F89" s="228"/>
      <c r="G89" s="190"/>
    </row>
    <row r="90" spans="1:7">
      <c r="A90" s="64" t="s">
        <v>24</v>
      </c>
      <c r="B90" s="188" t="s">
        <v>191</v>
      </c>
      <c r="C90" s="188"/>
      <c r="D90" s="188"/>
      <c r="E90" s="188"/>
      <c r="F90" s="66">
        <f>(5/30/12)</f>
        <v>1.3888888888888888E-2</v>
      </c>
      <c r="G90" s="168">
        <f>ROUND(F90*G29,2)</f>
        <v>28.23</v>
      </c>
    </row>
    <row r="91" spans="1:7" ht="13.95" customHeight="1">
      <c r="A91" s="229" t="s">
        <v>71</v>
      </c>
      <c r="B91" s="229"/>
      <c r="C91" s="229"/>
      <c r="D91" s="229"/>
      <c r="E91" s="229"/>
      <c r="F91" s="229"/>
      <c r="G91" s="92">
        <f>SUM(G81:G90)</f>
        <v>37.129999999999995</v>
      </c>
    </row>
    <row r="92" spans="1:7" ht="14.4">
      <c r="A92" s="128" t="s">
        <v>26</v>
      </c>
      <c r="B92" s="209" t="s">
        <v>96</v>
      </c>
      <c r="C92" s="210"/>
      <c r="D92" s="210"/>
      <c r="E92" s="210"/>
      <c r="F92" s="211"/>
      <c r="G92" s="129" t="s">
        <v>19</v>
      </c>
    </row>
    <row r="93" spans="1:7">
      <c r="A93" s="65" t="s">
        <v>4</v>
      </c>
      <c r="B93" s="212" t="s">
        <v>75</v>
      </c>
      <c r="C93" s="213"/>
      <c r="D93" s="213"/>
      <c r="E93" s="213"/>
      <c r="F93" s="214"/>
      <c r="G93" s="2">
        <v>0</v>
      </c>
    </row>
    <row r="94" spans="1:7">
      <c r="A94" s="71"/>
      <c r="B94" s="72"/>
      <c r="C94" s="72"/>
      <c r="D94" s="72"/>
      <c r="E94" s="72"/>
      <c r="F94" s="72"/>
      <c r="G94" s="73"/>
    </row>
    <row r="95" spans="1:7" ht="14.4">
      <c r="A95" s="215" t="s">
        <v>97</v>
      </c>
      <c r="B95" s="216"/>
      <c r="C95" s="216"/>
      <c r="D95" s="216"/>
      <c r="E95" s="216"/>
      <c r="F95" s="217"/>
      <c r="G95" s="127" t="s">
        <v>19</v>
      </c>
    </row>
    <row r="96" spans="1:7">
      <c r="A96" s="64" t="s">
        <v>23</v>
      </c>
      <c r="B96" s="218" t="s">
        <v>76</v>
      </c>
      <c r="C96" s="219"/>
      <c r="D96" s="219"/>
      <c r="E96" s="219"/>
      <c r="F96" s="220"/>
      <c r="G96" s="67">
        <f>G91</f>
        <v>37.129999999999995</v>
      </c>
    </row>
    <row r="97" spans="1:7">
      <c r="A97" s="64" t="s">
        <v>26</v>
      </c>
      <c r="B97" s="218" t="s">
        <v>77</v>
      </c>
      <c r="C97" s="219"/>
      <c r="D97" s="219"/>
      <c r="E97" s="219"/>
      <c r="F97" s="220"/>
      <c r="G97" s="67">
        <f>G93</f>
        <v>0</v>
      </c>
    </row>
    <row r="98" spans="1:7">
      <c r="A98" s="221" t="s">
        <v>3</v>
      </c>
      <c r="B98" s="222"/>
      <c r="C98" s="222"/>
      <c r="D98" s="222"/>
      <c r="E98" s="222"/>
      <c r="F98" s="223"/>
      <c r="G98" s="89">
        <f>SUM(G96:G97)</f>
        <v>37.129999999999995</v>
      </c>
    </row>
    <row r="99" spans="1:7">
      <c r="A99" s="7"/>
      <c r="B99" s="8"/>
      <c r="C99" s="8"/>
      <c r="D99" s="8"/>
      <c r="E99" s="8"/>
      <c r="F99" s="15"/>
      <c r="G99" s="58"/>
    </row>
    <row r="100" spans="1:7" ht="15.6">
      <c r="A100" s="191" t="s">
        <v>57</v>
      </c>
      <c r="B100" s="191"/>
      <c r="C100" s="191"/>
      <c r="D100" s="191"/>
      <c r="E100" s="191"/>
      <c r="F100" s="191"/>
      <c r="G100" s="191"/>
    </row>
    <row r="101" spans="1:7">
      <c r="A101" s="126">
        <v>5</v>
      </c>
      <c r="B101" s="192" t="s">
        <v>22</v>
      </c>
      <c r="C101" s="192"/>
      <c r="D101" s="192"/>
      <c r="E101" s="192"/>
      <c r="F101" s="192"/>
      <c r="G101" s="124" t="s">
        <v>18</v>
      </c>
    </row>
    <row r="102" spans="1:7">
      <c r="A102" s="64" t="s">
        <v>4</v>
      </c>
      <c r="B102" s="194" t="s">
        <v>232</v>
      </c>
      <c r="C102" s="194"/>
      <c r="D102" s="194"/>
      <c r="E102" s="194"/>
      <c r="F102" s="194"/>
      <c r="G102" s="67">
        <v>53.91</v>
      </c>
    </row>
    <row r="103" spans="1:7">
      <c r="A103" s="64" t="s">
        <v>7</v>
      </c>
      <c r="B103" s="194" t="s">
        <v>233</v>
      </c>
      <c r="C103" s="194"/>
      <c r="D103" s="194"/>
      <c r="E103" s="194"/>
      <c r="F103" s="194"/>
      <c r="G103" s="67">
        <v>68.11</v>
      </c>
    </row>
    <row r="104" spans="1:7">
      <c r="A104" s="64" t="s">
        <v>8</v>
      </c>
      <c r="B104" s="206" t="s">
        <v>120</v>
      </c>
      <c r="C104" s="207"/>
      <c r="D104" s="207"/>
      <c r="E104" s="207"/>
      <c r="F104" s="208"/>
      <c r="G104" s="67">
        <v>576.49</v>
      </c>
    </row>
    <row r="105" spans="1:7">
      <c r="A105" s="64" t="s">
        <v>10</v>
      </c>
      <c r="B105" s="206" t="s">
        <v>123</v>
      </c>
      <c r="C105" s="207"/>
      <c r="D105" s="207"/>
      <c r="E105" s="207"/>
      <c r="F105" s="208"/>
      <c r="G105" s="67">
        <v>0</v>
      </c>
    </row>
    <row r="106" spans="1:7">
      <c r="A106" s="125"/>
      <c r="B106" s="204" t="s">
        <v>54</v>
      </c>
      <c r="C106" s="204"/>
      <c r="D106" s="204"/>
      <c r="E106" s="204"/>
      <c r="F106" s="204"/>
      <c r="G106" s="89">
        <f>SUM(G102:G104)</f>
        <v>698.51</v>
      </c>
    </row>
    <row r="108" spans="1:7" ht="14.4">
      <c r="A108" s="205" t="s">
        <v>30</v>
      </c>
      <c r="B108" s="205"/>
      <c r="C108" s="205"/>
      <c r="D108" s="205"/>
      <c r="E108" s="205"/>
      <c r="F108" s="205"/>
      <c r="G108" s="124" t="s">
        <v>18</v>
      </c>
    </row>
    <row r="109" spans="1:7">
      <c r="A109" s="64" t="s">
        <v>4</v>
      </c>
      <c r="B109" s="194" t="s">
        <v>32</v>
      </c>
      <c r="C109" s="194"/>
      <c r="D109" s="194"/>
      <c r="E109" s="194"/>
      <c r="F109" s="194"/>
      <c r="G109" s="69">
        <f>G29</f>
        <v>2032.4</v>
      </c>
    </row>
    <row r="110" spans="1:7">
      <c r="A110" s="64" t="s">
        <v>7</v>
      </c>
      <c r="B110" s="194" t="s">
        <v>49</v>
      </c>
      <c r="C110" s="194"/>
      <c r="D110" s="194"/>
      <c r="E110" s="194"/>
      <c r="F110" s="194"/>
      <c r="G110" s="69">
        <f>G65</f>
        <v>2076.2293200000004</v>
      </c>
    </row>
    <row r="111" spans="1:7">
      <c r="A111" s="64" t="s">
        <v>8</v>
      </c>
      <c r="B111" s="194" t="s">
        <v>58</v>
      </c>
      <c r="C111" s="194"/>
      <c r="D111" s="194"/>
      <c r="E111" s="194"/>
      <c r="F111" s="194"/>
      <c r="G111" s="69">
        <f>G76</f>
        <v>127.45</v>
      </c>
    </row>
    <row r="112" spans="1:7">
      <c r="A112" s="64" t="s">
        <v>10</v>
      </c>
      <c r="B112" s="194" t="s">
        <v>56</v>
      </c>
      <c r="C112" s="194"/>
      <c r="D112" s="194"/>
      <c r="E112" s="194"/>
      <c r="F112" s="194"/>
      <c r="G112" s="69">
        <f>G98</f>
        <v>37.129999999999995</v>
      </c>
    </row>
    <row r="113" spans="1:7">
      <c r="A113" s="64" t="s">
        <v>11</v>
      </c>
      <c r="B113" s="194" t="s">
        <v>57</v>
      </c>
      <c r="C113" s="194"/>
      <c r="D113" s="194"/>
      <c r="E113" s="194"/>
      <c r="F113" s="194"/>
      <c r="G113" s="69">
        <f>G106</f>
        <v>698.51</v>
      </c>
    </row>
    <row r="114" spans="1:7">
      <c r="A114" s="202" t="s">
        <v>59</v>
      </c>
      <c r="B114" s="202"/>
      <c r="C114" s="202"/>
      <c r="D114" s="202"/>
      <c r="E114" s="202"/>
      <c r="F114" s="202"/>
      <c r="G114" s="92">
        <f>SUM(G109:G113)</f>
        <v>4971.7193200000002</v>
      </c>
    </row>
    <row r="115" spans="1:7">
      <c r="B115" s="16"/>
      <c r="C115" s="17"/>
      <c r="D115" s="18"/>
      <c r="E115" s="18"/>
      <c r="F115" s="18"/>
      <c r="G115" s="59"/>
    </row>
    <row r="116" spans="1:7" ht="15.6">
      <c r="A116" s="191" t="s">
        <v>72</v>
      </c>
      <c r="B116" s="191"/>
      <c r="C116" s="191"/>
      <c r="D116" s="191"/>
      <c r="E116" s="191"/>
      <c r="F116" s="191"/>
      <c r="G116" s="191"/>
    </row>
    <row r="117" spans="1:7">
      <c r="A117" s="68">
        <v>5</v>
      </c>
      <c r="B117" s="203" t="s">
        <v>60</v>
      </c>
      <c r="C117" s="203"/>
      <c r="D117" s="203"/>
      <c r="E117" s="203"/>
      <c r="F117" s="68" t="s">
        <v>33</v>
      </c>
      <c r="G117" s="57" t="s">
        <v>18</v>
      </c>
    </row>
    <row r="118" spans="1:7">
      <c r="A118" s="64" t="s">
        <v>4</v>
      </c>
      <c r="B118" s="194" t="s">
        <v>34</v>
      </c>
      <c r="C118" s="194"/>
      <c r="D118" s="194"/>
      <c r="E118" s="194"/>
      <c r="F118" s="133">
        <v>0.05</v>
      </c>
      <c r="G118" s="67">
        <f>F118*(SUM(G109:G113))</f>
        <v>248.58596600000001</v>
      </c>
    </row>
    <row r="119" spans="1:7">
      <c r="A119" s="64" t="s">
        <v>7</v>
      </c>
      <c r="B119" s="194" t="s">
        <v>35</v>
      </c>
      <c r="C119" s="194"/>
      <c r="D119" s="194"/>
      <c r="E119" s="194"/>
      <c r="F119" s="133">
        <v>0.05</v>
      </c>
      <c r="G119" s="67">
        <f>F119*(G114+G118)</f>
        <v>261.01526430000001</v>
      </c>
    </row>
    <row r="120" spans="1:7">
      <c r="A120" s="194" t="s">
        <v>8</v>
      </c>
      <c r="B120" s="194" t="s">
        <v>36</v>
      </c>
      <c r="C120" s="194"/>
      <c r="D120" s="194"/>
      <c r="E120" s="194"/>
      <c r="F120" s="200">
        <f>SUM(E121:E124)</f>
        <v>8.6499999999999994E-2</v>
      </c>
      <c r="G120" s="201">
        <f>TRUNC(G134,2)</f>
        <v>519.03</v>
      </c>
    </row>
    <row r="121" spans="1:7">
      <c r="A121" s="194"/>
      <c r="B121" s="188" t="s">
        <v>37</v>
      </c>
      <c r="C121" s="188"/>
      <c r="D121" s="32" t="s">
        <v>38</v>
      </c>
      <c r="E121" s="94">
        <v>6.4999999999999997E-3</v>
      </c>
      <c r="F121" s="200"/>
      <c r="G121" s="201"/>
    </row>
    <row r="122" spans="1:7">
      <c r="A122" s="194"/>
      <c r="B122" s="188"/>
      <c r="C122" s="188"/>
      <c r="D122" s="32" t="s">
        <v>39</v>
      </c>
      <c r="E122" s="94">
        <v>0.03</v>
      </c>
      <c r="F122" s="200"/>
      <c r="G122" s="201"/>
    </row>
    <row r="123" spans="1:7">
      <c r="A123" s="194"/>
      <c r="B123" s="188" t="s">
        <v>40</v>
      </c>
      <c r="C123" s="188"/>
      <c r="D123" s="188"/>
      <c r="E123" s="131"/>
      <c r="F123" s="200"/>
      <c r="G123" s="201"/>
    </row>
    <row r="124" spans="1:7">
      <c r="A124" s="194"/>
      <c r="B124" s="188" t="s">
        <v>41</v>
      </c>
      <c r="C124" s="188"/>
      <c r="D124" s="32" t="s">
        <v>42</v>
      </c>
      <c r="E124" s="94">
        <v>0.05</v>
      </c>
      <c r="F124" s="200"/>
      <c r="G124" s="201"/>
    </row>
    <row r="125" spans="1:7">
      <c r="A125" s="198" t="s">
        <v>3</v>
      </c>
      <c r="B125" s="198"/>
      <c r="C125" s="198"/>
      <c r="D125" s="198"/>
      <c r="E125" s="198"/>
      <c r="F125" s="198"/>
      <c r="G125" s="26">
        <f>ROUND((G118+G119+G120),2)</f>
        <v>1028.6300000000001</v>
      </c>
    </row>
    <row r="126" spans="1:7">
      <c r="A126" s="3"/>
      <c r="B126" s="3"/>
      <c r="C126" s="3"/>
      <c r="D126" s="3"/>
      <c r="E126" s="3"/>
      <c r="F126" s="3"/>
      <c r="G126" s="60"/>
    </row>
    <row r="127" spans="1:7" s="108" customFormat="1" hidden="1">
      <c r="A127" s="102" t="s">
        <v>78</v>
      </c>
      <c r="B127" s="103" t="s">
        <v>79</v>
      </c>
      <c r="C127" s="104"/>
      <c r="D127" s="104"/>
      <c r="E127" s="105"/>
      <c r="F127" s="106">
        <f>TRUNC(F120,4)</f>
        <v>8.6499999999999994E-2</v>
      </c>
      <c r="G127" s="107"/>
    </row>
    <row r="128" spans="1:7" s="108" customFormat="1" hidden="1">
      <c r="A128" s="109"/>
      <c r="B128" s="110">
        <v>100</v>
      </c>
      <c r="C128" s="111"/>
      <c r="D128" s="111"/>
      <c r="E128" s="112"/>
      <c r="F128" s="111"/>
      <c r="G128" s="113"/>
    </row>
    <row r="129" spans="1:8" s="108" customFormat="1" hidden="1">
      <c r="A129" s="114"/>
      <c r="B129" s="110"/>
      <c r="C129" s="111"/>
      <c r="D129" s="111"/>
      <c r="E129" s="112"/>
      <c r="F129" s="115"/>
      <c r="G129" s="116"/>
    </row>
    <row r="130" spans="1:8" s="108" customFormat="1" hidden="1">
      <c r="A130" s="109" t="s">
        <v>80</v>
      </c>
      <c r="B130" s="117" t="s">
        <v>81</v>
      </c>
      <c r="C130" s="111"/>
      <c r="D130" s="111"/>
      <c r="E130" s="112"/>
      <c r="F130" s="115"/>
      <c r="G130" s="116">
        <f>ROUND(SUM(G114,G118,G119),2)</f>
        <v>5481.32</v>
      </c>
    </row>
    <row r="131" spans="1:8" s="108" customFormat="1" hidden="1">
      <c r="A131" s="109"/>
      <c r="B131" s="110"/>
      <c r="C131" s="111"/>
      <c r="D131" s="111"/>
      <c r="E131" s="112"/>
      <c r="F131" s="115"/>
      <c r="G131" s="116"/>
    </row>
    <row r="132" spans="1:8" s="108" customFormat="1" hidden="1">
      <c r="A132" s="109" t="s">
        <v>82</v>
      </c>
      <c r="B132" s="117" t="s">
        <v>83</v>
      </c>
      <c r="C132" s="111"/>
      <c r="D132" s="111"/>
      <c r="E132" s="112"/>
      <c r="F132" s="115"/>
      <c r="G132" s="116">
        <f>G130/(1-F127)</f>
        <v>6000.3503010399563</v>
      </c>
    </row>
    <row r="133" spans="1:8" s="108" customFormat="1" hidden="1">
      <c r="A133" s="109"/>
      <c r="B133" s="110"/>
      <c r="C133" s="111"/>
      <c r="D133" s="111"/>
      <c r="E133" s="112"/>
      <c r="F133" s="115"/>
      <c r="G133" s="116"/>
    </row>
    <row r="134" spans="1:8" s="108" customFormat="1" hidden="1">
      <c r="A134" s="118"/>
      <c r="B134" s="119" t="s">
        <v>84</v>
      </c>
      <c r="C134" s="120"/>
      <c r="D134" s="120"/>
      <c r="E134" s="121"/>
      <c r="F134" s="122"/>
      <c r="G134" s="123">
        <f>TRUNC(G132-G130,2)</f>
        <v>519.03</v>
      </c>
    </row>
    <row r="135" spans="1:8" hidden="1">
      <c r="A135" s="19"/>
      <c r="B135" s="20"/>
      <c r="C135" s="21"/>
      <c r="D135" s="21"/>
      <c r="F135" s="22"/>
      <c r="G135" s="61"/>
    </row>
    <row r="136" spans="1:8" ht="12.75" customHeight="1">
      <c r="A136" s="191" t="s">
        <v>61</v>
      </c>
      <c r="B136" s="191"/>
      <c r="C136" s="191"/>
      <c r="D136" s="191"/>
      <c r="E136" s="191"/>
      <c r="F136" s="191"/>
      <c r="G136" s="191"/>
    </row>
    <row r="137" spans="1:8">
      <c r="A137" s="199" t="s">
        <v>43</v>
      </c>
      <c r="B137" s="199"/>
      <c r="C137" s="199"/>
      <c r="D137" s="199"/>
      <c r="E137" s="199"/>
      <c r="F137" s="199"/>
      <c r="G137" s="134" t="s">
        <v>31</v>
      </c>
    </row>
    <row r="138" spans="1:8">
      <c r="A138" s="64" t="s">
        <v>4</v>
      </c>
      <c r="B138" s="194" t="s">
        <v>32</v>
      </c>
      <c r="C138" s="194"/>
      <c r="D138" s="194"/>
      <c r="E138" s="194"/>
      <c r="F138" s="194"/>
      <c r="G138" s="69">
        <f>G109</f>
        <v>2032.4</v>
      </c>
    </row>
    <row r="139" spans="1:8">
      <c r="A139" s="64" t="s">
        <v>7</v>
      </c>
      <c r="B139" s="194" t="s">
        <v>49</v>
      </c>
      <c r="C139" s="194"/>
      <c r="D139" s="194"/>
      <c r="E139" s="194"/>
      <c r="F139" s="194"/>
      <c r="G139" s="69">
        <f>G110</f>
        <v>2076.2293200000004</v>
      </c>
    </row>
    <row r="140" spans="1:8">
      <c r="A140" s="64" t="s">
        <v>8</v>
      </c>
      <c r="B140" s="194" t="s">
        <v>58</v>
      </c>
      <c r="C140" s="194"/>
      <c r="D140" s="194"/>
      <c r="E140" s="194"/>
      <c r="F140" s="194"/>
      <c r="G140" s="69">
        <f>G111</f>
        <v>127.45</v>
      </c>
    </row>
    <row r="141" spans="1:8">
      <c r="A141" s="64" t="s">
        <v>10</v>
      </c>
      <c r="B141" s="194" t="s">
        <v>56</v>
      </c>
      <c r="C141" s="194"/>
      <c r="D141" s="194"/>
      <c r="E141" s="194"/>
      <c r="F141" s="194"/>
      <c r="G141" s="69">
        <f>G112</f>
        <v>37.129999999999995</v>
      </c>
    </row>
    <row r="142" spans="1:8">
      <c r="A142" s="64" t="s">
        <v>11</v>
      </c>
      <c r="B142" s="194" t="s">
        <v>57</v>
      </c>
      <c r="C142" s="194"/>
      <c r="D142" s="194"/>
      <c r="E142" s="194"/>
      <c r="F142" s="194"/>
      <c r="G142" s="69">
        <f>G113</f>
        <v>698.51</v>
      </c>
    </row>
    <row r="143" spans="1:8">
      <c r="A143" s="64" t="s">
        <v>24</v>
      </c>
      <c r="B143" s="194" t="s">
        <v>104</v>
      </c>
      <c r="C143" s="194"/>
      <c r="D143" s="194"/>
      <c r="E143" s="194"/>
      <c r="F143" s="194"/>
      <c r="G143" s="69">
        <f>G125</f>
        <v>1028.6300000000001</v>
      </c>
    </row>
    <row r="144" spans="1:8">
      <c r="A144" s="135" t="s">
        <v>13</v>
      </c>
      <c r="B144" s="197" t="s">
        <v>44</v>
      </c>
      <c r="C144" s="197"/>
      <c r="D144" s="197"/>
      <c r="E144" s="197"/>
      <c r="F144" s="197"/>
      <c r="G144" s="136">
        <f>TRUNC(SUM(G138:G143),2)</f>
        <v>6000.34</v>
      </c>
      <c r="H144" s="74"/>
    </row>
    <row r="145" spans="1:7">
      <c r="A145" s="135" t="s">
        <v>14</v>
      </c>
      <c r="B145" s="197" t="s">
        <v>118</v>
      </c>
      <c r="C145" s="197"/>
      <c r="D145" s="197"/>
      <c r="E145" s="197"/>
      <c r="F145" s="197"/>
      <c r="G145" s="136">
        <f>G144*12</f>
        <v>72004.08</v>
      </c>
    </row>
  </sheetData>
  <mergeCells count="145">
    <mergeCell ref="A7:G7"/>
    <mergeCell ref="A8:G8"/>
    <mergeCell ref="A9:G9"/>
    <mergeCell ref="A10:G10"/>
    <mergeCell ref="B11:E11"/>
    <mergeCell ref="F11:G11"/>
    <mergeCell ref="A1:G1"/>
    <mergeCell ref="A2:G2"/>
    <mergeCell ref="A3:G3"/>
    <mergeCell ref="A4:G4"/>
    <mergeCell ref="A5:G5"/>
    <mergeCell ref="A6:G6"/>
    <mergeCell ref="B15:E15"/>
    <mergeCell ref="F15:G15"/>
    <mergeCell ref="B16:E16"/>
    <mergeCell ref="F16:G16"/>
    <mergeCell ref="B17:E17"/>
    <mergeCell ref="F17:G17"/>
    <mergeCell ref="B12:E12"/>
    <mergeCell ref="F12:G12"/>
    <mergeCell ref="B13:E13"/>
    <mergeCell ref="F13:G13"/>
    <mergeCell ref="B14:E14"/>
    <mergeCell ref="F14:G14"/>
    <mergeCell ref="B26:F26"/>
    <mergeCell ref="B27:F27"/>
    <mergeCell ref="A29:F29"/>
    <mergeCell ref="A31:G31"/>
    <mergeCell ref="B32:E32"/>
    <mergeCell ref="B33:E33"/>
    <mergeCell ref="A19:G19"/>
    <mergeCell ref="B20:F20"/>
    <mergeCell ref="B21:D21"/>
    <mergeCell ref="B22:D22"/>
    <mergeCell ref="B23:F23"/>
    <mergeCell ref="B24:F24"/>
    <mergeCell ref="B42:E42"/>
    <mergeCell ref="B43:E43"/>
    <mergeCell ref="B44:E44"/>
    <mergeCell ref="B46:E46"/>
    <mergeCell ref="A47:E47"/>
    <mergeCell ref="B49:F49"/>
    <mergeCell ref="B34:E34"/>
    <mergeCell ref="A36:E36"/>
    <mergeCell ref="B38:E38"/>
    <mergeCell ref="B39:E39"/>
    <mergeCell ref="B40:E40"/>
    <mergeCell ref="B41:E41"/>
    <mergeCell ref="B35:E35"/>
    <mergeCell ref="B57:F57"/>
    <mergeCell ref="A58:F58"/>
    <mergeCell ref="A60:F60"/>
    <mergeCell ref="B61:F61"/>
    <mergeCell ref="B62:F62"/>
    <mergeCell ref="B64:F64"/>
    <mergeCell ref="B50:F50"/>
    <mergeCell ref="B51:F51"/>
    <mergeCell ref="B53:F53"/>
    <mergeCell ref="B54:F54"/>
    <mergeCell ref="B55:F55"/>
    <mergeCell ref="B56:F56"/>
    <mergeCell ref="B52:F52"/>
    <mergeCell ref="B63:F63"/>
    <mergeCell ref="B75:E75"/>
    <mergeCell ref="A76:E76"/>
    <mergeCell ref="A65:F65"/>
    <mergeCell ref="A67:G67"/>
    <mergeCell ref="A68:F68"/>
    <mergeCell ref="A69:A70"/>
    <mergeCell ref="B69:E69"/>
    <mergeCell ref="F69:F70"/>
    <mergeCell ref="G69:G70"/>
    <mergeCell ref="B70:D70"/>
    <mergeCell ref="A84:A85"/>
    <mergeCell ref="B84:C84"/>
    <mergeCell ref="F84:F85"/>
    <mergeCell ref="G84:G85"/>
    <mergeCell ref="B85:D85"/>
    <mergeCell ref="A86:A87"/>
    <mergeCell ref="B86:C86"/>
    <mergeCell ref="F86:F87"/>
    <mergeCell ref="G86:G87"/>
    <mergeCell ref="B87:D87"/>
    <mergeCell ref="B92:F92"/>
    <mergeCell ref="B93:F93"/>
    <mergeCell ref="A95:F95"/>
    <mergeCell ref="B96:F96"/>
    <mergeCell ref="B97:F97"/>
    <mergeCell ref="A98:F98"/>
    <mergeCell ref="A88:A89"/>
    <mergeCell ref="B88:C88"/>
    <mergeCell ref="F88:F89"/>
    <mergeCell ref="B89:D89"/>
    <mergeCell ref="A91:F91"/>
    <mergeCell ref="B106:F106"/>
    <mergeCell ref="A108:F108"/>
    <mergeCell ref="B109:F109"/>
    <mergeCell ref="B110:F110"/>
    <mergeCell ref="B111:F111"/>
    <mergeCell ref="B112:F112"/>
    <mergeCell ref="A100:G100"/>
    <mergeCell ref="B101:F101"/>
    <mergeCell ref="B102:F102"/>
    <mergeCell ref="B103:F103"/>
    <mergeCell ref="B104:F104"/>
    <mergeCell ref="B105:F105"/>
    <mergeCell ref="A120:A124"/>
    <mergeCell ref="B120:E120"/>
    <mergeCell ref="F120:F124"/>
    <mergeCell ref="G120:G124"/>
    <mergeCell ref="B121:C122"/>
    <mergeCell ref="B123:D123"/>
    <mergeCell ref="B124:C124"/>
    <mergeCell ref="B113:F113"/>
    <mergeCell ref="A114:F114"/>
    <mergeCell ref="A116:G116"/>
    <mergeCell ref="B117:E117"/>
    <mergeCell ref="B118:E118"/>
    <mergeCell ref="B119:E119"/>
    <mergeCell ref="B141:F141"/>
    <mergeCell ref="B142:F142"/>
    <mergeCell ref="B143:F143"/>
    <mergeCell ref="B144:F144"/>
    <mergeCell ref="B145:F145"/>
    <mergeCell ref="A125:F125"/>
    <mergeCell ref="A136:G136"/>
    <mergeCell ref="A137:F137"/>
    <mergeCell ref="B138:F138"/>
    <mergeCell ref="B139:F139"/>
    <mergeCell ref="B140:F140"/>
    <mergeCell ref="B90:E90"/>
    <mergeCell ref="G88:G89"/>
    <mergeCell ref="A78:G78"/>
    <mergeCell ref="B79:F79"/>
    <mergeCell ref="A80:F80"/>
    <mergeCell ref="B81:E81"/>
    <mergeCell ref="A82:A83"/>
    <mergeCell ref="B82:E82"/>
    <mergeCell ref="F82:F83"/>
    <mergeCell ref="G82:G83"/>
    <mergeCell ref="B83:D83"/>
    <mergeCell ref="B71:E71"/>
    <mergeCell ref="B72:E72"/>
    <mergeCell ref="B73:E73"/>
    <mergeCell ref="B74:E74"/>
  </mergeCells>
  <printOptions horizontalCentered="1"/>
  <pageMargins left="0.39370078740157483" right="0.39370078740157483" top="0.24456521739130435" bottom="0.30978260869565216" header="0.15748031496062992" footer="0.13043478260869565"/>
  <pageSetup paperSize="9" scale="7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view="pageLayout" zoomScale="115" zoomScaleNormal="115" zoomScalePageLayoutView="115" workbookViewId="0">
      <selection activeCell="C14" sqref="C14"/>
    </sheetView>
  </sheetViews>
  <sheetFormatPr defaultRowHeight="15.6"/>
  <cols>
    <col min="1" max="1" width="7.5546875" style="38" customWidth="1"/>
    <col min="2" max="2" width="12.44140625" style="39" customWidth="1"/>
    <col min="3" max="3" width="61.5546875" style="38" customWidth="1"/>
    <col min="4" max="4" width="8.6640625" style="38" customWidth="1"/>
    <col min="5" max="5" width="7.6640625" style="38" customWidth="1"/>
    <col min="6" max="6" width="16.44140625" style="44" customWidth="1"/>
    <col min="7" max="7" width="15.88671875" style="44" customWidth="1"/>
    <col min="8" max="8" width="7.5546875" style="38" customWidth="1"/>
    <col min="9" max="9" width="9.33203125" style="38" customWidth="1"/>
    <col min="10" max="10" width="10" style="38" customWidth="1"/>
    <col min="11" max="11" width="11" style="38" customWidth="1"/>
    <col min="12" max="218" width="8.88671875" style="38"/>
    <col min="219" max="219" width="3.6640625" style="38" bestFit="1" customWidth="1"/>
    <col min="220" max="220" width="52.88671875" style="38" customWidth="1"/>
    <col min="221" max="221" width="6.6640625" style="38" customWidth="1"/>
    <col min="222" max="222" width="5.5546875" style="38" customWidth="1"/>
    <col min="223" max="223" width="9.109375" style="38" customWidth="1"/>
    <col min="224" max="224" width="8.88671875" style="38" customWidth="1"/>
    <col min="225" max="225" width="8.6640625" style="38" customWidth="1"/>
    <col min="226" max="226" width="9" style="38" customWidth="1"/>
    <col min="227" max="227" width="9.109375" style="38" customWidth="1"/>
    <col min="228" max="228" width="9.33203125" style="38" customWidth="1"/>
    <col min="229" max="229" width="10" style="38" customWidth="1"/>
    <col min="230" max="230" width="11" style="38" customWidth="1"/>
    <col min="231" max="474" width="8.88671875" style="38"/>
    <col min="475" max="475" width="3.6640625" style="38" bestFit="1" customWidth="1"/>
    <col min="476" max="476" width="52.88671875" style="38" customWidth="1"/>
    <col min="477" max="477" width="6.6640625" style="38" customWidth="1"/>
    <col min="478" max="478" width="5.5546875" style="38" customWidth="1"/>
    <col min="479" max="479" width="9.109375" style="38" customWidth="1"/>
    <col min="480" max="480" width="8.88671875" style="38" customWidth="1"/>
    <col min="481" max="481" width="8.6640625" style="38" customWidth="1"/>
    <col min="482" max="482" width="9" style="38" customWidth="1"/>
    <col min="483" max="483" width="9.109375" style="38" customWidth="1"/>
    <col min="484" max="484" width="9.33203125" style="38" customWidth="1"/>
    <col min="485" max="485" width="10" style="38" customWidth="1"/>
    <col min="486" max="486" width="11" style="38" customWidth="1"/>
    <col min="487" max="730" width="8.88671875" style="38"/>
    <col min="731" max="731" width="3.6640625" style="38" bestFit="1" customWidth="1"/>
    <col min="732" max="732" width="52.88671875" style="38" customWidth="1"/>
    <col min="733" max="733" width="6.6640625" style="38" customWidth="1"/>
    <col min="734" max="734" width="5.5546875" style="38" customWidth="1"/>
    <col min="735" max="735" width="9.109375" style="38" customWidth="1"/>
    <col min="736" max="736" width="8.88671875" style="38" customWidth="1"/>
    <col min="737" max="737" width="8.6640625" style="38" customWidth="1"/>
    <col min="738" max="738" width="9" style="38" customWidth="1"/>
    <col min="739" max="739" width="9.109375" style="38" customWidth="1"/>
    <col min="740" max="740" width="9.33203125" style="38" customWidth="1"/>
    <col min="741" max="741" width="10" style="38" customWidth="1"/>
    <col min="742" max="742" width="11" style="38" customWidth="1"/>
    <col min="743" max="986" width="8.88671875" style="38"/>
    <col min="987" max="987" width="3.6640625" style="38" bestFit="1" customWidth="1"/>
    <col min="988" max="988" width="52.88671875" style="38" customWidth="1"/>
    <col min="989" max="989" width="6.6640625" style="38" customWidth="1"/>
    <col min="990" max="990" width="5.5546875" style="38" customWidth="1"/>
    <col min="991" max="991" width="9.109375" style="38" customWidth="1"/>
    <col min="992" max="992" width="8.88671875" style="38" customWidth="1"/>
    <col min="993" max="993" width="8.6640625" style="38" customWidth="1"/>
    <col min="994" max="994" width="9" style="38" customWidth="1"/>
    <col min="995" max="995" width="9.109375" style="38" customWidth="1"/>
    <col min="996" max="996" width="9.33203125" style="38" customWidth="1"/>
    <col min="997" max="997" width="10" style="38" customWidth="1"/>
    <col min="998" max="998" width="11" style="38" customWidth="1"/>
    <col min="999" max="1242" width="8.88671875" style="38"/>
    <col min="1243" max="1243" width="3.6640625" style="38" bestFit="1" customWidth="1"/>
    <col min="1244" max="1244" width="52.88671875" style="38" customWidth="1"/>
    <col min="1245" max="1245" width="6.6640625" style="38" customWidth="1"/>
    <col min="1246" max="1246" width="5.5546875" style="38" customWidth="1"/>
    <col min="1247" max="1247" width="9.109375" style="38" customWidth="1"/>
    <col min="1248" max="1248" width="8.88671875" style="38" customWidth="1"/>
    <col min="1249" max="1249" width="8.6640625" style="38" customWidth="1"/>
    <col min="1250" max="1250" width="9" style="38" customWidth="1"/>
    <col min="1251" max="1251" width="9.109375" style="38" customWidth="1"/>
    <col min="1252" max="1252" width="9.33203125" style="38" customWidth="1"/>
    <col min="1253" max="1253" width="10" style="38" customWidth="1"/>
    <col min="1254" max="1254" width="11" style="38" customWidth="1"/>
    <col min="1255" max="1498" width="8.88671875" style="38"/>
    <col min="1499" max="1499" width="3.6640625" style="38" bestFit="1" customWidth="1"/>
    <col min="1500" max="1500" width="52.88671875" style="38" customWidth="1"/>
    <col min="1501" max="1501" width="6.6640625" style="38" customWidth="1"/>
    <col min="1502" max="1502" width="5.5546875" style="38" customWidth="1"/>
    <col min="1503" max="1503" width="9.109375" style="38" customWidth="1"/>
    <col min="1504" max="1504" width="8.88671875" style="38" customWidth="1"/>
    <col min="1505" max="1505" width="8.6640625" style="38" customWidth="1"/>
    <col min="1506" max="1506" width="9" style="38" customWidth="1"/>
    <col min="1507" max="1507" width="9.109375" style="38" customWidth="1"/>
    <col min="1508" max="1508" width="9.33203125" style="38" customWidth="1"/>
    <col min="1509" max="1509" width="10" style="38" customWidth="1"/>
    <col min="1510" max="1510" width="11" style="38" customWidth="1"/>
    <col min="1511" max="1754" width="8.88671875" style="38"/>
    <col min="1755" max="1755" width="3.6640625" style="38" bestFit="1" customWidth="1"/>
    <col min="1756" max="1756" width="52.88671875" style="38" customWidth="1"/>
    <col min="1757" max="1757" width="6.6640625" style="38" customWidth="1"/>
    <col min="1758" max="1758" width="5.5546875" style="38" customWidth="1"/>
    <col min="1759" max="1759" width="9.109375" style="38" customWidth="1"/>
    <col min="1760" max="1760" width="8.88671875" style="38" customWidth="1"/>
    <col min="1761" max="1761" width="8.6640625" style="38" customWidth="1"/>
    <col min="1762" max="1762" width="9" style="38" customWidth="1"/>
    <col min="1763" max="1763" width="9.109375" style="38" customWidth="1"/>
    <col min="1764" max="1764" width="9.33203125" style="38" customWidth="1"/>
    <col min="1765" max="1765" width="10" style="38" customWidth="1"/>
    <col min="1766" max="1766" width="11" style="38" customWidth="1"/>
    <col min="1767" max="2010" width="8.88671875" style="38"/>
    <col min="2011" max="2011" width="3.6640625" style="38" bestFit="1" customWidth="1"/>
    <col min="2012" max="2012" width="52.88671875" style="38" customWidth="1"/>
    <col min="2013" max="2013" width="6.6640625" style="38" customWidth="1"/>
    <col min="2014" max="2014" width="5.5546875" style="38" customWidth="1"/>
    <col min="2015" max="2015" width="9.109375" style="38" customWidth="1"/>
    <col min="2016" max="2016" width="8.88671875" style="38" customWidth="1"/>
    <col min="2017" max="2017" width="8.6640625" style="38" customWidth="1"/>
    <col min="2018" max="2018" width="9" style="38" customWidth="1"/>
    <col min="2019" max="2019" width="9.109375" style="38" customWidth="1"/>
    <col min="2020" max="2020" width="9.33203125" style="38" customWidth="1"/>
    <col min="2021" max="2021" width="10" style="38" customWidth="1"/>
    <col min="2022" max="2022" width="11" style="38" customWidth="1"/>
    <col min="2023" max="2266" width="8.88671875" style="38"/>
    <col min="2267" max="2267" width="3.6640625" style="38" bestFit="1" customWidth="1"/>
    <col min="2268" max="2268" width="52.88671875" style="38" customWidth="1"/>
    <col min="2269" max="2269" width="6.6640625" style="38" customWidth="1"/>
    <col min="2270" max="2270" width="5.5546875" style="38" customWidth="1"/>
    <col min="2271" max="2271" width="9.109375" style="38" customWidth="1"/>
    <col min="2272" max="2272" width="8.88671875" style="38" customWidth="1"/>
    <col min="2273" max="2273" width="8.6640625" style="38" customWidth="1"/>
    <col min="2274" max="2274" width="9" style="38" customWidth="1"/>
    <col min="2275" max="2275" width="9.109375" style="38" customWidth="1"/>
    <col min="2276" max="2276" width="9.33203125" style="38" customWidth="1"/>
    <col min="2277" max="2277" width="10" style="38" customWidth="1"/>
    <col min="2278" max="2278" width="11" style="38" customWidth="1"/>
    <col min="2279" max="2522" width="8.88671875" style="38"/>
    <col min="2523" max="2523" width="3.6640625" style="38" bestFit="1" customWidth="1"/>
    <col min="2524" max="2524" width="52.88671875" style="38" customWidth="1"/>
    <col min="2525" max="2525" width="6.6640625" style="38" customWidth="1"/>
    <col min="2526" max="2526" width="5.5546875" style="38" customWidth="1"/>
    <col min="2527" max="2527" width="9.109375" style="38" customWidth="1"/>
    <col min="2528" max="2528" width="8.88671875" style="38" customWidth="1"/>
    <col min="2529" max="2529" width="8.6640625" style="38" customWidth="1"/>
    <col min="2530" max="2530" width="9" style="38" customWidth="1"/>
    <col min="2531" max="2531" width="9.109375" style="38" customWidth="1"/>
    <col min="2532" max="2532" width="9.33203125" style="38" customWidth="1"/>
    <col min="2533" max="2533" width="10" style="38" customWidth="1"/>
    <col min="2534" max="2534" width="11" style="38" customWidth="1"/>
    <col min="2535" max="2778" width="8.88671875" style="38"/>
    <col min="2779" max="2779" width="3.6640625" style="38" bestFit="1" customWidth="1"/>
    <col min="2780" max="2780" width="52.88671875" style="38" customWidth="1"/>
    <col min="2781" max="2781" width="6.6640625" style="38" customWidth="1"/>
    <col min="2782" max="2782" width="5.5546875" style="38" customWidth="1"/>
    <col min="2783" max="2783" width="9.109375" style="38" customWidth="1"/>
    <col min="2784" max="2784" width="8.88671875" style="38" customWidth="1"/>
    <col min="2785" max="2785" width="8.6640625" style="38" customWidth="1"/>
    <col min="2786" max="2786" width="9" style="38" customWidth="1"/>
    <col min="2787" max="2787" width="9.109375" style="38" customWidth="1"/>
    <col min="2788" max="2788" width="9.33203125" style="38" customWidth="1"/>
    <col min="2789" max="2789" width="10" style="38" customWidth="1"/>
    <col min="2790" max="2790" width="11" style="38" customWidth="1"/>
    <col min="2791" max="3034" width="8.88671875" style="38"/>
    <col min="3035" max="3035" width="3.6640625" style="38" bestFit="1" customWidth="1"/>
    <col min="3036" max="3036" width="52.88671875" style="38" customWidth="1"/>
    <col min="3037" max="3037" width="6.6640625" style="38" customWidth="1"/>
    <col min="3038" max="3038" width="5.5546875" style="38" customWidth="1"/>
    <col min="3039" max="3039" width="9.109375" style="38" customWidth="1"/>
    <col min="3040" max="3040" width="8.88671875" style="38" customWidth="1"/>
    <col min="3041" max="3041" width="8.6640625" style="38" customWidth="1"/>
    <col min="3042" max="3042" width="9" style="38" customWidth="1"/>
    <col min="3043" max="3043" width="9.109375" style="38" customWidth="1"/>
    <col min="3044" max="3044" width="9.33203125" style="38" customWidth="1"/>
    <col min="3045" max="3045" width="10" style="38" customWidth="1"/>
    <col min="3046" max="3046" width="11" style="38" customWidth="1"/>
    <col min="3047" max="3290" width="8.88671875" style="38"/>
    <col min="3291" max="3291" width="3.6640625" style="38" bestFit="1" customWidth="1"/>
    <col min="3292" max="3292" width="52.88671875" style="38" customWidth="1"/>
    <col min="3293" max="3293" width="6.6640625" style="38" customWidth="1"/>
    <col min="3294" max="3294" width="5.5546875" style="38" customWidth="1"/>
    <col min="3295" max="3295" width="9.109375" style="38" customWidth="1"/>
    <col min="3296" max="3296" width="8.88671875" style="38" customWidth="1"/>
    <col min="3297" max="3297" width="8.6640625" style="38" customWidth="1"/>
    <col min="3298" max="3298" width="9" style="38" customWidth="1"/>
    <col min="3299" max="3299" width="9.109375" style="38" customWidth="1"/>
    <col min="3300" max="3300" width="9.33203125" style="38" customWidth="1"/>
    <col min="3301" max="3301" width="10" style="38" customWidth="1"/>
    <col min="3302" max="3302" width="11" style="38" customWidth="1"/>
    <col min="3303" max="3546" width="8.88671875" style="38"/>
    <col min="3547" max="3547" width="3.6640625" style="38" bestFit="1" customWidth="1"/>
    <col min="3548" max="3548" width="52.88671875" style="38" customWidth="1"/>
    <col min="3549" max="3549" width="6.6640625" style="38" customWidth="1"/>
    <col min="3550" max="3550" width="5.5546875" style="38" customWidth="1"/>
    <col min="3551" max="3551" width="9.109375" style="38" customWidth="1"/>
    <col min="3552" max="3552" width="8.88671875" style="38" customWidth="1"/>
    <col min="3553" max="3553" width="8.6640625" style="38" customWidth="1"/>
    <col min="3554" max="3554" width="9" style="38" customWidth="1"/>
    <col min="3555" max="3555" width="9.109375" style="38" customWidth="1"/>
    <col min="3556" max="3556" width="9.33203125" style="38" customWidth="1"/>
    <col min="3557" max="3557" width="10" style="38" customWidth="1"/>
    <col min="3558" max="3558" width="11" style="38" customWidth="1"/>
    <col min="3559" max="3802" width="8.88671875" style="38"/>
    <col min="3803" max="3803" width="3.6640625" style="38" bestFit="1" customWidth="1"/>
    <col min="3804" max="3804" width="52.88671875" style="38" customWidth="1"/>
    <col min="3805" max="3805" width="6.6640625" style="38" customWidth="1"/>
    <col min="3806" max="3806" width="5.5546875" style="38" customWidth="1"/>
    <col min="3807" max="3807" width="9.109375" style="38" customWidth="1"/>
    <col min="3808" max="3808" width="8.88671875" style="38" customWidth="1"/>
    <col min="3809" max="3809" width="8.6640625" style="38" customWidth="1"/>
    <col min="3810" max="3810" width="9" style="38" customWidth="1"/>
    <col min="3811" max="3811" width="9.109375" style="38" customWidth="1"/>
    <col min="3812" max="3812" width="9.33203125" style="38" customWidth="1"/>
    <col min="3813" max="3813" width="10" style="38" customWidth="1"/>
    <col min="3814" max="3814" width="11" style="38" customWidth="1"/>
    <col min="3815" max="4058" width="8.88671875" style="38"/>
    <col min="4059" max="4059" width="3.6640625" style="38" bestFit="1" customWidth="1"/>
    <col min="4060" max="4060" width="52.88671875" style="38" customWidth="1"/>
    <col min="4061" max="4061" width="6.6640625" style="38" customWidth="1"/>
    <col min="4062" max="4062" width="5.5546875" style="38" customWidth="1"/>
    <col min="4063" max="4063" width="9.109375" style="38" customWidth="1"/>
    <col min="4064" max="4064" width="8.88671875" style="38" customWidth="1"/>
    <col min="4065" max="4065" width="8.6640625" style="38" customWidth="1"/>
    <col min="4066" max="4066" width="9" style="38" customWidth="1"/>
    <col min="4067" max="4067" width="9.109375" style="38" customWidth="1"/>
    <col min="4068" max="4068" width="9.33203125" style="38" customWidth="1"/>
    <col min="4069" max="4069" width="10" style="38" customWidth="1"/>
    <col min="4070" max="4070" width="11" style="38" customWidth="1"/>
    <col min="4071" max="4314" width="8.88671875" style="38"/>
    <col min="4315" max="4315" width="3.6640625" style="38" bestFit="1" customWidth="1"/>
    <col min="4316" max="4316" width="52.88671875" style="38" customWidth="1"/>
    <col min="4317" max="4317" width="6.6640625" style="38" customWidth="1"/>
    <col min="4318" max="4318" width="5.5546875" style="38" customWidth="1"/>
    <col min="4319" max="4319" width="9.109375" style="38" customWidth="1"/>
    <col min="4320" max="4320" width="8.88671875" style="38" customWidth="1"/>
    <col min="4321" max="4321" width="8.6640625" style="38" customWidth="1"/>
    <col min="4322" max="4322" width="9" style="38" customWidth="1"/>
    <col min="4323" max="4323" width="9.109375" style="38" customWidth="1"/>
    <col min="4324" max="4324" width="9.33203125" style="38" customWidth="1"/>
    <col min="4325" max="4325" width="10" style="38" customWidth="1"/>
    <col min="4326" max="4326" width="11" style="38" customWidth="1"/>
    <col min="4327" max="4570" width="8.88671875" style="38"/>
    <col min="4571" max="4571" width="3.6640625" style="38" bestFit="1" customWidth="1"/>
    <col min="4572" max="4572" width="52.88671875" style="38" customWidth="1"/>
    <col min="4573" max="4573" width="6.6640625" style="38" customWidth="1"/>
    <col min="4574" max="4574" width="5.5546875" style="38" customWidth="1"/>
    <col min="4575" max="4575" width="9.109375" style="38" customWidth="1"/>
    <col min="4576" max="4576" width="8.88671875" style="38" customWidth="1"/>
    <col min="4577" max="4577" width="8.6640625" style="38" customWidth="1"/>
    <col min="4578" max="4578" width="9" style="38" customWidth="1"/>
    <col min="4579" max="4579" width="9.109375" style="38" customWidth="1"/>
    <col min="4580" max="4580" width="9.33203125" style="38" customWidth="1"/>
    <col min="4581" max="4581" width="10" style="38" customWidth="1"/>
    <col min="4582" max="4582" width="11" style="38" customWidth="1"/>
    <col min="4583" max="4826" width="8.88671875" style="38"/>
    <col min="4827" max="4827" width="3.6640625" style="38" bestFit="1" customWidth="1"/>
    <col min="4828" max="4828" width="52.88671875" style="38" customWidth="1"/>
    <col min="4829" max="4829" width="6.6640625" style="38" customWidth="1"/>
    <col min="4830" max="4830" width="5.5546875" style="38" customWidth="1"/>
    <col min="4831" max="4831" width="9.109375" style="38" customWidth="1"/>
    <col min="4832" max="4832" width="8.88671875" style="38" customWidth="1"/>
    <col min="4833" max="4833" width="8.6640625" style="38" customWidth="1"/>
    <col min="4834" max="4834" width="9" style="38" customWidth="1"/>
    <col min="4835" max="4835" width="9.109375" style="38" customWidth="1"/>
    <col min="4836" max="4836" width="9.33203125" style="38" customWidth="1"/>
    <col min="4837" max="4837" width="10" style="38" customWidth="1"/>
    <col min="4838" max="4838" width="11" style="38" customWidth="1"/>
    <col min="4839" max="5082" width="8.88671875" style="38"/>
    <col min="5083" max="5083" width="3.6640625" style="38" bestFit="1" customWidth="1"/>
    <col min="5084" max="5084" width="52.88671875" style="38" customWidth="1"/>
    <col min="5085" max="5085" width="6.6640625" style="38" customWidth="1"/>
    <col min="5086" max="5086" width="5.5546875" style="38" customWidth="1"/>
    <col min="5087" max="5087" width="9.109375" style="38" customWidth="1"/>
    <col min="5088" max="5088" width="8.88671875" style="38" customWidth="1"/>
    <col min="5089" max="5089" width="8.6640625" style="38" customWidth="1"/>
    <col min="5090" max="5090" width="9" style="38" customWidth="1"/>
    <col min="5091" max="5091" width="9.109375" style="38" customWidth="1"/>
    <col min="5092" max="5092" width="9.33203125" style="38" customWidth="1"/>
    <col min="5093" max="5093" width="10" style="38" customWidth="1"/>
    <col min="5094" max="5094" width="11" style="38" customWidth="1"/>
    <col min="5095" max="5338" width="8.88671875" style="38"/>
    <col min="5339" max="5339" width="3.6640625" style="38" bestFit="1" customWidth="1"/>
    <col min="5340" max="5340" width="52.88671875" style="38" customWidth="1"/>
    <col min="5341" max="5341" width="6.6640625" style="38" customWidth="1"/>
    <col min="5342" max="5342" width="5.5546875" style="38" customWidth="1"/>
    <col min="5343" max="5343" width="9.109375" style="38" customWidth="1"/>
    <col min="5344" max="5344" width="8.88671875" style="38" customWidth="1"/>
    <col min="5345" max="5345" width="8.6640625" style="38" customWidth="1"/>
    <col min="5346" max="5346" width="9" style="38" customWidth="1"/>
    <col min="5347" max="5347" width="9.109375" style="38" customWidth="1"/>
    <col min="5348" max="5348" width="9.33203125" style="38" customWidth="1"/>
    <col min="5349" max="5349" width="10" style="38" customWidth="1"/>
    <col min="5350" max="5350" width="11" style="38" customWidth="1"/>
    <col min="5351" max="5594" width="8.88671875" style="38"/>
    <col min="5595" max="5595" width="3.6640625" style="38" bestFit="1" customWidth="1"/>
    <col min="5596" max="5596" width="52.88671875" style="38" customWidth="1"/>
    <col min="5597" max="5597" width="6.6640625" style="38" customWidth="1"/>
    <col min="5598" max="5598" width="5.5546875" style="38" customWidth="1"/>
    <col min="5599" max="5599" width="9.109375" style="38" customWidth="1"/>
    <col min="5600" max="5600" width="8.88671875" style="38" customWidth="1"/>
    <col min="5601" max="5601" width="8.6640625" style="38" customWidth="1"/>
    <col min="5602" max="5602" width="9" style="38" customWidth="1"/>
    <col min="5603" max="5603" width="9.109375" style="38" customWidth="1"/>
    <col min="5604" max="5604" width="9.33203125" style="38" customWidth="1"/>
    <col min="5605" max="5605" width="10" style="38" customWidth="1"/>
    <col min="5606" max="5606" width="11" style="38" customWidth="1"/>
    <col min="5607" max="5850" width="8.88671875" style="38"/>
    <col min="5851" max="5851" width="3.6640625" style="38" bestFit="1" customWidth="1"/>
    <col min="5852" max="5852" width="52.88671875" style="38" customWidth="1"/>
    <col min="5853" max="5853" width="6.6640625" style="38" customWidth="1"/>
    <col min="5854" max="5854" width="5.5546875" style="38" customWidth="1"/>
    <col min="5855" max="5855" width="9.109375" style="38" customWidth="1"/>
    <col min="5856" max="5856" width="8.88671875" style="38" customWidth="1"/>
    <col min="5857" max="5857" width="8.6640625" style="38" customWidth="1"/>
    <col min="5858" max="5858" width="9" style="38" customWidth="1"/>
    <col min="5859" max="5859" width="9.109375" style="38" customWidth="1"/>
    <col min="5860" max="5860" width="9.33203125" style="38" customWidth="1"/>
    <col min="5861" max="5861" width="10" style="38" customWidth="1"/>
    <col min="5862" max="5862" width="11" style="38" customWidth="1"/>
    <col min="5863" max="6106" width="8.88671875" style="38"/>
    <col min="6107" max="6107" width="3.6640625" style="38" bestFit="1" customWidth="1"/>
    <col min="6108" max="6108" width="52.88671875" style="38" customWidth="1"/>
    <col min="6109" max="6109" width="6.6640625" style="38" customWidth="1"/>
    <col min="6110" max="6110" width="5.5546875" style="38" customWidth="1"/>
    <col min="6111" max="6111" width="9.109375" style="38" customWidth="1"/>
    <col min="6112" max="6112" width="8.88671875" style="38" customWidth="1"/>
    <col min="6113" max="6113" width="8.6640625" style="38" customWidth="1"/>
    <col min="6114" max="6114" width="9" style="38" customWidth="1"/>
    <col min="6115" max="6115" width="9.109375" style="38" customWidth="1"/>
    <col min="6116" max="6116" width="9.33203125" style="38" customWidth="1"/>
    <col min="6117" max="6117" width="10" style="38" customWidth="1"/>
    <col min="6118" max="6118" width="11" style="38" customWidth="1"/>
    <col min="6119" max="6362" width="8.88671875" style="38"/>
    <col min="6363" max="6363" width="3.6640625" style="38" bestFit="1" customWidth="1"/>
    <col min="6364" max="6364" width="52.88671875" style="38" customWidth="1"/>
    <col min="6365" max="6365" width="6.6640625" style="38" customWidth="1"/>
    <col min="6366" max="6366" width="5.5546875" style="38" customWidth="1"/>
    <col min="6367" max="6367" width="9.109375" style="38" customWidth="1"/>
    <col min="6368" max="6368" width="8.88671875" style="38" customWidth="1"/>
    <col min="6369" max="6369" width="8.6640625" style="38" customWidth="1"/>
    <col min="6370" max="6370" width="9" style="38" customWidth="1"/>
    <col min="6371" max="6371" width="9.109375" style="38" customWidth="1"/>
    <col min="6372" max="6372" width="9.33203125" style="38" customWidth="1"/>
    <col min="6373" max="6373" width="10" style="38" customWidth="1"/>
    <col min="6374" max="6374" width="11" style="38" customWidth="1"/>
    <col min="6375" max="6618" width="8.88671875" style="38"/>
    <col min="6619" max="6619" width="3.6640625" style="38" bestFit="1" customWidth="1"/>
    <col min="6620" max="6620" width="52.88671875" style="38" customWidth="1"/>
    <col min="6621" max="6621" width="6.6640625" style="38" customWidth="1"/>
    <col min="6622" max="6622" width="5.5546875" style="38" customWidth="1"/>
    <col min="6623" max="6623" width="9.109375" style="38" customWidth="1"/>
    <col min="6624" max="6624" width="8.88671875" style="38" customWidth="1"/>
    <col min="6625" max="6625" width="8.6640625" style="38" customWidth="1"/>
    <col min="6626" max="6626" width="9" style="38" customWidth="1"/>
    <col min="6627" max="6627" width="9.109375" style="38" customWidth="1"/>
    <col min="6628" max="6628" width="9.33203125" style="38" customWidth="1"/>
    <col min="6629" max="6629" width="10" style="38" customWidth="1"/>
    <col min="6630" max="6630" width="11" style="38" customWidth="1"/>
    <col min="6631" max="6874" width="8.88671875" style="38"/>
    <col min="6875" max="6875" width="3.6640625" style="38" bestFit="1" customWidth="1"/>
    <col min="6876" max="6876" width="52.88671875" style="38" customWidth="1"/>
    <col min="6877" max="6877" width="6.6640625" style="38" customWidth="1"/>
    <col min="6878" max="6878" width="5.5546875" style="38" customWidth="1"/>
    <col min="6879" max="6879" width="9.109375" style="38" customWidth="1"/>
    <col min="6880" max="6880" width="8.88671875" style="38" customWidth="1"/>
    <col min="6881" max="6881" width="8.6640625" style="38" customWidth="1"/>
    <col min="6882" max="6882" width="9" style="38" customWidth="1"/>
    <col min="6883" max="6883" width="9.109375" style="38" customWidth="1"/>
    <col min="6884" max="6884" width="9.33203125" style="38" customWidth="1"/>
    <col min="6885" max="6885" width="10" style="38" customWidth="1"/>
    <col min="6886" max="6886" width="11" style="38" customWidth="1"/>
    <col min="6887" max="7130" width="8.88671875" style="38"/>
    <col min="7131" max="7131" width="3.6640625" style="38" bestFit="1" customWidth="1"/>
    <col min="7132" max="7132" width="52.88671875" style="38" customWidth="1"/>
    <col min="7133" max="7133" width="6.6640625" style="38" customWidth="1"/>
    <col min="7134" max="7134" width="5.5546875" style="38" customWidth="1"/>
    <col min="7135" max="7135" width="9.109375" style="38" customWidth="1"/>
    <col min="7136" max="7136" width="8.88671875" style="38" customWidth="1"/>
    <col min="7137" max="7137" width="8.6640625" style="38" customWidth="1"/>
    <col min="7138" max="7138" width="9" style="38" customWidth="1"/>
    <col min="7139" max="7139" width="9.109375" style="38" customWidth="1"/>
    <col min="7140" max="7140" width="9.33203125" style="38" customWidth="1"/>
    <col min="7141" max="7141" width="10" style="38" customWidth="1"/>
    <col min="7142" max="7142" width="11" style="38" customWidth="1"/>
    <col min="7143" max="7386" width="8.88671875" style="38"/>
    <col min="7387" max="7387" width="3.6640625" style="38" bestFit="1" customWidth="1"/>
    <col min="7388" max="7388" width="52.88671875" style="38" customWidth="1"/>
    <col min="7389" max="7389" width="6.6640625" style="38" customWidth="1"/>
    <col min="7390" max="7390" width="5.5546875" style="38" customWidth="1"/>
    <col min="7391" max="7391" width="9.109375" style="38" customWidth="1"/>
    <col min="7392" max="7392" width="8.88671875" style="38" customWidth="1"/>
    <col min="7393" max="7393" width="8.6640625" style="38" customWidth="1"/>
    <col min="7394" max="7394" width="9" style="38" customWidth="1"/>
    <col min="7395" max="7395" width="9.109375" style="38" customWidth="1"/>
    <col min="7396" max="7396" width="9.33203125" style="38" customWidth="1"/>
    <col min="7397" max="7397" width="10" style="38" customWidth="1"/>
    <col min="7398" max="7398" width="11" style="38" customWidth="1"/>
    <col min="7399" max="7642" width="8.88671875" style="38"/>
    <col min="7643" max="7643" width="3.6640625" style="38" bestFit="1" customWidth="1"/>
    <col min="7644" max="7644" width="52.88671875" style="38" customWidth="1"/>
    <col min="7645" max="7645" width="6.6640625" style="38" customWidth="1"/>
    <col min="7646" max="7646" width="5.5546875" style="38" customWidth="1"/>
    <col min="7647" max="7647" width="9.109375" style="38" customWidth="1"/>
    <col min="7648" max="7648" width="8.88671875" style="38" customWidth="1"/>
    <col min="7649" max="7649" width="8.6640625" style="38" customWidth="1"/>
    <col min="7650" max="7650" width="9" style="38" customWidth="1"/>
    <col min="7651" max="7651" width="9.109375" style="38" customWidth="1"/>
    <col min="7652" max="7652" width="9.33203125" style="38" customWidth="1"/>
    <col min="7653" max="7653" width="10" style="38" customWidth="1"/>
    <col min="7654" max="7654" width="11" style="38" customWidth="1"/>
    <col min="7655" max="7898" width="8.88671875" style="38"/>
    <col min="7899" max="7899" width="3.6640625" style="38" bestFit="1" customWidth="1"/>
    <col min="7900" max="7900" width="52.88671875" style="38" customWidth="1"/>
    <col min="7901" max="7901" width="6.6640625" style="38" customWidth="1"/>
    <col min="7902" max="7902" width="5.5546875" style="38" customWidth="1"/>
    <col min="7903" max="7903" width="9.109375" style="38" customWidth="1"/>
    <col min="7904" max="7904" width="8.88671875" style="38" customWidth="1"/>
    <col min="7905" max="7905" width="8.6640625" style="38" customWidth="1"/>
    <col min="7906" max="7906" width="9" style="38" customWidth="1"/>
    <col min="7907" max="7907" width="9.109375" style="38" customWidth="1"/>
    <col min="7908" max="7908" width="9.33203125" style="38" customWidth="1"/>
    <col min="7909" max="7909" width="10" style="38" customWidth="1"/>
    <col min="7910" max="7910" width="11" style="38" customWidth="1"/>
    <col min="7911" max="8154" width="8.88671875" style="38"/>
    <col min="8155" max="8155" width="3.6640625" style="38" bestFit="1" customWidth="1"/>
    <col min="8156" max="8156" width="52.88671875" style="38" customWidth="1"/>
    <col min="8157" max="8157" width="6.6640625" style="38" customWidth="1"/>
    <col min="8158" max="8158" width="5.5546875" style="38" customWidth="1"/>
    <col min="8159" max="8159" width="9.109375" style="38" customWidth="1"/>
    <col min="8160" max="8160" width="8.88671875" style="38" customWidth="1"/>
    <col min="8161" max="8161" width="8.6640625" style="38" customWidth="1"/>
    <col min="8162" max="8162" width="9" style="38" customWidth="1"/>
    <col min="8163" max="8163" width="9.109375" style="38" customWidth="1"/>
    <col min="8164" max="8164" width="9.33203125" style="38" customWidth="1"/>
    <col min="8165" max="8165" width="10" style="38" customWidth="1"/>
    <col min="8166" max="8166" width="11" style="38" customWidth="1"/>
    <col min="8167" max="8410" width="8.88671875" style="38"/>
    <col min="8411" max="8411" width="3.6640625" style="38" bestFit="1" customWidth="1"/>
    <col min="8412" max="8412" width="52.88671875" style="38" customWidth="1"/>
    <col min="8413" max="8413" width="6.6640625" style="38" customWidth="1"/>
    <col min="8414" max="8414" width="5.5546875" style="38" customWidth="1"/>
    <col min="8415" max="8415" width="9.109375" style="38" customWidth="1"/>
    <col min="8416" max="8416" width="8.88671875" style="38" customWidth="1"/>
    <col min="8417" max="8417" width="8.6640625" style="38" customWidth="1"/>
    <col min="8418" max="8418" width="9" style="38" customWidth="1"/>
    <col min="8419" max="8419" width="9.109375" style="38" customWidth="1"/>
    <col min="8420" max="8420" width="9.33203125" style="38" customWidth="1"/>
    <col min="8421" max="8421" width="10" style="38" customWidth="1"/>
    <col min="8422" max="8422" width="11" style="38" customWidth="1"/>
    <col min="8423" max="8666" width="8.88671875" style="38"/>
    <col min="8667" max="8667" width="3.6640625" style="38" bestFit="1" customWidth="1"/>
    <col min="8668" max="8668" width="52.88671875" style="38" customWidth="1"/>
    <col min="8669" max="8669" width="6.6640625" style="38" customWidth="1"/>
    <col min="8670" max="8670" width="5.5546875" style="38" customWidth="1"/>
    <col min="8671" max="8671" width="9.109375" style="38" customWidth="1"/>
    <col min="8672" max="8672" width="8.88671875" style="38" customWidth="1"/>
    <col min="8673" max="8673" width="8.6640625" style="38" customWidth="1"/>
    <col min="8674" max="8674" width="9" style="38" customWidth="1"/>
    <col min="8675" max="8675" width="9.109375" style="38" customWidth="1"/>
    <col min="8676" max="8676" width="9.33203125" style="38" customWidth="1"/>
    <col min="8677" max="8677" width="10" style="38" customWidth="1"/>
    <col min="8678" max="8678" width="11" style="38" customWidth="1"/>
    <col min="8679" max="8922" width="8.88671875" style="38"/>
    <col min="8923" max="8923" width="3.6640625" style="38" bestFit="1" customWidth="1"/>
    <col min="8924" max="8924" width="52.88671875" style="38" customWidth="1"/>
    <col min="8925" max="8925" width="6.6640625" style="38" customWidth="1"/>
    <col min="8926" max="8926" width="5.5546875" style="38" customWidth="1"/>
    <col min="8927" max="8927" width="9.109375" style="38" customWidth="1"/>
    <col min="8928" max="8928" width="8.88671875" style="38" customWidth="1"/>
    <col min="8929" max="8929" width="8.6640625" style="38" customWidth="1"/>
    <col min="8930" max="8930" width="9" style="38" customWidth="1"/>
    <col min="8931" max="8931" width="9.109375" style="38" customWidth="1"/>
    <col min="8932" max="8932" width="9.33203125" style="38" customWidth="1"/>
    <col min="8933" max="8933" width="10" style="38" customWidth="1"/>
    <col min="8934" max="8934" width="11" style="38" customWidth="1"/>
    <col min="8935" max="9178" width="8.88671875" style="38"/>
    <col min="9179" max="9179" width="3.6640625" style="38" bestFit="1" customWidth="1"/>
    <col min="9180" max="9180" width="52.88671875" style="38" customWidth="1"/>
    <col min="9181" max="9181" width="6.6640625" style="38" customWidth="1"/>
    <col min="9182" max="9182" width="5.5546875" style="38" customWidth="1"/>
    <col min="9183" max="9183" width="9.109375" style="38" customWidth="1"/>
    <col min="9184" max="9184" width="8.88671875" style="38" customWidth="1"/>
    <col min="9185" max="9185" width="8.6640625" style="38" customWidth="1"/>
    <col min="9186" max="9186" width="9" style="38" customWidth="1"/>
    <col min="9187" max="9187" width="9.109375" style="38" customWidth="1"/>
    <col min="9188" max="9188" width="9.33203125" style="38" customWidth="1"/>
    <col min="9189" max="9189" width="10" style="38" customWidth="1"/>
    <col min="9190" max="9190" width="11" style="38" customWidth="1"/>
    <col min="9191" max="9434" width="8.88671875" style="38"/>
    <col min="9435" max="9435" width="3.6640625" style="38" bestFit="1" customWidth="1"/>
    <col min="9436" max="9436" width="52.88671875" style="38" customWidth="1"/>
    <col min="9437" max="9437" width="6.6640625" style="38" customWidth="1"/>
    <col min="9438" max="9438" width="5.5546875" style="38" customWidth="1"/>
    <col min="9439" max="9439" width="9.109375" style="38" customWidth="1"/>
    <col min="9440" max="9440" width="8.88671875" style="38" customWidth="1"/>
    <col min="9441" max="9441" width="8.6640625" style="38" customWidth="1"/>
    <col min="9442" max="9442" width="9" style="38" customWidth="1"/>
    <col min="9443" max="9443" width="9.109375" style="38" customWidth="1"/>
    <col min="9444" max="9444" width="9.33203125" style="38" customWidth="1"/>
    <col min="9445" max="9445" width="10" style="38" customWidth="1"/>
    <col min="9446" max="9446" width="11" style="38" customWidth="1"/>
    <col min="9447" max="9690" width="8.88671875" style="38"/>
    <col min="9691" max="9691" width="3.6640625" style="38" bestFit="1" customWidth="1"/>
    <col min="9692" max="9692" width="52.88671875" style="38" customWidth="1"/>
    <col min="9693" max="9693" width="6.6640625" style="38" customWidth="1"/>
    <col min="9694" max="9694" width="5.5546875" style="38" customWidth="1"/>
    <col min="9695" max="9695" width="9.109375" style="38" customWidth="1"/>
    <col min="9696" max="9696" width="8.88671875" style="38" customWidth="1"/>
    <col min="9697" max="9697" width="8.6640625" style="38" customWidth="1"/>
    <col min="9698" max="9698" width="9" style="38" customWidth="1"/>
    <col min="9699" max="9699" width="9.109375" style="38" customWidth="1"/>
    <col min="9700" max="9700" width="9.33203125" style="38" customWidth="1"/>
    <col min="9701" max="9701" width="10" style="38" customWidth="1"/>
    <col min="9702" max="9702" width="11" style="38" customWidth="1"/>
    <col min="9703" max="9946" width="8.88671875" style="38"/>
    <col min="9947" max="9947" width="3.6640625" style="38" bestFit="1" customWidth="1"/>
    <col min="9948" max="9948" width="52.88671875" style="38" customWidth="1"/>
    <col min="9949" max="9949" width="6.6640625" style="38" customWidth="1"/>
    <col min="9950" max="9950" width="5.5546875" style="38" customWidth="1"/>
    <col min="9951" max="9951" width="9.109375" style="38" customWidth="1"/>
    <col min="9952" max="9952" width="8.88671875" style="38" customWidth="1"/>
    <col min="9953" max="9953" width="8.6640625" style="38" customWidth="1"/>
    <col min="9954" max="9954" width="9" style="38" customWidth="1"/>
    <col min="9955" max="9955" width="9.109375" style="38" customWidth="1"/>
    <col min="9956" max="9956" width="9.33203125" style="38" customWidth="1"/>
    <col min="9957" max="9957" width="10" style="38" customWidth="1"/>
    <col min="9958" max="9958" width="11" style="38" customWidth="1"/>
    <col min="9959" max="10202" width="8.88671875" style="38"/>
    <col min="10203" max="10203" width="3.6640625" style="38" bestFit="1" customWidth="1"/>
    <col min="10204" max="10204" width="52.88671875" style="38" customWidth="1"/>
    <col min="10205" max="10205" width="6.6640625" style="38" customWidth="1"/>
    <col min="10206" max="10206" width="5.5546875" style="38" customWidth="1"/>
    <col min="10207" max="10207" width="9.109375" style="38" customWidth="1"/>
    <col min="10208" max="10208" width="8.88671875" style="38" customWidth="1"/>
    <col min="10209" max="10209" width="8.6640625" style="38" customWidth="1"/>
    <col min="10210" max="10210" width="9" style="38" customWidth="1"/>
    <col min="10211" max="10211" width="9.109375" style="38" customWidth="1"/>
    <col min="10212" max="10212" width="9.33203125" style="38" customWidth="1"/>
    <col min="10213" max="10213" width="10" style="38" customWidth="1"/>
    <col min="10214" max="10214" width="11" style="38" customWidth="1"/>
    <col min="10215" max="10458" width="8.88671875" style="38"/>
    <col min="10459" max="10459" width="3.6640625" style="38" bestFit="1" customWidth="1"/>
    <col min="10460" max="10460" width="52.88671875" style="38" customWidth="1"/>
    <col min="10461" max="10461" width="6.6640625" style="38" customWidth="1"/>
    <col min="10462" max="10462" width="5.5546875" style="38" customWidth="1"/>
    <col min="10463" max="10463" width="9.109375" style="38" customWidth="1"/>
    <col min="10464" max="10464" width="8.88671875" style="38" customWidth="1"/>
    <col min="10465" max="10465" width="8.6640625" style="38" customWidth="1"/>
    <col min="10466" max="10466" width="9" style="38" customWidth="1"/>
    <col min="10467" max="10467" width="9.109375" style="38" customWidth="1"/>
    <col min="10468" max="10468" width="9.33203125" style="38" customWidth="1"/>
    <col min="10469" max="10469" width="10" style="38" customWidth="1"/>
    <col min="10470" max="10470" width="11" style="38" customWidth="1"/>
    <col min="10471" max="10714" width="8.88671875" style="38"/>
    <col min="10715" max="10715" width="3.6640625" style="38" bestFit="1" customWidth="1"/>
    <col min="10716" max="10716" width="52.88671875" style="38" customWidth="1"/>
    <col min="10717" max="10717" width="6.6640625" style="38" customWidth="1"/>
    <col min="10718" max="10718" width="5.5546875" style="38" customWidth="1"/>
    <col min="10719" max="10719" width="9.109375" style="38" customWidth="1"/>
    <col min="10720" max="10720" width="8.88671875" style="38" customWidth="1"/>
    <col min="10721" max="10721" width="8.6640625" style="38" customWidth="1"/>
    <col min="10722" max="10722" width="9" style="38" customWidth="1"/>
    <col min="10723" max="10723" width="9.109375" style="38" customWidth="1"/>
    <col min="10724" max="10724" width="9.33203125" style="38" customWidth="1"/>
    <col min="10725" max="10725" width="10" style="38" customWidth="1"/>
    <col min="10726" max="10726" width="11" style="38" customWidth="1"/>
    <col min="10727" max="10970" width="8.88671875" style="38"/>
    <col min="10971" max="10971" width="3.6640625" style="38" bestFit="1" customWidth="1"/>
    <col min="10972" max="10972" width="52.88671875" style="38" customWidth="1"/>
    <col min="10973" max="10973" width="6.6640625" style="38" customWidth="1"/>
    <col min="10974" max="10974" width="5.5546875" style="38" customWidth="1"/>
    <col min="10975" max="10975" width="9.109375" style="38" customWidth="1"/>
    <col min="10976" max="10976" width="8.88671875" style="38" customWidth="1"/>
    <col min="10977" max="10977" width="8.6640625" style="38" customWidth="1"/>
    <col min="10978" max="10978" width="9" style="38" customWidth="1"/>
    <col min="10979" max="10979" width="9.109375" style="38" customWidth="1"/>
    <col min="10980" max="10980" width="9.33203125" style="38" customWidth="1"/>
    <col min="10981" max="10981" width="10" style="38" customWidth="1"/>
    <col min="10982" max="10982" width="11" style="38" customWidth="1"/>
    <col min="10983" max="11226" width="8.88671875" style="38"/>
    <col min="11227" max="11227" width="3.6640625" style="38" bestFit="1" customWidth="1"/>
    <col min="11228" max="11228" width="52.88671875" style="38" customWidth="1"/>
    <col min="11229" max="11229" width="6.6640625" style="38" customWidth="1"/>
    <col min="11230" max="11230" width="5.5546875" style="38" customWidth="1"/>
    <col min="11231" max="11231" width="9.109375" style="38" customWidth="1"/>
    <col min="11232" max="11232" width="8.88671875" style="38" customWidth="1"/>
    <col min="11233" max="11233" width="8.6640625" style="38" customWidth="1"/>
    <col min="11234" max="11234" width="9" style="38" customWidth="1"/>
    <col min="11235" max="11235" width="9.109375" style="38" customWidth="1"/>
    <col min="11236" max="11236" width="9.33203125" style="38" customWidth="1"/>
    <col min="11237" max="11237" width="10" style="38" customWidth="1"/>
    <col min="11238" max="11238" width="11" style="38" customWidth="1"/>
    <col min="11239" max="11482" width="8.88671875" style="38"/>
    <col min="11483" max="11483" width="3.6640625" style="38" bestFit="1" customWidth="1"/>
    <col min="11484" max="11484" width="52.88671875" style="38" customWidth="1"/>
    <col min="11485" max="11485" width="6.6640625" style="38" customWidth="1"/>
    <col min="11486" max="11486" width="5.5546875" style="38" customWidth="1"/>
    <col min="11487" max="11487" width="9.109375" style="38" customWidth="1"/>
    <col min="11488" max="11488" width="8.88671875" style="38" customWidth="1"/>
    <col min="11489" max="11489" width="8.6640625" style="38" customWidth="1"/>
    <col min="11490" max="11490" width="9" style="38" customWidth="1"/>
    <col min="11491" max="11491" width="9.109375" style="38" customWidth="1"/>
    <col min="11492" max="11492" width="9.33203125" style="38" customWidth="1"/>
    <col min="11493" max="11493" width="10" style="38" customWidth="1"/>
    <col min="11494" max="11494" width="11" style="38" customWidth="1"/>
    <col min="11495" max="11738" width="8.88671875" style="38"/>
    <col min="11739" max="11739" width="3.6640625" style="38" bestFit="1" customWidth="1"/>
    <col min="11740" max="11740" width="52.88671875" style="38" customWidth="1"/>
    <col min="11741" max="11741" width="6.6640625" style="38" customWidth="1"/>
    <col min="11742" max="11742" width="5.5546875" style="38" customWidth="1"/>
    <col min="11743" max="11743" width="9.109375" style="38" customWidth="1"/>
    <col min="11744" max="11744" width="8.88671875" style="38" customWidth="1"/>
    <col min="11745" max="11745" width="8.6640625" style="38" customWidth="1"/>
    <col min="11746" max="11746" width="9" style="38" customWidth="1"/>
    <col min="11747" max="11747" width="9.109375" style="38" customWidth="1"/>
    <col min="11748" max="11748" width="9.33203125" style="38" customWidth="1"/>
    <col min="11749" max="11749" width="10" style="38" customWidth="1"/>
    <col min="11750" max="11750" width="11" style="38" customWidth="1"/>
    <col min="11751" max="11994" width="8.88671875" style="38"/>
    <col min="11995" max="11995" width="3.6640625" style="38" bestFit="1" customWidth="1"/>
    <col min="11996" max="11996" width="52.88671875" style="38" customWidth="1"/>
    <col min="11997" max="11997" width="6.6640625" style="38" customWidth="1"/>
    <col min="11998" max="11998" width="5.5546875" style="38" customWidth="1"/>
    <col min="11999" max="11999" width="9.109375" style="38" customWidth="1"/>
    <col min="12000" max="12000" width="8.88671875" style="38" customWidth="1"/>
    <col min="12001" max="12001" width="8.6640625" style="38" customWidth="1"/>
    <col min="12002" max="12002" width="9" style="38" customWidth="1"/>
    <col min="12003" max="12003" width="9.109375" style="38" customWidth="1"/>
    <col min="12004" max="12004" width="9.33203125" style="38" customWidth="1"/>
    <col min="12005" max="12005" width="10" style="38" customWidth="1"/>
    <col min="12006" max="12006" width="11" style="38" customWidth="1"/>
    <col min="12007" max="12250" width="8.88671875" style="38"/>
    <col min="12251" max="12251" width="3.6640625" style="38" bestFit="1" customWidth="1"/>
    <col min="12252" max="12252" width="52.88671875" style="38" customWidth="1"/>
    <col min="12253" max="12253" width="6.6640625" style="38" customWidth="1"/>
    <col min="12254" max="12254" width="5.5546875" style="38" customWidth="1"/>
    <col min="12255" max="12255" width="9.109375" style="38" customWidth="1"/>
    <col min="12256" max="12256" width="8.88671875" style="38" customWidth="1"/>
    <col min="12257" max="12257" width="8.6640625" style="38" customWidth="1"/>
    <col min="12258" max="12258" width="9" style="38" customWidth="1"/>
    <col min="12259" max="12259" width="9.109375" style="38" customWidth="1"/>
    <col min="12260" max="12260" width="9.33203125" style="38" customWidth="1"/>
    <col min="12261" max="12261" width="10" style="38" customWidth="1"/>
    <col min="12262" max="12262" width="11" style="38" customWidth="1"/>
    <col min="12263" max="12506" width="8.88671875" style="38"/>
    <col min="12507" max="12507" width="3.6640625" style="38" bestFit="1" customWidth="1"/>
    <col min="12508" max="12508" width="52.88671875" style="38" customWidth="1"/>
    <col min="12509" max="12509" width="6.6640625" style="38" customWidth="1"/>
    <col min="12510" max="12510" width="5.5546875" style="38" customWidth="1"/>
    <col min="12511" max="12511" width="9.109375" style="38" customWidth="1"/>
    <col min="12512" max="12512" width="8.88671875" style="38" customWidth="1"/>
    <col min="12513" max="12513" width="8.6640625" style="38" customWidth="1"/>
    <col min="12514" max="12514" width="9" style="38" customWidth="1"/>
    <col min="12515" max="12515" width="9.109375" style="38" customWidth="1"/>
    <col min="12516" max="12516" width="9.33203125" style="38" customWidth="1"/>
    <col min="12517" max="12517" width="10" style="38" customWidth="1"/>
    <col min="12518" max="12518" width="11" style="38" customWidth="1"/>
    <col min="12519" max="12762" width="8.88671875" style="38"/>
    <col min="12763" max="12763" width="3.6640625" style="38" bestFit="1" customWidth="1"/>
    <col min="12764" max="12764" width="52.88671875" style="38" customWidth="1"/>
    <col min="12765" max="12765" width="6.6640625" style="38" customWidth="1"/>
    <col min="12766" max="12766" width="5.5546875" style="38" customWidth="1"/>
    <col min="12767" max="12767" width="9.109375" style="38" customWidth="1"/>
    <col min="12768" max="12768" width="8.88671875" style="38" customWidth="1"/>
    <col min="12769" max="12769" width="8.6640625" style="38" customWidth="1"/>
    <col min="12770" max="12770" width="9" style="38" customWidth="1"/>
    <col min="12771" max="12771" width="9.109375" style="38" customWidth="1"/>
    <col min="12772" max="12772" width="9.33203125" style="38" customWidth="1"/>
    <col min="12773" max="12773" width="10" style="38" customWidth="1"/>
    <col min="12774" max="12774" width="11" style="38" customWidth="1"/>
    <col min="12775" max="13018" width="8.88671875" style="38"/>
    <col min="13019" max="13019" width="3.6640625" style="38" bestFit="1" customWidth="1"/>
    <col min="13020" max="13020" width="52.88671875" style="38" customWidth="1"/>
    <col min="13021" max="13021" width="6.6640625" style="38" customWidth="1"/>
    <col min="13022" max="13022" width="5.5546875" style="38" customWidth="1"/>
    <col min="13023" max="13023" width="9.109375" style="38" customWidth="1"/>
    <col min="13024" max="13024" width="8.88671875" style="38" customWidth="1"/>
    <col min="13025" max="13025" width="8.6640625" style="38" customWidth="1"/>
    <col min="13026" max="13026" width="9" style="38" customWidth="1"/>
    <col min="13027" max="13027" width="9.109375" style="38" customWidth="1"/>
    <col min="13028" max="13028" width="9.33203125" style="38" customWidth="1"/>
    <col min="13029" max="13029" width="10" style="38" customWidth="1"/>
    <col min="13030" max="13030" width="11" style="38" customWidth="1"/>
    <col min="13031" max="13274" width="8.88671875" style="38"/>
    <col min="13275" max="13275" width="3.6640625" style="38" bestFit="1" customWidth="1"/>
    <col min="13276" max="13276" width="52.88671875" style="38" customWidth="1"/>
    <col min="13277" max="13277" width="6.6640625" style="38" customWidth="1"/>
    <col min="13278" max="13278" width="5.5546875" style="38" customWidth="1"/>
    <col min="13279" max="13279" width="9.109375" style="38" customWidth="1"/>
    <col min="13280" max="13280" width="8.88671875" style="38" customWidth="1"/>
    <col min="13281" max="13281" width="8.6640625" style="38" customWidth="1"/>
    <col min="13282" max="13282" width="9" style="38" customWidth="1"/>
    <col min="13283" max="13283" width="9.109375" style="38" customWidth="1"/>
    <col min="13284" max="13284" width="9.33203125" style="38" customWidth="1"/>
    <col min="13285" max="13285" width="10" style="38" customWidth="1"/>
    <col min="13286" max="13286" width="11" style="38" customWidth="1"/>
    <col min="13287" max="13530" width="8.88671875" style="38"/>
    <col min="13531" max="13531" width="3.6640625" style="38" bestFit="1" customWidth="1"/>
    <col min="13532" max="13532" width="52.88671875" style="38" customWidth="1"/>
    <col min="13533" max="13533" width="6.6640625" style="38" customWidth="1"/>
    <col min="13534" max="13534" width="5.5546875" style="38" customWidth="1"/>
    <col min="13535" max="13535" width="9.109375" style="38" customWidth="1"/>
    <col min="13536" max="13536" width="8.88671875" style="38" customWidth="1"/>
    <col min="13537" max="13537" width="8.6640625" style="38" customWidth="1"/>
    <col min="13538" max="13538" width="9" style="38" customWidth="1"/>
    <col min="13539" max="13539" width="9.109375" style="38" customWidth="1"/>
    <col min="13540" max="13540" width="9.33203125" style="38" customWidth="1"/>
    <col min="13541" max="13541" width="10" style="38" customWidth="1"/>
    <col min="13542" max="13542" width="11" style="38" customWidth="1"/>
    <col min="13543" max="13786" width="8.88671875" style="38"/>
    <col min="13787" max="13787" width="3.6640625" style="38" bestFit="1" customWidth="1"/>
    <col min="13788" max="13788" width="52.88671875" style="38" customWidth="1"/>
    <col min="13789" max="13789" width="6.6640625" style="38" customWidth="1"/>
    <col min="13790" max="13790" width="5.5546875" style="38" customWidth="1"/>
    <col min="13791" max="13791" width="9.109375" style="38" customWidth="1"/>
    <col min="13792" max="13792" width="8.88671875" style="38" customWidth="1"/>
    <col min="13793" max="13793" width="8.6640625" style="38" customWidth="1"/>
    <col min="13794" max="13794" width="9" style="38" customWidth="1"/>
    <col min="13795" max="13795" width="9.109375" style="38" customWidth="1"/>
    <col min="13796" max="13796" width="9.33203125" style="38" customWidth="1"/>
    <col min="13797" max="13797" width="10" style="38" customWidth="1"/>
    <col min="13798" max="13798" width="11" style="38" customWidth="1"/>
    <col min="13799" max="14042" width="8.88671875" style="38"/>
    <col min="14043" max="14043" width="3.6640625" style="38" bestFit="1" customWidth="1"/>
    <col min="14044" max="14044" width="52.88671875" style="38" customWidth="1"/>
    <col min="14045" max="14045" width="6.6640625" style="38" customWidth="1"/>
    <col min="14046" max="14046" width="5.5546875" style="38" customWidth="1"/>
    <col min="14047" max="14047" width="9.109375" style="38" customWidth="1"/>
    <col min="14048" max="14048" width="8.88671875" style="38" customWidth="1"/>
    <col min="14049" max="14049" width="8.6640625" style="38" customWidth="1"/>
    <col min="14050" max="14050" width="9" style="38" customWidth="1"/>
    <col min="14051" max="14051" width="9.109375" style="38" customWidth="1"/>
    <col min="14052" max="14052" width="9.33203125" style="38" customWidth="1"/>
    <col min="14053" max="14053" width="10" style="38" customWidth="1"/>
    <col min="14054" max="14054" width="11" style="38" customWidth="1"/>
    <col min="14055" max="14298" width="8.88671875" style="38"/>
    <col min="14299" max="14299" width="3.6640625" style="38" bestFit="1" customWidth="1"/>
    <col min="14300" max="14300" width="52.88671875" style="38" customWidth="1"/>
    <col min="14301" max="14301" width="6.6640625" style="38" customWidth="1"/>
    <col min="14302" max="14302" width="5.5546875" style="38" customWidth="1"/>
    <col min="14303" max="14303" width="9.109375" style="38" customWidth="1"/>
    <col min="14304" max="14304" width="8.88671875" style="38" customWidth="1"/>
    <col min="14305" max="14305" width="8.6640625" style="38" customWidth="1"/>
    <col min="14306" max="14306" width="9" style="38" customWidth="1"/>
    <col min="14307" max="14307" width="9.109375" style="38" customWidth="1"/>
    <col min="14308" max="14308" width="9.33203125" style="38" customWidth="1"/>
    <col min="14309" max="14309" width="10" style="38" customWidth="1"/>
    <col min="14310" max="14310" width="11" style="38" customWidth="1"/>
    <col min="14311" max="14554" width="8.88671875" style="38"/>
    <col min="14555" max="14555" width="3.6640625" style="38" bestFit="1" customWidth="1"/>
    <col min="14556" max="14556" width="52.88671875" style="38" customWidth="1"/>
    <col min="14557" max="14557" width="6.6640625" style="38" customWidth="1"/>
    <col min="14558" max="14558" width="5.5546875" style="38" customWidth="1"/>
    <col min="14559" max="14559" width="9.109375" style="38" customWidth="1"/>
    <col min="14560" max="14560" width="8.88671875" style="38" customWidth="1"/>
    <col min="14561" max="14561" width="8.6640625" style="38" customWidth="1"/>
    <col min="14562" max="14562" width="9" style="38" customWidth="1"/>
    <col min="14563" max="14563" width="9.109375" style="38" customWidth="1"/>
    <col min="14564" max="14564" width="9.33203125" style="38" customWidth="1"/>
    <col min="14565" max="14565" width="10" style="38" customWidth="1"/>
    <col min="14566" max="14566" width="11" style="38" customWidth="1"/>
    <col min="14567" max="14810" width="8.88671875" style="38"/>
    <col min="14811" max="14811" width="3.6640625" style="38" bestFit="1" customWidth="1"/>
    <col min="14812" max="14812" width="52.88671875" style="38" customWidth="1"/>
    <col min="14813" max="14813" width="6.6640625" style="38" customWidth="1"/>
    <col min="14814" max="14814" width="5.5546875" style="38" customWidth="1"/>
    <col min="14815" max="14815" width="9.109375" style="38" customWidth="1"/>
    <col min="14816" max="14816" width="8.88671875" style="38" customWidth="1"/>
    <col min="14817" max="14817" width="8.6640625" style="38" customWidth="1"/>
    <col min="14818" max="14818" width="9" style="38" customWidth="1"/>
    <col min="14819" max="14819" width="9.109375" style="38" customWidth="1"/>
    <col min="14820" max="14820" width="9.33203125" style="38" customWidth="1"/>
    <col min="14821" max="14821" width="10" style="38" customWidth="1"/>
    <col min="14822" max="14822" width="11" style="38" customWidth="1"/>
    <col min="14823" max="15066" width="8.88671875" style="38"/>
    <col min="15067" max="15067" width="3.6640625" style="38" bestFit="1" customWidth="1"/>
    <col min="15068" max="15068" width="52.88671875" style="38" customWidth="1"/>
    <col min="15069" max="15069" width="6.6640625" style="38" customWidth="1"/>
    <col min="15070" max="15070" width="5.5546875" style="38" customWidth="1"/>
    <col min="15071" max="15071" width="9.109375" style="38" customWidth="1"/>
    <col min="15072" max="15072" width="8.88671875" style="38" customWidth="1"/>
    <col min="15073" max="15073" width="8.6640625" style="38" customWidth="1"/>
    <col min="15074" max="15074" width="9" style="38" customWidth="1"/>
    <col min="15075" max="15075" width="9.109375" style="38" customWidth="1"/>
    <col min="15076" max="15076" width="9.33203125" style="38" customWidth="1"/>
    <col min="15077" max="15077" width="10" style="38" customWidth="1"/>
    <col min="15078" max="15078" width="11" style="38" customWidth="1"/>
    <col min="15079" max="15322" width="8.88671875" style="38"/>
    <col min="15323" max="15323" width="3.6640625" style="38" bestFit="1" customWidth="1"/>
    <col min="15324" max="15324" width="52.88671875" style="38" customWidth="1"/>
    <col min="15325" max="15325" width="6.6640625" style="38" customWidth="1"/>
    <col min="15326" max="15326" width="5.5546875" style="38" customWidth="1"/>
    <col min="15327" max="15327" width="9.109375" style="38" customWidth="1"/>
    <col min="15328" max="15328" width="8.88671875" style="38" customWidth="1"/>
    <col min="15329" max="15329" width="8.6640625" style="38" customWidth="1"/>
    <col min="15330" max="15330" width="9" style="38" customWidth="1"/>
    <col min="15331" max="15331" width="9.109375" style="38" customWidth="1"/>
    <col min="15332" max="15332" width="9.33203125" style="38" customWidth="1"/>
    <col min="15333" max="15333" width="10" style="38" customWidth="1"/>
    <col min="15334" max="15334" width="11" style="38" customWidth="1"/>
    <col min="15335" max="15578" width="8.88671875" style="38"/>
    <col min="15579" max="15579" width="3.6640625" style="38" bestFit="1" customWidth="1"/>
    <col min="15580" max="15580" width="52.88671875" style="38" customWidth="1"/>
    <col min="15581" max="15581" width="6.6640625" style="38" customWidth="1"/>
    <col min="15582" max="15582" width="5.5546875" style="38" customWidth="1"/>
    <col min="15583" max="15583" width="9.109375" style="38" customWidth="1"/>
    <col min="15584" max="15584" width="8.88671875" style="38" customWidth="1"/>
    <col min="15585" max="15585" width="8.6640625" style="38" customWidth="1"/>
    <col min="15586" max="15586" width="9" style="38" customWidth="1"/>
    <col min="15587" max="15587" width="9.109375" style="38" customWidth="1"/>
    <col min="15588" max="15588" width="9.33203125" style="38" customWidth="1"/>
    <col min="15589" max="15589" width="10" style="38" customWidth="1"/>
    <col min="15590" max="15590" width="11" style="38" customWidth="1"/>
    <col min="15591" max="15834" width="8.88671875" style="38"/>
    <col min="15835" max="15835" width="3.6640625" style="38" bestFit="1" customWidth="1"/>
    <col min="15836" max="15836" width="52.88671875" style="38" customWidth="1"/>
    <col min="15837" max="15837" width="6.6640625" style="38" customWidth="1"/>
    <col min="15838" max="15838" width="5.5546875" style="38" customWidth="1"/>
    <col min="15839" max="15839" width="9.109375" style="38" customWidth="1"/>
    <col min="15840" max="15840" width="8.88671875" style="38" customWidth="1"/>
    <col min="15841" max="15841" width="8.6640625" style="38" customWidth="1"/>
    <col min="15842" max="15842" width="9" style="38" customWidth="1"/>
    <col min="15843" max="15843" width="9.109375" style="38" customWidth="1"/>
    <col min="15844" max="15844" width="9.33203125" style="38" customWidth="1"/>
    <col min="15845" max="15845" width="10" style="38" customWidth="1"/>
    <col min="15846" max="15846" width="11" style="38" customWidth="1"/>
    <col min="15847" max="16090" width="8.88671875" style="38"/>
    <col min="16091" max="16091" width="3.6640625" style="38" bestFit="1" customWidth="1"/>
    <col min="16092" max="16092" width="52.88671875" style="38" customWidth="1"/>
    <col min="16093" max="16093" width="6.6640625" style="38" customWidth="1"/>
    <col min="16094" max="16094" width="5.5546875" style="38" customWidth="1"/>
    <col min="16095" max="16095" width="9.109375" style="38" customWidth="1"/>
    <col min="16096" max="16096" width="8.88671875" style="38" customWidth="1"/>
    <col min="16097" max="16097" width="8.6640625" style="38" customWidth="1"/>
    <col min="16098" max="16098" width="9" style="38" customWidth="1"/>
    <col min="16099" max="16099" width="9.109375" style="38" customWidth="1"/>
    <col min="16100" max="16100" width="9.33203125" style="38" customWidth="1"/>
    <col min="16101" max="16101" width="10" style="38" customWidth="1"/>
    <col min="16102" max="16102" width="11" style="38" customWidth="1"/>
    <col min="16103" max="16384" width="8.88671875" style="38"/>
  </cols>
  <sheetData>
    <row r="1" spans="2:7">
      <c r="B1" s="269" t="s">
        <v>99</v>
      </c>
      <c r="C1" s="269"/>
      <c r="D1" s="269"/>
      <c r="E1" s="269"/>
      <c r="F1" s="269"/>
      <c r="G1" s="269"/>
    </row>
    <row r="2" spans="2:7" ht="7.2" customHeight="1"/>
    <row r="3" spans="2:7">
      <c r="B3" s="269" t="s">
        <v>196</v>
      </c>
      <c r="C3" s="269"/>
      <c r="D3" s="269"/>
      <c r="E3" s="269"/>
      <c r="F3" s="269"/>
      <c r="G3" s="269"/>
    </row>
    <row r="4" spans="2:7">
      <c r="B4" s="155" t="s">
        <v>108</v>
      </c>
      <c r="C4" s="155" t="s">
        <v>116</v>
      </c>
      <c r="D4" s="155" t="s">
        <v>109</v>
      </c>
      <c r="E4" s="155" t="s">
        <v>158</v>
      </c>
      <c r="F4" s="156" t="s">
        <v>110</v>
      </c>
      <c r="G4" s="156" t="s">
        <v>111</v>
      </c>
    </row>
    <row r="5" spans="2:7">
      <c r="B5" s="140">
        <v>1</v>
      </c>
      <c r="C5" s="141" t="s">
        <v>199</v>
      </c>
      <c r="D5" s="142" t="s">
        <v>109</v>
      </c>
      <c r="E5" s="143">
        <v>5</v>
      </c>
      <c r="F5" s="166">
        <v>23.23</v>
      </c>
      <c r="G5" s="145">
        <f>E5*F5</f>
        <v>116.15</v>
      </c>
    </row>
    <row r="6" spans="2:7">
      <c r="B6" s="40">
        <v>2</v>
      </c>
      <c r="C6" s="41" t="s">
        <v>200</v>
      </c>
      <c r="D6" s="43" t="s">
        <v>109</v>
      </c>
      <c r="E6" s="42">
        <v>5</v>
      </c>
      <c r="F6" s="167">
        <v>73.599999999999994</v>
      </c>
      <c r="G6" s="46">
        <f>E6*F6</f>
        <v>368</v>
      </c>
    </row>
    <row r="7" spans="2:7">
      <c r="B7" s="40">
        <v>3</v>
      </c>
      <c r="C7" s="41" t="s">
        <v>201</v>
      </c>
      <c r="D7" s="43" t="s">
        <v>159</v>
      </c>
      <c r="E7" s="42">
        <v>2</v>
      </c>
      <c r="F7" s="167">
        <v>81.42</v>
      </c>
      <c r="G7" s="46">
        <f>E7*F7</f>
        <v>162.84</v>
      </c>
    </row>
    <row r="8" spans="2:7">
      <c r="B8" s="270" t="s">
        <v>133</v>
      </c>
      <c r="C8" s="270"/>
      <c r="D8" s="270"/>
      <c r="E8" s="270"/>
      <c r="F8" s="271">
        <f>SUM(G5:G7)</f>
        <v>646.99</v>
      </c>
      <c r="G8" s="272"/>
    </row>
    <row r="9" spans="2:7" hidden="1">
      <c r="B9" s="270" t="s">
        <v>134</v>
      </c>
      <c r="C9" s="270"/>
      <c r="D9" s="270"/>
      <c r="E9" s="270"/>
      <c r="F9" s="271">
        <f>F8/12</f>
        <v>53.915833333333332</v>
      </c>
      <c r="G9" s="272"/>
    </row>
    <row r="10" spans="2:7" ht="7.5" customHeight="1"/>
    <row r="11" spans="2:7">
      <c r="B11" s="138"/>
    </row>
    <row r="12" spans="2:7">
      <c r="B12" s="138"/>
    </row>
  </sheetData>
  <mergeCells count="6">
    <mergeCell ref="B1:G1"/>
    <mergeCell ref="B3:G3"/>
    <mergeCell ref="B8:E8"/>
    <mergeCell ref="F8:G8"/>
    <mergeCell ref="B9:E9"/>
    <mergeCell ref="F9:G9"/>
  </mergeCells>
  <pageMargins left="0.511811024" right="0.511811024" top="0.67708333333333337" bottom="0.51041666666666663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showWhiteSpace="0" view="pageLayout" zoomScaleNormal="115" workbookViewId="0">
      <selection activeCell="E7" sqref="E7"/>
    </sheetView>
  </sheetViews>
  <sheetFormatPr defaultRowHeight="15.6"/>
  <cols>
    <col min="1" max="1" width="7.5546875" style="38" customWidth="1"/>
    <col min="2" max="2" width="12.44140625" style="39" customWidth="1"/>
    <col min="3" max="3" width="61.5546875" style="38" customWidth="1"/>
    <col min="4" max="4" width="8.6640625" style="38" customWidth="1"/>
    <col min="5" max="5" width="7.6640625" style="38" customWidth="1"/>
    <col min="6" max="6" width="16.44140625" style="44" customWidth="1"/>
    <col min="7" max="7" width="15.88671875" style="44" customWidth="1"/>
    <col min="8" max="8" width="7.5546875" style="38" customWidth="1"/>
    <col min="9" max="9" width="9.33203125" style="38" customWidth="1"/>
    <col min="10" max="10" width="10" style="38" customWidth="1"/>
    <col min="11" max="11" width="11" style="38" customWidth="1"/>
    <col min="12" max="218" width="9.109375" style="38"/>
    <col min="219" max="219" width="3.6640625" style="38" bestFit="1" customWidth="1"/>
    <col min="220" max="220" width="52.88671875" style="38" customWidth="1"/>
    <col min="221" max="221" width="6.6640625" style="38" customWidth="1"/>
    <col min="222" max="222" width="5.5546875" style="38" customWidth="1"/>
    <col min="223" max="223" width="9.109375" style="38" customWidth="1"/>
    <col min="224" max="224" width="8.88671875" style="38" customWidth="1"/>
    <col min="225" max="225" width="8.6640625" style="38" customWidth="1"/>
    <col min="226" max="226" width="9" style="38" customWidth="1"/>
    <col min="227" max="227" width="9.109375" style="38" customWidth="1"/>
    <col min="228" max="228" width="9.33203125" style="38" customWidth="1"/>
    <col min="229" max="229" width="10" style="38" customWidth="1"/>
    <col min="230" max="230" width="11" style="38" customWidth="1"/>
    <col min="231" max="474" width="9.109375" style="38"/>
    <col min="475" max="475" width="3.6640625" style="38" bestFit="1" customWidth="1"/>
    <col min="476" max="476" width="52.88671875" style="38" customWidth="1"/>
    <col min="477" max="477" width="6.6640625" style="38" customWidth="1"/>
    <col min="478" max="478" width="5.5546875" style="38" customWidth="1"/>
    <col min="479" max="479" width="9.109375" style="38" customWidth="1"/>
    <col min="480" max="480" width="8.88671875" style="38" customWidth="1"/>
    <col min="481" max="481" width="8.6640625" style="38" customWidth="1"/>
    <col min="482" max="482" width="9" style="38" customWidth="1"/>
    <col min="483" max="483" width="9.109375" style="38" customWidth="1"/>
    <col min="484" max="484" width="9.33203125" style="38" customWidth="1"/>
    <col min="485" max="485" width="10" style="38" customWidth="1"/>
    <col min="486" max="486" width="11" style="38" customWidth="1"/>
    <col min="487" max="730" width="9.109375" style="38"/>
    <col min="731" max="731" width="3.6640625" style="38" bestFit="1" customWidth="1"/>
    <col min="732" max="732" width="52.88671875" style="38" customWidth="1"/>
    <col min="733" max="733" width="6.6640625" style="38" customWidth="1"/>
    <col min="734" max="734" width="5.5546875" style="38" customWidth="1"/>
    <col min="735" max="735" width="9.109375" style="38" customWidth="1"/>
    <col min="736" max="736" width="8.88671875" style="38" customWidth="1"/>
    <col min="737" max="737" width="8.6640625" style="38" customWidth="1"/>
    <col min="738" max="738" width="9" style="38" customWidth="1"/>
    <col min="739" max="739" width="9.109375" style="38" customWidth="1"/>
    <col min="740" max="740" width="9.33203125" style="38" customWidth="1"/>
    <col min="741" max="741" width="10" style="38" customWidth="1"/>
    <col min="742" max="742" width="11" style="38" customWidth="1"/>
    <col min="743" max="986" width="9.109375" style="38"/>
    <col min="987" max="987" width="3.6640625" style="38" bestFit="1" customWidth="1"/>
    <col min="988" max="988" width="52.88671875" style="38" customWidth="1"/>
    <col min="989" max="989" width="6.6640625" style="38" customWidth="1"/>
    <col min="990" max="990" width="5.5546875" style="38" customWidth="1"/>
    <col min="991" max="991" width="9.109375" style="38" customWidth="1"/>
    <col min="992" max="992" width="8.88671875" style="38" customWidth="1"/>
    <col min="993" max="993" width="8.6640625" style="38" customWidth="1"/>
    <col min="994" max="994" width="9" style="38" customWidth="1"/>
    <col min="995" max="995" width="9.109375" style="38" customWidth="1"/>
    <col min="996" max="996" width="9.33203125" style="38" customWidth="1"/>
    <col min="997" max="997" width="10" style="38" customWidth="1"/>
    <col min="998" max="998" width="11" style="38" customWidth="1"/>
    <col min="999" max="1242" width="9.109375" style="38"/>
    <col min="1243" max="1243" width="3.6640625" style="38" bestFit="1" customWidth="1"/>
    <col min="1244" max="1244" width="52.88671875" style="38" customWidth="1"/>
    <col min="1245" max="1245" width="6.6640625" style="38" customWidth="1"/>
    <col min="1246" max="1246" width="5.5546875" style="38" customWidth="1"/>
    <col min="1247" max="1247" width="9.109375" style="38" customWidth="1"/>
    <col min="1248" max="1248" width="8.88671875" style="38" customWidth="1"/>
    <col min="1249" max="1249" width="8.6640625" style="38" customWidth="1"/>
    <col min="1250" max="1250" width="9" style="38" customWidth="1"/>
    <col min="1251" max="1251" width="9.109375" style="38" customWidth="1"/>
    <col min="1252" max="1252" width="9.33203125" style="38" customWidth="1"/>
    <col min="1253" max="1253" width="10" style="38" customWidth="1"/>
    <col min="1254" max="1254" width="11" style="38" customWidth="1"/>
    <col min="1255" max="1498" width="9.109375" style="38"/>
    <col min="1499" max="1499" width="3.6640625" style="38" bestFit="1" customWidth="1"/>
    <col min="1500" max="1500" width="52.88671875" style="38" customWidth="1"/>
    <col min="1501" max="1501" width="6.6640625" style="38" customWidth="1"/>
    <col min="1502" max="1502" width="5.5546875" style="38" customWidth="1"/>
    <col min="1503" max="1503" width="9.109375" style="38" customWidth="1"/>
    <col min="1504" max="1504" width="8.88671875" style="38" customWidth="1"/>
    <col min="1505" max="1505" width="8.6640625" style="38" customWidth="1"/>
    <col min="1506" max="1506" width="9" style="38" customWidth="1"/>
    <col min="1507" max="1507" width="9.109375" style="38" customWidth="1"/>
    <col min="1508" max="1508" width="9.33203125" style="38" customWidth="1"/>
    <col min="1509" max="1509" width="10" style="38" customWidth="1"/>
    <col min="1510" max="1510" width="11" style="38" customWidth="1"/>
    <col min="1511" max="1754" width="9.109375" style="38"/>
    <col min="1755" max="1755" width="3.6640625" style="38" bestFit="1" customWidth="1"/>
    <col min="1756" max="1756" width="52.88671875" style="38" customWidth="1"/>
    <col min="1757" max="1757" width="6.6640625" style="38" customWidth="1"/>
    <col min="1758" max="1758" width="5.5546875" style="38" customWidth="1"/>
    <col min="1759" max="1759" width="9.109375" style="38" customWidth="1"/>
    <col min="1760" max="1760" width="8.88671875" style="38" customWidth="1"/>
    <col min="1761" max="1761" width="8.6640625" style="38" customWidth="1"/>
    <col min="1762" max="1762" width="9" style="38" customWidth="1"/>
    <col min="1763" max="1763" width="9.109375" style="38" customWidth="1"/>
    <col min="1764" max="1764" width="9.33203125" style="38" customWidth="1"/>
    <col min="1765" max="1765" width="10" style="38" customWidth="1"/>
    <col min="1766" max="1766" width="11" style="38" customWidth="1"/>
    <col min="1767" max="2010" width="9.109375" style="38"/>
    <col min="2011" max="2011" width="3.6640625" style="38" bestFit="1" customWidth="1"/>
    <col min="2012" max="2012" width="52.88671875" style="38" customWidth="1"/>
    <col min="2013" max="2013" width="6.6640625" style="38" customWidth="1"/>
    <col min="2014" max="2014" width="5.5546875" style="38" customWidth="1"/>
    <col min="2015" max="2015" width="9.109375" style="38" customWidth="1"/>
    <col min="2016" max="2016" width="8.88671875" style="38" customWidth="1"/>
    <col min="2017" max="2017" width="8.6640625" style="38" customWidth="1"/>
    <col min="2018" max="2018" width="9" style="38" customWidth="1"/>
    <col min="2019" max="2019" width="9.109375" style="38" customWidth="1"/>
    <col min="2020" max="2020" width="9.33203125" style="38" customWidth="1"/>
    <col min="2021" max="2021" width="10" style="38" customWidth="1"/>
    <col min="2022" max="2022" width="11" style="38" customWidth="1"/>
    <col min="2023" max="2266" width="9.109375" style="38"/>
    <col min="2267" max="2267" width="3.6640625" style="38" bestFit="1" customWidth="1"/>
    <col min="2268" max="2268" width="52.88671875" style="38" customWidth="1"/>
    <col min="2269" max="2269" width="6.6640625" style="38" customWidth="1"/>
    <col min="2270" max="2270" width="5.5546875" style="38" customWidth="1"/>
    <col min="2271" max="2271" width="9.109375" style="38" customWidth="1"/>
    <col min="2272" max="2272" width="8.88671875" style="38" customWidth="1"/>
    <col min="2273" max="2273" width="8.6640625" style="38" customWidth="1"/>
    <col min="2274" max="2274" width="9" style="38" customWidth="1"/>
    <col min="2275" max="2275" width="9.109375" style="38" customWidth="1"/>
    <col min="2276" max="2276" width="9.33203125" style="38" customWidth="1"/>
    <col min="2277" max="2277" width="10" style="38" customWidth="1"/>
    <col min="2278" max="2278" width="11" style="38" customWidth="1"/>
    <col min="2279" max="2522" width="9.109375" style="38"/>
    <col min="2523" max="2523" width="3.6640625" style="38" bestFit="1" customWidth="1"/>
    <col min="2524" max="2524" width="52.88671875" style="38" customWidth="1"/>
    <col min="2525" max="2525" width="6.6640625" style="38" customWidth="1"/>
    <col min="2526" max="2526" width="5.5546875" style="38" customWidth="1"/>
    <col min="2527" max="2527" width="9.109375" style="38" customWidth="1"/>
    <col min="2528" max="2528" width="8.88671875" style="38" customWidth="1"/>
    <col min="2529" max="2529" width="8.6640625" style="38" customWidth="1"/>
    <col min="2530" max="2530" width="9" style="38" customWidth="1"/>
    <col min="2531" max="2531" width="9.109375" style="38" customWidth="1"/>
    <col min="2532" max="2532" width="9.33203125" style="38" customWidth="1"/>
    <col min="2533" max="2533" width="10" style="38" customWidth="1"/>
    <col min="2534" max="2534" width="11" style="38" customWidth="1"/>
    <col min="2535" max="2778" width="9.109375" style="38"/>
    <col min="2779" max="2779" width="3.6640625" style="38" bestFit="1" customWidth="1"/>
    <col min="2780" max="2780" width="52.88671875" style="38" customWidth="1"/>
    <col min="2781" max="2781" width="6.6640625" style="38" customWidth="1"/>
    <col min="2782" max="2782" width="5.5546875" style="38" customWidth="1"/>
    <col min="2783" max="2783" width="9.109375" style="38" customWidth="1"/>
    <col min="2784" max="2784" width="8.88671875" style="38" customWidth="1"/>
    <col min="2785" max="2785" width="8.6640625" style="38" customWidth="1"/>
    <col min="2786" max="2786" width="9" style="38" customWidth="1"/>
    <col min="2787" max="2787" width="9.109375" style="38" customWidth="1"/>
    <col min="2788" max="2788" width="9.33203125" style="38" customWidth="1"/>
    <col min="2789" max="2789" width="10" style="38" customWidth="1"/>
    <col min="2790" max="2790" width="11" style="38" customWidth="1"/>
    <col min="2791" max="3034" width="9.109375" style="38"/>
    <col min="3035" max="3035" width="3.6640625" style="38" bestFit="1" customWidth="1"/>
    <col min="3036" max="3036" width="52.88671875" style="38" customWidth="1"/>
    <col min="3037" max="3037" width="6.6640625" style="38" customWidth="1"/>
    <col min="3038" max="3038" width="5.5546875" style="38" customWidth="1"/>
    <col min="3039" max="3039" width="9.109375" style="38" customWidth="1"/>
    <col min="3040" max="3040" width="8.88671875" style="38" customWidth="1"/>
    <col min="3041" max="3041" width="8.6640625" style="38" customWidth="1"/>
    <col min="3042" max="3042" width="9" style="38" customWidth="1"/>
    <col min="3043" max="3043" width="9.109375" style="38" customWidth="1"/>
    <col min="3044" max="3044" width="9.33203125" style="38" customWidth="1"/>
    <col min="3045" max="3045" width="10" style="38" customWidth="1"/>
    <col min="3046" max="3046" width="11" style="38" customWidth="1"/>
    <col min="3047" max="3290" width="9.109375" style="38"/>
    <col min="3291" max="3291" width="3.6640625" style="38" bestFit="1" customWidth="1"/>
    <col min="3292" max="3292" width="52.88671875" style="38" customWidth="1"/>
    <col min="3293" max="3293" width="6.6640625" style="38" customWidth="1"/>
    <col min="3294" max="3294" width="5.5546875" style="38" customWidth="1"/>
    <col min="3295" max="3295" width="9.109375" style="38" customWidth="1"/>
    <col min="3296" max="3296" width="8.88671875" style="38" customWidth="1"/>
    <col min="3297" max="3297" width="8.6640625" style="38" customWidth="1"/>
    <col min="3298" max="3298" width="9" style="38" customWidth="1"/>
    <col min="3299" max="3299" width="9.109375" style="38" customWidth="1"/>
    <col min="3300" max="3300" width="9.33203125" style="38" customWidth="1"/>
    <col min="3301" max="3301" width="10" style="38" customWidth="1"/>
    <col min="3302" max="3302" width="11" style="38" customWidth="1"/>
    <col min="3303" max="3546" width="9.109375" style="38"/>
    <col min="3547" max="3547" width="3.6640625" style="38" bestFit="1" customWidth="1"/>
    <col min="3548" max="3548" width="52.88671875" style="38" customWidth="1"/>
    <col min="3549" max="3549" width="6.6640625" style="38" customWidth="1"/>
    <col min="3550" max="3550" width="5.5546875" style="38" customWidth="1"/>
    <col min="3551" max="3551" width="9.109375" style="38" customWidth="1"/>
    <col min="3552" max="3552" width="8.88671875" style="38" customWidth="1"/>
    <col min="3553" max="3553" width="8.6640625" style="38" customWidth="1"/>
    <col min="3554" max="3554" width="9" style="38" customWidth="1"/>
    <col min="3555" max="3555" width="9.109375" style="38" customWidth="1"/>
    <col min="3556" max="3556" width="9.33203125" style="38" customWidth="1"/>
    <col min="3557" max="3557" width="10" style="38" customWidth="1"/>
    <col min="3558" max="3558" width="11" style="38" customWidth="1"/>
    <col min="3559" max="3802" width="9.109375" style="38"/>
    <col min="3803" max="3803" width="3.6640625" style="38" bestFit="1" customWidth="1"/>
    <col min="3804" max="3804" width="52.88671875" style="38" customWidth="1"/>
    <col min="3805" max="3805" width="6.6640625" style="38" customWidth="1"/>
    <col min="3806" max="3806" width="5.5546875" style="38" customWidth="1"/>
    <col min="3807" max="3807" width="9.109375" style="38" customWidth="1"/>
    <col min="3808" max="3808" width="8.88671875" style="38" customWidth="1"/>
    <col min="3809" max="3809" width="8.6640625" style="38" customWidth="1"/>
    <col min="3810" max="3810" width="9" style="38" customWidth="1"/>
    <col min="3811" max="3811" width="9.109375" style="38" customWidth="1"/>
    <col min="3812" max="3812" width="9.33203125" style="38" customWidth="1"/>
    <col min="3813" max="3813" width="10" style="38" customWidth="1"/>
    <col min="3814" max="3814" width="11" style="38" customWidth="1"/>
    <col min="3815" max="4058" width="9.109375" style="38"/>
    <col min="4059" max="4059" width="3.6640625" style="38" bestFit="1" customWidth="1"/>
    <col min="4060" max="4060" width="52.88671875" style="38" customWidth="1"/>
    <col min="4061" max="4061" width="6.6640625" style="38" customWidth="1"/>
    <col min="4062" max="4062" width="5.5546875" style="38" customWidth="1"/>
    <col min="4063" max="4063" width="9.109375" style="38" customWidth="1"/>
    <col min="4064" max="4064" width="8.88671875" style="38" customWidth="1"/>
    <col min="4065" max="4065" width="8.6640625" style="38" customWidth="1"/>
    <col min="4066" max="4066" width="9" style="38" customWidth="1"/>
    <col min="4067" max="4067" width="9.109375" style="38" customWidth="1"/>
    <col min="4068" max="4068" width="9.33203125" style="38" customWidth="1"/>
    <col min="4069" max="4069" width="10" style="38" customWidth="1"/>
    <col min="4070" max="4070" width="11" style="38" customWidth="1"/>
    <col min="4071" max="4314" width="9.109375" style="38"/>
    <col min="4315" max="4315" width="3.6640625" style="38" bestFit="1" customWidth="1"/>
    <col min="4316" max="4316" width="52.88671875" style="38" customWidth="1"/>
    <col min="4317" max="4317" width="6.6640625" style="38" customWidth="1"/>
    <col min="4318" max="4318" width="5.5546875" style="38" customWidth="1"/>
    <col min="4319" max="4319" width="9.109375" style="38" customWidth="1"/>
    <col min="4320" max="4320" width="8.88671875" style="38" customWidth="1"/>
    <col min="4321" max="4321" width="8.6640625" style="38" customWidth="1"/>
    <col min="4322" max="4322" width="9" style="38" customWidth="1"/>
    <col min="4323" max="4323" width="9.109375" style="38" customWidth="1"/>
    <col min="4324" max="4324" width="9.33203125" style="38" customWidth="1"/>
    <col min="4325" max="4325" width="10" style="38" customWidth="1"/>
    <col min="4326" max="4326" width="11" style="38" customWidth="1"/>
    <col min="4327" max="4570" width="9.109375" style="38"/>
    <col min="4571" max="4571" width="3.6640625" style="38" bestFit="1" customWidth="1"/>
    <col min="4572" max="4572" width="52.88671875" style="38" customWidth="1"/>
    <col min="4573" max="4573" width="6.6640625" style="38" customWidth="1"/>
    <col min="4574" max="4574" width="5.5546875" style="38" customWidth="1"/>
    <col min="4575" max="4575" width="9.109375" style="38" customWidth="1"/>
    <col min="4576" max="4576" width="8.88671875" style="38" customWidth="1"/>
    <col min="4577" max="4577" width="8.6640625" style="38" customWidth="1"/>
    <col min="4578" max="4578" width="9" style="38" customWidth="1"/>
    <col min="4579" max="4579" width="9.109375" style="38" customWidth="1"/>
    <col min="4580" max="4580" width="9.33203125" style="38" customWidth="1"/>
    <col min="4581" max="4581" width="10" style="38" customWidth="1"/>
    <col min="4582" max="4582" width="11" style="38" customWidth="1"/>
    <col min="4583" max="4826" width="9.109375" style="38"/>
    <col min="4827" max="4827" width="3.6640625" style="38" bestFit="1" customWidth="1"/>
    <col min="4828" max="4828" width="52.88671875" style="38" customWidth="1"/>
    <col min="4829" max="4829" width="6.6640625" style="38" customWidth="1"/>
    <col min="4830" max="4830" width="5.5546875" style="38" customWidth="1"/>
    <col min="4831" max="4831" width="9.109375" style="38" customWidth="1"/>
    <col min="4832" max="4832" width="8.88671875" style="38" customWidth="1"/>
    <col min="4833" max="4833" width="8.6640625" style="38" customWidth="1"/>
    <col min="4834" max="4834" width="9" style="38" customWidth="1"/>
    <col min="4835" max="4835" width="9.109375" style="38" customWidth="1"/>
    <col min="4836" max="4836" width="9.33203125" style="38" customWidth="1"/>
    <col min="4837" max="4837" width="10" style="38" customWidth="1"/>
    <col min="4838" max="4838" width="11" style="38" customWidth="1"/>
    <col min="4839" max="5082" width="9.109375" style="38"/>
    <col min="5083" max="5083" width="3.6640625" style="38" bestFit="1" customWidth="1"/>
    <col min="5084" max="5084" width="52.88671875" style="38" customWidth="1"/>
    <col min="5085" max="5085" width="6.6640625" style="38" customWidth="1"/>
    <col min="5086" max="5086" width="5.5546875" style="38" customWidth="1"/>
    <col min="5087" max="5087" width="9.109375" style="38" customWidth="1"/>
    <col min="5088" max="5088" width="8.88671875" style="38" customWidth="1"/>
    <col min="5089" max="5089" width="8.6640625" style="38" customWidth="1"/>
    <col min="5090" max="5090" width="9" style="38" customWidth="1"/>
    <col min="5091" max="5091" width="9.109375" style="38" customWidth="1"/>
    <col min="5092" max="5092" width="9.33203125" style="38" customWidth="1"/>
    <col min="5093" max="5093" width="10" style="38" customWidth="1"/>
    <col min="5094" max="5094" width="11" style="38" customWidth="1"/>
    <col min="5095" max="5338" width="9.109375" style="38"/>
    <col min="5339" max="5339" width="3.6640625" style="38" bestFit="1" customWidth="1"/>
    <col min="5340" max="5340" width="52.88671875" style="38" customWidth="1"/>
    <col min="5341" max="5341" width="6.6640625" style="38" customWidth="1"/>
    <col min="5342" max="5342" width="5.5546875" style="38" customWidth="1"/>
    <col min="5343" max="5343" width="9.109375" style="38" customWidth="1"/>
    <col min="5344" max="5344" width="8.88671875" style="38" customWidth="1"/>
    <col min="5345" max="5345" width="8.6640625" style="38" customWidth="1"/>
    <col min="5346" max="5346" width="9" style="38" customWidth="1"/>
    <col min="5347" max="5347" width="9.109375" style="38" customWidth="1"/>
    <col min="5348" max="5348" width="9.33203125" style="38" customWidth="1"/>
    <col min="5349" max="5349" width="10" style="38" customWidth="1"/>
    <col min="5350" max="5350" width="11" style="38" customWidth="1"/>
    <col min="5351" max="5594" width="9.109375" style="38"/>
    <col min="5595" max="5595" width="3.6640625" style="38" bestFit="1" customWidth="1"/>
    <col min="5596" max="5596" width="52.88671875" style="38" customWidth="1"/>
    <col min="5597" max="5597" width="6.6640625" style="38" customWidth="1"/>
    <col min="5598" max="5598" width="5.5546875" style="38" customWidth="1"/>
    <col min="5599" max="5599" width="9.109375" style="38" customWidth="1"/>
    <col min="5600" max="5600" width="8.88671875" style="38" customWidth="1"/>
    <col min="5601" max="5601" width="8.6640625" style="38" customWidth="1"/>
    <col min="5602" max="5602" width="9" style="38" customWidth="1"/>
    <col min="5603" max="5603" width="9.109375" style="38" customWidth="1"/>
    <col min="5604" max="5604" width="9.33203125" style="38" customWidth="1"/>
    <col min="5605" max="5605" width="10" style="38" customWidth="1"/>
    <col min="5606" max="5606" width="11" style="38" customWidth="1"/>
    <col min="5607" max="5850" width="9.109375" style="38"/>
    <col min="5851" max="5851" width="3.6640625" style="38" bestFit="1" customWidth="1"/>
    <col min="5852" max="5852" width="52.88671875" style="38" customWidth="1"/>
    <col min="5853" max="5853" width="6.6640625" style="38" customWidth="1"/>
    <col min="5854" max="5854" width="5.5546875" style="38" customWidth="1"/>
    <col min="5855" max="5855" width="9.109375" style="38" customWidth="1"/>
    <col min="5856" max="5856" width="8.88671875" style="38" customWidth="1"/>
    <col min="5857" max="5857" width="8.6640625" style="38" customWidth="1"/>
    <col min="5858" max="5858" width="9" style="38" customWidth="1"/>
    <col min="5859" max="5859" width="9.109375" style="38" customWidth="1"/>
    <col min="5860" max="5860" width="9.33203125" style="38" customWidth="1"/>
    <col min="5861" max="5861" width="10" style="38" customWidth="1"/>
    <col min="5862" max="5862" width="11" style="38" customWidth="1"/>
    <col min="5863" max="6106" width="9.109375" style="38"/>
    <col min="6107" max="6107" width="3.6640625" style="38" bestFit="1" customWidth="1"/>
    <col min="6108" max="6108" width="52.88671875" style="38" customWidth="1"/>
    <col min="6109" max="6109" width="6.6640625" style="38" customWidth="1"/>
    <col min="6110" max="6110" width="5.5546875" style="38" customWidth="1"/>
    <col min="6111" max="6111" width="9.109375" style="38" customWidth="1"/>
    <col min="6112" max="6112" width="8.88671875" style="38" customWidth="1"/>
    <col min="6113" max="6113" width="8.6640625" style="38" customWidth="1"/>
    <col min="6114" max="6114" width="9" style="38" customWidth="1"/>
    <col min="6115" max="6115" width="9.109375" style="38" customWidth="1"/>
    <col min="6116" max="6116" width="9.33203125" style="38" customWidth="1"/>
    <col min="6117" max="6117" width="10" style="38" customWidth="1"/>
    <col min="6118" max="6118" width="11" style="38" customWidth="1"/>
    <col min="6119" max="6362" width="9.109375" style="38"/>
    <col min="6363" max="6363" width="3.6640625" style="38" bestFit="1" customWidth="1"/>
    <col min="6364" max="6364" width="52.88671875" style="38" customWidth="1"/>
    <col min="6365" max="6365" width="6.6640625" style="38" customWidth="1"/>
    <col min="6366" max="6366" width="5.5546875" style="38" customWidth="1"/>
    <col min="6367" max="6367" width="9.109375" style="38" customWidth="1"/>
    <col min="6368" max="6368" width="8.88671875" style="38" customWidth="1"/>
    <col min="6369" max="6369" width="8.6640625" style="38" customWidth="1"/>
    <col min="6370" max="6370" width="9" style="38" customWidth="1"/>
    <col min="6371" max="6371" width="9.109375" style="38" customWidth="1"/>
    <col min="6372" max="6372" width="9.33203125" style="38" customWidth="1"/>
    <col min="6373" max="6373" width="10" style="38" customWidth="1"/>
    <col min="6374" max="6374" width="11" style="38" customWidth="1"/>
    <col min="6375" max="6618" width="9.109375" style="38"/>
    <col min="6619" max="6619" width="3.6640625" style="38" bestFit="1" customWidth="1"/>
    <col min="6620" max="6620" width="52.88671875" style="38" customWidth="1"/>
    <col min="6621" max="6621" width="6.6640625" style="38" customWidth="1"/>
    <col min="6622" max="6622" width="5.5546875" style="38" customWidth="1"/>
    <col min="6623" max="6623" width="9.109375" style="38" customWidth="1"/>
    <col min="6624" max="6624" width="8.88671875" style="38" customWidth="1"/>
    <col min="6625" max="6625" width="8.6640625" style="38" customWidth="1"/>
    <col min="6626" max="6626" width="9" style="38" customWidth="1"/>
    <col min="6627" max="6627" width="9.109375" style="38" customWidth="1"/>
    <col min="6628" max="6628" width="9.33203125" style="38" customWidth="1"/>
    <col min="6629" max="6629" width="10" style="38" customWidth="1"/>
    <col min="6630" max="6630" width="11" style="38" customWidth="1"/>
    <col min="6631" max="6874" width="9.109375" style="38"/>
    <col min="6875" max="6875" width="3.6640625" style="38" bestFit="1" customWidth="1"/>
    <col min="6876" max="6876" width="52.88671875" style="38" customWidth="1"/>
    <col min="6877" max="6877" width="6.6640625" style="38" customWidth="1"/>
    <col min="6878" max="6878" width="5.5546875" style="38" customWidth="1"/>
    <col min="6879" max="6879" width="9.109375" style="38" customWidth="1"/>
    <col min="6880" max="6880" width="8.88671875" style="38" customWidth="1"/>
    <col min="6881" max="6881" width="8.6640625" style="38" customWidth="1"/>
    <col min="6882" max="6882" width="9" style="38" customWidth="1"/>
    <col min="6883" max="6883" width="9.109375" style="38" customWidth="1"/>
    <col min="6884" max="6884" width="9.33203125" style="38" customWidth="1"/>
    <col min="6885" max="6885" width="10" style="38" customWidth="1"/>
    <col min="6886" max="6886" width="11" style="38" customWidth="1"/>
    <col min="6887" max="7130" width="9.109375" style="38"/>
    <col min="7131" max="7131" width="3.6640625" style="38" bestFit="1" customWidth="1"/>
    <col min="7132" max="7132" width="52.88671875" style="38" customWidth="1"/>
    <col min="7133" max="7133" width="6.6640625" style="38" customWidth="1"/>
    <col min="7134" max="7134" width="5.5546875" style="38" customWidth="1"/>
    <col min="7135" max="7135" width="9.109375" style="38" customWidth="1"/>
    <col min="7136" max="7136" width="8.88671875" style="38" customWidth="1"/>
    <col min="7137" max="7137" width="8.6640625" style="38" customWidth="1"/>
    <col min="7138" max="7138" width="9" style="38" customWidth="1"/>
    <col min="7139" max="7139" width="9.109375" style="38" customWidth="1"/>
    <col min="7140" max="7140" width="9.33203125" style="38" customWidth="1"/>
    <col min="7141" max="7141" width="10" style="38" customWidth="1"/>
    <col min="7142" max="7142" width="11" style="38" customWidth="1"/>
    <col min="7143" max="7386" width="9.109375" style="38"/>
    <col min="7387" max="7387" width="3.6640625" style="38" bestFit="1" customWidth="1"/>
    <col min="7388" max="7388" width="52.88671875" style="38" customWidth="1"/>
    <col min="7389" max="7389" width="6.6640625" style="38" customWidth="1"/>
    <col min="7390" max="7390" width="5.5546875" style="38" customWidth="1"/>
    <col min="7391" max="7391" width="9.109375" style="38" customWidth="1"/>
    <col min="7392" max="7392" width="8.88671875" style="38" customWidth="1"/>
    <col min="7393" max="7393" width="8.6640625" style="38" customWidth="1"/>
    <col min="7394" max="7394" width="9" style="38" customWidth="1"/>
    <col min="7395" max="7395" width="9.109375" style="38" customWidth="1"/>
    <col min="7396" max="7396" width="9.33203125" style="38" customWidth="1"/>
    <col min="7397" max="7397" width="10" style="38" customWidth="1"/>
    <col min="7398" max="7398" width="11" style="38" customWidth="1"/>
    <col min="7399" max="7642" width="9.109375" style="38"/>
    <col min="7643" max="7643" width="3.6640625" style="38" bestFit="1" customWidth="1"/>
    <col min="7644" max="7644" width="52.88671875" style="38" customWidth="1"/>
    <col min="7645" max="7645" width="6.6640625" style="38" customWidth="1"/>
    <col min="7646" max="7646" width="5.5546875" style="38" customWidth="1"/>
    <col min="7647" max="7647" width="9.109375" style="38" customWidth="1"/>
    <col min="7648" max="7648" width="8.88671875" style="38" customWidth="1"/>
    <col min="7649" max="7649" width="8.6640625" style="38" customWidth="1"/>
    <col min="7650" max="7650" width="9" style="38" customWidth="1"/>
    <col min="7651" max="7651" width="9.109375" style="38" customWidth="1"/>
    <col min="7652" max="7652" width="9.33203125" style="38" customWidth="1"/>
    <col min="7653" max="7653" width="10" style="38" customWidth="1"/>
    <col min="7654" max="7654" width="11" style="38" customWidth="1"/>
    <col min="7655" max="7898" width="9.109375" style="38"/>
    <col min="7899" max="7899" width="3.6640625" style="38" bestFit="1" customWidth="1"/>
    <col min="7900" max="7900" width="52.88671875" style="38" customWidth="1"/>
    <col min="7901" max="7901" width="6.6640625" style="38" customWidth="1"/>
    <col min="7902" max="7902" width="5.5546875" style="38" customWidth="1"/>
    <col min="7903" max="7903" width="9.109375" style="38" customWidth="1"/>
    <col min="7904" max="7904" width="8.88671875" style="38" customWidth="1"/>
    <col min="7905" max="7905" width="8.6640625" style="38" customWidth="1"/>
    <col min="7906" max="7906" width="9" style="38" customWidth="1"/>
    <col min="7907" max="7907" width="9.109375" style="38" customWidth="1"/>
    <col min="7908" max="7908" width="9.33203125" style="38" customWidth="1"/>
    <col min="7909" max="7909" width="10" style="38" customWidth="1"/>
    <col min="7910" max="7910" width="11" style="38" customWidth="1"/>
    <col min="7911" max="8154" width="9.109375" style="38"/>
    <col min="8155" max="8155" width="3.6640625" style="38" bestFit="1" customWidth="1"/>
    <col min="8156" max="8156" width="52.88671875" style="38" customWidth="1"/>
    <col min="8157" max="8157" width="6.6640625" style="38" customWidth="1"/>
    <col min="8158" max="8158" width="5.5546875" style="38" customWidth="1"/>
    <col min="8159" max="8159" width="9.109375" style="38" customWidth="1"/>
    <col min="8160" max="8160" width="8.88671875" style="38" customWidth="1"/>
    <col min="8161" max="8161" width="8.6640625" style="38" customWidth="1"/>
    <col min="8162" max="8162" width="9" style="38" customWidth="1"/>
    <col min="8163" max="8163" width="9.109375" style="38" customWidth="1"/>
    <col min="8164" max="8164" width="9.33203125" style="38" customWidth="1"/>
    <col min="8165" max="8165" width="10" style="38" customWidth="1"/>
    <col min="8166" max="8166" width="11" style="38" customWidth="1"/>
    <col min="8167" max="8410" width="9.109375" style="38"/>
    <col min="8411" max="8411" width="3.6640625" style="38" bestFit="1" customWidth="1"/>
    <col min="8412" max="8412" width="52.88671875" style="38" customWidth="1"/>
    <col min="8413" max="8413" width="6.6640625" style="38" customWidth="1"/>
    <col min="8414" max="8414" width="5.5546875" style="38" customWidth="1"/>
    <col min="8415" max="8415" width="9.109375" style="38" customWidth="1"/>
    <col min="8416" max="8416" width="8.88671875" style="38" customWidth="1"/>
    <col min="8417" max="8417" width="8.6640625" style="38" customWidth="1"/>
    <col min="8418" max="8418" width="9" style="38" customWidth="1"/>
    <col min="8419" max="8419" width="9.109375" style="38" customWidth="1"/>
    <col min="8420" max="8420" width="9.33203125" style="38" customWidth="1"/>
    <col min="8421" max="8421" width="10" style="38" customWidth="1"/>
    <col min="8422" max="8422" width="11" style="38" customWidth="1"/>
    <col min="8423" max="8666" width="9.109375" style="38"/>
    <col min="8667" max="8667" width="3.6640625" style="38" bestFit="1" customWidth="1"/>
    <col min="8668" max="8668" width="52.88671875" style="38" customWidth="1"/>
    <col min="8669" max="8669" width="6.6640625" style="38" customWidth="1"/>
    <col min="8670" max="8670" width="5.5546875" style="38" customWidth="1"/>
    <col min="8671" max="8671" width="9.109375" style="38" customWidth="1"/>
    <col min="8672" max="8672" width="8.88671875" style="38" customWidth="1"/>
    <col min="8673" max="8673" width="8.6640625" style="38" customWidth="1"/>
    <col min="8674" max="8674" width="9" style="38" customWidth="1"/>
    <col min="8675" max="8675" width="9.109375" style="38" customWidth="1"/>
    <col min="8676" max="8676" width="9.33203125" style="38" customWidth="1"/>
    <col min="8677" max="8677" width="10" style="38" customWidth="1"/>
    <col min="8678" max="8678" width="11" style="38" customWidth="1"/>
    <col min="8679" max="8922" width="9.109375" style="38"/>
    <col min="8923" max="8923" width="3.6640625" style="38" bestFit="1" customWidth="1"/>
    <col min="8924" max="8924" width="52.88671875" style="38" customWidth="1"/>
    <col min="8925" max="8925" width="6.6640625" style="38" customWidth="1"/>
    <col min="8926" max="8926" width="5.5546875" style="38" customWidth="1"/>
    <col min="8927" max="8927" width="9.109375" style="38" customWidth="1"/>
    <col min="8928" max="8928" width="8.88671875" style="38" customWidth="1"/>
    <col min="8929" max="8929" width="8.6640625" style="38" customWidth="1"/>
    <col min="8930" max="8930" width="9" style="38" customWidth="1"/>
    <col min="8931" max="8931" width="9.109375" style="38" customWidth="1"/>
    <col min="8932" max="8932" width="9.33203125" style="38" customWidth="1"/>
    <col min="8933" max="8933" width="10" style="38" customWidth="1"/>
    <col min="8934" max="8934" width="11" style="38" customWidth="1"/>
    <col min="8935" max="9178" width="9.109375" style="38"/>
    <col min="9179" max="9179" width="3.6640625" style="38" bestFit="1" customWidth="1"/>
    <col min="9180" max="9180" width="52.88671875" style="38" customWidth="1"/>
    <col min="9181" max="9181" width="6.6640625" style="38" customWidth="1"/>
    <col min="9182" max="9182" width="5.5546875" style="38" customWidth="1"/>
    <col min="9183" max="9183" width="9.109375" style="38" customWidth="1"/>
    <col min="9184" max="9184" width="8.88671875" style="38" customWidth="1"/>
    <col min="9185" max="9185" width="8.6640625" style="38" customWidth="1"/>
    <col min="9186" max="9186" width="9" style="38" customWidth="1"/>
    <col min="9187" max="9187" width="9.109375" style="38" customWidth="1"/>
    <col min="9188" max="9188" width="9.33203125" style="38" customWidth="1"/>
    <col min="9189" max="9189" width="10" style="38" customWidth="1"/>
    <col min="9190" max="9190" width="11" style="38" customWidth="1"/>
    <col min="9191" max="9434" width="9.109375" style="38"/>
    <col min="9435" max="9435" width="3.6640625" style="38" bestFit="1" customWidth="1"/>
    <col min="9436" max="9436" width="52.88671875" style="38" customWidth="1"/>
    <col min="9437" max="9437" width="6.6640625" style="38" customWidth="1"/>
    <col min="9438" max="9438" width="5.5546875" style="38" customWidth="1"/>
    <col min="9439" max="9439" width="9.109375" style="38" customWidth="1"/>
    <col min="9440" max="9440" width="8.88671875" style="38" customWidth="1"/>
    <col min="9441" max="9441" width="8.6640625" style="38" customWidth="1"/>
    <col min="9442" max="9442" width="9" style="38" customWidth="1"/>
    <col min="9443" max="9443" width="9.109375" style="38" customWidth="1"/>
    <col min="9444" max="9444" width="9.33203125" style="38" customWidth="1"/>
    <col min="9445" max="9445" width="10" style="38" customWidth="1"/>
    <col min="9446" max="9446" width="11" style="38" customWidth="1"/>
    <col min="9447" max="9690" width="9.109375" style="38"/>
    <col min="9691" max="9691" width="3.6640625" style="38" bestFit="1" customWidth="1"/>
    <col min="9692" max="9692" width="52.88671875" style="38" customWidth="1"/>
    <col min="9693" max="9693" width="6.6640625" style="38" customWidth="1"/>
    <col min="9694" max="9694" width="5.5546875" style="38" customWidth="1"/>
    <col min="9695" max="9695" width="9.109375" style="38" customWidth="1"/>
    <col min="9696" max="9696" width="8.88671875" style="38" customWidth="1"/>
    <col min="9697" max="9697" width="8.6640625" style="38" customWidth="1"/>
    <col min="9698" max="9698" width="9" style="38" customWidth="1"/>
    <col min="9699" max="9699" width="9.109375" style="38" customWidth="1"/>
    <col min="9700" max="9700" width="9.33203125" style="38" customWidth="1"/>
    <col min="9701" max="9701" width="10" style="38" customWidth="1"/>
    <col min="9702" max="9702" width="11" style="38" customWidth="1"/>
    <col min="9703" max="9946" width="9.109375" style="38"/>
    <col min="9947" max="9947" width="3.6640625" style="38" bestFit="1" customWidth="1"/>
    <col min="9948" max="9948" width="52.88671875" style="38" customWidth="1"/>
    <col min="9949" max="9949" width="6.6640625" style="38" customWidth="1"/>
    <col min="9950" max="9950" width="5.5546875" style="38" customWidth="1"/>
    <col min="9951" max="9951" width="9.109375" style="38" customWidth="1"/>
    <col min="9952" max="9952" width="8.88671875" style="38" customWidth="1"/>
    <col min="9953" max="9953" width="8.6640625" style="38" customWidth="1"/>
    <col min="9954" max="9954" width="9" style="38" customWidth="1"/>
    <col min="9955" max="9955" width="9.109375" style="38" customWidth="1"/>
    <col min="9956" max="9956" width="9.33203125" style="38" customWidth="1"/>
    <col min="9957" max="9957" width="10" style="38" customWidth="1"/>
    <col min="9958" max="9958" width="11" style="38" customWidth="1"/>
    <col min="9959" max="10202" width="9.109375" style="38"/>
    <col min="10203" max="10203" width="3.6640625" style="38" bestFit="1" customWidth="1"/>
    <col min="10204" max="10204" width="52.88671875" style="38" customWidth="1"/>
    <col min="10205" max="10205" width="6.6640625" style="38" customWidth="1"/>
    <col min="10206" max="10206" width="5.5546875" style="38" customWidth="1"/>
    <col min="10207" max="10207" width="9.109375" style="38" customWidth="1"/>
    <col min="10208" max="10208" width="8.88671875" style="38" customWidth="1"/>
    <col min="10209" max="10209" width="8.6640625" style="38" customWidth="1"/>
    <col min="10210" max="10210" width="9" style="38" customWidth="1"/>
    <col min="10211" max="10211" width="9.109375" style="38" customWidth="1"/>
    <col min="10212" max="10212" width="9.33203125" style="38" customWidth="1"/>
    <col min="10213" max="10213" width="10" style="38" customWidth="1"/>
    <col min="10214" max="10214" width="11" style="38" customWidth="1"/>
    <col min="10215" max="10458" width="9.109375" style="38"/>
    <col min="10459" max="10459" width="3.6640625" style="38" bestFit="1" customWidth="1"/>
    <col min="10460" max="10460" width="52.88671875" style="38" customWidth="1"/>
    <col min="10461" max="10461" width="6.6640625" style="38" customWidth="1"/>
    <col min="10462" max="10462" width="5.5546875" style="38" customWidth="1"/>
    <col min="10463" max="10463" width="9.109375" style="38" customWidth="1"/>
    <col min="10464" max="10464" width="8.88671875" style="38" customWidth="1"/>
    <col min="10465" max="10465" width="8.6640625" style="38" customWidth="1"/>
    <col min="10466" max="10466" width="9" style="38" customWidth="1"/>
    <col min="10467" max="10467" width="9.109375" style="38" customWidth="1"/>
    <col min="10468" max="10468" width="9.33203125" style="38" customWidth="1"/>
    <col min="10469" max="10469" width="10" style="38" customWidth="1"/>
    <col min="10470" max="10470" width="11" style="38" customWidth="1"/>
    <col min="10471" max="10714" width="9.109375" style="38"/>
    <col min="10715" max="10715" width="3.6640625" style="38" bestFit="1" customWidth="1"/>
    <col min="10716" max="10716" width="52.88671875" style="38" customWidth="1"/>
    <col min="10717" max="10717" width="6.6640625" style="38" customWidth="1"/>
    <col min="10718" max="10718" width="5.5546875" style="38" customWidth="1"/>
    <col min="10719" max="10719" width="9.109375" style="38" customWidth="1"/>
    <col min="10720" max="10720" width="8.88671875" style="38" customWidth="1"/>
    <col min="10721" max="10721" width="8.6640625" style="38" customWidth="1"/>
    <col min="10722" max="10722" width="9" style="38" customWidth="1"/>
    <col min="10723" max="10723" width="9.109375" style="38" customWidth="1"/>
    <col min="10724" max="10724" width="9.33203125" style="38" customWidth="1"/>
    <col min="10725" max="10725" width="10" style="38" customWidth="1"/>
    <col min="10726" max="10726" width="11" style="38" customWidth="1"/>
    <col min="10727" max="10970" width="9.109375" style="38"/>
    <col min="10971" max="10971" width="3.6640625" style="38" bestFit="1" customWidth="1"/>
    <col min="10972" max="10972" width="52.88671875" style="38" customWidth="1"/>
    <col min="10973" max="10973" width="6.6640625" style="38" customWidth="1"/>
    <col min="10974" max="10974" width="5.5546875" style="38" customWidth="1"/>
    <col min="10975" max="10975" width="9.109375" style="38" customWidth="1"/>
    <col min="10976" max="10976" width="8.88671875" style="38" customWidth="1"/>
    <col min="10977" max="10977" width="8.6640625" style="38" customWidth="1"/>
    <col min="10978" max="10978" width="9" style="38" customWidth="1"/>
    <col min="10979" max="10979" width="9.109375" style="38" customWidth="1"/>
    <col min="10980" max="10980" width="9.33203125" style="38" customWidth="1"/>
    <col min="10981" max="10981" width="10" style="38" customWidth="1"/>
    <col min="10982" max="10982" width="11" style="38" customWidth="1"/>
    <col min="10983" max="11226" width="9.109375" style="38"/>
    <col min="11227" max="11227" width="3.6640625" style="38" bestFit="1" customWidth="1"/>
    <col min="11228" max="11228" width="52.88671875" style="38" customWidth="1"/>
    <col min="11229" max="11229" width="6.6640625" style="38" customWidth="1"/>
    <col min="11230" max="11230" width="5.5546875" style="38" customWidth="1"/>
    <col min="11231" max="11231" width="9.109375" style="38" customWidth="1"/>
    <col min="11232" max="11232" width="8.88671875" style="38" customWidth="1"/>
    <col min="11233" max="11233" width="8.6640625" style="38" customWidth="1"/>
    <col min="11234" max="11234" width="9" style="38" customWidth="1"/>
    <col min="11235" max="11235" width="9.109375" style="38" customWidth="1"/>
    <col min="11236" max="11236" width="9.33203125" style="38" customWidth="1"/>
    <col min="11237" max="11237" width="10" style="38" customWidth="1"/>
    <col min="11238" max="11238" width="11" style="38" customWidth="1"/>
    <col min="11239" max="11482" width="9.109375" style="38"/>
    <col min="11483" max="11483" width="3.6640625" style="38" bestFit="1" customWidth="1"/>
    <col min="11484" max="11484" width="52.88671875" style="38" customWidth="1"/>
    <col min="11485" max="11485" width="6.6640625" style="38" customWidth="1"/>
    <col min="11486" max="11486" width="5.5546875" style="38" customWidth="1"/>
    <col min="11487" max="11487" width="9.109375" style="38" customWidth="1"/>
    <col min="11488" max="11488" width="8.88671875" style="38" customWidth="1"/>
    <col min="11489" max="11489" width="8.6640625" style="38" customWidth="1"/>
    <col min="11490" max="11490" width="9" style="38" customWidth="1"/>
    <col min="11491" max="11491" width="9.109375" style="38" customWidth="1"/>
    <col min="11492" max="11492" width="9.33203125" style="38" customWidth="1"/>
    <col min="11493" max="11493" width="10" style="38" customWidth="1"/>
    <col min="11494" max="11494" width="11" style="38" customWidth="1"/>
    <col min="11495" max="11738" width="9.109375" style="38"/>
    <col min="11739" max="11739" width="3.6640625" style="38" bestFit="1" customWidth="1"/>
    <col min="11740" max="11740" width="52.88671875" style="38" customWidth="1"/>
    <col min="11741" max="11741" width="6.6640625" style="38" customWidth="1"/>
    <col min="11742" max="11742" width="5.5546875" style="38" customWidth="1"/>
    <col min="11743" max="11743" width="9.109375" style="38" customWidth="1"/>
    <col min="11744" max="11744" width="8.88671875" style="38" customWidth="1"/>
    <col min="11745" max="11745" width="8.6640625" style="38" customWidth="1"/>
    <col min="11746" max="11746" width="9" style="38" customWidth="1"/>
    <col min="11747" max="11747" width="9.109375" style="38" customWidth="1"/>
    <col min="11748" max="11748" width="9.33203125" style="38" customWidth="1"/>
    <col min="11749" max="11749" width="10" style="38" customWidth="1"/>
    <col min="11750" max="11750" width="11" style="38" customWidth="1"/>
    <col min="11751" max="11994" width="9.109375" style="38"/>
    <col min="11995" max="11995" width="3.6640625" style="38" bestFit="1" customWidth="1"/>
    <col min="11996" max="11996" width="52.88671875" style="38" customWidth="1"/>
    <col min="11997" max="11997" width="6.6640625" style="38" customWidth="1"/>
    <col min="11998" max="11998" width="5.5546875" style="38" customWidth="1"/>
    <col min="11999" max="11999" width="9.109375" style="38" customWidth="1"/>
    <col min="12000" max="12000" width="8.88671875" style="38" customWidth="1"/>
    <col min="12001" max="12001" width="8.6640625" style="38" customWidth="1"/>
    <col min="12002" max="12002" width="9" style="38" customWidth="1"/>
    <col min="12003" max="12003" width="9.109375" style="38" customWidth="1"/>
    <col min="12004" max="12004" width="9.33203125" style="38" customWidth="1"/>
    <col min="12005" max="12005" width="10" style="38" customWidth="1"/>
    <col min="12006" max="12006" width="11" style="38" customWidth="1"/>
    <col min="12007" max="12250" width="9.109375" style="38"/>
    <col min="12251" max="12251" width="3.6640625" style="38" bestFit="1" customWidth="1"/>
    <col min="12252" max="12252" width="52.88671875" style="38" customWidth="1"/>
    <col min="12253" max="12253" width="6.6640625" style="38" customWidth="1"/>
    <col min="12254" max="12254" width="5.5546875" style="38" customWidth="1"/>
    <col min="12255" max="12255" width="9.109375" style="38" customWidth="1"/>
    <col min="12256" max="12256" width="8.88671875" style="38" customWidth="1"/>
    <col min="12257" max="12257" width="8.6640625" style="38" customWidth="1"/>
    <col min="12258" max="12258" width="9" style="38" customWidth="1"/>
    <col min="12259" max="12259" width="9.109375" style="38" customWidth="1"/>
    <col min="12260" max="12260" width="9.33203125" style="38" customWidth="1"/>
    <col min="12261" max="12261" width="10" style="38" customWidth="1"/>
    <col min="12262" max="12262" width="11" style="38" customWidth="1"/>
    <col min="12263" max="12506" width="9.109375" style="38"/>
    <col min="12507" max="12507" width="3.6640625" style="38" bestFit="1" customWidth="1"/>
    <col min="12508" max="12508" width="52.88671875" style="38" customWidth="1"/>
    <col min="12509" max="12509" width="6.6640625" style="38" customWidth="1"/>
    <col min="12510" max="12510" width="5.5546875" style="38" customWidth="1"/>
    <col min="12511" max="12511" width="9.109375" style="38" customWidth="1"/>
    <col min="12512" max="12512" width="8.88671875" style="38" customWidth="1"/>
    <col min="12513" max="12513" width="8.6640625" style="38" customWidth="1"/>
    <col min="12514" max="12514" width="9" style="38" customWidth="1"/>
    <col min="12515" max="12515" width="9.109375" style="38" customWidth="1"/>
    <col min="12516" max="12516" width="9.33203125" style="38" customWidth="1"/>
    <col min="12517" max="12517" width="10" style="38" customWidth="1"/>
    <col min="12518" max="12518" width="11" style="38" customWidth="1"/>
    <col min="12519" max="12762" width="9.109375" style="38"/>
    <col min="12763" max="12763" width="3.6640625" style="38" bestFit="1" customWidth="1"/>
    <col min="12764" max="12764" width="52.88671875" style="38" customWidth="1"/>
    <col min="12765" max="12765" width="6.6640625" style="38" customWidth="1"/>
    <col min="12766" max="12766" width="5.5546875" style="38" customWidth="1"/>
    <col min="12767" max="12767" width="9.109375" style="38" customWidth="1"/>
    <col min="12768" max="12768" width="8.88671875" style="38" customWidth="1"/>
    <col min="12769" max="12769" width="8.6640625" style="38" customWidth="1"/>
    <col min="12770" max="12770" width="9" style="38" customWidth="1"/>
    <col min="12771" max="12771" width="9.109375" style="38" customWidth="1"/>
    <col min="12772" max="12772" width="9.33203125" style="38" customWidth="1"/>
    <col min="12773" max="12773" width="10" style="38" customWidth="1"/>
    <col min="12774" max="12774" width="11" style="38" customWidth="1"/>
    <col min="12775" max="13018" width="9.109375" style="38"/>
    <col min="13019" max="13019" width="3.6640625" style="38" bestFit="1" customWidth="1"/>
    <col min="13020" max="13020" width="52.88671875" style="38" customWidth="1"/>
    <col min="13021" max="13021" width="6.6640625" style="38" customWidth="1"/>
    <col min="13022" max="13022" width="5.5546875" style="38" customWidth="1"/>
    <col min="13023" max="13023" width="9.109375" style="38" customWidth="1"/>
    <col min="13024" max="13024" width="8.88671875" style="38" customWidth="1"/>
    <col min="13025" max="13025" width="8.6640625" style="38" customWidth="1"/>
    <col min="13026" max="13026" width="9" style="38" customWidth="1"/>
    <col min="13027" max="13027" width="9.109375" style="38" customWidth="1"/>
    <col min="13028" max="13028" width="9.33203125" style="38" customWidth="1"/>
    <col min="13029" max="13029" width="10" style="38" customWidth="1"/>
    <col min="13030" max="13030" width="11" style="38" customWidth="1"/>
    <col min="13031" max="13274" width="9.109375" style="38"/>
    <col min="13275" max="13275" width="3.6640625" style="38" bestFit="1" customWidth="1"/>
    <col min="13276" max="13276" width="52.88671875" style="38" customWidth="1"/>
    <col min="13277" max="13277" width="6.6640625" style="38" customWidth="1"/>
    <col min="13278" max="13278" width="5.5546875" style="38" customWidth="1"/>
    <col min="13279" max="13279" width="9.109375" style="38" customWidth="1"/>
    <col min="13280" max="13280" width="8.88671875" style="38" customWidth="1"/>
    <col min="13281" max="13281" width="8.6640625" style="38" customWidth="1"/>
    <col min="13282" max="13282" width="9" style="38" customWidth="1"/>
    <col min="13283" max="13283" width="9.109375" style="38" customWidth="1"/>
    <col min="13284" max="13284" width="9.33203125" style="38" customWidth="1"/>
    <col min="13285" max="13285" width="10" style="38" customWidth="1"/>
    <col min="13286" max="13286" width="11" style="38" customWidth="1"/>
    <col min="13287" max="13530" width="9.109375" style="38"/>
    <col min="13531" max="13531" width="3.6640625" style="38" bestFit="1" customWidth="1"/>
    <col min="13532" max="13532" width="52.88671875" style="38" customWidth="1"/>
    <col min="13533" max="13533" width="6.6640625" style="38" customWidth="1"/>
    <col min="13534" max="13534" width="5.5546875" style="38" customWidth="1"/>
    <col min="13535" max="13535" width="9.109375" style="38" customWidth="1"/>
    <col min="13536" max="13536" width="8.88671875" style="38" customWidth="1"/>
    <col min="13537" max="13537" width="8.6640625" style="38" customWidth="1"/>
    <col min="13538" max="13538" width="9" style="38" customWidth="1"/>
    <col min="13539" max="13539" width="9.109375" style="38" customWidth="1"/>
    <col min="13540" max="13540" width="9.33203125" style="38" customWidth="1"/>
    <col min="13541" max="13541" width="10" style="38" customWidth="1"/>
    <col min="13542" max="13542" width="11" style="38" customWidth="1"/>
    <col min="13543" max="13786" width="9.109375" style="38"/>
    <col min="13787" max="13787" width="3.6640625" style="38" bestFit="1" customWidth="1"/>
    <col min="13788" max="13788" width="52.88671875" style="38" customWidth="1"/>
    <col min="13789" max="13789" width="6.6640625" style="38" customWidth="1"/>
    <col min="13790" max="13790" width="5.5546875" style="38" customWidth="1"/>
    <col min="13791" max="13791" width="9.109375" style="38" customWidth="1"/>
    <col min="13792" max="13792" width="8.88671875" style="38" customWidth="1"/>
    <col min="13793" max="13793" width="8.6640625" style="38" customWidth="1"/>
    <col min="13794" max="13794" width="9" style="38" customWidth="1"/>
    <col min="13795" max="13795" width="9.109375" style="38" customWidth="1"/>
    <col min="13796" max="13796" width="9.33203125" style="38" customWidth="1"/>
    <col min="13797" max="13797" width="10" style="38" customWidth="1"/>
    <col min="13798" max="13798" width="11" style="38" customWidth="1"/>
    <col min="13799" max="14042" width="9.109375" style="38"/>
    <col min="14043" max="14043" width="3.6640625" style="38" bestFit="1" customWidth="1"/>
    <col min="14044" max="14044" width="52.88671875" style="38" customWidth="1"/>
    <col min="14045" max="14045" width="6.6640625" style="38" customWidth="1"/>
    <col min="14046" max="14046" width="5.5546875" style="38" customWidth="1"/>
    <col min="14047" max="14047" width="9.109375" style="38" customWidth="1"/>
    <col min="14048" max="14048" width="8.88671875" style="38" customWidth="1"/>
    <col min="14049" max="14049" width="8.6640625" style="38" customWidth="1"/>
    <col min="14050" max="14050" width="9" style="38" customWidth="1"/>
    <col min="14051" max="14051" width="9.109375" style="38" customWidth="1"/>
    <col min="14052" max="14052" width="9.33203125" style="38" customWidth="1"/>
    <col min="14053" max="14053" width="10" style="38" customWidth="1"/>
    <col min="14054" max="14054" width="11" style="38" customWidth="1"/>
    <col min="14055" max="14298" width="9.109375" style="38"/>
    <col min="14299" max="14299" width="3.6640625" style="38" bestFit="1" customWidth="1"/>
    <col min="14300" max="14300" width="52.88671875" style="38" customWidth="1"/>
    <col min="14301" max="14301" width="6.6640625" style="38" customWidth="1"/>
    <col min="14302" max="14302" width="5.5546875" style="38" customWidth="1"/>
    <col min="14303" max="14303" width="9.109375" style="38" customWidth="1"/>
    <col min="14304" max="14304" width="8.88671875" style="38" customWidth="1"/>
    <col min="14305" max="14305" width="8.6640625" style="38" customWidth="1"/>
    <col min="14306" max="14306" width="9" style="38" customWidth="1"/>
    <col min="14307" max="14307" width="9.109375" style="38" customWidth="1"/>
    <col min="14308" max="14308" width="9.33203125" style="38" customWidth="1"/>
    <col min="14309" max="14309" width="10" style="38" customWidth="1"/>
    <col min="14310" max="14310" width="11" style="38" customWidth="1"/>
    <col min="14311" max="14554" width="9.109375" style="38"/>
    <col min="14555" max="14555" width="3.6640625" style="38" bestFit="1" customWidth="1"/>
    <col min="14556" max="14556" width="52.88671875" style="38" customWidth="1"/>
    <col min="14557" max="14557" width="6.6640625" style="38" customWidth="1"/>
    <col min="14558" max="14558" width="5.5546875" style="38" customWidth="1"/>
    <col min="14559" max="14559" width="9.109375" style="38" customWidth="1"/>
    <col min="14560" max="14560" width="8.88671875" style="38" customWidth="1"/>
    <col min="14561" max="14561" width="8.6640625" style="38" customWidth="1"/>
    <col min="14562" max="14562" width="9" style="38" customWidth="1"/>
    <col min="14563" max="14563" width="9.109375" style="38" customWidth="1"/>
    <col min="14564" max="14564" width="9.33203125" style="38" customWidth="1"/>
    <col min="14565" max="14565" width="10" style="38" customWidth="1"/>
    <col min="14566" max="14566" width="11" style="38" customWidth="1"/>
    <col min="14567" max="14810" width="9.109375" style="38"/>
    <col min="14811" max="14811" width="3.6640625" style="38" bestFit="1" customWidth="1"/>
    <col min="14812" max="14812" width="52.88671875" style="38" customWidth="1"/>
    <col min="14813" max="14813" width="6.6640625" style="38" customWidth="1"/>
    <col min="14814" max="14814" width="5.5546875" style="38" customWidth="1"/>
    <col min="14815" max="14815" width="9.109375" style="38" customWidth="1"/>
    <col min="14816" max="14816" width="8.88671875" style="38" customWidth="1"/>
    <col min="14817" max="14817" width="8.6640625" style="38" customWidth="1"/>
    <col min="14818" max="14818" width="9" style="38" customWidth="1"/>
    <col min="14819" max="14819" width="9.109375" style="38" customWidth="1"/>
    <col min="14820" max="14820" width="9.33203125" style="38" customWidth="1"/>
    <col min="14821" max="14821" width="10" style="38" customWidth="1"/>
    <col min="14822" max="14822" width="11" style="38" customWidth="1"/>
    <col min="14823" max="15066" width="9.109375" style="38"/>
    <col min="15067" max="15067" width="3.6640625" style="38" bestFit="1" customWidth="1"/>
    <col min="15068" max="15068" width="52.88671875" style="38" customWidth="1"/>
    <col min="15069" max="15069" width="6.6640625" style="38" customWidth="1"/>
    <col min="15070" max="15070" width="5.5546875" style="38" customWidth="1"/>
    <col min="15071" max="15071" width="9.109375" style="38" customWidth="1"/>
    <col min="15072" max="15072" width="8.88671875" style="38" customWidth="1"/>
    <col min="15073" max="15073" width="8.6640625" style="38" customWidth="1"/>
    <col min="15074" max="15074" width="9" style="38" customWidth="1"/>
    <col min="15075" max="15075" width="9.109375" style="38" customWidth="1"/>
    <col min="15076" max="15076" width="9.33203125" style="38" customWidth="1"/>
    <col min="15077" max="15077" width="10" style="38" customWidth="1"/>
    <col min="15078" max="15078" width="11" style="38" customWidth="1"/>
    <col min="15079" max="15322" width="9.109375" style="38"/>
    <col min="15323" max="15323" width="3.6640625" style="38" bestFit="1" customWidth="1"/>
    <col min="15324" max="15324" width="52.88671875" style="38" customWidth="1"/>
    <col min="15325" max="15325" width="6.6640625" style="38" customWidth="1"/>
    <col min="15326" max="15326" width="5.5546875" style="38" customWidth="1"/>
    <col min="15327" max="15327" width="9.109375" style="38" customWidth="1"/>
    <col min="15328" max="15328" width="8.88671875" style="38" customWidth="1"/>
    <col min="15329" max="15329" width="8.6640625" style="38" customWidth="1"/>
    <col min="15330" max="15330" width="9" style="38" customWidth="1"/>
    <col min="15331" max="15331" width="9.109375" style="38" customWidth="1"/>
    <col min="15332" max="15332" width="9.33203125" style="38" customWidth="1"/>
    <col min="15333" max="15333" width="10" style="38" customWidth="1"/>
    <col min="15334" max="15334" width="11" style="38" customWidth="1"/>
    <col min="15335" max="15578" width="9.109375" style="38"/>
    <col min="15579" max="15579" width="3.6640625" style="38" bestFit="1" customWidth="1"/>
    <col min="15580" max="15580" width="52.88671875" style="38" customWidth="1"/>
    <col min="15581" max="15581" width="6.6640625" style="38" customWidth="1"/>
    <col min="15582" max="15582" width="5.5546875" style="38" customWidth="1"/>
    <col min="15583" max="15583" width="9.109375" style="38" customWidth="1"/>
    <col min="15584" max="15584" width="8.88671875" style="38" customWidth="1"/>
    <col min="15585" max="15585" width="8.6640625" style="38" customWidth="1"/>
    <col min="15586" max="15586" width="9" style="38" customWidth="1"/>
    <col min="15587" max="15587" width="9.109375" style="38" customWidth="1"/>
    <col min="15588" max="15588" width="9.33203125" style="38" customWidth="1"/>
    <col min="15589" max="15589" width="10" style="38" customWidth="1"/>
    <col min="15590" max="15590" width="11" style="38" customWidth="1"/>
    <col min="15591" max="15834" width="9.109375" style="38"/>
    <col min="15835" max="15835" width="3.6640625" style="38" bestFit="1" customWidth="1"/>
    <col min="15836" max="15836" width="52.88671875" style="38" customWidth="1"/>
    <col min="15837" max="15837" width="6.6640625" style="38" customWidth="1"/>
    <col min="15838" max="15838" width="5.5546875" style="38" customWidth="1"/>
    <col min="15839" max="15839" width="9.109375" style="38" customWidth="1"/>
    <col min="15840" max="15840" width="8.88671875" style="38" customWidth="1"/>
    <col min="15841" max="15841" width="8.6640625" style="38" customWidth="1"/>
    <col min="15842" max="15842" width="9" style="38" customWidth="1"/>
    <col min="15843" max="15843" width="9.109375" style="38" customWidth="1"/>
    <col min="15844" max="15844" width="9.33203125" style="38" customWidth="1"/>
    <col min="15845" max="15845" width="10" style="38" customWidth="1"/>
    <col min="15846" max="15846" width="11" style="38" customWidth="1"/>
    <col min="15847" max="16090" width="9.109375" style="38"/>
    <col min="16091" max="16091" width="3.6640625" style="38" bestFit="1" customWidth="1"/>
    <col min="16092" max="16092" width="52.88671875" style="38" customWidth="1"/>
    <col min="16093" max="16093" width="6.6640625" style="38" customWidth="1"/>
    <col min="16094" max="16094" width="5.5546875" style="38" customWidth="1"/>
    <col min="16095" max="16095" width="9.109375" style="38" customWidth="1"/>
    <col min="16096" max="16096" width="8.88671875" style="38" customWidth="1"/>
    <col min="16097" max="16097" width="8.6640625" style="38" customWidth="1"/>
    <col min="16098" max="16098" width="9" style="38" customWidth="1"/>
    <col min="16099" max="16099" width="9.109375" style="38" customWidth="1"/>
    <col min="16100" max="16100" width="9.33203125" style="38" customWidth="1"/>
    <col min="16101" max="16101" width="10" style="38" customWidth="1"/>
    <col min="16102" max="16102" width="11" style="38" customWidth="1"/>
    <col min="16103" max="16384" width="9.109375" style="38"/>
  </cols>
  <sheetData>
    <row r="1" spans="2:7">
      <c r="B1" s="269" t="s">
        <v>183</v>
      </c>
      <c r="C1" s="269"/>
      <c r="D1" s="269"/>
      <c r="E1" s="269"/>
      <c r="F1" s="269"/>
      <c r="G1" s="269"/>
    </row>
    <row r="2" spans="2:7">
      <c r="B2" s="269" t="s">
        <v>182</v>
      </c>
      <c r="C2" s="269"/>
      <c r="D2" s="269"/>
      <c r="E2" s="269"/>
      <c r="F2" s="269"/>
      <c r="G2" s="269"/>
    </row>
    <row r="3" spans="2:7">
      <c r="B3" s="155" t="s">
        <v>108</v>
      </c>
      <c r="C3" s="155" t="s">
        <v>116</v>
      </c>
      <c r="D3" s="155" t="s">
        <v>109</v>
      </c>
      <c r="E3" s="155" t="s">
        <v>158</v>
      </c>
      <c r="F3" s="156" t="s">
        <v>110</v>
      </c>
      <c r="G3" s="156" t="s">
        <v>111</v>
      </c>
    </row>
    <row r="4" spans="2:7">
      <c r="B4" s="140">
        <v>1</v>
      </c>
      <c r="C4" s="164" t="s">
        <v>202</v>
      </c>
      <c r="D4" s="157" t="s">
        <v>209</v>
      </c>
      <c r="E4" s="143">
        <v>24</v>
      </c>
      <c r="F4" s="144">
        <v>9.68</v>
      </c>
      <c r="G4" s="145">
        <f t="shared" ref="G4:G10" si="0">E4*F4</f>
        <v>232.32</v>
      </c>
    </row>
    <row r="5" spans="2:7">
      <c r="B5" s="40">
        <v>2</v>
      </c>
      <c r="C5" s="158" t="s">
        <v>203</v>
      </c>
      <c r="D5" s="157" t="s">
        <v>159</v>
      </c>
      <c r="E5" s="42">
        <v>1</v>
      </c>
      <c r="F5" s="45">
        <v>190.64</v>
      </c>
      <c r="G5" s="46">
        <f t="shared" si="0"/>
        <v>190.64</v>
      </c>
    </row>
    <row r="6" spans="2:7">
      <c r="B6" s="40">
        <v>3</v>
      </c>
      <c r="C6" s="158" t="s">
        <v>204</v>
      </c>
      <c r="D6" s="157" t="s">
        <v>209</v>
      </c>
      <c r="E6" s="42">
        <v>1</v>
      </c>
      <c r="F6" s="45">
        <v>335.43</v>
      </c>
      <c r="G6" s="46">
        <f t="shared" si="0"/>
        <v>335.43</v>
      </c>
    </row>
    <row r="7" spans="2:7">
      <c r="B7" s="40">
        <v>4</v>
      </c>
      <c r="C7" s="158" t="s">
        <v>205</v>
      </c>
      <c r="D7" s="157" t="s">
        <v>210</v>
      </c>
      <c r="E7" s="42">
        <v>2</v>
      </c>
      <c r="F7" s="45">
        <v>9.44</v>
      </c>
      <c r="G7" s="46">
        <f t="shared" si="0"/>
        <v>18.88</v>
      </c>
    </row>
    <row r="8" spans="2:7">
      <c r="B8" s="40">
        <v>5</v>
      </c>
      <c r="C8" s="158" t="s">
        <v>206</v>
      </c>
      <c r="D8" s="157" t="s">
        <v>159</v>
      </c>
      <c r="E8" s="42">
        <v>1</v>
      </c>
      <c r="F8" s="45">
        <v>40.15</v>
      </c>
      <c r="G8" s="46">
        <f t="shared" si="0"/>
        <v>40.15</v>
      </c>
    </row>
    <row r="9" spans="2:7">
      <c r="B9" s="40"/>
      <c r="C9" s="158" t="s">
        <v>207</v>
      </c>
      <c r="D9" s="157" t="s">
        <v>159</v>
      </c>
      <c r="E9" s="42">
        <v>12</v>
      </c>
      <c r="F9" s="45">
        <v>5.09</v>
      </c>
      <c r="G9" s="46">
        <f t="shared" si="0"/>
        <v>61.08</v>
      </c>
    </row>
    <row r="10" spans="2:7">
      <c r="B10" s="40"/>
      <c r="C10" s="158" t="s">
        <v>208</v>
      </c>
      <c r="D10" s="157" t="s">
        <v>209</v>
      </c>
      <c r="E10" s="42">
        <v>2</v>
      </c>
      <c r="F10" s="45">
        <v>140.96</v>
      </c>
      <c r="G10" s="46">
        <f t="shared" si="0"/>
        <v>281.92</v>
      </c>
    </row>
    <row r="11" spans="2:7">
      <c r="B11" s="270" t="s">
        <v>185</v>
      </c>
      <c r="C11" s="270"/>
      <c r="D11" s="270"/>
      <c r="E11" s="270"/>
      <c r="F11" s="271">
        <f>SUM(G4:G8)</f>
        <v>817.42</v>
      </c>
      <c r="G11" s="272"/>
    </row>
    <row r="12" spans="2:7" hidden="1">
      <c r="B12" s="270" t="s">
        <v>230</v>
      </c>
      <c r="C12" s="270"/>
      <c r="D12" s="270"/>
      <c r="E12" s="270"/>
      <c r="F12" s="271">
        <f>F11/12</f>
        <v>68.118333333333325</v>
      </c>
      <c r="G12" s="272"/>
    </row>
    <row r="13" spans="2:7" ht="7.5" customHeight="1"/>
  </sheetData>
  <mergeCells count="6">
    <mergeCell ref="B1:G1"/>
    <mergeCell ref="B2:G2"/>
    <mergeCell ref="B11:E11"/>
    <mergeCell ref="F11:G11"/>
    <mergeCell ref="B12:E12"/>
    <mergeCell ref="F12:G1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Layout" zoomScaleNormal="100" workbookViewId="0">
      <selection activeCell="A21" sqref="A21:XFD21"/>
    </sheetView>
  </sheetViews>
  <sheetFormatPr defaultColWidth="8" defaultRowHeight="15.6"/>
  <cols>
    <col min="1" max="1" width="68.5546875" style="147" customWidth="1"/>
    <col min="2" max="2" width="14.33203125" style="147" customWidth="1"/>
    <col min="3" max="3" width="12.109375" style="147" customWidth="1"/>
    <col min="4" max="4" width="12" style="152" customWidth="1"/>
    <col min="5" max="5" width="15.21875" style="152" customWidth="1"/>
    <col min="6" max="6" width="8" style="146"/>
    <col min="7" max="16384" width="8" style="147"/>
  </cols>
  <sheetData>
    <row r="1" spans="1:5">
      <c r="A1" s="274" t="s">
        <v>184</v>
      </c>
      <c r="B1" s="274"/>
      <c r="C1" s="274"/>
      <c r="D1" s="274"/>
      <c r="E1" s="274"/>
    </row>
    <row r="2" spans="1:5" ht="31.2">
      <c r="A2" s="153" t="s">
        <v>171</v>
      </c>
      <c r="B2" s="153" t="s">
        <v>228</v>
      </c>
      <c r="C2" s="159" t="s">
        <v>172</v>
      </c>
      <c r="D2" s="160" t="s">
        <v>138</v>
      </c>
      <c r="E2" s="160" t="s">
        <v>170</v>
      </c>
    </row>
    <row r="3" spans="1:5" ht="93.6">
      <c r="A3" s="148" t="s">
        <v>211</v>
      </c>
      <c r="B3" s="149">
        <v>456</v>
      </c>
      <c r="C3" s="150" t="s">
        <v>115</v>
      </c>
      <c r="D3" s="151">
        <v>1.87</v>
      </c>
      <c r="E3" s="151">
        <f t="shared" ref="E3:E19" si="0">D3*B3</f>
        <v>852.72</v>
      </c>
    </row>
    <row r="4" spans="1:5" ht="109.2">
      <c r="A4" s="148" t="s">
        <v>212</v>
      </c>
      <c r="B4" s="149">
        <v>3948</v>
      </c>
      <c r="C4" s="150" t="s">
        <v>115</v>
      </c>
      <c r="D4" s="151">
        <v>16.23</v>
      </c>
      <c r="E4" s="151">
        <f t="shared" si="0"/>
        <v>64076.04</v>
      </c>
    </row>
    <row r="5" spans="1:5" ht="93.6">
      <c r="A5" s="148" t="s">
        <v>213</v>
      </c>
      <c r="B5" s="149">
        <v>456</v>
      </c>
      <c r="C5" s="150" t="s">
        <v>229</v>
      </c>
      <c r="D5" s="151">
        <v>38.6</v>
      </c>
      <c r="E5" s="151">
        <f t="shared" si="0"/>
        <v>17601.600000000002</v>
      </c>
    </row>
    <row r="6" spans="1:5" ht="62.4">
      <c r="A6" s="148" t="s">
        <v>214</v>
      </c>
      <c r="B6" s="149">
        <v>456</v>
      </c>
      <c r="C6" s="150" t="s">
        <v>229</v>
      </c>
      <c r="D6" s="151">
        <v>16.13</v>
      </c>
      <c r="E6" s="151">
        <f t="shared" si="0"/>
        <v>7355.28</v>
      </c>
    </row>
    <row r="7" spans="1:5" ht="78">
      <c r="A7" s="165" t="s">
        <v>215</v>
      </c>
      <c r="B7" s="149">
        <v>8040</v>
      </c>
      <c r="C7" s="150" t="s">
        <v>115</v>
      </c>
      <c r="D7" s="151">
        <v>0.98</v>
      </c>
      <c r="E7" s="151">
        <f t="shared" si="0"/>
        <v>7879.2</v>
      </c>
    </row>
    <row r="8" spans="1:5" ht="62.4">
      <c r="A8" s="148" t="s">
        <v>216</v>
      </c>
      <c r="B8" s="149">
        <v>2076</v>
      </c>
      <c r="C8" s="150" t="s">
        <v>115</v>
      </c>
      <c r="D8" s="151">
        <v>3.42</v>
      </c>
      <c r="E8" s="151">
        <f t="shared" si="0"/>
        <v>7099.92</v>
      </c>
    </row>
    <row r="9" spans="1:5" ht="62.4">
      <c r="A9" s="148" t="s">
        <v>217</v>
      </c>
      <c r="B9" s="149">
        <v>840</v>
      </c>
      <c r="C9" s="150" t="s">
        <v>115</v>
      </c>
      <c r="D9" s="151">
        <v>16.32</v>
      </c>
      <c r="E9" s="151">
        <f t="shared" si="0"/>
        <v>13708.800000000001</v>
      </c>
    </row>
    <row r="10" spans="1:5" ht="93.6">
      <c r="A10" s="148" t="s">
        <v>218</v>
      </c>
      <c r="B10" s="149">
        <v>696</v>
      </c>
      <c r="C10" s="150" t="s">
        <v>115</v>
      </c>
      <c r="D10" s="151">
        <v>11.55</v>
      </c>
      <c r="E10" s="151">
        <f t="shared" si="0"/>
        <v>8038.8</v>
      </c>
    </row>
    <row r="11" spans="1:5" ht="62.4">
      <c r="A11" s="148" t="s">
        <v>219</v>
      </c>
      <c r="B11" s="149">
        <v>948</v>
      </c>
      <c r="C11" s="150" t="s">
        <v>115</v>
      </c>
      <c r="D11" s="151">
        <v>19.989999999999998</v>
      </c>
      <c r="E11" s="151">
        <f t="shared" si="0"/>
        <v>18950.519999999997</v>
      </c>
    </row>
    <row r="12" spans="1:5" ht="62.4">
      <c r="A12" s="148" t="s">
        <v>220</v>
      </c>
      <c r="B12" s="149">
        <v>912</v>
      </c>
      <c r="C12" s="150" t="s">
        <v>115</v>
      </c>
      <c r="D12" s="151">
        <v>12.28</v>
      </c>
      <c r="E12" s="151">
        <f t="shared" si="0"/>
        <v>11199.359999999999</v>
      </c>
    </row>
    <row r="13" spans="1:5" ht="62.4">
      <c r="A13" s="148" t="s">
        <v>221</v>
      </c>
      <c r="B13" s="149">
        <v>552</v>
      </c>
      <c r="C13" s="150" t="s">
        <v>115</v>
      </c>
      <c r="D13" s="151">
        <v>90.63</v>
      </c>
      <c r="E13" s="151">
        <f t="shared" si="0"/>
        <v>50027.759999999995</v>
      </c>
    </row>
    <row r="14" spans="1:5" ht="31.2">
      <c r="A14" s="148" t="s">
        <v>222</v>
      </c>
      <c r="B14" s="149">
        <v>804</v>
      </c>
      <c r="C14" s="150" t="s">
        <v>115</v>
      </c>
      <c r="D14" s="151">
        <v>4.82</v>
      </c>
      <c r="E14" s="151">
        <f t="shared" si="0"/>
        <v>3875.28</v>
      </c>
    </row>
    <row r="15" spans="1:5" ht="31.2">
      <c r="A15" s="148" t="s">
        <v>223</v>
      </c>
      <c r="B15" s="149">
        <v>4020</v>
      </c>
      <c r="C15" s="150" t="s">
        <v>115</v>
      </c>
      <c r="D15" s="151">
        <v>2.89</v>
      </c>
      <c r="E15" s="151">
        <f t="shared" si="0"/>
        <v>11617.800000000001</v>
      </c>
    </row>
    <row r="16" spans="1:5" ht="31.2">
      <c r="A16" s="165" t="s">
        <v>224</v>
      </c>
      <c r="B16" s="149">
        <v>696</v>
      </c>
      <c r="C16" s="150" t="s">
        <v>115</v>
      </c>
      <c r="D16" s="151">
        <v>7.83</v>
      </c>
      <c r="E16" s="151">
        <f t="shared" si="0"/>
        <v>5449.68</v>
      </c>
    </row>
    <row r="17" spans="1:5" ht="46.8">
      <c r="A17" s="148" t="s">
        <v>225</v>
      </c>
      <c r="B17" s="149">
        <v>480</v>
      </c>
      <c r="C17" s="150" t="s">
        <v>115</v>
      </c>
      <c r="D17" s="151">
        <v>18.07</v>
      </c>
      <c r="E17" s="151">
        <f t="shared" si="0"/>
        <v>8673.6</v>
      </c>
    </row>
    <row r="18" spans="1:5" ht="27.6" customHeight="1">
      <c r="A18" s="148" t="s">
        <v>226</v>
      </c>
      <c r="B18" s="149">
        <v>696</v>
      </c>
      <c r="C18" s="150" t="s">
        <v>115</v>
      </c>
      <c r="D18" s="151">
        <v>5.26</v>
      </c>
      <c r="E18" s="151">
        <f t="shared" si="0"/>
        <v>3660.96</v>
      </c>
    </row>
    <row r="19" spans="1:5" ht="52.2" customHeight="1">
      <c r="A19" s="41" t="s">
        <v>227</v>
      </c>
      <c r="B19" s="149">
        <v>696</v>
      </c>
      <c r="C19" s="150" t="s">
        <v>115</v>
      </c>
      <c r="D19" s="151">
        <v>2.96</v>
      </c>
      <c r="E19" s="151">
        <f t="shared" si="0"/>
        <v>2060.16</v>
      </c>
    </row>
    <row r="20" spans="1:5" ht="49.8" customHeight="1">
      <c r="A20" s="273" t="s">
        <v>231</v>
      </c>
      <c r="B20" s="273"/>
      <c r="C20" s="273"/>
      <c r="D20" s="273"/>
      <c r="E20" s="154">
        <f>SUM(E3:E19)</f>
        <v>242127.47999999998</v>
      </c>
    </row>
    <row r="21" spans="1:5" ht="52.2" hidden="1" customHeight="1">
      <c r="A21" s="273" t="s">
        <v>176</v>
      </c>
      <c r="B21" s="273"/>
      <c r="C21" s="273"/>
      <c r="D21" s="273"/>
      <c r="E21" s="154">
        <f>E20/2</f>
        <v>121063.73999999999</v>
      </c>
    </row>
  </sheetData>
  <mergeCells count="3">
    <mergeCell ref="A20:D20"/>
    <mergeCell ref="A21:D21"/>
    <mergeCell ref="A1:E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view="pageLayout" zoomScale="115" zoomScaleNormal="160" zoomScalePageLayoutView="115" workbookViewId="0">
      <selection activeCell="E9" sqref="E9"/>
    </sheetView>
  </sheetViews>
  <sheetFormatPr defaultColWidth="9.109375" defaultRowHeight="13.8"/>
  <cols>
    <col min="1" max="1" width="5.44140625" style="4" customWidth="1"/>
    <col min="2" max="2" width="45.33203125" style="4" customWidth="1"/>
    <col min="3" max="5" width="19.44140625" style="14" customWidth="1"/>
    <col min="6" max="7" width="15.33203125" style="14" customWidth="1"/>
    <col min="8" max="8" width="17.33203125" style="4" customWidth="1"/>
    <col min="9" max="11" width="9.109375" style="4"/>
    <col min="12" max="16" width="9.109375" style="4" customWidth="1"/>
    <col min="17" max="16384" width="9.109375" style="4"/>
  </cols>
  <sheetData>
    <row r="1" spans="1:5" ht="15.6">
      <c r="A1" s="275" t="s">
        <v>99</v>
      </c>
      <c r="B1" s="276"/>
      <c r="C1" s="276"/>
      <c r="D1" s="276"/>
      <c r="E1" s="277"/>
    </row>
    <row r="2" spans="1:5" ht="15.6">
      <c r="A2" s="33" t="s">
        <v>85</v>
      </c>
      <c r="B2" s="33" t="s">
        <v>88</v>
      </c>
      <c r="C2" s="33" t="s">
        <v>100</v>
      </c>
      <c r="D2" s="33" t="s">
        <v>101</v>
      </c>
      <c r="E2" s="33" t="s">
        <v>102</v>
      </c>
    </row>
    <row r="3" spans="1:5">
      <c r="A3" s="34">
        <v>1</v>
      </c>
      <c r="B3" s="4" t="s">
        <v>106</v>
      </c>
      <c r="C3" s="14">
        <v>2</v>
      </c>
      <c r="D3" s="30">
        <v>18</v>
      </c>
      <c r="E3" s="30">
        <f>D3*C3</f>
        <v>36</v>
      </c>
    </row>
    <row r="4" spans="1:5">
      <c r="A4" s="34">
        <v>2</v>
      </c>
      <c r="B4" s="4" t="s">
        <v>105</v>
      </c>
      <c r="C4" s="14">
        <v>2</v>
      </c>
      <c r="D4" s="30">
        <v>35</v>
      </c>
      <c r="E4" s="30">
        <f>D4*C4</f>
        <v>70</v>
      </c>
    </row>
    <row r="5" spans="1:5">
      <c r="A5" s="34">
        <v>3</v>
      </c>
      <c r="B5" s="4" t="s">
        <v>107</v>
      </c>
      <c r="C5" s="14">
        <v>2</v>
      </c>
      <c r="D5" s="30">
        <v>40</v>
      </c>
      <c r="E5" s="30">
        <f>D5*C5</f>
        <v>80</v>
      </c>
    </row>
    <row r="6" spans="1:5">
      <c r="A6" s="34">
        <v>4</v>
      </c>
      <c r="B6" s="4" t="s">
        <v>103</v>
      </c>
      <c r="C6" s="14">
        <v>2</v>
      </c>
      <c r="D6" s="30">
        <v>3.5</v>
      </c>
      <c r="E6" s="30">
        <f>D6*C6</f>
        <v>7</v>
      </c>
    </row>
    <row r="7" spans="1:5" ht="15.6">
      <c r="A7" s="275" t="s">
        <v>86</v>
      </c>
      <c r="B7" s="276"/>
      <c r="C7" s="276"/>
      <c r="D7" s="277"/>
      <c r="E7" s="31">
        <f>SUM(E3:E4)</f>
        <v>106</v>
      </c>
    </row>
    <row r="8" spans="1:5" ht="15.6">
      <c r="A8" s="275" t="s">
        <v>87</v>
      </c>
      <c r="B8" s="276"/>
      <c r="C8" s="276"/>
      <c r="D8" s="277"/>
      <c r="E8" s="31">
        <f>E7/12</f>
        <v>8.8333333333333339</v>
      </c>
    </row>
  </sheetData>
  <mergeCells count="3">
    <mergeCell ref="A7:D7"/>
    <mergeCell ref="A8:D8"/>
    <mergeCell ref="A1:E1"/>
  </mergeCells>
  <printOptions horizontalCentered="1"/>
  <pageMargins left="0.39370078740157483" right="0.39370078740157483" top="0.82201086956521741" bottom="0.53804347826086951" header="0.15748031496062992" footer="0.13043478260869565"/>
  <pageSetup paperSize="9" scale="75" orientation="portrait" r:id="rId1"/>
  <headerFooter alignWithMargins="0">
    <oddHeader>&amp;C&amp;G</oddHeader>
    <oddFooter>&amp;Lseteterceirizados@gmail.com
(68) 9.9601-9029&amp;RCNPJ 17.869.766/0001-00
Vicente Lucena, n° 56, Vila Ivonete 
69.918-644, Rio Branco – Acre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PROPOSTA INICIAL</vt:lpstr>
      <vt:lpstr>LOTE 1 - COZINHEIRA(O)</vt:lpstr>
      <vt:lpstr>UNIFORME</vt:lpstr>
      <vt:lpstr>EPIs</vt:lpstr>
      <vt:lpstr>MAT.</vt:lpstr>
      <vt:lpstr>UNIFORMES</vt:lpstr>
    </vt:vector>
  </TitlesOfParts>
  <Company>McGnity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Estudo custos</dc:title>
  <dc:creator>Jorge A. Mac Genity</dc:creator>
  <dc:description>Aprimorado por Jorge A. Mac Genity em 10/04/2013.</dc:description>
  <cp:lastModifiedBy>Win</cp:lastModifiedBy>
  <cp:lastPrinted>2024-10-02T14:25:37Z</cp:lastPrinted>
  <dcterms:created xsi:type="dcterms:W3CDTF">2002-06-10T15:51:10Z</dcterms:created>
  <dcterms:modified xsi:type="dcterms:W3CDTF">2024-12-06T19:04:48Z</dcterms:modified>
</cp:coreProperties>
</file>