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PARTAMENTO DE PROJETOS NOVOS\CRAS NOVO MUNDO\REV.03\"/>
    </mc:Choice>
  </mc:AlternateContent>
  <xr:revisionPtr revIDLastSave="0" documentId="13_ncr:1_{06E8C0F4-1DF8-42D5-9449-9A9445279ECF}" xr6:coauthVersionLast="47" xr6:coauthVersionMax="47" xr10:uidLastSave="{00000000-0000-0000-0000-000000000000}"/>
  <bookViews>
    <workbookView xWindow="-120" yWindow="-120" windowWidth="29040" windowHeight="15840" xr2:uid="{BDA91E78-E47C-4869-B69F-4F4C79B78522}"/>
  </bookViews>
  <sheets>
    <sheet name="ORÇAMENTO" sheetId="2" r:id="rId1"/>
    <sheet name="CRONOGRAMA" sheetId="4" r:id="rId2"/>
    <sheet name="MEMÓRIA DE CÁLCULO" sheetId="1" r:id="rId3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4" l="1"/>
  <c r="K20" i="4"/>
  <c r="K19" i="4"/>
  <c r="K16" i="4"/>
  <c r="K14" i="4"/>
  <c r="K13" i="4"/>
  <c r="E15" i="2"/>
  <c r="J113" i="2"/>
  <c r="J104" i="2"/>
  <c r="J105" i="2"/>
  <c r="J106" i="2"/>
  <c r="J107" i="2"/>
  <c r="J108" i="2"/>
  <c r="J109" i="2"/>
  <c r="J103" i="2"/>
  <c r="J95" i="2"/>
  <c r="J96" i="2"/>
  <c r="J97" i="2"/>
  <c r="J98" i="2"/>
  <c r="J99" i="2"/>
  <c r="J100" i="2"/>
  <c r="J94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78" i="2"/>
  <c r="J72" i="2"/>
  <c r="J73" i="2"/>
  <c r="J74" i="2"/>
  <c r="J71" i="2"/>
  <c r="J63" i="2"/>
  <c r="J64" i="2"/>
  <c r="J65" i="2"/>
  <c r="J66" i="2"/>
  <c r="J67" i="2"/>
  <c r="J68" i="2"/>
  <c r="J62" i="2"/>
  <c r="J55" i="2"/>
  <c r="J56" i="2"/>
  <c r="J57" i="2"/>
  <c r="J58" i="2"/>
  <c r="J59" i="2"/>
  <c r="J54" i="2"/>
  <c r="J46" i="2"/>
  <c r="J47" i="2"/>
  <c r="J48" i="2"/>
  <c r="J49" i="2"/>
  <c r="J50" i="2"/>
  <c r="J51" i="2"/>
  <c r="J45" i="2"/>
  <c r="J36" i="2"/>
  <c r="J37" i="2"/>
  <c r="J38" i="2"/>
  <c r="J39" i="2"/>
  <c r="J40" i="2"/>
  <c r="J41" i="2"/>
  <c r="J42" i="2"/>
  <c r="J35" i="2"/>
  <c r="J24" i="2"/>
  <c r="J25" i="2"/>
  <c r="J26" i="2"/>
  <c r="J27" i="2"/>
  <c r="J28" i="2"/>
  <c r="J29" i="2"/>
  <c r="J30" i="2"/>
  <c r="J31" i="2"/>
  <c r="J32" i="2"/>
  <c r="J23" i="2"/>
  <c r="J19" i="2"/>
  <c r="J20" i="2"/>
  <c r="J18" i="2"/>
  <c r="C14" i="4"/>
  <c r="O23" i="4"/>
  <c r="C23" i="4" s="1"/>
  <c r="O22" i="4"/>
  <c r="C22" i="4" s="1"/>
  <c r="O21" i="4"/>
  <c r="M21" i="4" s="1"/>
  <c r="O20" i="4"/>
  <c r="M20" i="4" s="1"/>
  <c r="O19" i="4"/>
  <c r="M19" i="4" s="1"/>
  <c r="O18" i="4"/>
  <c r="C18" i="4" s="1"/>
  <c r="O17" i="4"/>
  <c r="C17" i="4" s="1"/>
  <c r="O16" i="4"/>
  <c r="M16" i="4" s="1"/>
  <c r="O15" i="4"/>
  <c r="M15" i="4" s="1"/>
  <c r="O14" i="4"/>
  <c r="M14" i="4" s="1"/>
  <c r="O13" i="4"/>
  <c r="M13" i="4" s="1"/>
  <c r="B23" i="4"/>
  <c r="A23" i="4"/>
  <c r="B22" i="4"/>
  <c r="A22" i="4"/>
  <c r="B21" i="4"/>
  <c r="A21" i="4"/>
  <c r="B20" i="4"/>
  <c r="A20" i="4"/>
  <c r="B19" i="4"/>
  <c r="A19" i="4"/>
  <c r="B18" i="4"/>
  <c r="B17" i="4"/>
  <c r="B16" i="4"/>
  <c r="B15" i="4"/>
  <c r="A18" i="4"/>
  <c r="A17" i="4"/>
  <c r="A16" i="4"/>
  <c r="A15" i="4"/>
  <c r="B14" i="4"/>
  <c r="B13" i="4"/>
  <c r="A14" i="4"/>
  <c r="A13" i="4"/>
  <c r="B12" i="4"/>
  <c r="A12" i="4"/>
  <c r="H8" i="2"/>
  <c r="E113" i="2"/>
  <c r="E109" i="2"/>
  <c r="E108" i="2"/>
  <c r="E107" i="2"/>
  <c r="E106" i="2"/>
  <c r="E105" i="2"/>
  <c r="E104" i="2"/>
  <c r="E103" i="2"/>
  <c r="E100" i="2"/>
  <c r="E99" i="2"/>
  <c r="E98" i="2"/>
  <c r="E97" i="2"/>
  <c r="E96" i="2"/>
  <c r="E95" i="2"/>
  <c r="E94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4" i="2"/>
  <c r="E73" i="2"/>
  <c r="E72" i="2"/>
  <c r="E71" i="2"/>
  <c r="E68" i="2"/>
  <c r="E67" i="2"/>
  <c r="E66" i="2"/>
  <c r="E65" i="2"/>
  <c r="E64" i="2"/>
  <c r="E63" i="2"/>
  <c r="E62" i="2"/>
  <c r="E59" i="2"/>
  <c r="E58" i="2"/>
  <c r="E57" i="2"/>
  <c r="E56" i="2"/>
  <c r="E55" i="2"/>
  <c r="E54" i="2"/>
  <c r="E51" i="2"/>
  <c r="E50" i="2"/>
  <c r="E49" i="2"/>
  <c r="E48" i="2"/>
  <c r="E47" i="2"/>
  <c r="E46" i="2"/>
  <c r="E45" i="2"/>
  <c r="E42" i="2"/>
  <c r="E41" i="2"/>
  <c r="E40" i="2"/>
  <c r="E39" i="2"/>
  <c r="E38" i="2"/>
  <c r="E37" i="2"/>
  <c r="E36" i="2"/>
  <c r="E35" i="2"/>
  <c r="E32" i="2"/>
  <c r="E31" i="2"/>
  <c r="E30" i="2"/>
  <c r="E29" i="2"/>
  <c r="E28" i="2"/>
  <c r="E27" i="2"/>
  <c r="E26" i="2"/>
  <c r="E25" i="2"/>
  <c r="E24" i="2"/>
  <c r="E23" i="2"/>
  <c r="E20" i="2"/>
  <c r="E19" i="2"/>
  <c r="E18" i="2"/>
  <c r="E14" i="2"/>
  <c r="E13" i="2"/>
  <c r="E12" i="2"/>
  <c r="E11" i="2"/>
  <c r="E10" i="2"/>
  <c r="E9" i="2"/>
  <c r="D113" i="2"/>
  <c r="F113" i="2"/>
  <c r="C113" i="2"/>
  <c r="B113" i="2"/>
  <c r="F109" i="2"/>
  <c r="F108" i="2"/>
  <c r="F107" i="2"/>
  <c r="F106" i="2"/>
  <c r="F105" i="2"/>
  <c r="F104" i="2"/>
  <c r="F103" i="2"/>
  <c r="C103" i="2"/>
  <c r="D103" i="2"/>
  <c r="C104" i="2"/>
  <c r="D104" i="2"/>
  <c r="C105" i="2"/>
  <c r="D105" i="2"/>
  <c r="C106" i="2"/>
  <c r="D106" i="2"/>
  <c r="C107" i="2"/>
  <c r="D107" i="2"/>
  <c r="C108" i="2"/>
  <c r="D108" i="2"/>
  <c r="C109" i="2"/>
  <c r="D109" i="2"/>
  <c r="B109" i="2"/>
  <c r="B108" i="2"/>
  <c r="B107" i="2"/>
  <c r="B106" i="2"/>
  <c r="B105" i="2"/>
  <c r="B104" i="2"/>
  <c r="B103" i="2"/>
  <c r="F100" i="2"/>
  <c r="F99" i="2"/>
  <c r="F98" i="2"/>
  <c r="F97" i="2"/>
  <c r="F96" i="2"/>
  <c r="F94" i="2"/>
  <c r="F95" i="2"/>
  <c r="C94" i="2"/>
  <c r="D94" i="2"/>
  <c r="C95" i="2"/>
  <c r="D95" i="2"/>
  <c r="C96" i="2"/>
  <c r="D96" i="2"/>
  <c r="C97" i="2"/>
  <c r="D97" i="2"/>
  <c r="C98" i="2"/>
  <c r="D98" i="2"/>
  <c r="C99" i="2"/>
  <c r="D99" i="2"/>
  <c r="C100" i="2"/>
  <c r="D100" i="2"/>
  <c r="B100" i="2"/>
  <c r="B99" i="2"/>
  <c r="B98" i="2"/>
  <c r="B97" i="2"/>
  <c r="B96" i="2"/>
  <c r="B95" i="2"/>
  <c r="B94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C78" i="2"/>
  <c r="D78" i="2"/>
  <c r="C79" i="2"/>
  <c r="D79" i="2"/>
  <c r="C80" i="2"/>
  <c r="D80" i="2"/>
  <c r="C81" i="2"/>
  <c r="D81" i="2"/>
  <c r="C82" i="2"/>
  <c r="D82" i="2"/>
  <c r="C83" i="2"/>
  <c r="D83" i="2"/>
  <c r="C84" i="2"/>
  <c r="D84" i="2"/>
  <c r="C85" i="2"/>
  <c r="D85" i="2"/>
  <c r="C86" i="2"/>
  <c r="D86" i="2"/>
  <c r="C87" i="2"/>
  <c r="D87" i="2"/>
  <c r="C88" i="2"/>
  <c r="D88" i="2"/>
  <c r="C89" i="2"/>
  <c r="D89" i="2"/>
  <c r="C90" i="2"/>
  <c r="D90" i="2"/>
  <c r="C91" i="2"/>
  <c r="D91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C71" i="2"/>
  <c r="D71" i="2"/>
  <c r="C72" i="2"/>
  <c r="D72" i="2"/>
  <c r="C73" i="2"/>
  <c r="D73" i="2"/>
  <c r="C74" i="2"/>
  <c r="D74" i="2"/>
  <c r="B74" i="2"/>
  <c r="B73" i="2"/>
  <c r="B72" i="2"/>
  <c r="B71" i="2"/>
  <c r="F74" i="2"/>
  <c r="F73" i="2"/>
  <c r="F72" i="2"/>
  <c r="F71" i="2"/>
  <c r="F68" i="2"/>
  <c r="F67" i="2"/>
  <c r="F66" i="2"/>
  <c r="F65" i="2"/>
  <c r="F64" i="2"/>
  <c r="F63" i="2"/>
  <c r="F62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B68" i="2"/>
  <c r="B67" i="2"/>
  <c r="B66" i="2"/>
  <c r="B65" i="2"/>
  <c r="B64" i="2"/>
  <c r="B63" i="2"/>
  <c r="B62" i="2"/>
  <c r="F59" i="2"/>
  <c r="F58" i="2"/>
  <c r="F57" i="2"/>
  <c r="F56" i="2"/>
  <c r="F55" i="2"/>
  <c r="F54" i="2"/>
  <c r="C54" i="2"/>
  <c r="D54" i="2"/>
  <c r="C55" i="2"/>
  <c r="D55" i="2"/>
  <c r="C56" i="2"/>
  <c r="D56" i="2"/>
  <c r="C57" i="2"/>
  <c r="D57" i="2"/>
  <c r="C58" i="2"/>
  <c r="D58" i="2"/>
  <c r="C59" i="2"/>
  <c r="D59" i="2"/>
  <c r="B59" i="2"/>
  <c r="B58" i="2"/>
  <c r="B57" i="2"/>
  <c r="B56" i="2"/>
  <c r="B55" i="2"/>
  <c r="B54" i="2"/>
  <c r="F51" i="2"/>
  <c r="F50" i="2"/>
  <c r="F49" i="2"/>
  <c r="F48" i="2"/>
  <c r="F47" i="2"/>
  <c r="F46" i="2"/>
  <c r="F45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B51" i="2"/>
  <c r="B50" i="2"/>
  <c r="B49" i="2"/>
  <c r="B48" i="2"/>
  <c r="B47" i="2"/>
  <c r="B46" i="2"/>
  <c r="B45" i="2"/>
  <c r="F42" i="2"/>
  <c r="F41" i="2"/>
  <c r="F40" i="2"/>
  <c r="F39" i="2"/>
  <c r="F38" i="2"/>
  <c r="F37" i="2"/>
  <c r="F36" i="2"/>
  <c r="F35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B42" i="2"/>
  <c r="B41" i="2"/>
  <c r="B40" i="2"/>
  <c r="B39" i="2"/>
  <c r="B38" i="2"/>
  <c r="B37" i="2"/>
  <c r="B36" i="2"/>
  <c r="B35" i="2"/>
  <c r="F32" i="2"/>
  <c r="F31" i="2"/>
  <c r="F30" i="2"/>
  <c r="F29" i="2"/>
  <c r="F28" i="2"/>
  <c r="F27" i="2"/>
  <c r="F26" i="2"/>
  <c r="F25" i="2"/>
  <c r="F24" i="2"/>
  <c r="F23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B32" i="2"/>
  <c r="B31" i="2"/>
  <c r="B30" i="2"/>
  <c r="B29" i="2"/>
  <c r="B28" i="2"/>
  <c r="B27" i="2"/>
  <c r="B26" i="2"/>
  <c r="B25" i="2"/>
  <c r="B24" i="2"/>
  <c r="B23" i="2"/>
  <c r="F20" i="2"/>
  <c r="F19" i="2"/>
  <c r="F18" i="2"/>
  <c r="C18" i="2"/>
  <c r="D18" i="2"/>
  <c r="C19" i="2"/>
  <c r="D19" i="2"/>
  <c r="C20" i="2"/>
  <c r="D20" i="2"/>
  <c r="B20" i="2"/>
  <c r="B19" i="2"/>
  <c r="B18" i="2"/>
  <c r="F15" i="2"/>
  <c r="F14" i="2"/>
  <c r="F13" i="2"/>
  <c r="F12" i="2"/>
  <c r="F11" i="2"/>
  <c r="F10" i="2"/>
  <c r="F9" i="2"/>
  <c r="D12" i="2"/>
  <c r="D13" i="2"/>
  <c r="D14" i="2"/>
  <c r="D15" i="2"/>
  <c r="D11" i="2"/>
  <c r="D10" i="2"/>
  <c r="D9" i="2"/>
  <c r="C15" i="2"/>
  <c r="C14" i="2"/>
  <c r="C13" i="2"/>
  <c r="C12" i="2"/>
  <c r="C11" i="2"/>
  <c r="C10" i="2"/>
  <c r="C9" i="2"/>
  <c r="B15" i="2"/>
  <c r="B14" i="2"/>
  <c r="B13" i="2"/>
  <c r="B12" i="2"/>
  <c r="B11" i="2"/>
  <c r="B10" i="2"/>
  <c r="B9" i="2"/>
  <c r="A467" i="1"/>
  <c r="A466" i="1"/>
  <c r="A461" i="1"/>
  <c r="A456" i="1"/>
  <c r="A451" i="1"/>
  <c r="A446" i="1"/>
  <c r="A441" i="1"/>
  <c r="A436" i="1"/>
  <c r="A431" i="1"/>
  <c r="A430" i="1"/>
  <c r="A425" i="1"/>
  <c r="A420" i="1"/>
  <c r="A415" i="1"/>
  <c r="A410" i="1"/>
  <c r="A405" i="1"/>
  <c r="A400" i="1"/>
  <c r="A395" i="1"/>
  <c r="A394" i="1"/>
  <c r="A389" i="1"/>
  <c r="A384" i="1"/>
  <c r="A379" i="1"/>
  <c r="A374" i="1"/>
  <c r="A369" i="1"/>
  <c r="A364" i="1"/>
  <c r="A359" i="1"/>
  <c r="A354" i="1"/>
  <c r="A349" i="1"/>
  <c r="A344" i="1"/>
  <c r="A339" i="1"/>
  <c r="A334" i="1"/>
  <c r="A329" i="1"/>
  <c r="A324" i="1"/>
  <c r="A323" i="1"/>
  <c r="A322" i="1"/>
  <c r="A317" i="1"/>
  <c r="A312" i="1"/>
  <c r="A307" i="1"/>
  <c r="A302" i="1"/>
  <c r="A301" i="1"/>
  <c r="A295" i="1"/>
  <c r="A289" i="1"/>
  <c r="A284" i="1"/>
  <c r="A279" i="1"/>
  <c r="A274" i="1"/>
  <c r="A268" i="1"/>
  <c r="A262" i="1"/>
  <c r="A261" i="1"/>
  <c r="A256" i="1"/>
  <c r="A249" i="1"/>
  <c r="A244" i="1"/>
  <c r="A239" i="1"/>
  <c r="A234" i="1"/>
  <c r="A229" i="1"/>
  <c r="A228" i="1"/>
  <c r="A219" i="1"/>
  <c r="A210" i="1"/>
  <c r="A203" i="1"/>
  <c r="A196" i="1"/>
  <c r="A189" i="1"/>
  <c r="A184" i="1"/>
  <c r="A177" i="1"/>
  <c r="A176" i="1"/>
  <c r="A170" i="1"/>
  <c r="A164" i="1"/>
  <c r="A156" i="1"/>
  <c r="A150" i="1"/>
  <c r="A145" i="1"/>
  <c r="A140" i="1"/>
  <c r="A134" i="1"/>
  <c r="A127" i="1"/>
  <c r="A126" i="1"/>
  <c r="A120" i="1"/>
  <c r="A113" i="1"/>
  <c r="A107" i="1"/>
  <c r="A100" i="1"/>
  <c r="A95" i="1"/>
  <c r="A88" i="1"/>
  <c r="A83" i="1"/>
  <c r="A78" i="1"/>
  <c r="A73" i="1"/>
  <c r="A68" i="1"/>
  <c r="A67" i="1"/>
  <c r="A62" i="1"/>
  <c r="A57" i="1"/>
  <c r="A52" i="1"/>
  <c r="H25" i="2"/>
  <c r="I25" i="2" s="1"/>
  <c r="H26" i="2"/>
  <c r="I26" i="2" s="1"/>
  <c r="H27" i="2"/>
  <c r="I27" i="2" s="1"/>
  <c r="H28" i="2"/>
  <c r="I28" i="2"/>
  <c r="H29" i="2"/>
  <c r="I29" i="2" s="1"/>
  <c r="H30" i="2"/>
  <c r="I30" i="2" s="1"/>
  <c r="H31" i="2"/>
  <c r="H113" i="2"/>
  <c r="I113" i="2" s="1"/>
  <c r="I114" i="2" s="1"/>
  <c r="H109" i="2"/>
  <c r="I109" i="2" s="1"/>
  <c r="H108" i="2"/>
  <c r="I108" i="2" s="1"/>
  <c r="H107" i="2"/>
  <c r="I107" i="2" s="1"/>
  <c r="H106" i="2"/>
  <c r="I106" i="2" s="1"/>
  <c r="H105" i="2"/>
  <c r="I105" i="2" s="1"/>
  <c r="H104" i="2"/>
  <c r="H103" i="2"/>
  <c r="H100" i="2"/>
  <c r="H99" i="2"/>
  <c r="H98" i="2"/>
  <c r="H97" i="2"/>
  <c r="H96" i="2"/>
  <c r="I96" i="2" s="1"/>
  <c r="H95" i="2"/>
  <c r="I95" i="2" s="1"/>
  <c r="H94" i="2"/>
  <c r="I94" i="2" s="1"/>
  <c r="H79" i="2"/>
  <c r="I79" i="2" s="1"/>
  <c r="H80" i="2"/>
  <c r="I80" i="2" s="1"/>
  <c r="H81" i="2"/>
  <c r="H82" i="2"/>
  <c r="I82" i="2" s="1"/>
  <c r="H83" i="2"/>
  <c r="H84" i="2"/>
  <c r="I84" i="2" s="1"/>
  <c r="H85" i="2"/>
  <c r="I85" i="2" s="1"/>
  <c r="H86" i="2"/>
  <c r="H87" i="2"/>
  <c r="I87" i="2" s="1"/>
  <c r="H88" i="2"/>
  <c r="I88" i="2" s="1"/>
  <c r="H89" i="2"/>
  <c r="I89" i="2" s="1"/>
  <c r="H90" i="2"/>
  <c r="I90" i="2" s="1"/>
  <c r="H91" i="2"/>
  <c r="H78" i="2"/>
  <c r="I78" i="2" s="1"/>
  <c r="H74" i="2"/>
  <c r="I74" i="2" s="1"/>
  <c r="H73" i="2"/>
  <c r="I73" i="2" s="1"/>
  <c r="H72" i="2"/>
  <c r="I72" i="2" s="1"/>
  <c r="H71" i="2"/>
  <c r="H63" i="2"/>
  <c r="I63" i="2" s="1"/>
  <c r="H64" i="2"/>
  <c r="I64" i="2" s="1"/>
  <c r="H65" i="2"/>
  <c r="I65" i="2" s="1"/>
  <c r="H66" i="2"/>
  <c r="I66" i="2" s="1"/>
  <c r="H67" i="2"/>
  <c r="I67" i="2" s="1"/>
  <c r="H68" i="2"/>
  <c r="I68" i="2" s="1"/>
  <c r="H62" i="2"/>
  <c r="I62" i="2" s="1"/>
  <c r="H55" i="2"/>
  <c r="I55" i="2" s="1"/>
  <c r="H56" i="2"/>
  <c r="I56" i="2" s="1"/>
  <c r="H57" i="2"/>
  <c r="H58" i="2"/>
  <c r="I58" i="2" s="1"/>
  <c r="H59" i="2"/>
  <c r="I59" i="2" s="1"/>
  <c r="H54" i="2"/>
  <c r="I54" i="2" s="1"/>
  <c r="H48" i="2"/>
  <c r="I48" i="2" s="1"/>
  <c r="H49" i="2"/>
  <c r="H50" i="2"/>
  <c r="I50" i="2" s="1"/>
  <c r="H51" i="2"/>
  <c r="I51" i="2" s="1"/>
  <c r="H47" i="2"/>
  <c r="I47" i="2" s="1"/>
  <c r="H46" i="2"/>
  <c r="I46" i="2" s="1"/>
  <c r="H45" i="2"/>
  <c r="H35" i="2"/>
  <c r="I35" i="2" s="1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A51" i="1"/>
  <c r="A42" i="1"/>
  <c r="A37" i="1"/>
  <c r="A31" i="1"/>
  <c r="H13" i="2"/>
  <c r="H14" i="2"/>
  <c r="I14" i="2" s="1"/>
  <c r="H15" i="2"/>
  <c r="I15" i="2" s="1"/>
  <c r="A26" i="1"/>
  <c r="A21" i="1"/>
  <c r="A15" i="1"/>
  <c r="A9" i="1"/>
  <c r="A4" i="1"/>
  <c r="A3" i="1"/>
  <c r="B8" i="2"/>
  <c r="F8" i="2"/>
  <c r="E8" i="2"/>
  <c r="D8" i="2"/>
  <c r="C8" i="2"/>
  <c r="H42" i="2"/>
  <c r="I42" i="2" s="1"/>
  <c r="H32" i="2"/>
  <c r="H24" i="2"/>
  <c r="H23" i="2"/>
  <c r="I23" i="2" s="1"/>
  <c r="H20" i="2"/>
  <c r="I20" i="2" s="1"/>
  <c r="H19" i="2"/>
  <c r="I19" i="2" s="1"/>
  <c r="H18" i="2"/>
  <c r="I18" i="2" s="1"/>
  <c r="H12" i="2"/>
  <c r="I12" i="2" s="1"/>
  <c r="H11" i="2"/>
  <c r="I11" i="2" s="1"/>
  <c r="H10" i="2"/>
  <c r="I10" i="2" s="1"/>
  <c r="H9" i="2"/>
  <c r="I9" i="2" s="1"/>
  <c r="C16" i="4" l="1"/>
  <c r="K18" i="4"/>
  <c r="C13" i="4"/>
  <c r="K15" i="4"/>
  <c r="K21" i="4"/>
  <c r="C21" i="4"/>
  <c r="C19" i="4"/>
  <c r="K17" i="4"/>
  <c r="K23" i="4"/>
  <c r="C20" i="4"/>
  <c r="C15" i="4"/>
  <c r="E16" i="4"/>
  <c r="E21" i="4"/>
  <c r="G16" i="4"/>
  <c r="G21" i="4"/>
  <c r="I16" i="4"/>
  <c r="I21" i="4"/>
  <c r="E17" i="4"/>
  <c r="E22" i="4"/>
  <c r="G17" i="4"/>
  <c r="G22" i="4"/>
  <c r="I17" i="4"/>
  <c r="I22" i="4"/>
  <c r="M17" i="4"/>
  <c r="M22" i="4"/>
  <c r="E18" i="4"/>
  <c r="E23" i="4"/>
  <c r="G18" i="4"/>
  <c r="G23" i="4"/>
  <c r="I18" i="4"/>
  <c r="I23" i="4"/>
  <c r="M18" i="4"/>
  <c r="M23" i="4"/>
  <c r="E13" i="4"/>
  <c r="E19" i="4"/>
  <c r="G13" i="4"/>
  <c r="G19" i="4"/>
  <c r="I13" i="4"/>
  <c r="I19" i="4"/>
  <c r="E14" i="4"/>
  <c r="G14" i="4"/>
  <c r="I14" i="4"/>
  <c r="E15" i="4"/>
  <c r="E20" i="4"/>
  <c r="G15" i="4"/>
  <c r="G20" i="4"/>
  <c r="I15" i="4"/>
  <c r="I20" i="4"/>
  <c r="I83" i="2"/>
  <c r="I31" i="2"/>
  <c r="I104" i="2"/>
  <c r="I103" i="2"/>
  <c r="I100" i="2"/>
  <c r="I99" i="2"/>
  <c r="I98" i="2"/>
  <c r="I97" i="2"/>
  <c r="I91" i="2"/>
  <c r="I86" i="2"/>
  <c r="I81" i="2"/>
  <c r="I71" i="2"/>
  <c r="I75" i="2" s="1"/>
  <c r="I69" i="2"/>
  <c r="I57" i="2"/>
  <c r="I60" i="2" s="1"/>
  <c r="I49" i="2"/>
  <c r="I45" i="2"/>
  <c r="I43" i="2"/>
  <c r="I32" i="2"/>
  <c r="I21" i="2"/>
  <c r="I13" i="2"/>
  <c r="I8" i="2"/>
  <c r="I16" i="2" s="1"/>
  <c r="J15" i="2" s="1"/>
  <c r="I24" i="2"/>
  <c r="J13" i="2" l="1"/>
  <c r="J14" i="2"/>
  <c r="J9" i="2"/>
  <c r="J10" i="2"/>
  <c r="J8" i="2"/>
  <c r="J11" i="2"/>
  <c r="O12" i="4"/>
  <c r="K12" i="4" s="1"/>
  <c r="K24" i="4" s="1"/>
  <c r="J12" i="2"/>
  <c r="I92" i="2"/>
  <c r="I110" i="2"/>
  <c r="I101" i="2"/>
  <c r="I52" i="2"/>
  <c r="I33" i="2"/>
  <c r="E12" i="4" l="1"/>
  <c r="E24" i="4" s="1"/>
  <c r="C12" i="4"/>
  <c r="C24" i="4" s="1"/>
  <c r="C25" i="4" s="1"/>
  <c r="M12" i="4"/>
  <c r="M24" i="4" s="1"/>
  <c r="I12" i="4"/>
  <c r="I24" i="4" s="1"/>
  <c r="G12" i="4"/>
  <c r="G24" i="4" s="1"/>
  <c r="I111" i="2"/>
  <c r="I115" i="2" s="1"/>
  <c r="O24" i="4" s="1"/>
  <c r="P12" i="4" s="1"/>
  <c r="L24" i="4" l="1"/>
  <c r="F24" i="4"/>
  <c r="H24" i="4"/>
  <c r="J24" i="4"/>
  <c r="P16" i="4"/>
  <c r="P21" i="4"/>
  <c r="P17" i="4"/>
  <c r="P22" i="4"/>
  <c r="P18" i="4"/>
  <c r="P23" i="4"/>
  <c r="P13" i="4"/>
  <c r="P19" i="4"/>
  <c r="P14" i="4"/>
  <c r="P15" i="4"/>
  <c r="P20" i="4"/>
  <c r="E25" i="4"/>
  <c r="G25" i="4" s="1"/>
  <c r="N24" i="4"/>
  <c r="D24" i="4"/>
  <c r="D25" i="4" s="1"/>
  <c r="I258" i="1"/>
  <c r="I259" i="1" s="1"/>
  <c r="I417" i="1"/>
  <c r="I418" i="1" s="1"/>
  <c r="I407" i="1"/>
  <c r="I408" i="1" s="1"/>
  <c r="I391" i="1"/>
  <c r="I392" i="1" s="1"/>
  <c r="I386" i="1"/>
  <c r="I387" i="1" s="1"/>
  <c r="I381" i="1"/>
  <c r="I382" i="1" s="1"/>
  <c r="I225" i="1"/>
  <c r="I224" i="1"/>
  <c r="F223" i="1"/>
  <c r="I223" i="1" s="1"/>
  <c r="H222" i="1"/>
  <c r="I222" i="1" s="1"/>
  <c r="H221" i="1"/>
  <c r="F221" i="1"/>
  <c r="I216" i="1"/>
  <c r="I215" i="1"/>
  <c r="F214" i="1"/>
  <c r="I214" i="1" s="1"/>
  <c r="H213" i="1"/>
  <c r="I213" i="1" s="1"/>
  <c r="H212" i="1"/>
  <c r="F212" i="1"/>
  <c r="I463" i="1"/>
  <c r="I464" i="1" s="1"/>
  <c r="I458" i="1"/>
  <c r="I459" i="1" s="1"/>
  <c r="I453" i="1"/>
  <c r="I454" i="1" s="1"/>
  <c r="I448" i="1"/>
  <c r="I449" i="1" s="1"/>
  <c r="I443" i="1"/>
  <c r="I444" i="1" s="1"/>
  <c r="I438" i="1"/>
  <c r="I439" i="1" s="1"/>
  <c r="I433" i="1"/>
  <c r="I434" i="1" s="1"/>
  <c r="I427" i="1"/>
  <c r="I428" i="1" s="1"/>
  <c r="I422" i="1"/>
  <c r="I423" i="1" s="1"/>
  <c r="I412" i="1"/>
  <c r="I413" i="1" s="1"/>
  <c r="I402" i="1"/>
  <c r="I403" i="1" s="1"/>
  <c r="I397" i="1"/>
  <c r="I398" i="1" s="1"/>
  <c r="I376" i="1"/>
  <c r="I377" i="1" s="1"/>
  <c r="I371" i="1"/>
  <c r="I372" i="1" s="1"/>
  <c r="I366" i="1"/>
  <c r="I367" i="1" s="1"/>
  <c r="I361" i="1"/>
  <c r="I362" i="1" s="1"/>
  <c r="I356" i="1"/>
  <c r="I357" i="1" s="1"/>
  <c r="I351" i="1"/>
  <c r="I352" i="1" s="1"/>
  <c r="I346" i="1"/>
  <c r="I347" i="1" s="1"/>
  <c r="I341" i="1"/>
  <c r="I342" i="1" s="1"/>
  <c r="I336" i="1"/>
  <c r="I337" i="1" s="1"/>
  <c r="I331" i="1"/>
  <c r="I332" i="1" s="1"/>
  <c r="I326" i="1"/>
  <c r="I327" i="1" s="1"/>
  <c r="I471" i="1"/>
  <c r="I470" i="1"/>
  <c r="I469" i="1"/>
  <c r="I319" i="1"/>
  <c r="I320" i="1" s="1"/>
  <c r="I314" i="1"/>
  <c r="I315" i="1" s="1"/>
  <c r="I309" i="1"/>
  <c r="I310" i="1" s="1"/>
  <c r="I304" i="1"/>
  <c r="I305" i="1" s="1"/>
  <c r="G298" i="1"/>
  <c r="I298" i="1" s="1"/>
  <c r="G297" i="1"/>
  <c r="I297" i="1" s="1"/>
  <c r="F12" i="1"/>
  <c r="I12" i="1" s="1"/>
  <c r="I33" i="1"/>
  <c r="I292" i="1"/>
  <c r="I291" i="1"/>
  <c r="I286" i="1"/>
  <c r="G281" i="1"/>
  <c r="I281" i="1" s="1"/>
  <c r="I282" i="1" s="1"/>
  <c r="G271" i="1"/>
  <c r="I271" i="1" s="1"/>
  <c r="I264" i="1"/>
  <c r="I266" i="1" s="1"/>
  <c r="G253" i="1"/>
  <c r="I253" i="1" s="1"/>
  <c r="G251" i="1"/>
  <c r="G252" i="1" s="1"/>
  <c r="I252" i="1" s="1"/>
  <c r="H246" i="1"/>
  <c r="G246" i="1"/>
  <c r="H241" i="1"/>
  <c r="G241" i="1"/>
  <c r="I231" i="1"/>
  <c r="I232" i="1" s="1"/>
  <c r="F207" i="1"/>
  <c r="I207" i="1" s="1"/>
  <c r="G206" i="1"/>
  <c r="I206" i="1" s="1"/>
  <c r="H205" i="1"/>
  <c r="G205" i="1"/>
  <c r="F200" i="1"/>
  <c r="I200" i="1" s="1"/>
  <c r="G199" i="1"/>
  <c r="I199" i="1" s="1"/>
  <c r="H198" i="1"/>
  <c r="G198" i="1"/>
  <c r="F193" i="1"/>
  <c r="I193" i="1" s="1"/>
  <c r="G192" i="1"/>
  <c r="I192" i="1" s="1"/>
  <c r="H191" i="1"/>
  <c r="G191" i="1"/>
  <c r="E186" i="1"/>
  <c r="I186" i="1" s="1"/>
  <c r="I187" i="1" s="1"/>
  <c r="F181" i="1"/>
  <c r="I181" i="1" s="1"/>
  <c r="G180" i="1"/>
  <c r="I180" i="1" s="1"/>
  <c r="H179" i="1"/>
  <c r="G179" i="1"/>
  <c r="I173" i="1"/>
  <c r="I172" i="1"/>
  <c r="I167" i="1"/>
  <c r="I166" i="1"/>
  <c r="I159" i="1"/>
  <c r="I160" i="1"/>
  <c r="I161" i="1"/>
  <c r="I158" i="1"/>
  <c r="I153" i="1"/>
  <c r="I152" i="1"/>
  <c r="I147" i="1"/>
  <c r="I148" i="1" s="1"/>
  <c r="I142" i="1"/>
  <c r="I143" i="1" s="1"/>
  <c r="I137" i="1"/>
  <c r="I136" i="1"/>
  <c r="I130" i="1"/>
  <c r="I131" i="1"/>
  <c r="I129" i="1"/>
  <c r="I117" i="1"/>
  <c r="I116" i="1"/>
  <c r="F115" i="1"/>
  <c r="I115" i="1" s="1"/>
  <c r="I110" i="1"/>
  <c r="F109" i="1"/>
  <c r="I109" i="1" s="1"/>
  <c r="F103" i="1"/>
  <c r="I103" i="1" s="1"/>
  <c r="F104" i="1"/>
  <c r="I104" i="1" s="1"/>
  <c r="I102" i="1"/>
  <c r="I92" i="1"/>
  <c r="I91" i="1"/>
  <c r="I90" i="1"/>
  <c r="G85" i="1"/>
  <c r="I85" i="1" s="1"/>
  <c r="I86" i="1" s="1"/>
  <c r="F75" i="1"/>
  <c r="F122" i="1" s="1"/>
  <c r="I122" i="1" s="1"/>
  <c r="G75" i="1"/>
  <c r="F80" i="1"/>
  <c r="I80" i="1" s="1"/>
  <c r="I81" i="1" s="1"/>
  <c r="H64" i="1"/>
  <c r="I64" i="1" s="1"/>
  <c r="I65" i="1" s="1"/>
  <c r="I59" i="1"/>
  <c r="I60" i="1" s="1"/>
  <c r="I54" i="1"/>
  <c r="I55" i="1" s="1"/>
  <c r="G28" i="1"/>
  <c r="I28" i="1" s="1"/>
  <c r="I29" i="1" s="1"/>
  <c r="G47" i="1" s="1"/>
  <c r="I47" i="1" s="1"/>
  <c r="I39" i="1"/>
  <c r="I40" i="1" s="1"/>
  <c r="I34" i="1"/>
  <c r="I18" i="1"/>
  <c r="H11" i="1"/>
  <c r="F11" i="1"/>
  <c r="I276" i="1"/>
  <c r="I277" i="1" s="1"/>
  <c r="I236" i="1"/>
  <c r="I237" i="1" s="1"/>
  <c r="I97" i="1"/>
  <c r="I98" i="1" s="1"/>
  <c r="I70" i="1"/>
  <c r="I71" i="1" s="1"/>
  <c r="I23" i="1"/>
  <c r="I24" i="1" s="1"/>
  <c r="G46" i="1" s="1"/>
  <c r="I46" i="1" s="1"/>
  <c r="I17" i="1"/>
  <c r="I6" i="1"/>
  <c r="I7" i="1" s="1"/>
  <c r="I25" i="4" l="1"/>
  <c r="K25" i="4" s="1"/>
  <c r="M25" i="4" s="1"/>
  <c r="P24" i="4"/>
  <c r="F25" i="4"/>
  <c r="H25" i="4" s="1"/>
  <c r="I212" i="1"/>
  <c r="I217" i="1" s="1"/>
  <c r="I221" i="1"/>
  <c r="I226" i="1"/>
  <c r="I138" i="1"/>
  <c r="I162" i="1"/>
  <c r="I293" i="1"/>
  <c r="I472" i="1"/>
  <c r="I35" i="1"/>
  <c r="I299" i="1"/>
  <c r="G270" i="1"/>
  <c r="I270" i="1" s="1"/>
  <c r="I246" i="1"/>
  <c r="I247" i="1" s="1"/>
  <c r="I251" i="1"/>
  <c r="I254" i="1" s="1"/>
  <c r="I241" i="1"/>
  <c r="I242" i="1" s="1"/>
  <c r="I191" i="1"/>
  <c r="I194" i="1" s="1"/>
  <c r="I205" i="1"/>
  <c r="I208" i="1" s="1"/>
  <c r="I198" i="1"/>
  <c r="I201" i="1" s="1"/>
  <c r="I179" i="1"/>
  <c r="I182" i="1" s="1"/>
  <c r="I168" i="1"/>
  <c r="I174" i="1"/>
  <c r="I154" i="1"/>
  <c r="I132" i="1"/>
  <c r="I118" i="1"/>
  <c r="I105" i="1"/>
  <c r="I93" i="1"/>
  <c r="I19" i="1"/>
  <c r="G45" i="1" s="1"/>
  <c r="I45" i="1" s="1"/>
  <c r="I111" i="1"/>
  <c r="I75" i="1"/>
  <c r="I76" i="1" s="1"/>
  <c r="F123" i="1"/>
  <c r="I123" i="1" s="1"/>
  <c r="I124" i="1" s="1"/>
  <c r="I11" i="1"/>
  <c r="J25" i="4" l="1"/>
  <c r="N25" i="4" s="1"/>
  <c r="L25" i="4"/>
  <c r="I48" i="1"/>
  <c r="I13" i="1"/>
  <c r="I44" i="1" s="1"/>
  <c r="I272" i="1"/>
  <c r="I287" i="1"/>
  <c r="I49" i="1" l="1"/>
</calcChain>
</file>

<file path=xl/sharedStrings.xml><?xml version="1.0" encoding="utf-8"?>
<sst xmlns="http://schemas.openxmlformats.org/spreadsheetml/2006/main" count="1018" uniqueCount="374">
  <si>
    <t>ITEM</t>
  </si>
  <si>
    <t>BASE</t>
  </si>
  <si>
    <t>CÓDIGO</t>
  </si>
  <si>
    <t>DESCRIÇÃO</t>
  </si>
  <si>
    <t>MEMÓRIA DE CÁLCULO</t>
  </si>
  <si>
    <t>1.1</t>
  </si>
  <si>
    <t>SERVIÇOS PRELIMINARES</t>
  </si>
  <si>
    <t>SINAPI</t>
  </si>
  <si>
    <t>FORNECIMENTO E INSTALAÇÃO DE PLACAS DE OBRA COM CHAPA GALVANIZADA E ESTRUTURA DE MADEIRA. AF_03/2022_PS</t>
  </si>
  <si>
    <t>M²</t>
  </si>
  <si>
    <t>UN</t>
  </si>
  <si>
    <t>TOTAL</t>
  </si>
  <si>
    <t>ALTURA</t>
  </si>
  <si>
    <t>COMPRIMETO</t>
  </si>
  <si>
    <t>LOCAL</t>
  </si>
  <si>
    <t>PLACA DE OBRA</t>
  </si>
  <si>
    <t>DEMOLIÇÃO DE ALVENARIA DE BLOCO FURADO, DE FORMA MANUAL, SEM REAPROVEITAMENTO. AF_12/2017</t>
  </si>
  <si>
    <t>M³</t>
  </si>
  <si>
    <t>CDHU 190</t>
  </si>
  <si>
    <t>03.01.250</t>
  </si>
  <si>
    <t>DEMOLIÇÃO MECANIZADA DE PAVIMENTO OU PISO EM CONCRETO, INCLUSIVE FRAGMENTAÇÃO E ACOMODAÇÃO DO MATERIAL</t>
  </si>
  <si>
    <t>03.04.020</t>
  </si>
  <si>
    <t>DEMOLIÇÃO MANUAL DE REVESTIMENTO CERÂMICO, INCLUINDO A BASE</t>
  </si>
  <si>
    <t>03.04.040</t>
  </si>
  <si>
    <t>DEMOLIÇÃO MANUAL DE RODAPÉ, SOLEIRA OU PEITORIL, EM MATERIAL CERÂMICO E/OU LADRILHO HIDRÁULICO, INCLUINDO BASE.</t>
  </si>
  <si>
    <t>M</t>
  </si>
  <si>
    <t>04.14.040</t>
  </si>
  <si>
    <t>RETIRADA DE ESQUADRIA EM VIDRO</t>
  </si>
  <si>
    <t>05.07.040</t>
  </si>
  <si>
    <t>REMOÇÃO DE ENTULHO SEPARADO DE OBRA COM CAÇAMBA METÁLICA - TERRA, ALVENARIA, CONCRETO, ARGAMASSA, MADEIRA, PAPEL, PLÁSTICO OU METAL</t>
  </si>
  <si>
    <t>1.2</t>
  </si>
  <si>
    <t>INFRAESTRUTURA</t>
  </si>
  <si>
    <t>ESCAVAÇÃO DE VALA PARA VIGA BALDRAME (INCLUINDO ESCAVAÇAO PARA COLOCAÇÃO DE FÔRMAS). AF_06/2017</t>
  </si>
  <si>
    <t>FABRICAÇÃO, MONTAGEM E DESMONTAGEM DE FÔRMA PARA VIGA BALDRAME, EM MADEIRA SERRADA, E=25 MM, 4 UTILIZAÇÕES. AF_06/2017</t>
  </si>
  <si>
    <t>ESCAVAÇÃO MANUAL PARA BLOCO DE COROAMENTO OU SAPATA (INCLUINDO ESCAVAÇÃO PARA COLOCAÇÃO DE FÔRMAS). AF_06/2017</t>
  </si>
  <si>
    <t>FABRICAÇÃO, MONTAGEM E DESMONTAGEM DE FÔRMA PARA BLOCOS DE OROAMENTO, EM MADEIRA SERRADA, E=25 NN, 4 UTILIZAÇÕES. AF_06/2017</t>
  </si>
  <si>
    <t>11.18.040</t>
  </si>
  <si>
    <t>LASTRO DE PEDRA BRITADA</t>
  </si>
  <si>
    <t>10.01.040</t>
  </si>
  <si>
    <t>ARMADURA EM BARRA DE AÇO CA-50 (A OU B) fyk = 500 Mpa</t>
  </si>
  <si>
    <t>KG</t>
  </si>
  <si>
    <t>CONCRETAGEM DE BLOCOS DE COROAMENTO E VIGAS BALDRAME, FCK 30 MPA, COM USO DE JERICA LANÇAMENTO, ADENSAMENTO E ACABAMENTO. AF_06/2017</t>
  </si>
  <si>
    <t>IMPERMEABILIZAÇÃO DE SUPERFÍCIE COM EMULSÃO ASFÁLTICA, 2 DEMÃOS. AF_06/2018</t>
  </si>
  <si>
    <t>06.11.040</t>
  </si>
  <si>
    <t>REATERRO MANUAL APILOADO SEM CONTROLE DE COMPACTAÇÃO</t>
  </si>
  <si>
    <t>1.3</t>
  </si>
  <si>
    <t>SUPERESTRUTURA</t>
  </si>
  <si>
    <t>MONTAGEM E DESMONTAGEM DE FÔRMA DE PILARES RETANGULARES E ESTRUTURAS SIMILARES, PÉ-DIREITO SIMPLES, EM MADEIRA SERRADA, 4 UTILIZAÇÕES. AF_09/202</t>
  </si>
  <si>
    <t>ARMADURA EM BARRA DE AÇO CA-50 (A OU ) fyk = 500 Mpa</t>
  </si>
  <si>
    <t>11.01.290</t>
  </si>
  <si>
    <t>CONCRETO USINADO, fck = 25 Mpa - PARA BOMBEAMENTO</t>
  </si>
  <si>
    <t>11.16.080</t>
  </si>
  <si>
    <t>LANÇAMENTO E ADENSAMENTO DE CONCRETO OU MASSA POR BOMBEAMENTO</t>
  </si>
  <si>
    <t>MONTAGEM E DESMONTAGEM DE FÔRMA DE VIGA, ESCORAMENTO COM PONTALETE DE MADEIRA, PÉ-DIREITO SIMPLES, EM MADEIRA SERRADA, 4 UTILIZAÇÕES. AF_09/2020</t>
  </si>
  <si>
    <t>CONCRETO USINADO, gck = 25 Mpa - PARA BOMBEAMENTO</t>
  </si>
  <si>
    <t>1.4</t>
  </si>
  <si>
    <t>FECHAMENTO</t>
  </si>
  <si>
    <t>14.04.210</t>
  </si>
  <si>
    <t>ALVENARIA DE BLOCO CERÂMICO DE VEDAÇÃO, USO REVESTIDO, DE 14 CM</t>
  </si>
  <si>
    <t>14.20.010</t>
  </si>
  <si>
    <t>VERGAS, CONTRAVERGAS E PILARES DE CONCRETO ARMADO</t>
  </si>
  <si>
    <t>17.02.020</t>
  </si>
  <si>
    <t>CHAPISCO</t>
  </si>
  <si>
    <t>17.02.120</t>
  </si>
  <si>
    <t>EMBOÇO COMUM</t>
  </si>
  <si>
    <t>17.02.220</t>
  </si>
  <si>
    <t>REBOCO</t>
  </si>
  <si>
    <t>FUNDO SELADOR ACRÍLICO, APLICAÇÃO MANUAL EM PAREDE, UMA DEMÃO. AF_04/2023</t>
  </si>
  <si>
    <t>PINTURA LÁTEX ACRÍLICA STANDARD, APLICAÇÃO MANUAL EM PAREDES, DUAS DEMÃOS. AF_04/2023</t>
  </si>
  <si>
    <t>1.5</t>
  </si>
  <si>
    <t>22.02.010</t>
  </si>
  <si>
    <t>FORRO EM PLACA DE GESSO LISO FIXO</t>
  </si>
  <si>
    <t>APLICAÇÃO MANUAL DE GESSO DESEMPENADO (SEM TALISCAS) EM TETO DE AMBIENTES DE ÁREA MAIOR QUE 10M², ESPESSURA DE 1,0CM. AF_03/2023</t>
  </si>
  <si>
    <t>TRAMA DE MADEIRA COMPOSTA POR TERÇAS PARA TELHJADOS DE ATÉ 2 ÁGUAS PARA TELHA ONDULADA DE FIBROCIMENTO, METÁLICA, PLÁSTICA OU TERMOACÚSTICA, INCLUSO TRANSPORTE VERTICAL. AF_07/2019</t>
  </si>
  <si>
    <t>1.6</t>
  </si>
  <si>
    <t>PISO</t>
  </si>
  <si>
    <t>COMPACTAÇÃO MECÂNICA DE SOLO PA EXECUÇÃO DE RADIER, PISO DE CONCRETO OU LAJE SOBRE SOLO, COM COMPACTADOR DE SOLOS A PERCUSSÃO. AF_09/2021</t>
  </si>
  <si>
    <t>LASTRO COM MATERIAL GRANULAR, APLICADO EM PISOS OU LAJES SOBRE SOLO, ESPESSURA DE *5 CM*. AF_08/2017</t>
  </si>
  <si>
    <t>PISO EM CONCRETO 20 MPA PREPARO MECÂNICO, ESPESSURA 7CM. AF_0/2020</t>
  </si>
  <si>
    <t>EXECUÇÃO DE PASSEIO (CALÇADA) OU PISO DE CONCRETO COM CONCRETO MOLDADO IN LOCO, FEITO NA OBRA, ACABAMENTO CONVENCIONAL, ESPESSURA 8 CM, ARMADO. AF_08/2022</t>
  </si>
  <si>
    <t>REVESTIMENTO CERÂMICO PARA PISO COM PLCAS TIPO ESMALTADA EXTRA DE DIMENSÕES 60X60 CM APLICADA EM ABIENTES DE ÁRES MAIOR QUE 10M². AF_02/2023_PE</t>
  </si>
  <si>
    <t>RODAPÉ CERÂMICO DE 7CM DE ALTURA COM PLACAS TIPO ESMALTADA EXTRA DE DIMENSÕES 60X60CM. AF_02/2023</t>
  </si>
  <si>
    <t>1.7</t>
  </si>
  <si>
    <t>ESQUADRIAS</t>
  </si>
  <si>
    <t>1.8</t>
  </si>
  <si>
    <t>ELÉTRICA</t>
  </si>
  <si>
    <t>ESPESSURA</t>
  </si>
  <si>
    <t>VÃO</t>
  </si>
  <si>
    <t>PAREDE EXISTENTE A DEMOLIR</t>
  </si>
  <si>
    <t>CALÇADA EXTERNA</t>
  </si>
  <si>
    <t>LARGURA</t>
  </si>
  <si>
    <t>QTDE</t>
  </si>
  <si>
    <t>PISO INTERNO EXISTENTE</t>
  </si>
  <si>
    <t>RODAPÉ INTERNO EXISTENTE</t>
  </si>
  <si>
    <t>04.09.020</t>
  </si>
  <si>
    <t>RETIRADA DE ESQUADRIA METÁLICA EM GERAL</t>
  </si>
  <si>
    <t>JANELAS A REUTILIZAR</t>
  </si>
  <si>
    <t>COMPRIMENTO</t>
  </si>
  <si>
    <t>GRADES DE PROTEÇÃO A REUTILIZAR</t>
  </si>
  <si>
    <t>AMPLIAÇÃO DE SALA</t>
  </si>
  <si>
    <t>ALTERAÇÃO REDE DE ESGOTO</t>
  </si>
  <si>
    <t>04.30.060</t>
  </si>
  <si>
    <t>REMOÇÃO DE TUBULAÇÃO HIDRÁULICA EM GERAL, INCLUINDO CONEXÕES, CAIXAS E RALOS</t>
  </si>
  <si>
    <t>TUBULAÇÃO QUE PASSA NO LOCAL DE AMPLIAÇÃO DA SALA</t>
  </si>
  <si>
    <t>CAIXA ENTERRADA HIDRÁULICA RETANGULAR EM ALVENARIA COM TIJOLOS CERÂMICOS MACIÇOS, DIMENSÕES INTERNAS: 0,6X0,6X0,6 M PARA REDE DE ESGOTO. AF_12/2020</t>
  </si>
  <si>
    <t>46.02.070</t>
  </si>
  <si>
    <t>TUBO DE PVC RÍGIDO BRANCO PxB COM VIROLA E ANEL DE BORRACHA, LINHA ESGOTO SÉRIE NORMAL, DN= 100mm, INCLUSIVE CONEXÕES</t>
  </si>
  <si>
    <t>LADOS</t>
  </si>
  <si>
    <t>ÁREA DE PROJETO</t>
  </si>
  <si>
    <t>AREA DE PROJETO</t>
  </si>
  <si>
    <t>BALDRAME E BLOCO DE COROAMENTO</t>
  </si>
  <si>
    <t>COEFICIENTE</t>
  </si>
  <si>
    <t>ARMADURA BALDRAME - 6.3</t>
  </si>
  <si>
    <t>ARMADURA BALDRAME - 10.0</t>
  </si>
  <si>
    <t>VIGA BALDRAME</t>
  </si>
  <si>
    <t>BLOCO DE COROAMENTO</t>
  </si>
  <si>
    <t>ARMADURA BLOCO DE COROAMENTO - 10.0</t>
  </si>
  <si>
    <t>55.01.020</t>
  </si>
  <si>
    <t>LIMPEZA FINAL DE OBRA</t>
  </si>
  <si>
    <t>VOLUME</t>
  </si>
  <si>
    <t>ÁREA</t>
  </si>
  <si>
    <t>DEMOLIÇÃO DE ALVENARIA</t>
  </si>
  <si>
    <t>DEMOLIÇÃO PISO CONCRETO</t>
  </si>
  <si>
    <t>DEMOLIÇÃO PISO CERAMICO</t>
  </si>
  <si>
    <t>DEMOLIÇÃO RODAPÉ</t>
  </si>
  <si>
    <t>NOVAS CAIXAS DE INSPEÇÃO</t>
  </si>
  <si>
    <t>NOVA TUBULAÇÃO</t>
  </si>
  <si>
    <t>ESTACA BROCA DE CONCRETO, DIÂMETRO DE 20CM, ESCAVAÇÃO MANUAL COM TRADO CONCHA, COM ARMADURA DE ARRANQUE. AF_05/2020</t>
  </si>
  <si>
    <t>PILARES</t>
  </si>
  <si>
    <t>AÇO - 6.3</t>
  </si>
  <si>
    <t>AÇO - 10.0</t>
  </si>
  <si>
    <t>PILAR</t>
  </si>
  <si>
    <t>VIGA 1</t>
  </si>
  <si>
    <t>VIGA 2 E 3</t>
  </si>
  <si>
    <t>VIGA 1 - AÇO - 6.3</t>
  </si>
  <si>
    <t>VIGA 2 E 3 - AÇO - 6.3</t>
  </si>
  <si>
    <t>VIGA 1 - AÇO - 10.0</t>
  </si>
  <si>
    <t>VIGA 2 E 3 - AÇO - 10.0</t>
  </si>
  <si>
    <t>VIGA 2</t>
  </si>
  <si>
    <t>PAREDE JANELAS</t>
  </si>
  <si>
    <t>PAREDES LATERAIS (2 IGUAIS)</t>
  </si>
  <si>
    <t>PLATIBANDA</t>
  </si>
  <si>
    <t>JANELAS REINSTALAR</t>
  </si>
  <si>
    <t>LUGAR AMPLIAÇÃO</t>
  </si>
  <si>
    <t>ampliação + existente</t>
  </si>
  <si>
    <t>VIGA APARENTE (RESTANTE DEMOLIÇÃO)</t>
  </si>
  <si>
    <t>16.13.130</t>
  </si>
  <si>
    <t>TELHAMENTO EM CHAPA DE AÇO COM PINTUA POLIÉSTER, TIPO SANDUÍCHE, ESPESSURA DE 0,50 MM, COM POLIESTIRENO EXPANDIDO</t>
  </si>
  <si>
    <t>TELHADO AMPLIAÇÃO</t>
  </si>
  <si>
    <t>16.33.052</t>
  </si>
  <si>
    <t>CALHA, RUFO, AFINS EM CHAPA GALVANIZADA Nº 24 - CORTE 0,50M</t>
  </si>
  <si>
    <t>CALHA</t>
  </si>
  <si>
    <t>RUFO</t>
  </si>
  <si>
    <t>PINGADEIRA</t>
  </si>
  <si>
    <t>PISO SALA</t>
  </si>
  <si>
    <t>CAÇADA EXTERNA</t>
  </si>
  <si>
    <t>17.01.020</t>
  </si>
  <si>
    <t>ARGAMASSA DE REGULARIZAÇÃO E/OU PROTEÇÃO</t>
  </si>
  <si>
    <t>ESPAÇO DA FRENTE A COLOCAR PISO</t>
  </si>
  <si>
    <t>SALA AMPLIADA</t>
  </si>
  <si>
    <t>ESPAÇO FRENTE</t>
  </si>
  <si>
    <t>PORTA DA FRENTE A TIRAR</t>
  </si>
  <si>
    <t>LATERAIS PORTA DA FRENTE</t>
  </si>
  <si>
    <t>FRENTE</t>
  </si>
  <si>
    <t>COMPOSIÇÃO</t>
  </si>
  <si>
    <t>01</t>
  </si>
  <si>
    <t>INSTALAÇÃO DE ESQUADRIA EM VIDRO</t>
  </si>
  <si>
    <t>JANELA REUTILIZAR</t>
  </si>
  <si>
    <t>02</t>
  </si>
  <si>
    <t>INSTALAÇÃO DE GRADE DE PROTEÇÃO</t>
  </si>
  <si>
    <t>GRADE A REUTILIZAR</t>
  </si>
  <si>
    <t>COTAÇÃO</t>
  </si>
  <si>
    <t>PORTA 4 FOLHAS DE VIDRO INCOLOR 8MM TEMPERADO 397x282 CM - COM BANDEIRA FIXA</t>
  </si>
  <si>
    <t>PORTA DA FRENTE</t>
  </si>
  <si>
    <t>24.02.040</t>
  </si>
  <si>
    <t>PORTA/PORTÃO TIPO GRADIL SOB MEDIDA</t>
  </si>
  <si>
    <t>GRADE DE PROTEÇÃO PARA PORTA DA FRENTE</t>
  </si>
  <si>
    <t>ESPAÇO DA FRENTE</t>
  </si>
  <si>
    <t>CALÇADA EXTERNA - SALA AMPLIADA</t>
  </si>
  <si>
    <t>SERVIÇO COMPLEMENTAR</t>
  </si>
  <si>
    <t>PINTURA INTERNA SALA AMPLIADA</t>
  </si>
  <si>
    <t>PINTURA EXTERNA PREDIO TODO</t>
  </si>
  <si>
    <t>TETO BEIRAL</t>
  </si>
  <si>
    <t>AMPLIAÇÃO SALA</t>
  </si>
  <si>
    <t>41.31.040</t>
  </si>
  <si>
    <t>LUMINÁRIA LED RETANGULAR DE SOBREPOR COM DIFUSOR TRANSLÚCIDO, 4000 K, FLUXO LUMINOSO DE 3690 A 4800 lm, POTENCIA DE 35W A 41W</t>
  </si>
  <si>
    <t>QUANTITATIVO ELÉTRICO</t>
  </si>
  <si>
    <t>40.04.450</t>
  </si>
  <si>
    <t>TOMADA 2P+T DE 10A - 250V, COMPLETA</t>
  </si>
  <si>
    <t>CJ</t>
  </si>
  <si>
    <t>40.04.096</t>
  </si>
  <si>
    <t>TOMADA RJ 45 PARA REDE DE DADOS, COM PLACA</t>
  </si>
  <si>
    <t>40.04.090</t>
  </si>
  <si>
    <t>TOMADA RJ 11, PARA TELEFONE, SEM PLACA</t>
  </si>
  <si>
    <t>40.20.120</t>
  </si>
  <si>
    <t>PLACA DE 4'X2'</t>
  </si>
  <si>
    <t>CABO ELETRÔNICO CATEGORIA 5E, INSTALADO EM EDIFICAÇÃO INSTITUCIONAL - FORNECIMENTO E INSTALAÇÃO. AF_11/2019</t>
  </si>
  <si>
    <t>CABO TELEFÔNICO CCI- 50 1 PAR, SEM BLINDAGEM, INSTALADO EM DISTRIBUIÇÃO DE EDIFICAÇÃO INSTITUCIONAL - FORNECIMENTO E INSTALAÇÃO. AF_11/2019</t>
  </si>
  <si>
    <t>39.02.016</t>
  </si>
  <si>
    <t>CABO DE COBRE DE 2,5MM², ISOLAMENTO 750 V - ISOLAÇÃO EM PVC 70°C</t>
  </si>
  <si>
    <t>38.19.030</t>
  </si>
  <si>
    <t>ELETRODUTO DE PVC CORRUGADO FLEXÍVEL LEVE, DIÂMETRO EXTERNO DE 25MM</t>
  </si>
  <si>
    <t>40.07.010</t>
  </si>
  <si>
    <t>CAIXA EM PVC DE 4'X2'</t>
  </si>
  <si>
    <t>40.02.080</t>
  </si>
  <si>
    <t>CAIXA DE PASSAGEM EM CHAPA, COM TAMPA PARAFUSADA, 300 X 300 X 120 MM</t>
  </si>
  <si>
    <t>AR CONDICIONADO</t>
  </si>
  <si>
    <t>AR CONDICIONADO SPLIT INVERTER, HI-WALL (PAREDE), 24000 BTU/H, CICLO FRIO - FORNCIMENTO E INSTALAÇÃO. AF_11/2021_PE</t>
  </si>
  <si>
    <t>AR CONDICIONADO SPLIT INVERTER, HI-WALL (PAREDE), 18000 BTU/H, CICLO FRIO - FORNCIMENTO E INSTALAÇÃO. AF_11/2021_PE</t>
  </si>
  <si>
    <t>DISJUNTOR BIPOLAR TIPO DIN, CORRENTE NOMINAL DE 20A - FORNECIMENTO E INSTALAÇÃO. AF_10/2020</t>
  </si>
  <si>
    <t>39.21.030</t>
  </si>
  <si>
    <t>CABO DE COBRE FLEXÍVEL DE 4MM², ISOLAMENTO 0,6/1kV - ISOLAÇÃO HEPR 90°C</t>
  </si>
  <si>
    <t>37.10.010</t>
  </si>
  <si>
    <t>BARRAMENTO DE COBRE NU</t>
  </si>
  <si>
    <t>SPDA SALA AMPLIADA</t>
  </si>
  <si>
    <t>42.05.160</t>
  </si>
  <si>
    <t>CONECTOR OLHAL CABO/HASTE DE 5/8'</t>
  </si>
  <si>
    <t>42.05.200</t>
  </si>
  <si>
    <t>HASTE DE ATERRAMENTO DE 5/8" X 2,4 M</t>
  </si>
  <si>
    <t>42.05.310</t>
  </si>
  <si>
    <t>CAIXA DE INSPEÇÃO DO TERRA CILÍNDRICA EM PVC RÍGIDO, DIÂMETRO DE 300 MM - H = 250 MM</t>
  </si>
  <si>
    <t>39.04.080</t>
  </si>
  <si>
    <t>CABO DE COBRE NU, TÊMPERA MOLE, CLASSE 2, DE 50 MM²</t>
  </si>
  <si>
    <t>42.01.098</t>
  </si>
  <si>
    <t>CAPTOR TIPO TERMINAL AÉREO, H= 600 MM, DIÂMETRO DE 3/8', GALVANIZADO A FOGO</t>
  </si>
  <si>
    <t>42.05.440</t>
  </si>
  <si>
    <t>BARRA CONDUTORA CHATA EM ALUMINIO DE 7/8' X 1/8', INCLUSIVE ACESSÓRIOS DE FIXAÇÃO</t>
  </si>
  <si>
    <t>ELETRODUT PVC 40MM (1 1/4) PARA SPDA - FORNECIMENTO E INSTALAÇÃO. AF_12/2017</t>
  </si>
  <si>
    <t>QUANTITATIVO ELÉTRICO - 4 METROS</t>
  </si>
  <si>
    <t>ITEM DA BASE TEM 3 M</t>
  </si>
  <si>
    <t>TERRA</t>
  </si>
  <si>
    <t>SIURB 01/2023</t>
  </si>
  <si>
    <t>VENTILADOR DE PAREDE, DIÂM. MÍN. = 65CM</t>
  </si>
  <si>
    <t>39.21.010</t>
  </si>
  <si>
    <t>CABO DE COBRE FLEXÍVEL DE 1,5 MM², ISOLAMENTO 0,6/1kV - ISOLAÇÃO HEPR 90°C</t>
  </si>
  <si>
    <t>SBC 07/2023</t>
  </si>
  <si>
    <t>CANALETA 20X12CM COM TAMPA SEPARADA SISTEMA "X" PIAL</t>
  </si>
  <si>
    <t>AR CONDICIONADO SPLIT INVERTER, HI-WALL (PAREDE), 9000 BTU/H, CICLO FRIO - FORNCIMENTO E INSTALAÇÃO. AF_11/2021_PE</t>
  </si>
  <si>
    <t>CABO DE COBRE FLEXÍVEL DE 2,5MM², ISOLAMENTO 0,6/1kV - ISOLAÇÃO HEPR 90°C</t>
  </si>
  <si>
    <t>16.32.120</t>
  </si>
  <si>
    <t>COBERTURA PLANA EM CHAPA DE POLICARBONATO ALVEOLAR DE 10 MM</t>
  </si>
  <si>
    <t>COBERTURA FRENTE</t>
  </si>
  <si>
    <t>PLANILHA ORÇAMENTÁRIA</t>
  </si>
  <si>
    <t>MUNICÍPIO:</t>
  </si>
  <si>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BOITUVA</t>
    </r>
  </si>
  <si>
    <t>OBJETO:</t>
  </si>
  <si>
    <t>REFERÊNCIA:</t>
  </si>
  <si>
    <t>LOCAL:</t>
  </si>
  <si>
    <t>BDI NÃO DESONERADO:</t>
  </si>
  <si>
    <t>BANCO</t>
  </si>
  <si>
    <t>DESCRIÇÃO DOS SERVIÇOS</t>
  </si>
  <si>
    <t>UNIDADE</t>
  </si>
  <si>
    <t>VALOR UNITÁRIO SEM BDI</t>
  </si>
  <si>
    <t>VALOR UNITÁRIO COM BDI</t>
  </si>
  <si>
    <t>VALOR TOTAL</t>
  </si>
  <si>
    <t>REFORMA CRAS</t>
  </si>
  <si>
    <t>SINAPI 06/2023 ; CDHU 190</t>
  </si>
  <si>
    <t>Serviços Preliminares</t>
  </si>
  <si>
    <t>SUBTOTAL - 1</t>
  </si>
  <si>
    <t>2.1</t>
  </si>
  <si>
    <t>2.2</t>
  </si>
  <si>
    <t>2.3</t>
  </si>
  <si>
    <t>SUBTOTAL - 2</t>
  </si>
  <si>
    <t>3.1</t>
  </si>
  <si>
    <t>SUBTOTAL</t>
  </si>
  <si>
    <t>3.2</t>
  </si>
  <si>
    <t>TOTAL DO ORÇAMENTO</t>
  </si>
  <si>
    <t>CRONOGRAMA</t>
  </si>
  <si>
    <t>item</t>
  </si>
  <si>
    <t>1º MÊS</t>
  </si>
  <si>
    <t>%</t>
  </si>
  <si>
    <t>2º MÊS</t>
  </si>
  <si>
    <t>3º MÊS</t>
  </si>
  <si>
    <t>somatória</t>
  </si>
  <si>
    <t>Alteração Rede de Esgoto</t>
  </si>
  <si>
    <t>Infraestrutura</t>
  </si>
  <si>
    <t>3.3</t>
  </si>
  <si>
    <t>3.4</t>
  </si>
  <si>
    <t>3.5</t>
  </si>
  <si>
    <t>3.6</t>
  </si>
  <si>
    <t>3.7</t>
  </si>
  <si>
    <t>3.8</t>
  </si>
  <si>
    <t>3.9</t>
  </si>
  <si>
    <t>3.10</t>
  </si>
  <si>
    <t>Superestrutura</t>
  </si>
  <si>
    <t>4.1</t>
  </si>
  <si>
    <t>4.2</t>
  </si>
  <si>
    <t>4.3</t>
  </si>
  <si>
    <t>4.4</t>
  </si>
  <si>
    <t>4.5</t>
  </si>
  <si>
    <t>4.6</t>
  </si>
  <si>
    <t>4.7</t>
  </si>
  <si>
    <t>4.8</t>
  </si>
  <si>
    <t>Fechamento</t>
  </si>
  <si>
    <t>5.1</t>
  </si>
  <si>
    <t>5.2</t>
  </si>
  <si>
    <t>5.3</t>
  </si>
  <si>
    <t>5.4</t>
  </si>
  <si>
    <t>5.5</t>
  </si>
  <si>
    <t>5.6</t>
  </si>
  <si>
    <t>5.7</t>
  </si>
  <si>
    <t>Cobertura</t>
  </si>
  <si>
    <t>COBERTURA</t>
  </si>
  <si>
    <t>6.1</t>
  </si>
  <si>
    <t>6.2</t>
  </si>
  <si>
    <t>6.3</t>
  </si>
  <si>
    <t>6.4</t>
  </si>
  <si>
    <t>6.5</t>
  </si>
  <si>
    <t>6.6</t>
  </si>
  <si>
    <t>Piso</t>
  </si>
  <si>
    <t>7.1</t>
  </si>
  <si>
    <t>7.2</t>
  </si>
  <si>
    <t>7.3</t>
  </si>
  <si>
    <t>7.4</t>
  </si>
  <si>
    <t>7.5</t>
  </si>
  <si>
    <t>7.6</t>
  </si>
  <si>
    <t>7.7</t>
  </si>
  <si>
    <t>Esquadrias</t>
  </si>
  <si>
    <t>8.1</t>
  </si>
  <si>
    <t>8.2</t>
  </si>
  <si>
    <t>8.3</t>
  </si>
  <si>
    <t>8.4</t>
  </si>
  <si>
    <t>Elétrica</t>
  </si>
  <si>
    <t>9.1</t>
  </si>
  <si>
    <t>Ampliação sala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</si>
  <si>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</si>
  <si>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</si>
  <si>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</si>
  <si>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</si>
  <si>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</si>
  <si>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</si>
  <si>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</si>
  <si>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</si>
  <si>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</si>
  <si>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9.1.10</t>
  </si>
  <si>
    <t>9.1.11</t>
  </si>
  <si>
    <t>9.1.12</t>
  </si>
  <si>
    <t>9.1.13</t>
  </si>
  <si>
    <t>9.1.14</t>
  </si>
  <si>
    <t>9.2</t>
  </si>
  <si>
    <t>Ar condicionado</t>
  </si>
  <si>
    <t>9.2.1</t>
  </si>
  <si>
    <t>9.2.2</t>
  </si>
  <si>
    <t>9.2.3</t>
  </si>
  <si>
    <t>9.2.4</t>
  </si>
  <si>
    <t>9.2.5</t>
  </si>
  <si>
    <t>9.2.6</t>
  </si>
  <si>
    <t>9.2.7</t>
  </si>
  <si>
    <t>9.3</t>
  </si>
  <si>
    <t>SPDA sala ampliada</t>
  </si>
  <si>
    <t>9.3.1</t>
  </si>
  <si>
    <t>9.3.2</t>
  </si>
  <si>
    <t>9.3.3</t>
  </si>
  <si>
    <t>9.3.4</t>
  </si>
  <si>
    <t>9.3.5</t>
  </si>
  <si>
    <t>9.3.6</t>
  </si>
  <si>
    <t>9.3.7</t>
  </si>
  <si>
    <t>Serviços Complementares</t>
  </si>
  <si>
    <t>10.1</t>
  </si>
  <si>
    <t>SUBTOTAL - 3</t>
  </si>
  <si>
    <t>SUBTOTAL - 4</t>
  </si>
  <si>
    <t>SUBTOTAL - 5</t>
  </si>
  <si>
    <t>SUBTOTAL - 6</t>
  </si>
  <si>
    <t>SUBTOTAL - 7</t>
  </si>
  <si>
    <t>SUBTOTAL - 8</t>
  </si>
  <si>
    <t xml:space="preserve">SUBTOTAL </t>
  </si>
  <si>
    <t xml:space="preserve">SUBTOTAL - 9 </t>
  </si>
  <si>
    <t>SUBTOTAL - 10</t>
  </si>
  <si>
    <t>Prefeitura do Município de Boituva, aos 05/09/2023</t>
  </si>
  <si>
    <t>Novo Mundo</t>
  </si>
  <si>
    <t>4º MÊS</t>
  </si>
  <si>
    <t>5º MÊS</t>
  </si>
  <si>
    <t>6º MÊS</t>
  </si>
  <si>
    <t>NOVO MUNDO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</si>
</sst>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&quot;R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</font>
    <font>
      <b/>
      <sz val="20"/>
      <color rgb="FF000000"/>
      <name val="Calibri"/>
      <family val="2"/>
      <charset val="1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A6A6A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3" fillId="0" borderId="0"/>
    <xf numFmtId="9" fontId="13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2" fontId="0" fillId="0" borderId="0" xfId="0" applyNumberFormat="1" applyAlignment="1">
      <alignment vertical="center"/>
    </xf>
    <xf numFmtId="2" fontId="0" fillId="0" borderId="5" xfId="0" applyNumberFormat="1" applyBorder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3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5" xfId="0" applyNumberFormat="1" applyBorder="1" applyAlignment="1">
      <alignment vertical="center"/>
    </xf>
    <xf numFmtId="2" fontId="0" fillId="0" borderId="5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2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2" fontId="0" fillId="0" borderId="2" xfId="0" applyNumberFormat="1" applyBorder="1" applyAlignment="1">
      <alignment vertical="center"/>
    </xf>
    <xf numFmtId="49" fontId="0" fillId="4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2" fontId="0" fillId="0" borderId="12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2" fontId="1" fillId="0" borderId="11" xfId="0" applyNumberFormat="1" applyFont="1" applyBorder="1" applyAlignment="1">
      <alignment horizontal="center" vertical="center"/>
    </xf>
    <xf numFmtId="0" fontId="4" fillId="5" borderId="0" xfId="1" applyFont="1" applyFill="1" applyAlignment="1">
      <alignment horizontal="center" vertical="center"/>
    </xf>
    <xf numFmtId="0" fontId="5" fillId="5" borderId="0" xfId="1" applyFont="1" applyFill="1" applyAlignment="1">
      <alignment horizontal="left" vertical="center"/>
    </xf>
    <xf numFmtId="2" fontId="4" fillId="5" borderId="0" xfId="1" applyNumberFormat="1" applyFont="1" applyFill="1" applyAlignment="1">
      <alignment horizontal="center" vertical="center"/>
    </xf>
    <xf numFmtId="4" fontId="4" fillId="5" borderId="0" xfId="1" applyNumberFormat="1" applyFont="1" applyFill="1" applyAlignment="1">
      <alignment horizontal="center" vertical="center"/>
    </xf>
    <xf numFmtId="10" fontId="3" fillId="5" borderId="14" xfId="1" applyNumberFormat="1" applyFill="1" applyBorder="1" applyAlignment="1">
      <alignment horizontal="center" vertical="center"/>
    </xf>
    <xf numFmtId="10" fontId="3" fillId="5" borderId="15" xfId="1" applyNumberForma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left" vertical="center"/>
    </xf>
    <xf numFmtId="4" fontId="9" fillId="6" borderId="1" xfId="1" applyNumberFormat="1" applyFont="1" applyFill="1" applyBorder="1" applyAlignment="1">
      <alignment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left" vertical="center"/>
    </xf>
    <xf numFmtId="2" fontId="9" fillId="5" borderId="1" xfId="1" applyNumberFormat="1" applyFont="1" applyFill="1" applyBorder="1" applyAlignment="1">
      <alignment horizontal="center" vertical="center"/>
    </xf>
    <xf numFmtId="166" fontId="9" fillId="5" borderId="1" xfId="1" applyNumberFormat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left" vertical="center" wrapText="1"/>
    </xf>
    <xf numFmtId="166" fontId="8" fillId="5" borderId="1" xfId="1" applyNumberFormat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/>
    </xf>
    <xf numFmtId="4" fontId="9" fillId="7" borderId="1" xfId="1" applyNumberFormat="1" applyFont="1" applyFill="1" applyBorder="1" applyAlignment="1">
      <alignment vertical="center"/>
    </xf>
    <xf numFmtId="0" fontId="8" fillId="7" borderId="1" xfId="1" applyFont="1" applyFill="1" applyBorder="1" applyAlignment="1">
      <alignment horizontal="left" vertical="center"/>
    </xf>
    <xf numFmtId="0" fontId="3" fillId="5" borderId="0" xfId="1" applyFill="1"/>
    <xf numFmtId="0" fontId="0" fillId="5" borderId="0" xfId="1" applyFont="1" applyFill="1"/>
    <xf numFmtId="2" fontId="0" fillId="5" borderId="0" xfId="1" applyNumberFormat="1" applyFont="1" applyFill="1" applyAlignment="1">
      <alignment horizontal="center" vertical="center"/>
    </xf>
    <xf numFmtId="4" fontId="5" fillId="5" borderId="0" xfId="1" applyNumberFormat="1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/>
    <xf numFmtId="166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21" xfId="0" applyNumberFormat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166" fontId="5" fillId="0" borderId="24" xfId="0" applyNumberFormat="1" applyFont="1" applyBorder="1" applyAlignment="1">
      <alignment horizontal="center"/>
    </xf>
    <xf numFmtId="10" fontId="5" fillId="0" borderId="24" xfId="0" applyNumberFormat="1" applyFont="1" applyBorder="1" applyAlignment="1">
      <alignment horizontal="center"/>
    </xf>
    <xf numFmtId="10" fontId="5" fillId="0" borderId="25" xfId="0" applyNumberFormat="1" applyFont="1" applyBorder="1" applyAlignment="1">
      <alignment horizontal="center"/>
    </xf>
    <xf numFmtId="3" fontId="9" fillId="5" borderId="1" xfId="1" applyNumberFormat="1" applyFont="1" applyFill="1" applyBorder="1" applyAlignment="1">
      <alignment horizontal="center" vertical="center"/>
    </xf>
    <xf numFmtId="3" fontId="9" fillId="5" borderId="1" xfId="1" applyNumberFormat="1" applyFont="1" applyFill="1" applyBorder="1" applyAlignment="1">
      <alignment horizontal="left" vertical="center"/>
    </xf>
    <xf numFmtId="3" fontId="9" fillId="5" borderId="1" xfId="1" applyNumberFormat="1" applyFont="1" applyFill="1" applyBorder="1" applyAlignment="1">
      <alignment horizontal="left" vertical="center" wrapText="1"/>
    </xf>
    <xf numFmtId="0" fontId="10" fillId="5" borderId="1" xfId="1" applyFont="1" applyFill="1" applyBorder="1" applyAlignment="1">
      <alignment horizontal="left" vertical="center"/>
    </xf>
    <xf numFmtId="0" fontId="8" fillId="5" borderId="1" xfId="1" applyFont="1" applyFill="1" applyBorder="1" applyAlignment="1">
      <alignment horizontal="right" vertical="center"/>
    </xf>
    <xf numFmtId="0" fontId="8" fillId="7" borderId="1" xfId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0" fontId="0" fillId="5" borderId="0" xfId="1" applyFont="1" applyFill="1" applyAlignment="1">
      <alignment horizontal="right" vertical="center"/>
    </xf>
    <xf numFmtId="0" fontId="4" fillId="5" borderId="0" xfId="1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5" fillId="5" borderId="0" xfId="1" applyFont="1" applyFill="1" applyAlignment="1">
      <alignment horizontal="left" vertical="center"/>
    </xf>
    <xf numFmtId="0" fontId="0" fillId="5" borderId="0" xfId="1" applyFont="1" applyFill="1" applyAlignment="1">
      <alignment horizontal="left" vertical="center"/>
    </xf>
    <xf numFmtId="0" fontId="6" fillId="5" borderId="0" xfId="1" applyFont="1" applyFill="1" applyAlignment="1">
      <alignment horizontal="left" vertical="center"/>
    </xf>
    <xf numFmtId="165" fontId="0" fillId="5" borderId="13" xfId="1" applyNumberFormat="1" applyFont="1" applyFill="1" applyBorder="1" applyAlignment="1">
      <alignment horizontal="left" vertical="center" wrapText="1" shrinkToFit="1"/>
    </xf>
    <xf numFmtId="0" fontId="5" fillId="5" borderId="14" xfId="0" applyFont="1" applyFill="1" applyBorder="1" applyAlignment="1">
      <alignment horizontal="center" vertical="center"/>
    </xf>
    <xf numFmtId="166" fontId="5" fillId="0" borderId="22" xfId="0" applyNumberFormat="1" applyFont="1" applyBorder="1" applyAlignment="1">
      <alignment vertical="center"/>
    </xf>
    <xf numFmtId="10" fontId="5" fillId="0" borderId="2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wrapText="1" shrinkToFit="1"/>
    </xf>
    <xf numFmtId="0" fontId="11" fillId="0" borderId="0" xfId="0" applyFont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2" fontId="0" fillId="0" borderId="5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8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0" fontId="0" fillId="0" borderId="20" xfId="0" applyNumberFormat="1" applyBorder="1" applyAlignment="1">
      <alignment horizontal="center"/>
    </xf>
    <xf numFmtId="9" fontId="0" fillId="0" borderId="0" xfId="2" applyFont="1"/>
    <xf numFmtId="0" fontId="1" fillId="0" borderId="0" xfId="0" applyFont="1"/>
  </cellXfs>
  <cellStyles count="3">
    <cellStyle name="Normal" xfId="0" builtinId="0"/>
    <cellStyle name="Normal 2" xfId="1" xr:uid="{E9DA3016-0CD5-4FBF-A5CD-049E13591BE9}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29817</xdr:colOff>
      <xdr:row>0</xdr:row>
      <xdr:rowOff>88211</xdr:rowOff>
    </xdr:from>
    <xdr:to>
      <xdr:col>7</xdr:col>
      <xdr:colOff>742121</xdr:colOff>
      <xdr:row>3</xdr:row>
      <xdr:rowOff>185023</xdr:rowOff>
    </xdr:to>
    <xdr:pic>
      <xdr:nvPicPr>
        <xdr:cNvPr id="2" name="Figura1">
          <a:extLst>
            <a:ext uri="{FF2B5EF4-FFF2-40B4-BE49-F238E27FC236}">
              <a16:creationId xmlns:a16="http://schemas.microsoft.com/office/drawing/2014/main" id="{0BF81F90-5E85-467B-BB7C-DABF77259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9" t="-44" r="-9" b="-44"/>
        <a:stretch>
          <a:fillRect/>
        </a:stretch>
      </xdr:blipFill>
      <xdr:spPr bwMode="auto">
        <a:xfrm>
          <a:off x="5910469" y="88211"/>
          <a:ext cx="2542761" cy="751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202097</xdr:rowOff>
    </xdr:from>
    <xdr:to>
      <xdr:col>3</xdr:col>
      <xdr:colOff>713960</xdr:colOff>
      <xdr:row>1</xdr:row>
      <xdr:rowOff>142875</xdr:rowOff>
    </xdr:to>
    <xdr:pic>
      <xdr:nvPicPr>
        <xdr:cNvPr id="4" name="Figura1">
          <a:extLst>
            <a:ext uri="{FF2B5EF4-FFF2-40B4-BE49-F238E27FC236}">
              <a16:creationId xmlns:a16="http://schemas.microsoft.com/office/drawing/2014/main" id="{B157D7DC-92F3-4956-8537-FD057F5A0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9" t="-44" r="-9" b="-44"/>
        <a:stretch>
          <a:fillRect/>
        </a:stretch>
      </xdr:blipFill>
      <xdr:spPr bwMode="auto">
        <a:xfrm>
          <a:off x="0" y="202097"/>
          <a:ext cx="4428710" cy="855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ACEE4-1BF5-4FA3-9514-78AD3A774A46}">
  <sheetPr>
    <pageSetUpPr fitToPage="1"/>
  </sheetPr>
  <dimension ref="A1:L117"/>
  <sheetViews>
    <sheetView showGridLines="0" tabSelected="1" zoomScale="115" zoomScaleNormal="115" workbookViewId="0">
      <pane ySplit="6" topLeftCell="A7" activePane="bottomLeft" state="frozen"/>
      <selection pane="bottomLeft" activeCell="A3" sqref="A3:B3"/>
    </sheetView>
  </sheetViews>
  <sheetFormatPr defaultRowHeight="15" x14ac:dyDescent="0.25"/>
  <cols>
    <col min="2" max="2" width="11.85546875" bestFit="1" customWidth="1"/>
    <col min="4" max="4" width="58" bestFit="1" customWidth="1"/>
    <col min="5" max="5" width="6.42578125" bestFit="1" customWidth="1"/>
    <col min="7" max="7" width="11.85546875" customWidth="1"/>
    <col min="8" max="8" width="11.42578125" customWidth="1"/>
    <col min="9" max="9" width="13.140625" bestFit="1" customWidth="1"/>
    <col min="10" max="10" width="0" hidden="1" customWidth="1"/>
  </cols>
  <sheetData>
    <row r="1" spans="1:12" ht="21" customHeight="1" x14ac:dyDescent="0.25">
      <c r="A1" s="87" t="s">
        <v>242</v>
      </c>
      <c r="B1" s="87"/>
      <c r="C1" s="87"/>
      <c r="D1" s="87"/>
      <c r="E1" s="87"/>
      <c r="F1" s="87"/>
      <c r="G1" s="87"/>
      <c r="H1" s="87"/>
      <c r="I1" s="87"/>
      <c r="J1" s="88"/>
    </row>
    <row r="2" spans="1:12" ht="15.75" x14ac:dyDescent="0.25">
      <c r="A2" s="89" t="s">
        <v>243</v>
      </c>
      <c r="B2" s="89"/>
      <c r="C2" s="37" t="s">
        <v>244</v>
      </c>
      <c r="D2" s="36"/>
      <c r="E2" s="38"/>
      <c r="F2" s="36"/>
      <c r="G2" s="36"/>
      <c r="H2" s="36"/>
      <c r="I2" s="39"/>
      <c r="J2" s="88"/>
    </row>
    <row r="3" spans="1:12" x14ac:dyDescent="0.25">
      <c r="A3" s="89" t="s">
        <v>245</v>
      </c>
      <c r="B3" s="89"/>
      <c r="C3" s="90" t="s">
        <v>255</v>
      </c>
      <c r="D3" s="90"/>
      <c r="E3" s="90"/>
      <c r="F3" s="90"/>
      <c r="G3" s="90"/>
      <c r="H3" s="90"/>
      <c r="I3" s="90"/>
      <c r="J3" s="88"/>
    </row>
    <row r="4" spans="1:12" x14ac:dyDescent="0.25">
      <c r="A4" s="89" t="s">
        <v>246</v>
      </c>
      <c r="B4" s="89"/>
      <c r="C4" s="91" t="s">
        <v>256</v>
      </c>
      <c r="D4" s="91"/>
      <c r="E4" s="91"/>
      <c r="F4" s="91"/>
      <c r="G4" s="91"/>
      <c r="H4" s="91"/>
      <c r="I4" s="91"/>
      <c r="J4" s="88"/>
    </row>
    <row r="5" spans="1:12" ht="13.5" customHeight="1" x14ac:dyDescent="0.25">
      <c r="A5" s="89" t="s">
        <v>247</v>
      </c>
      <c r="B5" s="89"/>
      <c r="C5" s="92" t="s">
        <v>369</v>
      </c>
      <c r="D5" s="92"/>
      <c r="E5" s="93" t="s">
        <v>248</v>
      </c>
      <c r="F5" s="93"/>
      <c r="G5" s="93"/>
      <c r="H5" s="40">
        <v>0.22470000000000001</v>
      </c>
      <c r="I5" s="41"/>
      <c r="J5" s="88"/>
    </row>
    <row r="6" spans="1:12" ht="38.25" x14ac:dyDescent="0.25">
      <c r="A6" s="42" t="s">
        <v>0</v>
      </c>
      <c r="B6" s="42" t="s">
        <v>249</v>
      </c>
      <c r="C6" s="42" t="s">
        <v>2</v>
      </c>
      <c r="D6" s="42" t="s">
        <v>250</v>
      </c>
      <c r="E6" s="42" t="s">
        <v>91</v>
      </c>
      <c r="F6" s="42" t="s">
        <v>251</v>
      </c>
      <c r="G6" s="43" t="s">
        <v>252</v>
      </c>
      <c r="H6" s="43" t="s">
        <v>253</v>
      </c>
      <c r="I6" s="42" t="s">
        <v>254</v>
      </c>
    </row>
    <row r="7" spans="1:12" x14ac:dyDescent="0.25">
      <c r="A7" s="44">
        <v>1</v>
      </c>
      <c r="B7" s="84"/>
      <c r="C7" s="84"/>
      <c r="D7" s="45" t="s">
        <v>257</v>
      </c>
      <c r="E7" s="46"/>
      <c r="F7" s="46"/>
      <c r="G7" s="46"/>
      <c r="H7" s="46"/>
      <c r="I7" s="46"/>
    </row>
    <row r="8" spans="1:12" ht="25.5" x14ac:dyDescent="0.25">
      <c r="A8" s="47" t="s">
        <v>5</v>
      </c>
      <c r="B8" s="47" t="str">
        <f>'MEMÓRIA DE CÁLCULO'!B4</f>
        <v>SINAPI</v>
      </c>
      <c r="C8" s="47">
        <f>'MEMÓRIA DE CÁLCULO'!C4</f>
        <v>103689</v>
      </c>
      <c r="D8" s="51" t="str">
        <f>'MEMÓRIA DE CÁLCULO'!D4</f>
        <v>FORNECIMENTO E INSTALAÇÃO DE PLACAS DE OBRA COM CHAPA GALVANIZADA E ESTRUTURA DE MADEIRA. AF_03/2022_PS</v>
      </c>
      <c r="E8" s="49">
        <f>'MEMÓRIA DE CÁLCULO'!I7</f>
        <v>4.5</v>
      </c>
      <c r="F8" s="47" t="str">
        <f>'MEMÓRIA DE CÁLCULO'!I4</f>
        <v>M²</v>
      </c>
      <c r="G8" s="50">
        <v>318.66000000000003</v>
      </c>
      <c r="H8" s="50">
        <f>G8*(1+$H$5)</f>
        <v>390.262902</v>
      </c>
      <c r="I8" s="50">
        <f>H8*E8</f>
        <v>1756.183059</v>
      </c>
      <c r="J8" s="125">
        <f>I8/I$16</f>
        <v>0.33199899248450021</v>
      </c>
    </row>
    <row r="9" spans="1:12" ht="27.75" customHeight="1" x14ac:dyDescent="0.25">
      <c r="A9" s="47" t="s">
        <v>30</v>
      </c>
      <c r="B9" s="47" t="str">
        <f>'MEMÓRIA DE CÁLCULO'!B9</f>
        <v>SINAPI</v>
      </c>
      <c r="C9" s="47">
        <f>'MEMÓRIA DE CÁLCULO'!C9</f>
        <v>97622</v>
      </c>
      <c r="D9" s="51" t="str">
        <f>'MEMÓRIA DE CÁLCULO'!D9</f>
        <v>DEMOLIÇÃO DE ALVENARIA DE BLOCO FURADO, DE FORMA MANUAL, SEM REAPROVEITAMENTO. AF_12/2017</v>
      </c>
      <c r="E9" s="49">
        <f>'MEMÓRIA DE CÁLCULO'!I13</f>
        <v>2.0838000000000001</v>
      </c>
      <c r="F9" s="47" t="str">
        <f>'MEMÓRIA DE CÁLCULO'!I9</f>
        <v>M³</v>
      </c>
      <c r="G9" s="50">
        <v>70.650000000000006</v>
      </c>
      <c r="H9" s="50">
        <f>G9*(1+$H$5)</f>
        <v>86.525054999999995</v>
      </c>
      <c r="I9" s="50">
        <f>H9*E9</f>
        <v>180.300909609</v>
      </c>
      <c r="J9" s="125">
        <f t="shared" ref="J9:J15" si="0">I9/I$16</f>
        <v>3.4085125709111479E-2</v>
      </c>
    </row>
    <row r="10" spans="1:12" ht="23.25" customHeight="1" x14ac:dyDescent="0.25">
      <c r="A10" s="47" t="s">
        <v>45</v>
      </c>
      <c r="B10" s="47" t="str">
        <f>'MEMÓRIA DE CÁLCULO'!B15</f>
        <v>CDHU 190</v>
      </c>
      <c r="C10" s="78" t="str">
        <f>'MEMÓRIA DE CÁLCULO'!C15</f>
        <v>03.01.250</v>
      </c>
      <c r="D10" s="51" t="str">
        <f>'MEMÓRIA DE CÁLCULO'!D15</f>
        <v>DEMOLIÇÃO MECANIZADA DE PAVIMENTO OU PISO EM CONCRETO, INCLUSIVE FRAGMENTAÇÃO E ACOMODAÇÃO DO MATERIAL</v>
      </c>
      <c r="E10" s="49">
        <f>'MEMÓRIA DE CÁLCULO'!I19</f>
        <v>32.154800000000002</v>
      </c>
      <c r="F10" s="47" t="str">
        <f>'MEMÓRIA DE CÁLCULO'!I15</f>
        <v>M²</v>
      </c>
      <c r="G10" s="50">
        <v>29.97</v>
      </c>
      <c r="H10" s="50">
        <f t="shared" ref="H10:H12" si="1">G10*(1+$H$5)</f>
        <v>36.704258999999993</v>
      </c>
      <c r="I10" s="50">
        <f t="shared" ref="I10:I12" si="2">H10*E10</f>
        <v>1180.2181072931999</v>
      </c>
      <c r="J10" s="125">
        <f t="shared" si="0"/>
        <v>0.22311525015872855</v>
      </c>
    </row>
    <row r="11" spans="1:12" x14ac:dyDescent="0.25">
      <c r="A11" s="47" t="s">
        <v>55</v>
      </c>
      <c r="B11" s="47" t="str">
        <f>'MEMÓRIA DE CÁLCULO'!B21</f>
        <v>CDHU 190</v>
      </c>
      <c r="C11" s="78" t="str">
        <f>'MEMÓRIA DE CÁLCULO'!C21</f>
        <v>03.04.020</v>
      </c>
      <c r="D11" s="79" t="str">
        <f>'MEMÓRIA DE CÁLCULO'!D21</f>
        <v>DEMOLIÇÃO MANUAL DE REVESTIMENTO CERÂMICO, INCLUINDO A BASE</v>
      </c>
      <c r="E11" s="49">
        <f>'MEMÓRIA DE CÁLCULO'!I24</f>
        <v>26.3948</v>
      </c>
      <c r="F11" s="47" t="str">
        <f>'MEMÓRIA DE CÁLCULO'!I21</f>
        <v>M²</v>
      </c>
      <c r="G11" s="50">
        <v>12.22</v>
      </c>
      <c r="H11" s="50">
        <f t="shared" si="1"/>
        <v>14.965833999999999</v>
      </c>
      <c r="I11" s="50">
        <f t="shared" si="2"/>
        <v>395.02019526319998</v>
      </c>
      <c r="J11" s="125">
        <f t="shared" si="0"/>
        <v>7.4676900090979034E-2</v>
      </c>
    </row>
    <row r="12" spans="1:12" ht="25.5" x14ac:dyDescent="0.25">
      <c r="A12" s="47" t="s">
        <v>69</v>
      </c>
      <c r="B12" s="47" t="str">
        <f>'MEMÓRIA DE CÁLCULO'!B26</f>
        <v>CDHU 190</v>
      </c>
      <c r="C12" s="78" t="str">
        <f>'MEMÓRIA DE CÁLCULO'!C26</f>
        <v>03.04.040</v>
      </c>
      <c r="D12" s="80" t="str">
        <f>'MEMÓRIA DE CÁLCULO'!D26</f>
        <v>DEMOLIÇÃO MANUAL DE RODAPÉ, SOLEIRA OU PEITORIL, EM MATERIAL CERÂMICO E/OU LADRILHO HIDRÁULICO, INCLUINDO BASE.</v>
      </c>
      <c r="E12" s="49">
        <f>'MEMÓRIA DE CÁLCULO'!I29</f>
        <v>20.02</v>
      </c>
      <c r="F12" s="47" t="str">
        <f>'MEMÓRIA DE CÁLCULO'!I26</f>
        <v>M</v>
      </c>
      <c r="G12" s="50">
        <v>3.05</v>
      </c>
      <c r="H12" s="50">
        <f t="shared" si="1"/>
        <v>3.7353349999999996</v>
      </c>
      <c r="I12" s="50">
        <f t="shared" si="2"/>
        <v>74.781406699999991</v>
      </c>
      <c r="J12" s="125">
        <f t="shared" si="0"/>
        <v>1.4137109200398939E-2</v>
      </c>
    </row>
    <row r="13" spans="1:12" x14ac:dyDescent="0.25">
      <c r="A13" s="47" t="s">
        <v>74</v>
      </c>
      <c r="B13" s="47" t="str">
        <f>'MEMÓRIA DE CÁLCULO'!B31</f>
        <v>CDHU 190</v>
      </c>
      <c r="C13" s="78" t="str">
        <f>'MEMÓRIA DE CÁLCULO'!C31</f>
        <v>04.14.040</v>
      </c>
      <c r="D13" s="79" t="str">
        <f>'MEMÓRIA DE CÁLCULO'!D31</f>
        <v>RETIRADA DE ESQUADRIA EM VIDRO</v>
      </c>
      <c r="E13" s="49">
        <f>'MEMÓRIA DE CÁLCULO'!I35</f>
        <v>13.134</v>
      </c>
      <c r="F13" s="47" t="str">
        <f>'MEMÓRIA DE CÁLCULO'!I31</f>
        <v>M²</v>
      </c>
      <c r="G13" s="50">
        <v>45.15</v>
      </c>
      <c r="H13" s="50">
        <f t="shared" ref="H13:H15" si="3">G13*(1+$H$5)</f>
        <v>55.295204999999996</v>
      </c>
      <c r="I13" s="50">
        <f t="shared" ref="I13:I15" si="4">H13*E13</f>
        <v>726.24722247</v>
      </c>
      <c r="J13" s="125">
        <f t="shared" si="0"/>
        <v>0.1372939711034456</v>
      </c>
    </row>
    <row r="14" spans="1:12" x14ac:dyDescent="0.25">
      <c r="A14" s="47" t="s">
        <v>82</v>
      </c>
      <c r="B14" s="47" t="str">
        <f>'MEMÓRIA DE CÁLCULO'!B37</f>
        <v>CDHU 190</v>
      </c>
      <c r="C14" s="78" t="str">
        <f>'MEMÓRIA DE CÁLCULO'!C37</f>
        <v>04.09.020</v>
      </c>
      <c r="D14" s="79" t="str">
        <f>'MEMÓRIA DE CÁLCULO'!D37</f>
        <v>RETIRADA DE ESQUADRIA METÁLICA EM GERAL</v>
      </c>
      <c r="E14" s="49">
        <f>'MEMÓRIA DE CÁLCULO'!I40</f>
        <v>5.2140000000000004</v>
      </c>
      <c r="F14" s="47" t="str">
        <f>'MEMÓRIA DE CÁLCULO'!I37</f>
        <v>M²</v>
      </c>
      <c r="G14" s="50">
        <v>31.6</v>
      </c>
      <c r="H14" s="50">
        <f t="shared" si="3"/>
        <v>38.700519999999997</v>
      </c>
      <c r="I14" s="50">
        <f t="shared" si="4"/>
        <v>201.78451128</v>
      </c>
      <c r="J14" s="125">
        <f t="shared" si="0"/>
        <v>3.8146509898622859E-2</v>
      </c>
    </row>
    <row r="15" spans="1:12" ht="38.25" x14ac:dyDescent="0.25">
      <c r="A15" s="47" t="s">
        <v>84</v>
      </c>
      <c r="B15" s="47" t="str">
        <f>'MEMÓRIA DE CÁLCULO'!B42</f>
        <v>CDHU 190</v>
      </c>
      <c r="C15" s="78" t="str">
        <f>'MEMÓRIA DE CÁLCULO'!C42</f>
        <v>05.07.040</v>
      </c>
      <c r="D15" s="80" t="str">
        <f>'MEMÓRIA DE CÁLCULO'!D42</f>
        <v>REMOÇÃO DE ENTULHO SEPARADO DE OBRA COM CAÇAMBA METÁLICA - TERRA, ALVENARIA, CONCRETO, ARGAMASSA, MADEIRA, PAPEL, PLÁSTICO OU METAL</v>
      </c>
      <c r="E15" s="49">
        <f>'MEMÓRIA DE CÁLCULO'!I49</f>
        <v>6.1179400000000008</v>
      </c>
      <c r="F15" s="47" t="str">
        <f>'MEMÓRIA DE CÁLCULO'!I42</f>
        <v>M³</v>
      </c>
      <c r="G15" s="50">
        <v>103.46</v>
      </c>
      <c r="H15" s="50">
        <f t="shared" si="3"/>
        <v>126.70746199999998</v>
      </c>
      <c r="I15" s="50">
        <f t="shared" si="4"/>
        <v>775.18865006828003</v>
      </c>
      <c r="J15" s="125">
        <f t="shared" si="0"/>
        <v>0.14654614135421334</v>
      </c>
      <c r="L15" s="125"/>
    </row>
    <row r="16" spans="1:12" x14ac:dyDescent="0.25">
      <c r="A16" s="82" t="s">
        <v>258</v>
      </c>
      <c r="B16" s="82"/>
      <c r="C16" s="82"/>
      <c r="D16" s="82"/>
      <c r="E16" s="82"/>
      <c r="F16" s="82"/>
      <c r="G16" s="82"/>
      <c r="H16" s="82"/>
      <c r="I16" s="52">
        <f>SUM(I8:I15)</f>
        <v>5289.7240616836798</v>
      </c>
    </row>
    <row r="17" spans="1:10" x14ac:dyDescent="0.25">
      <c r="A17" s="44">
        <v>2</v>
      </c>
      <c r="B17" s="84"/>
      <c r="C17" s="84"/>
      <c r="D17" s="45" t="s">
        <v>274</v>
      </c>
      <c r="E17" s="46"/>
      <c r="F17" s="46"/>
      <c r="G17" s="46"/>
      <c r="H17" s="46"/>
      <c r="I17" s="46"/>
    </row>
    <row r="18" spans="1:10" ht="25.5" x14ac:dyDescent="0.25">
      <c r="A18" s="47" t="s">
        <v>259</v>
      </c>
      <c r="B18" s="47" t="str">
        <f>'MEMÓRIA DE CÁLCULO'!B52</f>
        <v>CDHU 190</v>
      </c>
      <c r="C18" s="47" t="str">
        <f>'MEMÓRIA DE CÁLCULO'!C52</f>
        <v>04.30.060</v>
      </c>
      <c r="D18" s="51" t="str">
        <f>'MEMÓRIA DE CÁLCULO'!D52</f>
        <v>REMOÇÃO DE TUBULAÇÃO HIDRÁULICA EM GERAL, INCLUINDO CONEXÕES, CAIXAS E RALOS</v>
      </c>
      <c r="E18" s="49">
        <f>'MEMÓRIA DE CÁLCULO'!I55</f>
        <v>8.8347999999999995</v>
      </c>
      <c r="F18" s="47" t="str">
        <f>'MEMÓRIA DE CÁLCULO'!I52</f>
        <v>M</v>
      </c>
      <c r="G18" s="50">
        <v>8.14</v>
      </c>
      <c r="H18" s="50">
        <f t="shared" ref="H18:H32" si="5">G18*(1+$H$5)</f>
        <v>9.9690580000000004</v>
      </c>
      <c r="I18" s="50">
        <f t="shared" ref="I18:I32" si="6">E18*H18</f>
        <v>88.0746336184</v>
      </c>
      <c r="J18" s="125">
        <f>I18/I$21</f>
        <v>2.6370671164635304E-2</v>
      </c>
    </row>
    <row r="19" spans="1:10" ht="38.25" x14ac:dyDescent="0.25">
      <c r="A19" s="47" t="s">
        <v>260</v>
      </c>
      <c r="B19" s="47" t="str">
        <f>'MEMÓRIA DE CÁLCULO'!B57</f>
        <v>SINAPI</v>
      </c>
      <c r="C19" s="47">
        <f>'MEMÓRIA DE CÁLCULO'!C57</f>
        <v>97902</v>
      </c>
      <c r="D19" s="51" t="str">
        <f>'MEMÓRIA DE CÁLCULO'!D57</f>
        <v>CAIXA ENTERRADA HIDRÁULICA RETANGULAR EM ALVENARIA COM TIJOLOS CERÂMICOS MACIÇOS, DIMENSÕES INTERNAS: 0,6X0,6X0,6 M PARA REDE DE ESGOTO. AF_12/2020</v>
      </c>
      <c r="E19" s="49">
        <f>'MEMÓRIA DE CÁLCULO'!I60</f>
        <v>3</v>
      </c>
      <c r="F19" s="54" t="str">
        <f>'MEMÓRIA DE CÁLCULO'!I57</f>
        <v>UN</v>
      </c>
      <c r="G19" s="50">
        <v>583.36</v>
      </c>
      <c r="H19" s="50">
        <f t="shared" si="5"/>
        <v>714.44099199999994</v>
      </c>
      <c r="I19" s="50">
        <f t="shared" si="6"/>
        <v>2143.3229759999999</v>
      </c>
      <c r="J19" s="125">
        <f t="shared" ref="J19:J20" si="7">I19/I$21</f>
        <v>0.6417382971422948</v>
      </c>
    </row>
    <row r="20" spans="1:10" ht="25.5" x14ac:dyDescent="0.25">
      <c r="A20" s="47" t="s">
        <v>261</v>
      </c>
      <c r="B20" s="47" t="str">
        <f>'MEMÓRIA DE CÁLCULO'!B62</f>
        <v>CDHU 190</v>
      </c>
      <c r="C20" s="47" t="str">
        <f>'MEMÓRIA DE CÁLCULO'!C62</f>
        <v>46.02.070</v>
      </c>
      <c r="D20" s="51" t="str">
        <f>'MEMÓRIA DE CÁLCULO'!D62</f>
        <v>TUBO DE PVC RÍGIDO BRANCO PxB COM VIROLA E ANEL DE BORRACHA, LINHA ESGOTO SÉRIE NORMAL, DN= 100mm, INCLUSIVE CONEXÕES</v>
      </c>
      <c r="E20" s="49">
        <f>'MEMÓRIA DE CÁLCULO'!I65</f>
        <v>11.47</v>
      </c>
      <c r="F20" s="47" t="str">
        <f>'MEMÓRIA DE CÁLCULO'!I62</f>
        <v>M</v>
      </c>
      <c r="G20" s="50">
        <v>78.91</v>
      </c>
      <c r="H20" s="50">
        <f t="shared" si="5"/>
        <v>96.641076999999981</v>
      </c>
      <c r="I20" s="50">
        <f t="shared" si="6"/>
        <v>1108.4731531899999</v>
      </c>
      <c r="J20" s="125">
        <f t="shared" si="7"/>
        <v>0.33189103169306977</v>
      </c>
    </row>
    <row r="21" spans="1:10" x14ac:dyDescent="0.25">
      <c r="A21" s="82" t="s">
        <v>262</v>
      </c>
      <c r="B21" s="82"/>
      <c r="C21" s="82"/>
      <c r="D21" s="82"/>
      <c r="E21" s="82"/>
      <c r="F21" s="82"/>
      <c r="G21" s="82"/>
      <c r="H21" s="82"/>
      <c r="I21" s="52">
        <f>SUM(I18:I20)</f>
        <v>3339.8707628084003</v>
      </c>
    </row>
    <row r="22" spans="1:10" x14ac:dyDescent="0.25">
      <c r="A22" s="44">
        <v>3</v>
      </c>
      <c r="B22" s="84"/>
      <c r="C22" s="84"/>
      <c r="D22" s="45" t="s">
        <v>275</v>
      </c>
      <c r="E22" s="46"/>
      <c r="F22" s="46"/>
      <c r="G22" s="46"/>
      <c r="H22" s="46"/>
      <c r="I22" s="46"/>
    </row>
    <row r="23" spans="1:10" ht="38.25" x14ac:dyDescent="0.25">
      <c r="A23" s="47" t="s">
        <v>263</v>
      </c>
      <c r="B23" s="47" t="str">
        <f>'MEMÓRIA DE CÁLCULO'!B68</f>
        <v>SINAPI</v>
      </c>
      <c r="C23" s="47">
        <f>'MEMÓRIA DE CÁLCULO'!C68</f>
        <v>101173</v>
      </c>
      <c r="D23" s="51" t="str">
        <f>'MEMÓRIA DE CÁLCULO'!D68</f>
        <v>ESTACA BROCA DE CONCRETO, DIÂMETRO DE 20CM, ESCAVAÇÃO MANUAL COM TRADO CONCHA, COM ARMADURA DE ARRANQUE. AF_05/2020</v>
      </c>
      <c r="E23" s="49">
        <f>'MEMÓRIA DE CÁLCULO'!I71</f>
        <v>20</v>
      </c>
      <c r="F23" s="47" t="str">
        <f>'MEMÓRIA DE CÁLCULO'!I68</f>
        <v>M</v>
      </c>
      <c r="G23" s="50">
        <v>62.19</v>
      </c>
      <c r="H23" s="50">
        <f t="shared" si="5"/>
        <v>76.164092999999994</v>
      </c>
      <c r="I23" s="50">
        <f t="shared" si="6"/>
        <v>1523.2818599999998</v>
      </c>
      <c r="J23" s="125">
        <f>I23/I$33</f>
        <v>0.28406734887313329</v>
      </c>
    </row>
    <row r="24" spans="1:10" ht="25.5" x14ac:dyDescent="0.25">
      <c r="A24" s="47" t="s">
        <v>265</v>
      </c>
      <c r="B24" s="47" t="str">
        <f>'MEMÓRIA DE CÁLCULO'!B73</f>
        <v>SINAPI</v>
      </c>
      <c r="C24" s="47">
        <f>'MEMÓRIA DE CÁLCULO'!C73</f>
        <v>96527</v>
      </c>
      <c r="D24" s="51" t="str">
        <f>'MEMÓRIA DE CÁLCULO'!D73</f>
        <v>ESCAVAÇÃO DE VALA PARA VIGA BALDRAME (INCLUINDO ESCAVAÇAO PARA COLOCAÇÃO DE FÔRMAS). AF_06/2017</v>
      </c>
      <c r="E24" s="49">
        <f>'MEMÓRIA DE CÁLCULO'!I76</f>
        <v>2.1942000000000004</v>
      </c>
      <c r="F24" s="47" t="str">
        <f>'MEMÓRIA DE CÁLCULO'!I73</f>
        <v>M³</v>
      </c>
      <c r="G24" s="50">
        <v>159.37</v>
      </c>
      <c r="H24" s="50">
        <f t="shared" si="5"/>
        <v>195.18043899999998</v>
      </c>
      <c r="I24" s="50">
        <f t="shared" si="6"/>
        <v>428.26491925380003</v>
      </c>
      <c r="J24" s="125">
        <f t="shared" ref="J24:J32" si="8">I24/I$33</f>
        <v>7.9864458064112631E-2</v>
      </c>
    </row>
    <row r="25" spans="1:10" ht="38.25" x14ac:dyDescent="0.25">
      <c r="A25" s="47" t="s">
        <v>276</v>
      </c>
      <c r="B25" s="47" t="str">
        <f>'MEMÓRIA DE CÁLCULO'!B78</f>
        <v>SINAPI</v>
      </c>
      <c r="C25" s="47">
        <f>'MEMÓRIA DE CÁLCULO'!C78</f>
        <v>96536</v>
      </c>
      <c r="D25" s="51" t="str">
        <f>'MEMÓRIA DE CÁLCULO'!D78</f>
        <v>FABRICAÇÃO, MONTAGEM E DESMONTAGEM DE FÔRMA PARA VIGA BALDRAME, EM MADEIRA SERRADA, E=25 MM, 4 UTILIZAÇÕES. AF_06/2017</v>
      </c>
      <c r="E25" s="49">
        <f>'MEMÓRIA DE CÁLCULO'!I81</f>
        <v>7.7939999999999996</v>
      </c>
      <c r="F25" s="47" t="str">
        <f>'MEMÓRIA DE CÁLCULO'!I78</f>
        <v>M²</v>
      </c>
      <c r="G25" s="50">
        <v>89.67</v>
      </c>
      <c r="H25" s="50">
        <f t="shared" ref="H25:H31" si="9">G25*(1+$H$5)</f>
        <v>109.818849</v>
      </c>
      <c r="I25" s="50">
        <f t="shared" ref="I25:I31" si="10">E25*H25</f>
        <v>855.92810910599997</v>
      </c>
      <c r="J25" s="125">
        <f t="shared" si="8"/>
        <v>0.15961670335898007</v>
      </c>
    </row>
    <row r="26" spans="1:10" ht="25.5" x14ac:dyDescent="0.25">
      <c r="A26" s="47" t="s">
        <v>277</v>
      </c>
      <c r="B26" s="47" t="str">
        <f>'MEMÓRIA DE CÁLCULO'!B83</f>
        <v>SINAPI</v>
      </c>
      <c r="C26" s="47">
        <f>'MEMÓRIA DE CÁLCULO'!C83</f>
        <v>96523</v>
      </c>
      <c r="D26" s="51" t="str">
        <f>'MEMÓRIA DE CÁLCULO'!D83</f>
        <v>ESCAVAÇÃO MANUAL PARA BLOCO DE COROAMENTO OU SAPATA (INCLUINDO ESCAVAÇÃO PARA COLOCAÇÃO DE FÔRMAS). AF_06/2017</v>
      </c>
      <c r="E26" s="49">
        <f>'MEMÓRIA DE CÁLCULO'!I86</f>
        <v>0.64800000000000013</v>
      </c>
      <c r="F26" s="47" t="str">
        <f>'MEMÓRIA DE CÁLCULO'!I83</f>
        <v>M³</v>
      </c>
      <c r="G26" s="50">
        <v>121.15</v>
      </c>
      <c r="H26" s="50">
        <f t="shared" si="9"/>
        <v>148.37240499999999</v>
      </c>
      <c r="I26" s="50">
        <f t="shared" si="10"/>
        <v>96.145318440000011</v>
      </c>
      <c r="J26" s="125">
        <f t="shared" si="8"/>
        <v>1.7929541756516409E-2</v>
      </c>
    </row>
    <row r="27" spans="1:10" ht="38.25" x14ac:dyDescent="0.25">
      <c r="A27" s="47" t="s">
        <v>278</v>
      </c>
      <c r="B27" s="47" t="str">
        <f>'MEMÓRIA DE CÁLCULO'!B88</f>
        <v>SINAPI</v>
      </c>
      <c r="C27" s="47">
        <f>'MEMÓRIA DE CÁLCULO'!C88</f>
        <v>96534</v>
      </c>
      <c r="D27" s="51" t="str">
        <f>'MEMÓRIA DE CÁLCULO'!D88</f>
        <v>FABRICAÇÃO, MONTAGEM E DESMONTAGEM DE FÔRMA PARA BLOCOS DE OROAMENTO, EM MADEIRA SERRADA, E=25 NN, 4 UTILIZAÇÕES. AF_06/2017</v>
      </c>
      <c r="E27" s="49">
        <f>'MEMÓRIA DE CÁLCULO'!I93</f>
        <v>1.28</v>
      </c>
      <c r="F27" s="47" t="str">
        <f>'MEMÓRIA DE CÁLCULO'!I88</f>
        <v>M²</v>
      </c>
      <c r="G27" s="50">
        <v>104.04</v>
      </c>
      <c r="H27" s="50">
        <f t="shared" si="9"/>
        <v>127.417788</v>
      </c>
      <c r="I27" s="50">
        <f t="shared" si="10"/>
        <v>163.09476864000001</v>
      </c>
      <c r="J27" s="125">
        <f t="shared" si="8"/>
        <v>3.0414527842300861E-2</v>
      </c>
    </row>
    <row r="28" spans="1:10" x14ac:dyDescent="0.25">
      <c r="A28" s="47" t="s">
        <v>279</v>
      </c>
      <c r="B28" s="47" t="str">
        <f>'MEMÓRIA DE CÁLCULO'!B95</f>
        <v>CDHU 190</v>
      </c>
      <c r="C28" s="47" t="str">
        <f>'MEMÓRIA DE CÁLCULO'!C95</f>
        <v>11.18.040</v>
      </c>
      <c r="D28" s="48" t="str">
        <f>'MEMÓRIA DE CÁLCULO'!D95</f>
        <v>LASTRO DE PEDRA BRITADA</v>
      </c>
      <c r="E28" s="49">
        <f>'MEMÓRIA DE CÁLCULO'!I98</f>
        <v>0.15484500000000001</v>
      </c>
      <c r="F28" s="47" t="str">
        <f>'MEMÓRIA DE CÁLCULO'!I95</f>
        <v>M³</v>
      </c>
      <c r="G28" s="50">
        <v>183.54</v>
      </c>
      <c r="H28" s="50">
        <f t="shared" si="9"/>
        <v>224.78143799999998</v>
      </c>
      <c r="I28" s="50">
        <f t="shared" si="10"/>
        <v>34.806281767110001</v>
      </c>
      <c r="J28" s="125">
        <f t="shared" si="8"/>
        <v>6.4908067543811071E-3</v>
      </c>
    </row>
    <row r="29" spans="1:10" x14ac:dyDescent="0.25">
      <c r="A29" s="47" t="s">
        <v>280</v>
      </c>
      <c r="B29" s="47" t="str">
        <f>'MEMÓRIA DE CÁLCULO'!B100</f>
        <v>CDHU 190</v>
      </c>
      <c r="C29" s="47" t="str">
        <f>'MEMÓRIA DE CÁLCULO'!C100</f>
        <v>10.01.040</v>
      </c>
      <c r="D29" s="48" t="str">
        <f>'MEMÓRIA DE CÁLCULO'!D100</f>
        <v>ARMADURA EM BARRA DE AÇO CA-50 (A OU B) fyk = 500 Mpa</v>
      </c>
      <c r="E29" s="49">
        <f>'MEMÓRIA DE CÁLCULO'!I105</f>
        <v>73.184034000000011</v>
      </c>
      <c r="F29" s="47" t="str">
        <f>'MEMÓRIA DE CÁLCULO'!I100</f>
        <v>KG</v>
      </c>
      <c r="G29" s="50">
        <v>11.34</v>
      </c>
      <c r="H29" s="50">
        <f t="shared" si="9"/>
        <v>13.888097999999999</v>
      </c>
      <c r="I29" s="50">
        <f t="shared" si="10"/>
        <v>1016.3870362273321</v>
      </c>
      <c r="J29" s="125">
        <f t="shared" si="8"/>
        <v>0.18953968952936887</v>
      </c>
    </row>
    <row r="30" spans="1:10" ht="38.25" x14ac:dyDescent="0.25">
      <c r="A30" s="47" t="s">
        <v>281</v>
      </c>
      <c r="B30" s="47" t="str">
        <f>'MEMÓRIA DE CÁLCULO'!B107</f>
        <v>SINAPI</v>
      </c>
      <c r="C30" s="47">
        <f>'MEMÓRIA DE CÁLCULO'!C107</f>
        <v>96555</v>
      </c>
      <c r="D30" s="51" t="str">
        <f>'MEMÓRIA DE CÁLCULO'!D107</f>
        <v>CONCRETAGEM DE BLOCOS DE COROAMENTO E VIGAS BALDRAME, FCK 30 MPA, COM USO DE JERICA LANÇAMENTO, ADENSAMENTO E ACABAMENTO. AF_06/2017</v>
      </c>
      <c r="E30" s="49">
        <f>'MEMÓRIA DE CÁLCULO'!I111</f>
        <v>0.87940000000000007</v>
      </c>
      <c r="F30" s="47" t="str">
        <f>'MEMÓRIA DE CÁLCULO'!I107</f>
        <v>M³</v>
      </c>
      <c r="G30" s="50">
        <v>615.85</v>
      </c>
      <c r="H30" s="50">
        <f t="shared" si="9"/>
        <v>754.231495</v>
      </c>
      <c r="I30" s="50">
        <f t="shared" si="10"/>
        <v>663.27117670300004</v>
      </c>
      <c r="J30" s="125">
        <f t="shared" si="8"/>
        <v>0.1236893116747184</v>
      </c>
    </row>
    <row r="31" spans="1:10" ht="25.5" x14ac:dyDescent="0.25">
      <c r="A31" s="47" t="s">
        <v>282</v>
      </c>
      <c r="B31" s="47" t="str">
        <f>'MEMÓRIA DE CÁLCULO'!B113</f>
        <v>SINAPI</v>
      </c>
      <c r="C31" s="47">
        <f>'MEMÓRIA DE CÁLCULO'!C113</f>
        <v>98557</v>
      </c>
      <c r="D31" s="51" t="str">
        <f>'MEMÓRIA DE CÁLCULO'!D113</f>
        <v>IMPERMEABILIZAÇÃO DE SUPERFÍCIE COM EMULSÃO ASFÁLTICA, 2 DEMÃOS. AF_06/2018</v>
      </c>
      <c r="E31" s="49">
        <f>'MEMÓRIA DE CÁLCULO'!I118</f>
        <v>9.0739999999999998</v>
      </c>
      <c r="F31" s="47" t="str">
        <f>'MEMÓRIA DE CÁLCULO'!I113</f>
        <v>M²</v>
      </c>
      <c r="G31" s="50">
        <v>48.3</v>
      </c>
      <c r="H31" s="50">
        <f t="shared" si="9"/>
        <v>59.153009999999995</v>
      </c>
      <c r="I31" s="50">
        <f t="shared" si="10"/>
        <v>536.75441273999991</v>
      </c>
      <c r="J31" s="125">
        <f t="shared" si="8"/>
        <v>0.10009598816006865</v>
      </c>
    </row>
    <row r="32" spans="1:10" x14ac:dyDescent="0.25">
      <c r="A32" s="47" t="s">
        <v>283</v>
      </c>
      <c r="B32" s="47" t="str">
        <f>'MEMÓRIA DE CÁLCULO'!B120</f>
        <v>CDHU 190</v>
      </c>
      <c r="C32" s="47" t="str">
        <f>'MEMÓRIA DE CÁLCULO'!C120</f>
        <v>06.11.040</v>
      </c>
      <c r="D32" s="48" t="str">
        <f>'MEMÓRIA DE CÁLCULO'!D120</f>
        <v>REATERRO MANUAL APILOADO SEM CONTROLE DE COMPACTAÇÃO</v>
      </c>
      <c r="E32" s="49">
        <f>'MEMÓRIA DE CÁLCULO'!I124</f>
        <v>1.9108000000000001</v>
      </c>
      <c r="F32" s="47" t="str">
        <f>'MEMÓRIA DE CÁLCULO'!I120</f>
        <v>M³</v>
      </c>
      <c r="G32" s="50">
        <v>19</v>
      </c>
      <c r="H32" s="50">
        <f t="shared" si="5"/>
        <v>23.269299999999998</v>
      </c>
      <c r="I32" s="50">
        <f t="shared" si="6"/>
        <v>44.462978439999993</v>
      </c>
      <c r="J32" s="125">
        <f t="shared" si="8"/>
        <v>8.2916239864197442E-3</v>
      </c>
    </row>
    <row r="33" spans="1:10" x14ac:dyDescent="0.25">
      <c r="A33" s="82" t="s">
        <v>359</v>
      </c>
      <c r="B33" s="82"/>
      <c r="C33" s="82"/>
      <c r="D33" s="82"/>
      <c r="E33" s="82"/>
      <c r="F33" s="82"/>
      <c r="G33" s="82"/>
      <c r="H33" s="82"/>
      <c r="I33" s="52">
        <f>SUM(I23:I32)</f>
        <v>5362.3968613172419</v>
      </c>
    </row>
    <row r="34" spans="1:10" x14ac:dyDescent="0.25">
      <c r="A34" s="44">
        <v>4</v>
      </c>
      <c r="B34" s="84"/>
      <c r="C34" s="84"/>
      <c r="D34" s="45" t="s">
        <v>284</v>
      </c>
      <c r="E34" s="46"/>
      <c r="F34" s="46"/>
      <c r="G34" s="46"/>
      <c r="H34" s="46"/>
      <c r="I34" s="46"/>
    </row>
    <row r="35" spans="1:10" ht="38.25" x14ac:dyDescent="0.25">
      <c r="A35" s="47" t="s">
        <v>285</v>
      </c>
      <c r="B35" s="47" t="str">
        <f>'MEMÓRIA DE CÁLCULO'!B127</f>
        <v>SINAPI</v>
      </c>
      <c r="C35" s="47">
        <f>'MEMÓRIA DE CÁLCULO'!C127</f>
        <v>92413</v>
      </c>
      <c r="D35" s="51" t="str">
        <f>'MEMÓRIA DE CÁLCULO'!D127</f>
        <v>MONTAGEM E DESMONTAGEM DE FÔRMA DE PILARES RETANGULARES E ESTRUTURAS SIMILARES, PÉ-DIREITO SIMPLES, EM MADEIRA SERRADA, 4 UTILIZAÇÕES. AF_09/202</v>
      </c>
      <c r="E35" s="49">
        <f>'MEMÓRIA DE CÁLCULO'!I132</f>
        <v>3.54</v>
      </c>
      <c r="F35" s="47" t="str">
        <f>'MEMÓRIA DE CÁLCULO'!I127</f>
        <v>M²</v>
      </c>
      <c r="G35" s="50">
        <v>145.72</v>
      </c>
      <c r="H35" s="50">
        <f t="shared" ref="H35:H41" si="11">G35*(1+$H$5)</f>
        <v>178.46328399999999</v>
      </c>
      <c r="I35" s="50">
        <f t="shared" ref="I35:I41" si="12">H35*E35</f>
        <v>631.76002535999999</v>
      </c>
      <c r="J35" s="125">
        <f>I35/I$43</f>
        <v>0.10710182800238209</v>
      </c>
    </row>
    <row r="36" spans="1:10" x14ac:dyDescent="0.25">
      <c r="A36" s="47" t="s">
        <v>286</v>
      </c>
      <c r="B36" s="47" t="str">
        <f>'MEMÓRIA DE CÁLCULO'!B134</f>
        <v>CDHU 190</v>
      </c>
      <c r="C36" s="47" t="str">
        <f>'MEMÓRIA DE CÁLCULO'!C134</f>
        <v>10.01.040</v>
      </c>
      <c r="D36" s="48" t="str">
        <f>'MEMÓRIA DE CÁLCULO'!D134</f>
        <v>ARMADURA EM BARRA DE AÇO CA-50 (A OU ) fyk = 500 Mpa</v>
      </c>
      <c r="E36" s="49">
        <f>'MEMÓRIA DE CÁLCULO'!I138</f>
        <v>20.005920000000003</v>
      </c>
      <c r="F36" s="47" t="str">
        <f>'MEMÓRIA DE CÁLCULO'!I134</f>
        <v>KG</v>
      </c>
      <c r="G36" s="50">
        <v>11.34</v>
      </c>
      <c r="H36" s="50">
        <f t="shared" si="11"/>
        <v>13.888097999999999</v>
      </c>
      <c r="I36" s="50">
        <f t="shared" si="12"/>
        <v>277.84417754016005</v>
      </c>
      <c r="J36" s="125">
        <f t="shared" ref="J36:J42" si="13">I36/I$43</f>
        <v>4.7102725908326593E-2</v>
      </c>
    </row>
    <row r="37" spans="1:10" x14ac:dyDescent="0.25">
      <c r="A37" s="47" t="s">
        <v>287</v>
      </c>
      <c r="B37" s="47" t="str">
        <f>'MEMÓRIA DE CÁLCULO'!B140</f>
        <v>CDHU 190</v>
      </c>
      <c r="C37" s="47" t="str">
        <f>'MEMÓRIA DE CÁLCULO'!C140</f>
        <v>11.01.290</v>
      </c>
      <c r="D37" s="48" t="str">
        <f>'MEMÓRIA DE CÁLCULO'!D140</f>
        <v>CONCRETO USINADO, fck = 25 Mpa - PARA BOMBEAMENTO</v>
      </c>
      <c r="E37" s="49">
        <f>'MEMÓRIA DE CÁLCULO'!I143</f>
        <v>0.24780000000000005</v>
      </c>
      <c r="F37" s="47" t="str">
        <f>'MEMÓRIA DE CÁLCULO'!I140</f>
        <v>M³</v>
      </c>
      <c r="G37" s="50">
        <v>516.44000000000005</v>
      </c>
      <c r="H37" s="50">
        <f t="shared" si="11"/>
        <v>632.48406799999998</v>
      </c>
      <c r="I37" s="50">
        <f t="shared" si="12"/>
        <v>156.72955205040003</v>
      </c>
      <c r="J37" s="125">
        <f t="shared" si="13"/>
        <v>2.6570249545350779E-2</v>
      </c>
    </row>
    <row r="38" spans="1:10" ht="25.5" x14ac:dyDescent="0.25">
      <c r="A38" s="47" t="s">
        <v>288</v>
      </c>
      <c r="B38" s="47" t="str">
        <f>'MEMÓRIA DE CÁLCULO'!B145</f>
        <v>CDHU 190</v>
      </c>
      <c r="C38" s="47" t="str">
        <f>'MEMÓRIA DE CÁLCULO'!C145</f>
        <v>11.16.080</v>
      </c>
      <c r="D38" s="51" t="str">
        <f>'MEMÓRIA DE CÁLCULO'!D145</f>
        <v>LANÇAMENTO E ADENSAMENTO DE CONCRETO OU MASSA POR BOMBEAMENTO</v>
      </c>
      <c r="E38" s="49">
        <f>'MEMÓRIA DE CÁLCULO'!I148</f>
        <v>0.24780000000000005</v>
      </c>
      <c r="F38" s="47" t="str">
        <f>'MEMÓRIA DE CÁLCULO'!I145</f>
        <v>M³</v>
      </c>
      <c r="G38" s="50">
        <v>116.51</v>
      </c>
      <c r="H38" s="50">
        <f t="shared" si="11"/>
        <v>142.689797</v>
      </c>
      <c r="I38" s="50">
        <f t="shared" si="12"/>
        <v>35.358531696600004</v>
      </c>
      <c r="J38" s="125">
        <f t="shared" si="13"/>
        <v>5.994306743336726E-3</v>
      </c>
    </row>
    <row r="39" spans="1:10" ht="38.25" x14ac:dyDescent="0.25">
      <c r="A39" s="47" t="s">
        <v>289</v>
      </c>
      <c r="B39" s="47" t="str">
        <f>'MEMÓRIA DE CÁLCULO'!B150</f>
        <v>SINAPI</v>
      </c>
      <c r="C39" s="47">
        <f>'MEMÓRIA DE CÁLCULO'!C150</f>
        <v>92448</v>
      </c>
      <c r="D39" s="51" t="str">
        <f>'MEMÓRIA DE CÁLCULO'!D150</f>
        <v>MONTAGEM E DESMONTAGEM DE FÔRMA DE VIGA, ESCORAMENTO COM PONTALETE DE MADEIRA, PÉ-DIREITO SIMPLES, EM MADEIRA SERRADA, 4 UTILIZAÇÕES. AF_09/2020</v>
      </c>
      <c r="E39" s="49">
        <f>'MEMÓRIA DE CÁLCULO'!I154</f>
        <v>14.094000000000001</v>
      </c>
      <c r="F39" s="47" t="str">
        <f>'MEMÓRIA DE CÁLCULO'!I150</f>
        <v>M²</v>
      </c>
      <c r="G39" s="50">
        <v>180.06</v>
      </c>
      <c r="H39" s="50">
        <f t="shared" si="11"/>
        <v>220.51948199999998</v>
      </c>
      <c r="I39" s="50">
        <f t="shared" si="12"/>
        <v>3108.0015793080001</v>
      </c>
      <c r="J39" s="125">
        <f t="shared" si="13"/>
        <v>0.52689729836656618</v>
      </c>
    </row>
    <row r="40" spans="1:10" x14ac:dyDescent="0.25">
      <c r="A40" s="47" t="s">
        <v>290</v>
      </c>
      <c r="B40" s="47" t="str">
        <f>'MEMÓRIA DE CÁLCULO'!B156</f>
        <v>CDHU 190</v>
      </c>
      <c r="C40" s="47" t="str">
        <f>'MEMÓRIA DE CÁLCULO'!C156</f>
        <v>10.01.040</v>
      </c>
      <c r="D40" s="48" t="str">
        <f>'MEMÓRIA DE CÁLCULO'!D156</f>
        <v>ARMADURA EM BARRA DE AÇO CA-50 (A OU B) fyk = 500 Mpa</v>
      </c>
      <c r="E40" s="49">
        <f>'MEMÓRIA DE CÁLCULO'!I162</f>
        <v>66.547690000000003</v>
      </c>
      <c r="F40" s="47" t="str">
        <f>'MEMÓRIA DE CÁLCULO'!I156</f>
        <v>KG</v>
      </c>
      <c r="G40" s="50">
        <v>11.34</v>
      </c>
      <c r="H40" s="50">
        <f t="shared" si="11"/>
        <v>13.888097999999999</v>
      </c>
      <c r="I40" s="50">
        <f t="shared" si="12"/>
        <v>924.22084039362005</v>
      </c>
      <c r="J40" s="125">
        <f t="shared" si="13"/>
        <v>0.15668250207450024</v>
      </c>
    </row>
    <row r="41" spans="1:10" x14ac:dyDescent="0.25">
      <c r="A41" s="47" t="s">
        <v>291</v>
      </c>
      <c r="B41" s="47" t="str">
        <f>'MEMÓRIA DE CÁLCULO'!B164</f>
        <v>CDHU 190</v>
      </c>
      <c r="C41" s="47" t="str">
        <f>'MEMÓRIA DE CÁLCULO'!C164</f>
        <v>11.01.290</v>
      </c>
      <c r="D41" s="48" t="str">
        <f>'MEMÓRIA DE CÁLCULO'!D164</f>
        <v>CONCRETO USINADO, gck = 25 Mpa - PARA BOMBEAMENTO</v>
      </c>
      <c r="E41" s="49">
        <f>'MEMÓRIA DE CÁLCULO'!I168</f>
        <v>0.98658000000000012</v>
      </c>
      <c r="F41" s="47" t="str">
        <f>'MEMÓRIA DE CÁLCULO'!I164</f>
        <v>M³</v>
      </c>
      <c r="G41" s="50">
        <v>516.44000000000005</v>
      </c>
      <c r="H41" s="50">
        <f t="shared" si="11"/>
        <v>632.48406799999998</v>
      </c>
      <c r="I41" s="50">
        <f t="shared" si="12"/>
        <v>623.99613180744007</v>
      </c>
      <c r="J41" s="125">
        <f t="shared" si="13"/>
        <v>0.10578562064750674</v>
      </c>
    </row>
    <row r="42" spans="1:10" ht="25.5" x14ac:dyDescent="0.25">
      <c r="A42" s="47" t="s">
        <v>292</v>
      </c>
      <c r="B42" s="47" t="str">
        <f>'MEMÓRIA DE CÁLCULO'!B170</f>
        <v>CDHU 190</v>
      </c>
      <c r="C42" s="47" t="str">
        <f>'MEMÓRIA DE CÁLCULO'!C170</f>
        <v>11.16.080</v>
      </c>
      <c r="D42" s="51" t="str">
        <f>'MEMÓRIA DE CÁLCULO'!D170</f>
        <v>LANÇAMENTO E ADENSAMENTO DE CONCRETO OU MASSA POR BOMBEAMENTO</v>
      </c>
      <c r="E42" s="49">
        <f>'MEMÓRIA DE CÁLCULO'!I174</f>
        <v>0.98658000000000012</v>
      </c>
      <c r="F42" s="47" t="str">
        <f>'MEMÓRIA DE CÁLCULO'!I170</f>
        <v>M³</v>
      </c>
      <c r="G42" s="50">
        <v>116.51</v>
      </c>
      <c r="H42" s="50">
        <f>G42*(1+$H$5)</f>
        <v>142.689797</v>
      </c>
      <c r="I42" s="50">
        <f>H42*E42</f>
        <v>140.77489992426001</v>
      </c>
      <c r="J42" s="125">
        <f t="shared" si="13"/>
        <v>2.3865468712030456E-2</v>
      </c>
    </row>
    <row r="43" spans="1:10" x14ac:dyDescent="0.25">
      <c r="A43" s="82" t="s">
        <v>360</v>
      </c>
      <c r="B43" s="82"/>
      <c r="C43" s="82"/>
      <c r="D43" s="82"/>
      <c r="E43" s="82"/>
      <c r="F43" s="82"/>
      <c r="G43" s="82"/>
      <c r="H43" s="82"/>
      <c r="I43" s="52">
        <f>SUM(I35:I42)</f>
        <v>5898.6857380804813</v>
      </c>
    </row>
    <row r="44" spans="1:10" x14ac:dyDescent="0.25">
      <c r="A44" s="44">
        <v>5</v>
      </c>
      <c r="B44" s="84"/>
      <c r="C44" s="84"/>
      <c r="D44" s="45" t="s">
        <v>293</v>
      </c>
      <c r="E44" s="46"/>
      <c r="F44" s="46"/>
      <c r="G44" s="46"/>
      <c r="H44" s="46"/>
      <c r="I44" s="46"/>
    </row>
    <row r="45" spans="1:10" ht="25.5" x14ac:dyDescent="0.25">
      <c r="A45" s="47" t="s">
        <v>294</v>
      </c>
      <c r="B45" s="47" t="str">
        <f>'MEMÓRIA DE CÁLCULO'!B177</f>
        <v>CDHU 190</v>
      </c>
      <c r="C45" s="47" t="str">
        <f>'MEMÓRIA DE CÁLCULO'!C177</f>
        <v>14.04.210</v>
      </c>
      <c r="D45" s="51" t="str">
        <f>'MEMÓRIA DE CÁLCULO'!D177</f>
        <v>ALVENARIA DE BLOCO CERÂMICO DE VEDAÇÃO, USO REVESTIDO, DE 14 CM</v>
      </c>
      <c r="E45" s="49">
        <f>'MEMÓRIA DE CÁLCULO'!I182</f>
        <v>32.464399999999998</v>
      </c>
      <c r="F45" s="47" t="str">
        <f>'MEMÓRIA DE CÁLCULO'!I177</f>
        <v>M²</v>
      </c>
      <c r="G45" s="50">
        <v>83.65</v>
      </c>
      <c r="H45" s="50">
        <f t="shared" ref="H45:H47" si="14">G45*(1+$H$5)</f>
        <v>102.446155</v>
      </c>
      <c r="I45" s="50">
        <f t="shared" ref="I45:I47" si="15">E45*H45</f>
        <v>3325.852954382</v>
      </c>
      <c r="J45" s="125">
        <f>I45/I$52</f>
        <v>0.21753879572009807</v>
      </c>
    </row>
    <row r="46" spans="1:10" x14ac:dyDescent="0.25">
      <c r="A46" s="47" t="s">
        <v>295</v>
      </c>
      <c r="B46" s="47" t="str">
        <f>'MEMÓRIA DE CÁLCULO'!B184</f>
        <v>CDHU 190</v>
      </c>
      <c r="C46" s="47" t="str">
        <f>'MEMÓRIA DE CÁLCULO'!C184</f>
        <v>14.20.010</v>
      </c>
      <c r="D46" s="48" t="str">
        <f>'MEMÓRIA DE CÁLCULO'!D184</f>
        <v>VERGAS, CONTRAVERGAS E PILARES DE CONCRETO ARMADO</v>
      </c>
      <c r="E46" s="49">
        <f>'MEMÓRIA DE CÁLCULO'!I187</f>
        <v>0.15512000000000004</v>
      </c>
      <c r="F46" s="54" t="str">
        <f>'MEMÓRIA DE CÁLCULO'!I184</f>
        <v>M³</v>
      </c>
      <c r="G46" s="50">
        <v>1828.08</v>
      </c>
      <c r="H46" s="50">
        <f t="shared" si="14"/>
        <v>2238.8495759999996</v>
      </c>
      <c r="I46" s="50">
        <f t="shared" si="15"/>
        <v>347.29034622912002</v>
      </c>
      <c r="J46" s="125">
        <f t="shared" ref="J46:J51" si="16">I46/I$52</f>
        <v>2.2715713749267962E-2</v>
      </c>
    </row>
    <row r="47" spans="1:10" x14ac:dyDescent="0.25">
      <c r="A47" s="47" t="s">
        <v>296</v>
      </c>
      <c r="B47" s="47" t="str">
        <f>'MEMÓRIA DE CÁLCULO'!B189</f>
        <v>CDHU 190</v>
      </c>
      <c r="C47" s="47" t="str">
        <f>'MEMÓRIA DE CÁLCULO'!C189</f>
        <v>17.02.020</v>
      </c>
      <c r="D47" s="48" t="str">
        <f>'MEMÓRIA DE CÁLCULO'!D189</f>
        <v>CHAPISCO</v>
      </c>
      <c r="E47" s="49">
        <f>'MEMÓRIA DE CÁLCULO'!I194</f>
        <v>64.928799999999995</v>
      </c>
      <c r="F47" s="47" t="str">
        <f>'MEMÓRIA DE CÁLCULO'!I189</f>
        <v>M²</v>
      </c>
      <c r="G47" s="50">
        <v>6.96</v>
      </c>
      <c r="H47" s="50">
        <f t="shared" si="14"/>
        <v>8.5239119999999993</v>
      </c>
      <c r="I47" s="50">
        <f t="shared" si="15"/>
        <v>553.44737746559986</v>
      </c>
      <c r="J47" s="125">
        <f t="shared" si="16"/>
        <v>3.6200119981156777E-2</v>
      </c>
    </row>
    <row r="48" spans="1:10" x14ac:dyDescent="0.25">
      <c r="A48" s="47" t="s">
        <v>297</v>
      </c>
      <c r="B48" s="47" t="str">
        <f>'MEMÓRIA DE CÁLCULO'!B196</f>
        <v>CDHU 190</v>
      </c>
      <c r="C48" s="47" t="str">
        <f>'MEMÓRIA DE CÁLCULO'!C196</f>
        <v>17.02.120</v>
      </c>
      <c r="D48" s="48" t="str">
        <f>'MEMÓRIA DE CÁLCULO'!D196</f>
        <v>EMBOÇO COMUM</v>
      </c>
      <c r="E48" s="49">
        <f>'MEMÓRIA DE CÁLCULO'!I201</f>
        <v>64.928799999999995</v>
      </c>
      <c r="F48" s="47" t="str">
        <f>'MEMÓRIA DE CÁLCULO'!I196</f>
        <v>M²</v>
      </c>
      <c r="G48" s="50">
        <v>22.49</v>
      </c>
      <c r="H48" s="50">
        <f t="shared" ref="H48:H51" si="17">G48*(1+$H$5)</f>
        <v>27.543502999999994</v>
      </c>
      <c r="I48" s="50">
        <f t="shared" ref="I48:I51" si="18">E48*H48</f>
        <v>1788.3665975863994</v>
      </c>
      <c r="J48" s="125">
        <f t="shared" si="16"/>
        <v>0.11697423827244481</v>
      </c>
    </row>
    <row r="49" spans="1:10" x14ac:dyDescent="0.25">
      <c r="A49" s="47" t="s">
        <v>298</v>
      </c>
      <c r="B49" s="47" t="str">
        <f>'MEMÓRIA DE CÁLCULO'!B203</f>
        <v>CDHU 190</v>
      </c>
      <c r="C49" s="47" t="str">
        <f>'MEMÓRIA DE CÁLCULO'!C203</f>
        <v>17.02.220</v>
      </c>
      <c r="D49" s="48" t="str">
        <f>'MEMÓRIA DE CÁLCULO'!D203</f>
        <v>REBOCO</v>
      </c>
      <c r="E49" s="49">
        <f>'MEMÓRIA DE CÁLCULO'!I208</f>
        <v>64.928799999999995</v>
      </c>
      <c r="F49" s="47" t="str">
        <f>'MEMÓRIA DE CÁLCULO'!I203</f>
        <v>M²</v>
      </c>
      <c r="G49" s="50">
        <v>13.18</v>
      </c>
      <c r="H49" s="50">
        <f t="shared" si="17"/>
        <v>16.141545999999998</v>
      </c>
      <c r="I49" s="50">
        <f t="shared" si="18"/>
        <v>1048.0512119247999</v>
      </c>
      <c r="J49" s="125">
        <f t="shared" si="16"/>
        <v>6.8551376630983679E-2</v>
      </c>
    </row>
    <row r="50" spans="1:10" ht="25.5" x14ac:dyDescent="0.25">
      <c r="A50" s="47" t="s">
        <v>299</v>
      </c>
      <c r="B50" s="47" t="str">
        <f>'MEMÓRIA DE CÁLCULO'!B210</f>
        <v>SINAPI</v>
      </c>
      <c r="C50" s="47">
        <f>'MEMÓRIA DE CÁLCULO'!C210</f>
        <v>88485</v>
      </c>
      <c r="D50" s="51" t="str">
        <f>'MEMÓRIA DE CÁLCULO'!D210</f>
        <v>FUNDO SELADOR ACRÍLICO, APLICAÇÃO MANUAL EM PAREDE, UMA DEMÃO. AF_04/2023</v>
      </c>
      <c r="E50" s="49">
        <f>'MEMÓRIA DE CÁLCULO'!I217</f>
        <v>411.03875999999997</v>
      </c>
      <c r="F50" s="47" t="str">
        <f>'MEMÓRIA DE CÁLCULO'!I210</f>
        <v>M²</v>
      </c>
      <c r="G50" s="50">
        <v>4.8600000000000003</v>
      </c>
      <c r="H50" s="50">
        <f t="shared" si="17"/>
        <v>5.9520419999999996</v>
      </c>
      <c r="I50" s="50">
        <f t="shared" si="18"/>
        <v>2446.5199631479195</v>
      </c>
      <c r="J50" s="125">
        <f t="shared" si="16"/>
        <v>0.16002301177722134</v>
      </c>
    </row>
    <row r="51" spans="1:10" ht="25.5" x14ac:dyDescent="0.25">
      <c r="A51" s="47" t="s">
        <v>300</v>
      </c>
      <c r="B51" s="47" t="str">
        <f>'MEMÓRIA DE CÁLCULO'!B219</f>
        <v>SINAPI</v>
      </c>
      <c r="C51" s="47">
        <f>'MEMÓRIA DE CÁLCULO'!C219</f>
        <v>104642</v>
      </c>
      <c r="D51" s="51" t="str">
        <f>'MEMÓRIA DE CÁLCULO'!D219</f>
        <v>PINTURA LÁTEX ACRÍLICA STANDARD, APLICAÇÃO MANUAL EM PAREDES, DUAS DEMÃOS. AF_04/2023</v>
      </c>
      <c r="E51" s="49">
        <f>'MEMÓRIA DE CÁLCULO'!I226</f>
        <v>411.03875999999997</v>
      </c>
      <c r="F51" s="47" t="str">
        <f>'MEMÓRIA DE CÁLCULO'!I219</f>
        <v>M²</v>
      </c>
      <c r="G51" s="50">
        <v>11.48</v>
      </c>
      <c r="H51" s="50">
        <f t="shared" si="17"/>
        <v>14.059555999999999</v>
      </c>
      <c r="I51" s="50">
        <f t="shared" si="18"/>
        <v>5779.0224643905594</v>
      </c>
      <c r="J51" s="125">
        <f t="shared" si="16"/>
        <v>0.37799674386882737</v>
      </c>
    </row>
    <row r="52" spans="1:10" x14ac:dyDescent="0.25">
      <c r="A52" s="82" t="s">
        <v>361</v>
      </c>
      <c r="B52" s="82"/>
      <c r="C52" s="82"/>
      <c r="D52" s="82"/>
      <c r="E52" s="82"/>
      <c r="F52" s="82"/>
      <c r="G52" s="82"/>
      <c r="H52" s="82"/>
      <c r="I52" s="52">
        <f>SUM(I45:I51)</f>
        <v>15288.550915126398</v>
      </c>
    </row>
    <row r="53" spans="1:10" x14ac:dyDescent="0.25">
      <c r="A53" s="44">
        <v>6</v>
      </c>
      <c r="B53" s="84"/>
      <c r="C53" s="84"/>
      <c r="D53" s="45" t="s">
        <v>301</v>
      </c>
      <c r="E53" s="46"/>
      <c r="F53" s="46"/>
      <c r="G53" s="46"/>
      <c r="H53" s="46"/>
      <c r="I53" s="46"/>
    </row>
    <row r="54" spans="1:10" x14ac:dyDescent="0.25">
      <c r="A54" s="47" t="s">
        <v>303</v>
      </c>
      <c r="B54" s="47" t="str">
        <f>'MEMÓRIA DE CÁLCULO'!B229</f>
        <v>CDHU 190</v>
      </c>
      <c r="C54" s="47" t="str">
        <f>'MEMÓRIA DE CÁLCULO'!C229</f>
        <v>22.02.010</v>
      </c>
      <c r="D54" s="48" t="str">
        <f>'MEMÓRIA DE CÁLCULO'!D229</f>
        <v>FORRO EM PLACA DE GESSO LISO FIXO</v>
      </c>
      <c r="E54" s="49">
        <f>'MEMÓRIA DE CÁLCULO'!I232</f>
        <v>20.535999999999998</v>
      </c>
      <c r="F54" s="47" t="str">
        <f>'MEMÓRIA DE CÁLCULO'!I229</f>
        <v>M²</v>
      </c>
      <c r="G54" s="50">
        <v>92.61</v>
      </c>
      <c r="H54" s="50">
        <f t="shared" ref="H54" si="19">G54*(1+$H$5)</f>
        <v>113.41946699999998</v>
      </c>
      <c r="I54" s="50">
        <f t="shared" ref="I54" si="20">E54*H54</f>
        <v>2329.1821743119995</v>
      </c>
      <c r="J54" s="125">
        <f>I54/I$60</f>
        <v>0.12616224959650824</v>
      </c>
    </row>
    <row r="55" spans="1:10" ht="38.25" x14ac:dyDescent="0.25">
      <c r="A55" s="47" t="s">
        <v>304</v>
      </c>
      <c r="B55" s="47" t="str">
        <f>'MEMÓRIA DE CÁLCULO'!B234</f>
        <v>SINAPI</v>
      </c>
      <c r="C55" s="47">
        <f>'MEMÓRIA DE CÁLCULO'!C234</f>
        <v>87414</v>
      </c>
      <c r="D55" s="51" t="str">
        <f>'MEMÓRIA DE CÁLCULO'!D234</f>
        <v>APLICAÇÃO MANUAL DE GESSO DESEMPENADO (SEM TALISCAS) EM TETO DE AMBIENTES DE ÁREA MAIOR QUE 10M², ESPESSURA DE 1,0CM. AF_03/2023</v>
      </c>
      <c r="E55" s="49">
        <f>'MEMÓRIA DE CÁLCULO'!I237</f>
        <v>51.642000000000003</v>
      </c>
      <c r="F55" s="47" t="str">
        <f>'MEMÓRIA DE CÁLCULO'!I234</f>
        <v>M²</v>
      </c>
      <c r="G55" s="50">
        <v>27.41</v>
      </c>
      <c r="H55" s="50">
        <f t="shared" ref="H55:H59" si="21">G55*(1+$H$5)</f>
        <v>33.569026999999998</v>
      </c>
      <c r="I55" s="50">
        <f t="shared" ref="I55:I59" si="22">E55*H55</f>
        <v>1733.5716923340001</v>
      </c>
      <c r="J55" s="125">
        <f t="shared" ref="J55:J59" si="23">I55/I$60</f>
        <v>9.3900471570579E-2</v>
      </c>
    </row>
    <row r="56" spans="1:10" ht="38.25" x14ac:dyDescent="0.25">
      <c r="A56" s="47" t="s">
        <v>305</v>
      </c>
      <c r="B56" s="47" t="str">
        <f>'MEMÓRIA DE CÁLCULO'!B239</f>
        <v>SINAPI</v>
      </c>
      <c r="C56" s="47">
        <f>'MEMÓRIA DE CÁLCULO'!C239</f>
        <v>92543</v>
      </c>
      <c r="D56" s="51" t="str">
        <f>'MEMÓRIA DE CÁLCULO'!D239</f>
        <v>TRAMA DE MADEIRA COMPOSTA POR TERÇAS PARA TELHJADOS DE ATÉ 2 ÁGUAS PARA TELHA ONDULADA DE FIBROCIMENTO, METÁLICA, PLÁSTICA OU TERMOACÚSTICA, INCLUSO TRANSPORTE VERTICAL. AF_07/2019</v>
      </c>
      <c r="E56" s="49">
        <f>'MEMÓRIA DE CÁLCULO'!I242</f>
        <v>20.869200000000003</v>
      </c>
      <c r="F56" s="47" t="str">
        <f>'MEMÓRIA DE CÁLCULO'!I239</f>
        <v>M²</v>
      </c>
      <c r="G56" s="50">
        <v>27.37</v>
      </c>
      <c r="H56" s="50">
        <f t="shared" si="21"/>
        <v>33.520038999999997</v>
      </c>
      <c r="I56" s="50">
        <f t="shared" si="22"/>
        <v>699.53639789880003</v>
      </c>
      <c r="J56" s="125">
        <f t="shared" si="23"/>
        <v>3.7891018833518142E-2</v>
      </c>
    </row>
    <row r="57" spans="1:10" ht="25.5" x14ac:dyDescent="0.25">
      <c r="A57" s="47" t="s">
        <v>306</v>
      </c>
      <c r="B57" s="47" t="str">
        <f>'MEMÓRIA DE CÁLCULO'!B244</f>
        <v>CDHU 190</v>
      </c>
      <c r="C57" s="47" t="str">
        <f>'MEMÓRIA DE CÁLCULO'!C244</f>
        <v>16.13.130</v>
      </c>
      <c r="D57" s="51" t="str">
        <f>'MEMÓRIA DE CÁLCULO'!D244</f>
        <v>TELHAMENTO EM CHAPA DE AÇO COM PINTUA POLIÉSTER, TIPO SANDUÍCHE, ESPESSURA DE 0,50 MM, COM POLIESTIRENO EXPANDIDO</v>
      </c>
      <c r="E57" s="49">
        <f>'MEMÓRIA DE CÁLCULO'!I247</f>
        <v>20.869200000000003</v>
      </c>
      <c r="F57" s="47" t="str">
        <f>'MEMÓRIA DE CÁLCULO'!I244</f>
        <v>M²</v>
      </c>
      <c r="G57" s="50">
        <v>192.26</v>
      </c>
      <c r="H57" s="50">
        <f t="shared" si="21"/>
        <v>235.46082199999998</v>
      </c>
      <c r="I57" s="50">
        <f t="shared" si="22"/>
        <v>4913.8789864824003</v>
      </c>
      <c r="J57" s="125">
        <f t="shared" si="23"/>
        <v>0.26616467961023738</v>
      </c>
    </row>
    <row r="58" spans="1:10" x14ac:dyDescent="0.25">
      <c r="A58" s="47" t="s">
        <v>307</v>
      </c>
      <c r="B58" s="47" t="str">
        <f>'MEMÓRIA DE CÁLCULO'!B249</f>
        <v>CDHU 190</v>
      </c>
      <c r="C58" s="47" t="str">
        <f>'MEMÓRIA DE CÁLCULO'!C249</f>
        <v>16.33.052</v>
      </c>
      <c r="D58" s="48" t="str">
        <f>'MEMÓRIA DE CÁLCULO'!D249</f>
        <v>CALHA, RUFO, AFINS EM CHAPA GALVANIZADA Nº 24 - CORTE 0,50M</v>
      </c>
      <c r="E58" s="49">
        <f>'MEMÓRIA DE CÁLCULO'!I254</f>
        <v>32</v>
      </c>
      <c r="F58" s="47" t="str">
        <f>'MEMÓRIA DE CÁLCULO'!I249</f>
        <v>M</v>
      </c>
      <c r="G58" s="50">
        <v>150.80000000000001</v>
      </c>
      <c r="H58" s="50">
        <f t="shared" si="21"/>
        <v>184.68476000000001</v>
      </c>
      <c r="I58" s="50">
        <f t="shared" si="22"/>
        <v>5909.9123200000004</v>
      </c>
      <c r="J58" s="125">
        <f t="shared" si="23"/>
        <v>0.32011572191838489</v>
      </c>
    </row>
    <row r="59" spans="1:10" x14ac:dyDescent="0.25">
      <c r="A59" s="47" t="s">
        <v>308</v>
      </c>
      <c r="B59" s="47" t="str">
        <f>'MEMÓRIA DE CÁLCULO'!B256</f>
        <v>CDHU 190</v>
      </c>
      <c r="C59" s="47" t="str">
        <f>'MEMÓRIA DE CÁLCULO'!C256</f>
        <v>16.32.120</v>
      </c>
      <c r="D59" s="48" t="str">
        <f>'MEMÓRIA DE CÁLCULO'!D256</f>
        <v>COBERTURA PLANA EM CHAPA DE POLICARBONATO ALVEOLAR DE 10 MM</v>
      </c>
      <c r="E59" s="49">
        <f>'MEMÓRIA DE CÁLCULO'!I259</f>
        <v>7.5</v>
      </c>
      <c r="F59" s="47" t="str">
        <f>'MEMÓRIA DE CÁLCULO'!I256</f>
        <v>M²</v>
      </c>
      <c r="G59" s="50">
        <v>313.08</v>
      </c>
      <c r="H59" s="50">
        <f t="shared" si="21"/>
        <v>383.42907599999995</v>
      </c>
      <c r="I59" s="50">
        <f t="shared" si="22"/>
        <v>2875.7180699999994</v>
      </c>
      <c r="J59" s="125">
        <f t="shared" si="23"/>
        <v>0.1557658584707724</v>
      </c>
    </row>
    <row r="60" spans="1:10" x14ac:dyDescent="0.25">
      <c r="A60" s="82" t="s">
        <v>362</v>
      </c>
      <c r="B60" s="82"/>
      <c r="C60" s="82"/>
      <c r="D60" s="82"/>
      <c r="E60" s="82"/>
      <c r="F60" s="82"/>
      <c r="G60" s="82"/>
      <c r="H60" s="82"/>
      <c r="I60" s="52">
        <f>SUM(I54:I59)</f>
        <v>18461.799641027199</v>
      </c>
    </row>
    <row r="61" spans="1:10" x14ac:dyDescent="0.25">
      <c r="A61" s="44">
        <v>7</v>
      </c>
      <c r="B61" s="84"/>
      <c r="C61" s="84"/>
      <c r="D61" s="45" t="s">
        <v>309</v>
      </c>
      <c r="E61" s="46"/>
      <c r="F61" s="46"/>
      <c r="G61" s="46"/>
      <c r="H61" s="46"/>
      <c r="I61" s="46"/>
    </row>
    <row r="62" spans="1:10" ht="38.25" x14ac:dyDescent="0.25">
      <c r="A62" s="47" t="s">
        <v>310</v>
      </c>
      <c r="B62" s="47" t="str">
        <f>'MEMÓRIA DE CÁLCULO'!B262</f>
        <v>SINAPI</v>
      </c>
      <c r="C62" s="47">
        <f>'MEMÓRIA DE CÁLCULO'!C262</f>
        <v>97083</v>
      </c>
      <c r="D62" s="51" t="str">
        <f>'MEMÓRIA DE CÁLCULO'!D262</f>
        <v>COMPACTAÇÃO MECÂNICA DE SOLO PA EXECUÇÃO DE RADIER, PISO DE CONCRETO OU LAJE SOBRE SOLO, COM COMPACTADOR DE SOLOS A PERCUSSÃO. AF_09/2021</v>
      </c>
      <c r="E62" s="49">
        <f>'MEMÓRIA DE CÁLCULO'!I266</f>
        <v>62.813100000000006</v>
      </c>
      <c r="F62" s="47" t="str">
        <f>'MEMÓRIA DE CÁLCULO'!I262</f>
        <v>M²</v>
      </c>
      <c r="G62" s="50">
        <v>4.01</v>
      </c>
      <c r="H62" s="50">
        <f t="shared" ref="H62" si="24">G62*(1+$H$5)</f>
        <v>4.9110469999999991</v>
      </c>
      <c r="I62" s="50">
        <f t="shared" ref="I62" si="25">E62*H62</f>
        <v>308.47808631569995</v>
      </c>
      <c r="J62" s="125">
        <f>I62/I$69</f>
        <v>2.0503093335970224E-2</v>
      </c>
    </row>
    <row r="63" spans="1:10" ht="25.5" x14ac:dyDescent="0.25">
      <c r="A63" s="47" t="s">
        <v>311</v>
      </c>
      <c r="B63" s="47" t="str">
        <f>'MEMÓRIA DE CÁLCULO'!B268</f>
        <v>SINAPI</v>
      </c>
      <c r="C63" s="47">
        <f>'MEMÓRIA DE CÁLCULO'!C268</f>
        <v>96622</v>
      </c>
      <c r="D63" s="51" t="str">
        <f>'MEMÓRIA DE CÁLCULO'!D268</f>
        <v>LASTRO COM MATERIAL GRANULAR, APLICADO EM PISOS OU LAJES SOBRE SOLO, ESPESSURA DE *5 CM*. AF_08/2017</v>
      </c>
      <c r="E63" s="49">
        <f>'MEMÓRIA DE CÁLCULO'!I272</f>
        <v>3.1406550000000006</v>
      </c>
      <c r="F63" s="47" t="str">
        <f>'MEMÓRIA DE CÁLCULO'!I268</f>
        <v>M³</v>
      </c>
      <c r="G63" s="50">
        <v>128.77000000000001</v>
      </c>
      <c r="H63" s="50">
        <f t="shared" ref="H63:H68" si="26">G63*(1+$H$5)</f>
        <v>157.70461900000001</v>
      </c>
      <c r="I63" s="50">
        <f t="shared" ref="I63:I68" si="27">E63*H63</f>
        <v>495.2958001854451</v>
      </c>
      <c r="J63" s="125">
        <f t="shared" ref="J63:J68" si="28">I63/I$69</f>
        <v>3.2919991631831506E-2</v>
      </c>
    </row>
    <row r="64" spans="1:10" ht="25.5" x14ac:dyDescent="0.25">
      <c r="A64" s="47" t="s">
        <v>312</v>
      </c>
      <c r="B64" s="47" t="str">
        <f>'MEMÓRIA DE CÁLCULO'!B274</f>
        <v>SINAPI</v>
      </c>
      <c r="C64" s="47">
        <f>'MEMÓRIA DE CÁLCULO'!C274</f>
        <v>101747</v>
      </c>
      <c r="D64" s="51" t="str">
        <f>'MEMÓRIA DE CÁLCULO'!D274</f>
        <v>PISO EM CONCRETO 20 MPA PREPARO MECÂNICO, ESPESSURA 7CM. AF_0/2020</v>
      </c>
      <c r="E64" s="49">
        <f>'MEMÓRIA DE CÁLCULO'!I277</f>
        <v>51.642000000000003</v>
      </c>
      <c r="F64" s="47" t="str">
        <f>'MEMÓRIA DE CÁLCULO'!I274</f>
        <v>M²</v>
      </c>
      <c r="G64" s="50">
        <v>75.88</v>
      </c>
      <c r="H64" s="50">
        <f t="shared" si="26"/>
        <v>92.930235999999994</v>
      </c>
      <c r="I64" s="50">
        <f t="shared" si="27"/>
        <v>4799.1032475120001</v>
      </c>
      <c r="J64" s="125">
        <f t="shared" si="28"/>
        <v>0.31897391152769372</v>
      </c>
    </row>
    <row r="65" spans="1:10" ht="38.25" x14ac:dyDescent="0.25">
      <c r="A65" s="47" t="s">
        <v>313</v>
      </c>
      <c r="B65" s="47" t="str">
        <f>'MEMÓRIA DE CÁLCULO'!B279</f>
        <v>SINAPI</v>
      </c>
      <c r="C65" s="47">
        <f>'MEMÓRIA DE CÁLCULO'!C279</f>
        <v>94994</v>
      </c>
      <c r="D65" s="51" t="str">
        <f>'MEMÓRIA DE CÁLCULO'!D279</f>
        <v>EXECUÇÃO DE PASSEIO (CALÇADA) OU PISO DE CONCRETO COM CONCRETO MOLDADO IN LOCO, FEITO NA OBRA, ACABAMENTO CONVENCIONAL, ESPESSURA 8 CM, ARMADO. AF_08/2022</v>
      </c>
      <c r="E65" s="49">
        <f>'MEMÓRIA DE CÁLCULO'!I282</f>
        <v>11.171099999999999</v>
      </c>
      <c r="F65" s="47" t="str">
        <f>'MEMÓRIA DE CÁLCULO'!I279</f>
        <v>M²</v>
      </c>
      <c r="G65" s="50">
        <v>87.87</v>
      </c>
      <c r="H65" s="50">
        <f t="shared" si="26"/>
        <v>107.614389</v>
      </c>
      <c r="I65" s="50">
        <f t="shared" si="27"/>
        <v>1202.1711009578999</v>
      </c>
      <c r="J65" s="125">
        <f t="shared" si="28"/>
        <v>7.9902681526364996E-2</v>
      </c>
    </row>
    <row r="66" spans="1:10" x14ac:dyDescent="0.25">
      <c r="A66" s="47" t="s">
        <v>314</v>
      </c>
      <c r="B66" s="47" t="str">
        <f>'MEMÓRIA DE CÁLCULO'!B284</f>
        <v>CDHU 190</v>
      </c>
      <c r="C66" s="47" t="str">
        <f>'MEMÓRIA DE CÁLCULO'!C284</f>
        <v>17.01.020</v>
      </c>
      <c r="D66" s="48" t="str">
        <f>'MEMÓRIA DE CÁLCULO'!D284</f>
        <v>ARGAMASSA DE REGULARIZAÇÃO E/OU PROTEÇÃO</v>
      </c>
      <c r="E66" s="49">
        <f>'MEMÓRIA DE CÁLCULO'!I287</f>
        <v>0.20159999999999997</v>
      </c>
      <c r="F66" s="47" t="str">
        <f>'MEMÓRIA DE CÁLCULO'!I284</f>
        <v>M³</v>
      </c>
      <c r="G66" s="50">
        <v>760.4</v>
      </c>
      <c r="H66" s="50">
        <f t="shared" si="26"/>
        <v>931.26187999999991</v>
      </c>
      <c r="I66" s="50">
        <f t="shared" si="27"/>
        <v>187.74239500799996</v>
      </c>
      <c r="J66" s="125">
        <f t="shared" si="28"/>
        <v>1.2478357519464758E-2</v>
      </c>
    </row>
    <row r="67" spans="1:10" ht="38.25" x14ac:dyDescent="0.25">
      <c r="A67" s="47" t="s">
        <v>315</v>
      </c>
      <c r="B67" s="47" t="str">
        <f>'MEMÓRIA DE CÁLCULO'!B289</f>
        <v>SINAPI</v>
      </c>
      <c r="C67" s="47">
        <f>'MEMÓRIA DE CÁLCULO'!C289</f>
        <v>87257</v>
      </c>
      <c r="D67" s="51" t="str">
        <f>'MEMÓRIA DE CÁLCULO'!D289</f>
        <v>REVESTIMENTO CERÂMICO PARA PISO COM PLCAS TIPO ESMALTADA EXTRA DE DIMENSÕES 60X60 CM APLICADA EM ABIENTES DE ÁRES MAIOR QUE 10M². AF_02/2023_PE</v>
      </c>
      <c r="E67" s="49">
        <f>'MEMÓRIA DE CÁLCULO'!I293</f>
        <v>58.362000000000002</v>
      </c>
      <c r="F67" s="47" t="str">
        <f>'MEMÓRIA DE CÁLCULO'!I289</f>
        <v>M²</v>
      </c>
      <c r="G67" s="50">
        <v>102.4</v>
      </c>
      <c r="H67" s="50">
        <f t="shared" si="26"/>
        <v>125.40928</v>
      </c>
      <c r="I67" s="50">
        <f t="shared" si="27"/>
        <v>7319.1363993599998</v>
      </c>
      <c r="J67" s="125">
        <f t="shared" si="28"/>
        <v>0.48646871006972264</v>
      </c>
    </row>
    <row r="68" spans="1:10" ht="25.5" x14ac:dyDescent="0.25">
      <c r="A68" s="47" t="s">
        <v>316</v>
      </c>
      <c r="B68" s="47" t="str">
        <f>'MEMÓRIA DE CÁLCULO'!B295</f>
        <v>SINAPI</v>
      </c>
      <c r="C68" s="47">
        <f>'MEMÓRIA DE CÁLCULO'!C295</f>
        <v>88650</v>
      </c>
      <c r="D68" s="51" t="str">
        <f>'MEMÓRIA DE CÁLCULO'!D295</f>
        <v>RODAPÉ CERÂMICO DE 7CM DE ALTURA COM PLACAS TIPO ESMALTADA EXTRA DE DIMENSÕES 60X60CM. AF_02/2023</v>
      </c>
      <c r="E68" s="49">
        <f>'MEMÓRIA DE CÁLCULO'!I299</f>
        <v>31.74</v>
      </c>
      <c r="F68" s="47" t="str">
        <f>'MEMÓRIA DE CÁLCULO'!I295</f>
        <v>M</v>
      </c>
      <c r="G68" s="50">
        <v>18.87</v>
      </c>
      <c r="H68" s="50">
        <f t="shared" si="26"/>
        <v>23.110088999999999</v>
      </c>
      <c r="I68" s="50">
        <f t="shared" si="27"/>
        <v>733.5142248599999</v>
      </c>
      <c r="J68" s="125">
        <f t="shared" si="28"/>
        <v>4.8753254388952054E-2</v>
      </c>
    </row>
    <row r="69" spans="1:10" x14ac:dyDescent="0.25">
      <c r="A69" s="82" t="s">
        <v>363</v>
      </c>
      <c r="B69" s="82"/>
      <c r="C69" s="82"/>
      <c r="D69" s="82"/>
      <c r="E69" s="82"/>
      <c r="F69" s="82"/>
      <c r="G69" s="82"/>
      <c r="H69" s="82"/>
      <c r="I69" s="52">
        <f>SUM(I62:I68)</f>
        <v>15045.441254199046</v>
      </c>
    </row>
    <row r="70" spans="1:10" x14ac:dyDescent="0.25">
      <c r="A70" s="44">
        <v>8</v>
      </c>
      <c r="B70" s="84"/>
      <c r="C70" s="84"/>
      <c r="D70" s="45" t="s">
        <v>317</v>
      </c>
      <c r="E70" s="46"/>
      <c r="F70" s="46"/>
      <c r="G70" s="46"/>
      <c r="H70" s="46"/>
      <c r="I70" s="46"/>
    </row>
    <row r="71" spans="1:10" x14ac:dyDescent="0.25">
      <c r="A71" s="47" t="s">
        <v>318</v>
      </c>
      <c r="B71" s="47" t="str">
        <f>'MEMÓRIA DE CÁLCULO'!B302</f>
        <v>COMPOSIÇÃO</v>
      </c>
      <c r="C71" s="47" t="str">
        <f>'MEMÓRIA DE CÁLCULO'!C302</f>
        <v>01</v>
      </c>
      <c r="D71" s="48" t="str">
        <f>'MEMÓRIA DE CÁLCULO'!D302</f>
        <v>INSTALAÇÃO DE ESQUADRIA EM VIDRO</v>
      </c>
      <c r="E71" s="49">
        <f>'MEMÓRIA DE CÁLCULO'!I305</f>
        <v>5.2140000000000004</v>
      </c>
      <c r="F71" s="47" t="str">
        <f>'MEMÓRIA DE CÁLCULO'!I302</f>
        <v>M²</v>
      </c>
      <c r="G71" s="50">
        <v>56.25</v>
      </c>
      <c r="H71" s="50">
        <f t="shared" ref="H71:H74" si="29">G71*(1+$H$5)</f>
        <v>68.889375000000001</v>
      </c>
      <c r="I71" s="50">
        <f t="shared" ref="I71:I74" si="30">E71*H71</f>
        <v>359.18920125000005</v>
      </c>
      <c r="J71" s="125">
        <f>I71/I$75</f>
        <v>1.9011687849281894E-2</v>
      </c>
    </row>
    <row r="72" spans="1:10" x14ac:dyDescent="0.25">
      <c r="A72" s="47" t="s">
        <v>319</v>
      </c>
      <c r="B72" s="47" t="str">
        <f>'MEMÓRIA DE CÁLCULO'!B307</f>
        <v>COMPOSIÇÃO</v>
      </c>
      <c r="C72" s="47" t="str">
        <f>'MEMÓRIA DE CÁLCULO'!C307</f>
        <v>02</v>
      </c>
      <c r="D72" s="48" t="str">
        <f>'MEMÓRIA DE CÁLCULO'!D307</f>
        <v>INSTALAÇÃO DE GRADE DE PROTEÇÃO</v>
      </c>
      <c r="E72" s="49">
        <f>'MEMÓRIA DE CÁLCULO'!I310</f>
        <v>5.2140000000000004</v>
      </c>
      <c r="F72" s="47" t="str">
        <f>'MEMÓRIA DE CÁLCULO'!I307</f>
        <v>M²</v>
      </c>
      <c r="G72" s="50">
        <v>24.99</v>
      </c>
      <c r="H72" s="50">
        <f t="shared" si="29"/>
        <v>30.605252999999994</v>
      </c>
      <c r="I72" s="50">
        <f t="shared" si="30"/>
        <v>159.57578914199999</v>
      </c>
      <c r="J72" s="125">
        <f t="shared" ref="J72:J74" si="31">I72/I$75</f>
        <v>8.4462591885076342E-3</v>
      </c>
    </row>
    <row r="73" spans="1:10" ht="25.5" x14ac:dyDescent="0.25">
      <c r="A73" s="47" t="s">
        <v>320</v>
      </c>
      <c r="B73" s="47" t="str">
        <f>'MEMÓRIA DE CÁLCULO'!B312</f>
        <v>COTAÇÃO</v>
      </c>
      <c r="C73" s="47" t="str">
        <f>'MEMÓRIA DE CÁLCULO'!C312</f>
        <v>01</v>
      </c>
      <c r="D73" s="51" t="str">
        <f>'MEMÓRIA DE CÁLCULO'!D312</f>
        <v>PORTA 4 FOLHAS DE VIDRO INCOLOR 8MM TEMPERADO 397x282 CM - COM BANDEIRA FIXA</v>
      </c>
      <c r="E73" s="49">
        <f>'MEMÓRIA DE CÁLCULO'!I315</f>
        <v>1</v>
      </c>
      <c r="F73" s="47" t="str">
        <f>'MEMÓRIA DE CÁLCULO'!I312</f>
        <v>UN</v>
      </c>
      <c r="G73" s="50">
        <v>3440.5</v>
      </c>
      <c r="H73" s="50">
        <f t="shared" si="29"/>
        <v>4213.5803499999993</v>
      </c>
      <c r="I73" s="50">
        <f t="shared" si="30"/>
        <v>4213.5803499999993</v>
      </c>
      <c r="J73" s="125">
        <f t="shared" si="31"/>
        <v>0.22302250196634474</v>
      </c>
    </row>
    <row r="74" spans="1:10" x14ac:dyDescent="0.25">
      <c r="A74" s="47" t="s">
        <v>321</v>
      </c>
      <c r="B74" s="47" t="str">
        <f>'MEMÓRIA DE CÁLCULO'!B317</f>
        <v>CDHU 190</v>
      </c>
      <c r="C74" s="47" t="str">
        <f>'MEMÓRIA DE CÁLCULO'!C317</f>
        <v>24.02.040</v>
      </c>
      <c r="D74" s="48" t="str">
        <f>'MEMÓRIA DE CÁLCULO'!D317</f>
        <v>PORTA/PORTÃO TIPO GRADIL SOB MEDIDA</v>
      </c>
      <c r="E74" s="49">
        <f>'MEMÓRIA DE CÁLCULO'!I320</f>
        <v>11.195399999999999</v>
      </c>
      <c r="F74" s="47" t="str">
        <f>'MEMÓRIA DE CÁLCULO'!I317</f>
        <v>M²</v>
      </c>
      <c r="G74" s="50">
        <v>1032.8</v>
      </c>
      <c r="H74" s="50">
        <f t="shared" si="29"/>
        <v>1264.8701599999999</v>
      </c>
      <c r="I74" s="50">
        <f t="shared" si="30"/>
        <v>14160.727389263999</v>
      </c>
      <c r="J74" s="125">
        <f t="shared" si="31"/>
        <v>0.74951955099586565</v>
      </c>
    </row>
    <row r="75" spans="1:10" x14ac:dyDescent="0.25">
      <c r="A75" s="82" t="s">
        <v>364</v>
      </c>
      <c r="B75" s="82"/>
      <c r="C75" s="82"/>
      <c r="D75" s="82"/>
      <c r="E75" s="82"/>
      <c r="F75" s="82"/>
      <c r="G75" s="82"/>
      <c r="H75" s="82"/>
      <c r="I75" s="52">
        <f>SUM(I71:I74)</f>
        <v>18893.072729656</v>
      </c>
    </row>
    <row r="76" spans="1:10" x14ac:dyDescent="0.25">
      <c r="A76" s="44">
        <v>9</v>
      </c>
      <c r="B76" s="84"/>
      <c r="C76" s="84"/>
      <c r="D76" s="45" t="s">
        <v>322</v>
      </c>
      <c r="E76" s="46"/>
      <c r="F76" s="46"/>
      <c r="G76" s="46"/>
      <c r="H76" s="46"/>
      <c r="I76" s="46"/>
    </row>
    <row r="77" spans="1:10" x14ac:dyDescent="0.25">
      <c r="A77" s="55" t="s">
        <v>323</v>
      </c>
      <c r="B77" s="83"/>
      <c r="C77" s="83"/>
      <c r="D77" s="57" t="s">
        <v>324</v>
      </c>
      <c r="E77" s="56"/>
      <c r="F77" s="56"/>
      <c r="G77" s="56"/>
      <c r="H77" s="56"/>
      <c r="I77" s="56"/>
    </row>
    <row r="78" spans="1:10" ht="38.25" x14ac:dyDescent="0.25">
      <c r="A78" s="47" t="s">
        <v>325</v>
      </c>
      <c r="B78" s="47" t="str">
        <f>'MEMÓRIA DE CÁLCULO'!B324</f>
        <v>CDHU 190</v>
      </c>
      <c r="C78" s="47" t="str">
        <f>'MEMÓRIA DE CÁLCULO'!C324</f>
        <v>41.31.040</v>
      </c>
      <c r="D78" s="51" t="str">
        <f>'MEMÓRIA DE CÁLCULO'!D324</f>
        <v>LUMINÁRIA LED RETANGULAR DE SOBREPOR COM DIFUSOR TRANSLÚCIDO, 4000 K, FLUXO LUMINOSO DE 3690 A 4800 lm, POTENCIA DE 35W A 41W</v>
      </c>
      <c r="E78" s="49">
        <f>'MEMÓRIA DE CÁLCULO'!I327</f>
        <v>2</v>
      </c>
      <c r="F78" s="47" t="str">
        <f>'MEMÓRIA DE CÁLCULO'!I324</f>
        <v>UN</v>
      </c>
      <c r="G78" s="50">
        <v>323.95999999999998</v>
      </c>
      <c r="H78" s="50">
        <f t="shared" ref="H78" si="32">G78*(1+$H$5)</f>
        <v>396.75381199999993</v>
      </c>
      <c r="I78" s="50">
        <f t="shared" ref="I78" si="33">E78*H78</f>
        <v>793.50762399999985</v>
      </c>
      <c r="J78" s="125">
        <f>I78/I$92</f>
        <v>0.11040452578127662</v>
      </c>
    </row>
    <row r="79" spans="1:10" x14ac:dyDescent="0.25">
      <c r="A79" s="47" t="s">
        <v>326</v>
      </c>
      <c r="B79" s="47" t="str">
        <f>'MEMÓRIA DE CÁLCULO'!B329</f>
        <v>CDHU 190</v>
      </c>
      <c r="C79" s="47" t="str">
        <f>'MEMÓRIA DE CÁLCULO'!C329</f>
        <v>40.04.450</v>
      </c>
      <c r="D79" s="48" t="str">
        <f>'MEMÓRIA DE CÁLCULO'!D329</f>
        <v>TOMADA 2P+T DE 10A - 250V, COMPLETA</v>
      </c>
      <c r="E79" s="49">
        <f>'MEMÓRIA DE CÁLCULO'!I332</f>
        <v>8</v>
      </c>
      <c r="F79" s="47" t="str">
        <f>'MEMÓRIA DE CÁLCULO'!I329</f>
        <v>CJ</v>
      </c>
      <c r="G79" s="50">
        <v>26.12</v>
      </c>
      <c r="H79" s="50">
        <f t="shared" ref="H79:H91" si="34">G79*(1+$H$5)</f>
        <v>31.989163999999999</v>
      </c>
      <c r="I79" s="50">
        <f t="shared" ref="I79:I91" si="35">E79*H79</f>
        <v>255.91331199999999</v>
      </c>
      <c r="J79" s="125">
        <f t="shared" ref="J79:J91" si="36">I79/I$92</f>
        <v>3.5606447875132063E-2</v>
      </c>
    </row>
    <row r="80" spans="1:10" x14ac:dyDescent="0.25">
      <c r="A80" s="47" t="s">
        <v>327</v>
      </c>
      <c r="B80" s="47" t="str">
        <f>'MEMÓRIA DE CÁLCULO'!B334</f>
        <v>CDHU 190</v>
      </c>
      <c r="C80" s="47" t="str">
        <f>'MEMÓRIA DE CÁLCULO'!C334</f>
        <v>40.04.096</v>
      </c>
      <c r="D80" s="48" t="str">
        <f>'MEMÓRIA DE CÁLCULO'!D334</f>
        <v>TOMADA RJ 45 PARA REDE DE DADOS, COM PLACA</v>
      </c>
      <c r="E80" s="49">
        <f>'MEMÓRIA DE CÁLCULO'!I337</f>
        <v>4</v>
      </c>
      <c r="F80" s="47" t="str">
        <f>'MEMÓRIA DE CÁLCULO'!I334</f>
        <v>UN</v>
      </c>
      <c r="G80" s="50">
        <v>74.44</v>
      </c>
      <c r="H80" s="50">
        <f t="shared" si="34"/>
        <v>91.166667999999987</v>
      </c>
      <c r="I80" s="50">
        <f t="shared" si="35"/>
        <v>364.66667199999995</v>
      </c>
      <c r="J80" s="125">
        <f t="shared" si="36"/>
        <v>5.0737825034931669E-2</v>
      </c>
    </row>
    <row r="81" spans="1:10" x14ac:dyDescent="0.25">
      <c r="A81" s="47" t="s">
        <v>328</v>
      </c>
      <c r="B81" s="47" t="str">
        <f>'MEMÓRIA DE CÁLCULO'!B339</f>
        <v>CDHU 190</v>
      </c>
      <c r="C81" s="47" t="str">
        <f>'MEMÓRIA DE CÁLCULO'!C339</f>
        <v>40.04.090</v>
      </c>
      <c r="D81" s="48" t="str">
        <f>'MEMÓRIA DE CÁLCULO'!D339</f>
        <v>TOMADA RJ 11, PARA TELEFONE, SEM PLACA</v>
      </c>
      <c r="E81" s="49">
        <f>'MEMÓRIA DE CÁLCULO'!I342</f>
        <v>2</v>
      </c>
      <c r="F81" s="47" t="str">
        <f>'MEMÓRIA DE CÁLCULO'!I339</f>
        <v>UN</v>
      </c>
      <c r="G81" s="50">
        <v>43.52</v>
      </c>
      <c r="H81" s="50">
        <f t="shared" si="34"/>
        <v>53.298943999999999</v>
      </c>
      <c r="I81" s="50">
        <f t="shared" si="35"/>
        <v>106.597888</v>
      </c>
      <c r="J81" s="125">
        <f t="shared" si="36"/>
        <v>1.4831475990866648E-2</v>
      </c>
    </row>
    <row r="82" spans="1:10" x14ac:dyDescent="0.25">
      <c r="A82" s="47" t="s">
        <v>329</v>
      </c>
      <c r="B82" s="47" t="str">
        <f>'MEMÓRIA DE CÁLCULO'!B344</f>
        <v>CDHU 190</v>
      </c>
      <c r="C82" s="47" t="str">
        <f>'MEMÓRIA DE CÁLCULO'!C344</f>
        <v>40.20.120</v>
      </c>
      <c r="D82" s="48" t="str">
        <f>'MEMÓRIA DE CÁLCULO'!D344</f>
        <v>PLACA DE 4'X2'</v>
      </c>
      <c r="E82" s="49">
        <f>'MEMÓRIA DE CÁLCULO'!I347</f>
        <v>2</v>
      </c>
      <c r="F82" s="47" t="str">
        <f>'MEMÓRIA DE CÁLCULO'!I344</f>
        <v>UN</v>
      </c>
      <c r="G82" s="50">
        <v>5.89</v>
      </c>
      <c r="H82" s="50">
        <f t="shared" si="34"/>
        <v>7.2134829999999992</v>
      </c>
      <c r="I82" s="50">
        <f t="shared" si="35"/>
        <v>14.426965999999998</v>
      </c>
      <c r="J82" s="125">
        <f t="shared" si="36"/>
        <v>2.0072930511535973E-3</v>
      </c>
    </row>
    <row r="83" spans="1:10" ht="25.5" x14ac:dyDescent="0.25">
      <c r="A83" s="47" t="s">
        <v>330</v>
      </c>
      <c r="B83" s="47" t="str">
        <f>'MEMÓRIA DE CÁLCULO'!B349</f>
        <v>SINAPI</v>
      </c>
      <c r="C83" s="47">
        <f>'MEMÓRIA DE CÁLCULO'!C349</f>
        <v>98295</v>
      </c>
      <c r="D83" s="51" t="str">
        <f>'MEMÓRIA DE CÁLCULO'!D349</f>
        <v>CABO ELETRÔNICO CATEGORIA 5E, INSTALADO EM EDIFICAÇÃO INSTITUCIONAL - FORNECIMENTO E INSTALAÇÃO. AF_11/2019</v>
      </c>
      <c r="E83" s="49">
        <f>'MEMÓRIA DE CÁLCULO'!I352</f>
        <v>70</v>
      </c>
      <c r="F83" s="47" t="str">
        <f>'MEMÓRIA DE CÁLCULO'!I349</f>
        <v>M</v>
      </c>
      <c r="G83" s="50">
        <v>6.6</v>
      </c>
      <c r="H83" s="50">
        <f t="shared" si="34"/>
        <v>8.0830199999999994</v>
      </c>
      <c r="I83" s="50">
        <f t="shared" si="35"/>
        <v>565.81139999999994</v>
      </c>
      <c r="J83" s="125">
        <f t="shared" si="36"/>
        <v>7.8724056844903384E-2</v>
      </c>
    </row>
    <row r="84" spans="1:10" ht="38.25" x14ac:dyDescent="0.25">
      <c r="A84" s="47" t="s">
        <v>331</v>
      </c>
      <c r="B84" s="47" t="str">
        <f>'MEMÓRIA DE CÁLCULO'!B354</f>
        <v>SINAPI</v>
      </c>
      <c r="C84" s="47">
        <f>'MEMÓRIA DE CÁLCULO'!C354</f>
        <v>98287</v>
      </c>
      <c r="D84" s="51" t="str">
        <f>'MEMÓRIA DE CÁLCULO'!D354</f>
        <v>CABO TELEFÔNICO CCI- 50 1 PAR, SEM BLINDAGEM, INSTALADO EM DISTRIBUIÇÃO DE EDIFICAÇÃO INSTITUCIONAL - FORNECIMENTO E INSTALAÇÃO. AF_11/2019</v>
      </c>
      <c r="E84" s="49">
        <f>'MEMÓRIA DE CÁLCULO'!I357</f>
        <v>40</v>
      </c>
      <c r="F84" s="47" t="str">
        <f>'MEMÓRIA DE CÁLCULO'!I354</f>
        <v>M</v>
      </c>
      <c r="G84" s="50">
        <v>1.92</v>
      </c>
      <c r="H84" s="50">
        <f t="shared" si="34"/>
        <v>2.3514239999999997</v>
      </c>
      <c r="I84" s="50">
        <f t="shared" si="35"/>
        <v>94.056959999999989</v>
      </c>
      <c r="J84" s="125">
        <f t="shared" si="36"/>
        <v>1.3086596462529394E-2</v>
      </c>
    </row>
    <row r="85" spans="1:10" x14ac:dyDescent="0.25">
      <c r="A85" s="47" t="s">
        <v>332</v>
      </c>
      <c r="B85" s="47" t="str">
        <f>'MEMÓRIA DE CÁLCULO'!B359</f>
        <v>CDHU 190</v>
      </c>
      <c r="C85" s="47" t="str">
        <f>'MEMÓRIA DE CÁLCULO'!C359</f>
        <v>39.02.016</v>
      </c>
      <c r="D85" s="48" t="str">
        <f>'MEMÓRIA DE CÁLCULO'!D359</f>
        <v>CABO DE COBRE DE 2,5MM², ISOLAMENTO 750 V - ISOLAÇÃO EM PVC 70°C</v>
      </c>
      <c r="E85" s="49">
        <f>'MEMÓRIA DE CÁLCULO'!I362</f>
        <v>140</v>
      </c>
      <c r="F85" s="47" t="str">
        <f>'MEMÓRIA DE CÁLCULO'!I359</f>
        <v>M</v>
      </c>
      <c r="G85" s="50">
        <v>4.3499999999999996</v>
      </c>
      <c r="H85" s="50">
        <f t="shared" si="34"/>
        <v>5.3274449999999991</v>
      </c>
      <c r="I85" s="50">
        <f t="shared" si="35"/>
        <v>745.84229999999991</v>
      </c>
      <c r="J85" s="125">
        <f t="shared" si="36"/>
        <v>0.10377262038646355</v>
      </c>
    </row>
    <row r="86" spans="1:10" ht="25.5" x14ac:dyDescent="0.25">
      <c r="A86" s="47" t="s">
        <v>333</v>
      </c>
      <c r="B86" s="47" t="str">
        <f>'MEMÓRIA DE CÁLCULO'!B364</f>
        <v>CDHU 190</v>
      </c>
      <c r="C86" s="47" t="str">
        <f>'MEMÓRIA DE CÁLCULO'!C364</f>
        <v>38.19.030</v>
      </c>
      <c r="D86" s="51" t="str">
        <f>'MEMÓRIA DE CÁLCULO'!D364</f>
        <v>ELETRODUTO DE PVC CORRUGADO FLEXÍVEL LEVE, DIÂMETRO EXTERNO DE 25MM</v>
      </c>
      <c r="E86" s="49">
        <f>'MEMÓRIA DE CÁLCULO'!I367</f>
        <v>70</v>
      </c>
      <c r="F86" s="47" t="str">
        <f>'MEMÓRIA DE CÁLCULO'!I364</f>
        <v>M</v>
      </c>
      <c r="G86" s="50">
        <v>17.62</v>
      </c>
      <c r="H86" s="50">
        <f t="shared" si="34"/>
        <v>21.579214</v>
      </c>
      <c r="I86" s="50">
        <f t="shared" si="35"/>
        <v>1510.5449800000001</v>
      </c>
      <c r="J86" s="125">
        <f t="shared" si="36"/>
        <v>0.21016937600109059</v>
      </c>
    </row>
    <row r="87" spans="1:10" x14ac:dyDescent="0.25">
      <c r="A87" s="47" t="s">
        <v>334</v>
      </c>
      <c r="B87" s="47" t="str">
        <f>'MEMÓRIA DE CÁLCULO'!B369</f>
        <v>CDHU 190</v>
      </c>
      <c r="C87" s="47" t="str">
        <f>'MEMÓRIA DE CÁLCULO'!C369</f>
        <v>40.07.010</v>
      </c>
      <c r="D87" s="48" t="str">
        <f>'MEMÓRIA DE CÁLCULO'!D369</f>
        <v>CAIXA EM PVC DE 4'X2'</v>
      </c>
      <c r="E87" s="49">
        <f>'MEMÓRIA DE CÁLCULO'!I372</f>
        <v>16</v>
      </c>
      <c r="F87" s="47" t="str">
        <f>'MEMÓRIA DE CÁLCULO'!I369</f>
        <v>UN</v>
      </c>
      <c r="G87" s="50">
        <v>15.27</v>
      </c>
      <c r="H87" s="50">
        <f t="shared" si="34"/>
        <v>18.701168999999997</v>
      </c>
      <c r="I87" s="50">
        <f t="shared" si="35"/>
        <v>299.21870399999995</v>
      </c>
      <c r="J87" s="125">
        <f t="shared" si="36"/>
        <v>4.1631734996421636E-2</v>
      </c>
    </row>
    <row r="88" spans="1:10" ht="25.5" x14ac:dyDescent="0.25">
      <c r="A88" s="47" t="s">
        <v>335</v>
      </c>
      <c r="B88" s="47" t="str">
        <f>'MEMÓRIA DE CÁLCULO'!B374</f>
        <v>CDHU 190</v>
      </c>
      <c r="C88" s="47" t="str">
        <f>'MEMÓRIA DE CÁLCULO'!C374</f>
        <v>40.02.080</v>
      </c>
      <c r="D88" s="51" t="str">
        <f>'MEMÓRIA DE CÁLCULO'!D374</f>
        <v>CAIXA DE PASSAGEM EM CHAPA, COM TAMPA PARAFUSADA, 300 X 300 X 120 MM</v>
      </c>
      <c r="E88" s="49">
        <f>'MEMÓRIA DE CÁLCULO'!I377</f>
        <v>1</v>
      </c>
      <c r="F88" s="47" t="str">
        <f>'MEMÓRIA DE CÁLCULO'!I374</f>
        <v>UN</v>
      </c>
      <c r="G88" s="50">
        <v>77.02</v>
      </c>
      <c r="H88" s="50">
        <f t="shared" si="34"/>
        <v>94.326393999999993</v>
      </c>
      <c r="I88" s="50">
        <f t="shared" si="35"/>
        <v>94.326393999999993</v>
      </c>
      <c r="J88" s="125">
        <f t="shared" si="36"/>
        <v>1.3124084108646015E-2</v>
      </c>
    </row>
    <row r="89" spans="1:10" x14ac:dyDescent="0.25">
      <c r="A89" s="47" t="s">
        <v>336</v>
      </c>
      <c r="B89" s="47" t="str">
        <f>'MEMÓRIA DE CÁLCULO'!B379</f>
        <v>SIURB 01/2023</v>
      </c>
      <c r="C89" s="47">
        <f>'MEMÓRIA DE CÁLCULO'!C379</f>
        <v>26223</v>
      </c>
      <c r="D89" s="48" t="str">
        <f>'MEMÓRIA DE CÁLCULO'!D379</f>
        <v>VENTILADOR DE PAREDE, DIÂM. MÍN. = 65CM</v>
      </c>
      <c r="E89" s="49">
        <f>'MEMÓRIA DE CÁLCULO'!I382</f>
        <v>2</v>
      </c>
      <c r="F89" s="47" t="str">
        <f>'MEMÓRIA DE CÁLCULO'!I379</f>
        <v>UN</v>
      </c>
      <c r="G89" s="50">
        <v>709.7</v>
      </c>
      <c r="H89" s="50">
        <f t="shared" si="34"/>
        <v>869.16958999999997</v>
      </c>
      <c r="I89" s="50">
        <f t="shared" si="35"/>
        <v>1738.3391799999999</v>
      </c>
      <c r="J89" s="125">
        <f t="shared" si="36"/>
        <v>0.24186347680877895</v>
      </c>
    </row>
    <row r="90" spans="1:10" ht="25.5" x14ac:dyDescent="0.25">
      <c r="A90" s="47" t="s">
        <v>337</v>
      </c>
      <c r="B90" s="47" t="str">
        <f>'MEMÓRIA DE CÁLCULO'!B384</f>
        <v>CDHU 190</v>
      </c>
      <c r="C90" s="47" t="str">
        <f>'MEMÓRIA DE CÁLCULO'!C384</f>
        <v>39.21.010</v>
      </c>
      <c r="D90" s="51" t="str">
        <f>'MEMÓRIA DE CÁLCULO'!D384</f>
        <v>CABO DE COBRE FLEXÍVEL DE 1,5 MM², ISOLAMENTO 0,6/1kV - ISOLAÇÃO HEPR 90°C</v>
      </c>
      <c r="E90" s="49">
        <f>'MEMÓRIA DE CÁLCULO'!I387</f>
        <v>60</v>
      </c>
      <c r="F90" s="47" t="str">
        <f>'MEMÓRIA DE CÁLCULO'!I384</f>
        <v>M</v>
      </c>
      <c r="G90" s="50">
        <v>2.2999999999999998</v>
      </c>
      <c r="H90" s="50">
        <f t="shared" si="34"/>
        <v>2.8168099999999994</v>
      </c>
      <c r="I90" s="50">
        <f t="shared" si="35"/>
        <v>169.00859999999997</v>
      </c>
      <c r="J90" s="125">
        <f t="shared" si="36"/>
        <v>2.3514978018607503E-2</v>
      </c>
    </row>
    <row r="91" spans="1:10" x14ac:dyDescent="0.25">
      <c r="A91" s="47" t="s">
        <v>338</v>
      </c>
      <c r="B91" s="47" t="str">
        <f>'MEMÓRIA DE CÁLCULO'!B389</f>
        <v>SBC 07/2023</v>
      </c>
      <c r="C91" s="47">
        <f>'MEMÓRIA DE CÁLCULO'!C389</f>
        <v>62009</v>
      </c>
      <c r="D91" s="48" t="str">
        <f>'MEMÓRIA DE CÁLCULO'!D389</f>
        <v>CANALETA 20X12CM COM TAMPA SEPARADA SISTEMA "X" PIAL</v>
      </c>
      <c r="E91" s="49">
        <f>'MEMÓRIA DE CÁLCULO'!I392</f>
        <v>8</v>
      </c>
      <c r="F91" s="47" t="str">
        <f>'MEMÓRIA DE CÁLCULO'!I389</f>
        <v>UN</v>
      </c>
      <c r="G91" s="50">
        <v>44.4</v>
      </c>
      <c r="H91" s="50">
        <f t="shared" si="34"/>
        <v>54.376679999999993</v>
      </c>
      <c r="I91" s="50">
        <f t="shared" si="35"/>
        <v>435.01343999999995</v>
      </c>
      <c r="J91" s="125">
        <f t="shared" si="36"/>
        <v>6.052550863919845E-2</v>
      </c>
    </row>
    <row r="92" spans="1:10" x14ac:dyDescent="0.25">
      <c r="A92" s="82" t="s">
        <v>264</v>
      </c>
      <c r="B92" s="82"/>
      <c r="C92" s="82"/>
      <c r="D92" s="82"/>
      <c r="E92" s="82"/>
      <c r="F92" s="82"/>
      <c r="G92" s="82"/>
      <c r="H92" s="82"/>
      <c r="I92" s="52">
        <f>SUM(I78:I91)</f>
        <v>7187.2744199999988</v>
      </c>
    </row>
    <row r="93" spans="1:10" x14ac:dyDescent="0.25">
      <c r="A93" s="55" t="s">
        <v>339</v>
      </c>
      <c r="B93" s="83"/>
      <c r="C93" s="83"/>
      <c r="D93" s="57" t="s">
        <v>340</v>
      </c>
      <c r="E93" s="56"/>
      <c r="F93" s="56"/>
      <c r="G93" s="56"/>
      <c r="H93" s="56"/>
      <c r="I93" s="56"/>
    </row>
    <row r="94" spans="1:10" ht="25.5" x14ac:dyDescent="0.25">
      <c r="A94" s="47" t="s">
        <v>341</v>
      </c>
      <c r="B94" s="47" t="str">
        <f>'MEMÓRIA DE CÁLCULO'!B395</f>
        <v>SINAPI</v>
      </c>
      <c r="C94" s="47">
        <f>'MEMÓRIA DE CÁLCULO'!C395</f>
        <v>103253</v>
      </c>
      <c r="D94" s="51" t="str">
        <f>'MEMÓRIA DE CÁLCULO'!D395</f>
        <v>AR CONDICIONADO SPLIT INVERTER, HI-WALL (PAREDE), 24000 BTU/H, CICLO FRIO - FORNCIMENTO E INSTALAÇÃO. AF_11/2021_PE</v>
      </c>
      <c r="E94" s="49">
        <f>'MEMÓRIA DE CÁLCULO'!I398</f>
        <v>1</v>
      </c>
      <c r="F94" s="47" t="str">
        <f>'MEMÓRIA DE CÁLCULO'!I395</f>
        <v>UN</v>
      </c>
      <c r="G94" s="50">
        <v>4682.3599999999997</v>
      </c>
      <c r="H94" s="50">
        <f t="shared" ref="H94:H100" si="37">G94*(1+$H$5)</f>
        <v>5734.4862919999987</v>
      </c>
      <c r="I94" s="50">
        <f t="shared" ref="I94:I100" si="38">E94*H94</f>
        <v>5734.4862919999987</v>
      </c>
      <c r="J94" s="125">
        <f>I94/I$101</f>
        <v>0.35354544690975653</v>
      </c>
    </row>
    <row r="95" spans="1:10" ht="25.5" x14ac:dyDescent="0.25">
      <c r="A95" s="47" t="s">
        <v>342</v>
      </c>
      <c r="B95" s="47" t="str">
        <f>'MEMÓRIA DE CÁLCULO'!B400</f>
        <v>SINAPI</v>
      </c>
      <c r="C95" s="47">
        <f>'MEMÓRIA DE CÁLCULO'!C400</f>
        <v>103250</v>
      </c>
      <c r="D95" s="51" t="str">
        <f>'MEMÓRIA DE CÁLCULO'!D400</f>
        <v>AR CONDICIONADO SPLIT INVERTER, HI-WALL (PAREDE), 18000 BTU/H, CICLO FRIO - FORNCIMENTO E INSTALAÇÃO. AF_11/2021_PE</v>
      </c>
      <c r="E95" s="49">
        <f>'MEMÓRIA DE CÁLCULO'!I403</f>
        <v>1</v>
      </c>
      <c r="F95" s="47" t="str">
        <f>'MEMÓRIA DE CÁLCULO'!I400</f>
        <v>UN</v>
      </c>
      <c r="G95" s="50">
        <v>3452.19</v>
      </c>
      <c r="H95" s="50">
        <f t="shared" si="37"/>
        <v>4227.8970929999996</v>
      </c>
      <c r="I95" s="50">
        <f t="shared" si="38"/>
        <v>4227.8970929999996</v>
      </c>
      <c r="J95" s="125">
        <f t="shared" ref="J95:J100" si="39">I95/I$101</f>
        <v>0.26066044822854129</v>
      </c>
    </row>
    <row r="96" spans="1:10" ht="25.5" x14ac:dyDescent="0.25">
      <c r="A96" s="47" t="s">
        <v>343</v>
      </c>
      <c r="B96" s="47" t="str">
        <f>'MEMÓRIA DE CÁLCULO'!B405</f>
        <v>SINAPI</v>
      </c>
      <c r="C96" s="47">
        <f>'MEMÓRIA DE CÁLCULO'!C405</f>
        <v>103244</v>
      </c>
      <c r="D96" s="51" t="str">
        <f>'MEMÓRIA DE CÁLCULO'!D405</f>
        <v>AR CONDICIONADO SPLIT INVERTER, HI-WALL (PAREDE), 9000 BTU/H, CICLO FRIO - FORNCIMENTO E INSTALAÇÃO. AF_11/2021_PE</v>
      </c>
      <c r="E96" s="49">
        <f>'MEMÓRIA DE CÁLCULO'!I408</f>
        <v>2</v>
      </c>
      <c r="F96" s="47" t="str">
        <f>'MEMÓRIA DE CÁLCULO'!I405</f>
        <v>UN</v>
      </c>
      <c r="G96" s="50">
        <v>2164.34</v>
      </c>
      <c r="H96" s="50">
        <f t="shared" si="37"/>
        <v>2650.6671980000001</v>
      </c>
      <c r="I96" s="50">
        <f t="shared" si="38"/>
        <v>5301.3343960000002</v>
      </c>
      <c r="J96" s="125">
        <f t="shared" si="39"/>
        <v>0.32684054731573936</v>
      </c>
    </row>
    <row r="97" spans="1:10" ht="25.5" x14ac:dyDescent="0.25">
      <c r="A97" s="47" t="s">
        <v>344</v>
      </c>
      <c r="B97" s="47" t="str">
        <f>'MEMÓRIA DE CÁLCULO'!B410</f>
        <v>SINAPI</v>
      </c>
      <c r="C97" s="47">
        <f>'MEMÓRIA DE CÁLCULO'!C410</f>
        <v>93662</v>
      </c>
      <c r="D97" s="51" t="str">
        <f>'MEMÓRIA DE CÁLCULO'!D410</f>
        <v>DISJUNTOR BIPOLAR TIPO DIN, CORRENTE NOMINAL DE 20A - FORNECIMENTO E INSTALAÇÃO. AF_10/2020</v>
      </c>
      <c r="E97" s="49">
        <f>'MEMÓRIA DE CÁLCULO'!I413</f>
        <v>2</v>
      </c>
      <c r="F97" s="47" t="str">
        <f>'MEMÓRIA DE CÁLCULO'!I410</f>
        <v>UN</v>
      </c>
      <c r="G97" s="50">
        <v>60.11</v>
      </c>
      <c r="H97" s="50">
        <f t="shared" si="37"/>
        <v>73.616716999999994</v>
      </c>
      <c r="I97" s="50">
        <f t="shared" si="38"/>
        <v>147.23343399999999</v>
      </c>
      <c r="J97" s="125">
        <f t="shared" si="39"/>
        <v>9.0773100802780948E-3</v>
      </c>
    </row>
    <row r="98" spans="1:10" ht="25.5" x14ac:dyDescent="0.25">
      <c r="A98" s="47" t="s">
        <v>345</v>
      </c>
      <c r="B98" s="47" t="str">
        <f>'MEMÓRIA DE CÁLCULO'!B415</f>
        <v>CDHU 190</v>
      </c>
      <c r="C98" s="47" t="str">
        <f>'MEMÓRIA DE CÁLCULO'!C415</f>
        <v>39.21.030</v>
      </c>
      <c r="D98" s="51" t="str">
        <f>'MEMÓRIA DE CÁLCULO'!D415</f>
        <v>CABO DE COBRE FLEXÍVEL DE 2,5MM², ISOLAMENTO 0,6/1kV - ISOLAÇÃO HEPR 90°C</v>
      </c>
      <c r="E98" s="49">
        <f>'MEMÓRIA DE CÁLCULO'!I418</f>
        <v>100</v>
      </c>
      <c r="F98" s="47" t="str">
        <f>'MEMÓRIA DE CÁLCULO'!I415</f>
        <v>M</v>
      </c>
      <c r="G98" s="50">
        <v>3.11</v>
      </c>
      <c r="H98" s="50">
        <f t="shared" si="37"/>
        <v>3.8088169999999995</v>
      </c>
      <c r="I98" s="50">
        <f t="shared" si="38"/>
        <v>380.88169999999997</v>
      </c>
      <c r="J98" s="125">
        <f t="shared" si="39"/>
        <v>2.3482311054454228E-2</v>
      </c>
    </row>
    <row r="99" spans="1:10" ht="25.5" x14ac:dyDescent="0.25">
      <c r="A99" s="47" t="s">
        <v>346</v>
      </c>
      <c r="B99" s="47" t="str">
        <f>'MEMÓRIA DE CÁLCULO'!B420</f>
        <v>CDHU 190</v>
      </c>
      <c r="C99" s="47" t="str">
        <f>'MEMÓRIA DE CÁLCULO'!C420</f>
        <v>39.21.030</v>
      </c>
      <c r="D99" s="51" t="str">
        <f>'MEMÓRIA DE CÁLCULO'!D420</f>
        <v>CABO DE COBRE FLEXÍVEL DE 4MM², ISOLAMENTO 0,6/1kV - ISOLAÇÃO HEPR 90°C</v>
      </c>
      <c r="E99" s="49">
        <f>'MEMÓRIA DE CÁLCULO'!I423</f>
        <v>80</v>
      </c>
      <c r="F99" s="47" t="str">
        <f>'MEMÓRIA DE CÁLCULO'!I420</f>
        <v>M</v>
      </c>
      <c r="G99" s="50">
        <v>4.28</v>
      </c>
      <c r="H99" s="50">
        <f t="shared" si="37"/>
        <v>5.2417160000000003</v>
      </c>
      <c r="I99" s="50">
        <f t="shared" si="38"/>
        <v>419.33728000000002</v>
      </c>
      <c r="J99" s="125">
        <f t="shared" si="39"/>
        <v>2.5853193906897519E-2</v>
      </c>
    </row>
    <row r="100" spans="1:10" x14ac:dyDescent="0.25">
      <c r="A100" s="47" t="s">
        <v>347</v>
      </c>
      <c r="B100" s="47" t="str">
        <f>'MEMÓRIA DE CÁLCULO'!B425</f>
        <v>CDHU 190</v>
      </c>
      <c r="C100" s="47" t="str">
        <f>'MEMÓRIA DE CÁLCULO'!C425</f>
        <v>37.10.010</v>
      </c>
      <c r="D100" s="48" t="str">
        <f>'MEMÓRIA DE CÁLCULO'!D425</f>
        <v>BARRAMENTO DE COBRE NU</v>
      </c>
      <c r="E100" s="49">
        <f>'MEMÓRIA DE CÁLCULO'!I428</f>
        <v>0.06</v>
      </c>
      <c r="F100" s="47" t="str">
        <f>'MEMÓRIA DE CÁLCULO'!I425</f>
        <v>KG</v>
      </c>
      <c r="G100" s="50">
        <v>119.36</v>
      </c>
      <c r="H100" s="50">
        <f t="shared" si="37"/>
        <v>146.18019199999998</v>
      </c>
      <c r="I100" s="50">
        <f t="shared" si="38"/>
        <v>8.7708115199999988</v>
      </c>
      <c r="J100" s="125">
        <f t="shared" si="39"/>
        <v>5.4074250433305273E-4</v>
      </c>
    </row>
    <row r="101" spans="1:10" x14ac:dyDescent="0.25">
      <c r="A101" s="82" t="s">
        <v>365</v>
      </c>
      <c r="B101" s="82"/>
      <c r="C101" s="82"/>
      <c r="D101" s="82"/>
      <c r="E101" s="82"/>
      <c r="F101" s="82"/>
      <c r="G101" s="82"/>
      <c r="H101" s="82"/>
      <c r="I101" s="52">
        <f>SUM(I94:I100)</f>
        <v>16219.941006519997</v>
      </c>
    </row>
    <row r="102" spans="1:10" x14ac:dyDescent="0.25">
      <c r="A102" s="55" t="s">
        <v>348</v>
      </c>
      <c r="B102" s="83"/>
      <c r="C102" s="83"/>
      <c r="D102" s="57" t="s">
        <v>349</v>
      </c>
      <c r="E102" s="56"/>
      <c r="F102" s="56"/>
      <c r="G102" s="56"/>
      <c r="H102" s="56"/>
      <c r="I102" s="56"/>
    </row>
    <row r="103" spans="1:10" x14ac:dyDescent="0.25">
      <c r="A103" s="47" t="s">
        <v>350</v>
      </c>
      <c r="B103" s="47" t="str">
        <f>'MEMÓRIA DE CÁLCULO'!B431</f>
        <v>CDHU 190</v>
      </c>
      <c r="C103" s="47" t="str">
        <f>'MEMÓRIA DE CÁLCULO'!C431</f>
        <v>42.05.160</v>
      </c>
      <c r="D103" s="48" t="str">
        <f>'MEMÓRIA DE CÁLCULO'!D431</f>
        <v>CONECTOR OLHAL CABO/HASTE DE 5/8'</v>
      </c>
      <c r="E103" s="49">
        <f>'MEMÓRIA DE CÁLCULO'!I434</f>
        <v>2</v>
      </c>
      <c r="F103" s="47" t="str">
        <f>'MEMÓRIA DE CÁLCULO'!I431</f>
        <v>UN</v>
      </c>
      <c r="G103" s="50">
        <v>8.9600000000000009</v>
      </c>
      <c r="H103" s="50">
        <f t="shared" ref="H103:H109" si="40">G103*(1+$H$5)</f>
        <v>10.973312</v>
      </c>
      <c r="I103" s="50">
        <f t="shared" ref="I103:I109" si="41">E103*H103</f>
        <v>21.946624</v>
      </c>
      <c r="J103" s="125">
        <f>I103/I$110</f>
        <v>7.4628087055162795E-3</v>
      </c>
    </row>
    <row r="104" spans="1:10" x14ac:dyDescent="0.25">
      <c r="A104" s="47" t="s">
        <v>351</v>
      </c>
      <c r="B104" s="47" t="str">
        <f>'MEMÓRIA DE CÁLCULO'!B436</f>
        <v>CDHU 190</v>
      </c>
      <c r="C104" s="47" t="str">
        <f>'MEMÓRIA DE CÁLCULO'!C436</f>
        <v>42.05.200</v>
      </c>
      <c r="D104" s="48" t="str">
        <f>'MEMÓRIA DE CÁLCULO'!D436</f>
        <v>HASTE DE ATERRAMENTO DE 5/8" X 2,4 M</v>
      </c>
      <c r="E104" s="49">
        <f>'MEMÓRIA DE CÁLCULO'!I439</f>
        <v>2</v>
      </c>
      <c r="F104" s="47" t="str">
        <f>'MEMÓRIA DE CÁLCULO'!I436</f>
        <v>UN</v>
      </c>
      <c r="G104" s="50">
        <v>207.13</v>
      </c>
      <c r="H104" s="50">
        <f t="shared" si="40"/>
        <v>253.67211099999997</v>
      </c>
      <c r="I104" s="50">
        <f t="shared" si="41"/>
        <v>507.34422199999995</v>
      </c>
      <c r="J104" s="125">
        <f t="shared" ref="J104:J109" si="42">I104/I$110</f>
        <v>0.1725191481220521</v>
      </c>
    </row>
    <row r="105" spans="1:10" ht="25.5" x14ac:dyDescent="0.25">
      <c r="A105" s="47" t="s">
        <v>352</v>
      </c>
      <c r="B105" s="47" t="str">
        <f>'MEMÓRIA DE CÁLCULO'!B441</f>
        <v>CDHU 190</v>
      </c>
      <c r="C105" s="47" t="str">
        <f>'MEMÓRIA DE CÁLCULO'!C441</f>
        <v>42.05.310</v>
      </c>
      <c r="D105" s="51" t="str">
        <f>'MEMÓRIA DE CÁLCULO'!D441</f>
        <v>CAIXA DE INSPEÇÃO DO TERRA CILÍNDRICA EM PVC RÍGIDO, DIÂMETRO DE 300 MM - H = 250 MM</v>
      </c>
      <c r="E105" s="49">
        <f>'MEMÓRIA DE CÁLCULO'!I444</f>
        <v>2</v>
      </c>
      <c r="F105" s="47" t="str">
        <f>'MEMÓRIA DE CÁLCULO'!I441</f>
        <v>UN</v>
      </c>
      <c r="G105" s="50">
        <v>27.54</v>
      </c>
      <c r="H105" s="50">
        <f t="shared" si="40"/>
        <v>33.728237999999997</v>
      </c>
      <c r="I105" s="50">
        <f t="shared" si="41"/>
        <v>67.456475999999995</v>
      </c>
      <c r="J105" s="125">
        <f t="shared" si="42"/>
        <v>2.2938141936374813E-2</v>
      </c>
    </row>
    <row r="106" spans="1:10" x14ac:dyDescent="0.25">
      <c r="A106" s="47" t="s">
        <v>353</v>
      </c>
      <c r="B106" s="47" t="str">
        <f>'MEMÓRIA DE CÁLCULO'!B446</f>
        <v>CDHU 190</v>
      </c>
      <c r="C106" s="47" t="str">
        <f>'MEMÓRIA DE CÁLCULO'!C446</f>
        <v>39.04.080</v>
      </c>
      <c r="D106" s="48" t="str">
        <f>'MEMÓRIA DE CÁLCULO'!D446</f>
        <v>CABO DE COBRE NU, TÊMPERA MOLE, CLASSE 2, DE 50 MM²</v>
      </c>
      <c r="E106" s="49">
        <f>'MEMÓRIA DE CÁLCULO'!I449</f>
        <v>15</v>
      </c>
      <c r="F106" s="47" t="str">
        <f>'MEMÓRIA DE CÁLCULO'!I446</f>
        <v>M</v>
      </c>
      <c r="G106" s="50">
        <v>51.24</v>
      </c>
      <c r="H106" s="50">
        <f t="shared" si="40"/>
        <v>62.753627999999999</v>
      </c>
      <c r="I106" s="50">
        <f t="shared" si="41"/>
        <v>941.30441999999994</v>
      </c>
      <c r="J106" s="125">
        <f t="shared" si="42"/>
        <v>0.32008452963503414</v>
      </c>
    </row>
    <row r="107" spans="1:10" ht="25.5" x14ac:dyDescent="0.25">
      <c r="A107" s="47" t="s">
        <v>354</v>
      </c>
      <c r="B107" s="47" t="str">
        <f>'MEMÓRIA DE CÁLCULO'!B451</f>
        <v>CDHU 190</v>
      </c>
      <c r="C107" s="47" t="str">
        <f>'MEMÓRIA DE CÁLCULO'!C451</f>
        <v>42.01.098</v>
      </c>
      <c r="D107" s="51" t="str">
        <f>'MEMÓRIA DE CÁLCULO'!D451</f>
        <v>CAPTOR TIPO TERMINAL AÉREO, H= 600 MM, DIÂMETRO DE 3/8', GALVANIZADO A FOGO</v>
      </c>
      <c r="E107" s="49">
        <f>'MEMÓRIA DE CÁLCULO'!I454</f>
        <v>2</v>
      </c>
      <c r="F107" s="47" t="str">
        <f>'MEMÓRIA DE CÁLCULO'!I451</f>
        <v>UN</v>
      </c>
      <c r="G107" s="50">
        <v>27.18</v>
      </c>
      <c r="H107" s="50">
        <f t="shared" si="40"/>
        <v>33.287345999999999</v>
      </c>
      <c r="I107" s="50">
        <f t="shared" si="41"/>
        <v>66.574691999999999</v>
      </c>
      <c r="J107" s="125">
        <f t="shared" si="42"/>
        <v>2.2638296943742465E-2</v>
      </c>
    </row>
    <row r="108" spans="1:10" ht="25.5" x14ac:dyDescent="0.25">
      <c r="A108" s="47" t="s">
        <v>355</v>
      </c>
      <c r="B108" s="47" t="str">
        <f>'MEMÓRIA DE CÁLCULO'!B456</f>
        <v>CDHU 190</v>
      </c>
      <c r="C108" s="47" t="str">
        <f>'MEMÓRIA DE CÁLCULO'!C456</f>
        <v>42.05.440</v>
      </c>
      <c r="D108" s="51" t="str">
        <f>'MEMÓRIA DE CÁLCULO'!D456</f>
        <v>BARRA CONDUTORA CHATA EM ALUMINIO DE 7/8' X 1/8', INCLUSIVE ACESSÓRIOS DE FIXAÇÃO</v>
      </c>
      <c r="E108" s="49">
        <f>'MEMÓRIA DE CÁLCULO'!I459</f>
        <v>30</v>
      </c>
      <c r="F108" s="47" t="str">
        <f>'MEMÓRIA DE CÁLCULO'!I456</f>
        <v>M</v>
      </c>
      <c r="G108" s="50">
        <v>32.83</v>
      </c>
      <c r="H108" s="50">
        <f t="shared" si="40"/>
        <v>40.206900999999995</v>
      </c>
      <c r="I108" s="50">
        <f t="shared" si="41"/>
        <v>1206.2070299999998</v>
      </c>
      <c r="J108" s="125">
        <f t="shared" si="42"/>
        <v>0.41016296283833609</v>
      </c>
    </row>
    <row r="109" spans="1:10" ht="25.5" x14ac:dyDescent="0.25">
      <c r="A109" s="47" t="s">
        <v>356</v>
      </c>
      <c r="B109" s="47" t="str">
        <f>'MEMÓRIA DE CÁLCULO'!B461</f>
        <v>SINAPI</v>
      </c>
      <c r="C109" s="47">
        <f>'MEMÓRIA DE CÁLCULO'!C461</f>
        <v>96984</v>
      </c>
      <c r="D109" s="51" t="str">
        <f>'MEMÓRIA DE CÁLCULO'!D461</f>
        <v>ELETRODUT PVC 40MM (1 1/4) PARA SPDA - FORNECIMENTO E INSTALAÇÃO. AF_12/2017</v>
      </c>
      <c r="E109" s="49">
        <f>'MEMÓRIA DE CÁLCULO'!I464</f>
        <v>1.33</v>
      </c>
      <c r="F109" s="47" t="str">
        <f>'MEMÓRIA DE CÁLCULO'!I461</f>
        <v>UN</v>
      </c>
      <c r="G109" s="50">
        <v>79.790000000000006</v>
      </c>
      <c r="H109" s="50">
        <f t="shared" si="40"/>
        <v>97.718812999999997</v>
      </c>
      <c r="I109" s="50">
        <f t="shared" si="41"/>
        <v>129.96602129000001</v>
      </c>
      <c r="J109" s="125">
        <f t="shared" si="42"/>
        <v>4.4194111818944282E-2</v>
      </c>
    </row>
    <row r="110" spans="1:10" x14ac:dyDescent="0.25">
      <c r="A110" s="82" t="s">
        <v>365</v>
      </c>
      <c r="B110" s="82"/>
      <c r="C110" s="82"/>
      <c r="D110" s="82"/>
      <c r="E110" s="82"/>
      <c r="F110" s="82"/>
      <c r="G110" s="82"/>
      <c r="H110" s="82"/>
      <c r="I110" s="52">
        <f>SUM(I103:I109)</f>
        <v>2940.7994852899992</v>
      </c>
    </row>
    <row r="111" spans="1:10" x14ac:dyDescent="0.25">
      <c r="A111" s="82" t="s">
        <v>366</v>
      </c>
      <c r="B111" s="82"/>
      <c r="C111" s="82"/>
      <c r="D111" s="82"/>
      <c r="E111" s="82"/>
      <c r="F111" s="82"/>
      <c r="G111" s="82"/>
      <c r="H111" s="82"/>
      <c r="I111" s="52">
        <f>I92+I101+I110</f>
        <v>26348.014911809994</v>
      </c>
    </row>
    <row r="112" spans="1:10" x14ac:dyDescent="0.25">
      <c r="A112" s="44">
        <v>10</v>
      </c>
      <c r="B112" s="84"/>
      <c r="C112" s="84"/>
      <c r="D112" s="45" t="s">
        <v>357</v>
      </c>
      <c r="E112" s="46"/>
      <c r="F112" s="46"/>
      <c r="G112" s="46"/>
      <c r="H112" s="46"/>
      <c r="I112" s="46"/>
    </row>
    <row r="113" spans="1:10" x14ac:dyDescent="0.25">
      <c r="A113" s="47" t="s">
        <v>358</v>
      </c>
      <c r="B113" s="47" t="str">
        <f>'MEMÓRIA DE CÁLCULO'!B467</f>
        <v>CDHU 190</v>
      </c>
      <c r="C113" s="53" t="str">
        <f>'MEMÓRIA DE CÁLCULO'!C467</f>
        <v>55.01.020</v>
      </c>
      <c r="D113" s="81" t="str">
        <f>'MEMÓRIA DE CÁLCULO'!D467</f>
        <v>LIMPEZA FINAL DE OBRA</v>
      </c>
      <c r="E113" s="49">
        <f>'MEMÓRIA DE CÁLCULO'!I472</f>
        <v>65.082000000000008</v>
      </c>
      <c r="F113" s="47" t="str">
        <f>'MEMÓRIA DE CÁLCULO'!I467</f>
        <v>M²</v>
      </c>
      <c r="G113" s="50">
        <v>14.25</v>
      </c>
      <c r="H113" s="50">
        <f t="shared" ref="H113" si="43">G113*(1+$H$5)</f>
        <v>17.451974999999997</v>
      </c>
      <c r="I113" s="50">
        <f t="shared" ref="I113" si="44">E113*H113</f>
        <v>1135.80943695</v>
      </c>
      <c r="J113" s="125">
        <f>I113/I114</f>
        <v>1</v>
      </c>
    </row>
    <row r="114" spans="1:10" x14ac:dyDescent="0.25">
      <c r="A114" s="82" t="s">
        <v>367</v>
      </c>
      <c r="B114" s="82"/>
      <c r="C114" s="82"/>
      <c r="D114" s="82"/>
      <c r="E114" s="82"/>
      <c r="F114" s="82"/>
      <c r="G114" s="82"/>
      <c r="H114" s="82"/>
      <c r="I114" s="52">
        <f>SUM(I113)</f>
        <v>1135.80943695</v>
      </c>
    </row>
    <row r="115" spans="1:10" x14ac:dyDescent="0.25">
      <c r="A115" s="85" t="s">
        <v>266</v>
      </c>
      <c r="B115" s="85"/>
      <c r="C115" s="85"/>
      <c r="D115" s="85"/>
      <c r="E115" s="85"/>
      <c r="F115" s="85"/>
      <c r="G115" s="85"/>
      <c r="H115" s="85"/>
      <c r="I115" s="52">
        <f>I16+I21+I33+I43+I52+I60+I69+I75+I111+I114</f>
        <v>115063.36631265846</v>
      </c>
    </row>
    <row r="116" spans="1:10" x14ac:dyDescent="0.25">
      <c r="A116" s="58"/>
      <c r="B116" s="59"/>
      <c r="C116" s="59"/>
      <c r="D116" s="59"/>
      <c r="E116" s="60"/>
      <c r="F116" s="59"/>
      <c r="G116" s="59"/>
      <c r="H116" s="59"/>
      <c r="I116" s="61"/>
    </row>
    <row r="117" spans="1:10" x14ac:dyDescent="0.25">
      <c r="A117" s="86" t="s">
        <v>368</v>
      </c>
      <c r="B117" s="86"/>
      <c r="C117" s="86"/>
      <c r="D117" s="86"/>
      <c r="E117" s="86"/>
      <c r="F117" s="86"/>
      <c r="G117" s="86"/>
      <c r="H117" s="86"/>
      <c r="I117" s="86"/>
    </row>
  </sheetData>
  <mergeCells count="38">
    <mergeCell ref="A1:I1"/>
    <mergeCell ref="J1:J5"/>
    <mergeCell ref="A2:B2"/>
    <mergeCell ref="A3:B3"/>
    <mergeCell ref="C3:I3"/>
    <mergeCell ref="A4:B4"/>
    <mergeCell ref="C4:I4"/>
    <mergeCell ref="A5:B5"/>
    <mergeCell ref="C5:D5"/>
    <mergeCell ref="E5:G5"/>
    <mergeCell ref="B7:C7"/>
    <mergeCell ref="A16:H16"/>
    <mergeCell ref="B17:C17"/>
    <mergeCell ref="A33:H33"/>
    <mergeCell ref="B34:C34"/>
    <mergeCell ref="A21:H21"/>
    <mergeCell ref="B22:C22"/>
    <mergeCell ref="B77:C77"/>
    <mergeCell ref="A43:H43"/>
    <mergeCell ref="A115:H115"/>
    <mergeCell ref="A117:I117"/>
    <mergeCell ref="B44:C44"/>
    <mergeCell ref="A52:H52"/>
    <mergeCell ref="B53:C53"/>
    <mergeCell ref="A60:H60"/>
    <mergeCell ref="B61:C61"/>
    <mergeCell ref="A69:H69"/>
    <mergeCell ref="B70:C70"/>
    <mergeCell ref="A75:H75"/>
    <mergeCell ref="B76:C76"/>
    <mergeCell ref="A114:H114"/>
    <mergeCell ref="A110:H110"/>
    <mergeCell ref="A92:H92"/>
    <mergeCell ref="B93:C93"/>
    <mergeCell ref="A101:H101"/>
    <mergeCell ref="B102:C102"/>
    <mergeCell ref="A111:H111"/>
    <mergeCell ref="B112:C112"/>
  </mergeCells>
  <phoneticPr fontId="2" type="noConversion"/>
  <pageMargins left="0.511811024" right="0.511811024" top="0.78740157499999996" bottom="0.78740157499999996" header="0.31496062000000002" footer="0.31496062000000002"/>
  <pageSetup paperSize="9" scale="97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6EBF9-2EA9-4D98-8BE8-9031A6A9CC74}">
  <sheetPr>
    <pageSetUpPr fitToPage="1"/>
  </sheetPr>
  <dimension ref="A1:P25"/>
  <sheetViews>
    <sheetView showGridLines="0" workbookViewId="0">
      <selection activeCell="B5" sqref="B5"/>
    </sheetView>
  </sheetViews>
  <sheetFormatPr defaultRowHeight="15" x14ac:dyDescent="0.25"/>
  <cols>
    <col min="1" max="1" width="12.28515625" bestFit="1" customWidth="1"/>
    <col min="2" max="2" width="33.140625" customWidth="1"/>
    <col min="3" max="3" width="10.28515625" bestFit="1" customWidth="1"/>
    <col min="4" max="4" width="11.28515625" customWidth="1"/>
    <col min="5" max="5" width="11.28515625" bestFit="1" customWidth="1"/>
    <col min="6" max="6" width="8.140625" bestFit="1" customWidth="1"/>
    <col min="7" max="7" width="11.28515625" bestFit="1" customWidth="1"/>
    <col min="9" max="9" width="12.28515625" bestFit="1" customWidth="1"/>
    <col min="11" max="11" width="11.28515625" bestFit="1" customWidth="1"/>
    <col min="13" max="13" width="12.28515625" bestFit="1" customWidth="1"/>
    <col min="15" max="15" width="12.28515625" bestFit="1" customWidth="1"/>
  </cols>
  <sheetData>
    <row r="1" spans="1:16" ht="72" customHeight="1" x14ac:dyDescent="0.25"/>
    <row r="2" spans="1:16" x14ac:dyDescent="0.25">
      <c r="A2" s="12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6" x14ac:dyDescent="0.25">
      <c r="A3" s="126"/>
    </row>
    <row r="4" spans="1:16" x14ac:dyDescent="0.25">
      <c r="A4" s="126" t="s">
        <v>245</v>
      </c>
      <c r="B4" s="96" t="s">
        <v>255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x14ac:dyDescent="0.25">
      <c r="A5" s="126" t="s">
        <v>247</v>
      </c>
      <c r="B5" t="s">
        <v>373</v>
      </c>
    </row>
    <row r="7" spans="1:16" x14ac:dyDescent="0.25">
      <c r="A7" s="97" t="s">
        <v>267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</row>
    <row r="8" spans="1:16" x14ac:dyDescent="0.25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10" spans="1:16" ht="15.75" thickBot="1" x14ac:dyDescent="0.3"/>
    <row r="11" spans="1:16" x14ac:dyDescent="0.25">
      <c r="A11" s="62" t="s">
        <v>268</v>
      </c>
      <c r="B11" s="63" t="s">
        <v>3</v>
      </c>
      <c r="C11" s="64" t="s">
        <v>269</v>
      </c>
      <c r="D11" s="64" t="s">
        <v>270</v>
      </c>
      <c r="E11" s="64" t="s">
        <v>271</v>
      </c>
      <c r="F11" s="65" t="s">
        <v>270</v>
      </c>
      <c r="G11" s="64" t="s">
        <v>272</v>
      </c>
      <c r="H11" s="65" t="s">
        <v>270</v>
      </c>
      <c r="I11" s="64" t="s">
        <v>370</v>
      </c>
      <c r="J11" s="65" t="s">
        <v>270</v>
      </c>
      <c r="K11" s="64" t="s">
        <v>371</v>
      </c>
      <c r="L11" s="65" t="s">
        <v>270</v>
      </c>
      <c r="M11" s="64" t="s">
        <v>372</v>
      </c>
      <c r="N11" s="65" t="s">
        <v>270</v>
      </c>
      <c r="O11" s="62" t="s">
        <v>11</v>
      </c>
      <c r="P11" s="66" t="s">
        <v>270</v>
      </c>
    </row>
    <row r="12" spans="1:16" x14ac:dyDescent="0.25">
      <c r="A12" s="124">
        <f>ORÇAMENTO!A7</f>
        <v>1</v>
      </c>
      <c r="B12" s="67" t="str">
        <f>ORÇAMENTO!D7</f>
        <v>Serviços Preliminares</v>
      </c>
      <c r="C12" s="68">
        <f>D12*$O12</f>
        <v>5131.0323398331693</v>
      </c>
      <c r="D12" s="69">
        <v>0.97</v>
      </c>
      <c r="E12" s="68">
        <f>F12*$O12</f>
        <v>158.69172185051039</v>
      </c>
      <c r="F12" s="70">
        <v>0.03</v>
      </c>
      <c r="G12" s="68">
        <f>H12*$O12</f>
        <v>0</v>
      </c>
      <c r="H12" s="70">
        <v>0</v>
      </c>
      <c r="I12" s="68">
        <f>J12*$O12</f>
        <v>0</v>
      </c>
      <c r="J12" s="70">
        <v>0</v>
      </c>
      <c r="K12" s="68">
        <f>L12*$O12</f>
        <v>0</v>
      </c>
      <c r="L12" s="70">
        <v>0</v>
      </c>
      <c r="M12" s="68">
        <f>N12*$O12</f>
        <v>0</v>
      </c>
      <c r="N12" s="70">
        <v>0</v>
      </c>
      <c r="O12" s="72">
        <f>ORÇAMENTO!I16</f>
        <v>5289.7240616836798</v>
      </c>
      <c r="P12" s="71">
        <f>O12/O$24</f>
        <v>4.597226929125349E-2</v>
      </c>
    </row>
    <row r="13" spans="1:16" x14ac:dyDescent="0.25">
      <c r="A13" s="124">
        <f>ORÇAMENTO!A17</f>
        <v>2</v>
      </c>
      <c r="B13" s="67" t="str">
        <f>ORÇAMENTO!D17</f>
        <v>Alteração Rede de Esgoto</v>
      </c>
      <c r="C13" s="68">
        <f>D13*$O13</f>
        <v>3339.8707628084003</v>
      </c>
      <c r="D13" s="69">
        <v>1</v>
      </c>
      <c r="E13" s="68">
        <f>F13*$O13</f>
        <v>0</v>
      </c>
      <c r="F13" s="70">
        <v>0</v>
      </c>
      <c r="G13" s="68">
        <f t="shared" ref="G13" si="0">H13*$O13</f>
        <v>0</v>
      </c>
      <c r="H13" s="70">
        <v>0</v>
      </c>
      <c r="I13" s="68">
        <f t="shared" ref="I13" si="1">J13*$O13</f>
        <v>0</v>
      </c>
      <c r="J13" s="70">
        <v>0</v>
      </c>
      <c r="K13" s="68">
        <f t="shared" ref="K13:M13" si="2">L13*$O13</f>
        <v>0</v>
      </c>
      <c r="L13" s="70">
        <v>0</v>
      </c>
      <c r="M13" s="68">
        <f t="shared" si="2"/>
        <v>0</v>
      </c>
      <c r="N13" s="70">
        <v>0</v>
      </c>
      <c r="O13" s="72">
        <f>ORÇAMENTO!I21</f>
        <v>3339.8707628084003</v>
      </c>
      <c r="P13" s="71">
        <f>O13/O$24</f>
        <v>2.9026360603192011E-2</v>
      </c>
    </row>
    <row r="14" spans="1:16" x14ac:dyDescent="0.25">
      <c r="A14" s="124">
        <f>ORÇAMENTO!A22</f>
        <v>3</v>
      </c>
      <c r="B14" s="67" t="str">
        <f>ORÇAMENTO!D22</f>
        <v>Infraestrutura</v>
      </c>
      <c r="C14" s="68">
        <f>D14*$O14</f>
        <v>0</v>
      </c>
      <c r="D14" s="69">
        <v>0</v>
      </c>
      <c r="E14" s="68">
        <f>F14*$O14</f>
        <v>5362.3968613172419</v>
      </c>
      <c r="F14" s="70">
        <v>1</v>
      </c>
      <c r="G14" s="68">
        <f t="shared" ref="G14" si="3">H14*$O14</f>
        <v>0</v>
      </c>
      <c r="H14" s="70">
        <v>0</v>
      </c>
      <c r="I14" s="68">
        <f t="shared" ref="I14" si="4">J14*$O14</f>
        <v>0</v>
      </c>
      <c r="J14" s="70">
        <v>0</v>
      </c>
      <c r="K14" s="68">
        <f t="shared" ref="K14:M14" si="5">L14*$O14</f>
        <v>0</v>
      </c>
      <c r="L14" s="70">
        <v>0</v>
      </c>
      <c r="M14" s="68">
        <f t="shared" si="5"/>
        <v>0</v>
      </c>
      <c r="N14" s="70">
        <v>0</v>
      </c>
      <c r="O14" s="72">
        <f>ORÇAMENTO!I33</f>
        <v>5362.3968613172419</v>
      </c>
      <c r="P14" s="71">
        <f>O14/O$24</f>
        <v>4.6603858666416483E-2</v>
      </c>
    </row>
    <row r="15" spans="1:16" x14ac:dyDescent="0.25">
      <c r="A15" s="124">
        <f>ORÇAMENTO!A34</f>
        <v>4</v>
      </c>
      <c r="B15" s="67" t="str">
        <f>ORÇAMENTO!D34</f>
        <v>Superestrutura</v>
      </c>
      <c r="C15" s="68">
        <f>D15*$O15</f>
        <v>0</v>
      </c>
      <c r="D15" s="69">
        <v>0</v>
      </c>
      <c r="E15" s="68">
        <f>F15*$O15</f>
        <v>1061.7634328544866</v>
      </c>
      <c r="F15" s="70">
        <v>0.18</v>
      </c>
      <c r="G15" s="68">
        <f t="shared" ref="G15" si="6">H15*$O15</f>
        <v>4836.922305225994</v>
      </c>
      <c r="H15" s="70">
        <v>0.82</v>
      </c>
      <c r="I15" s="68">
        <f t="shared" ref="I15" si="7">J15*$O15</f>
        <v>0</v>
      </c>
      <c r="J15" s="70">
        <v>0</v>
      </c>
      <c r="K15" s="68">
        <f t="shared" ref="K15:M15" si="8">L15*$O15</f>
        <v>0</v>
      </c>
      <c r="L15" s="70">
        <v>0</v>
      </c>
      <c r="M15" s="68">
        <f t="shared" si="8"/>
        <v>0</v>
      </c>
      <c r="N15" s="70">
        <v>0</v>
      </c>
      <c r="O15" s="72">
        <f>ORÇAMENTO!I43</f>
        <v>5898.6857380804813</v>
      </c>
      <c r="P15" s="71">
        <f>O15/O$24</f>
        <v>5.1264672042117626E-2</v>
      </c>
    </row>
    <row r="16" spans="1:16" x14ac:dyDescent="0.25">
      <c r="A16" s="124">
        <f>ORÇAMENTO!A44</f>
        <v>5</v>
      </c>
      <c r="B16" s="67" t="str">
        <f>ORÇAMENTO!D44</f>
        <v>Fechamento</v>
      </c>
      <c r="C16" s="68">
        <f>D16*$O16</f>
        <v>0</v>
      </c>
      <c r="D16" s="69">
        <v>0</v>
      </c>
      <c r="E16" s="68">
        <f>F16*$O16</f>
        <v>3669.2522196303353</v>
      </c>
      <c r="F16" s="70">
        <v>0.24</v>
      </c>
      <c r="G16" s="68">
        <f t="shared" ref="G16" si="9">H16*$O16</f>
        <v>3363.4812013278074</v>
      </c>
      <c r="H16" s="70">
        <v>0.22</v>
      </c>
      <c r="I16" s="68">
        <f t="shared" ref="I16" si="10">J16*$O16</f>
        <v>0</v>
      </c>
      <c r="J16" s="70">
        <v>0</v>
      </c>
      <c r="K16" s="68">
        <f t="shared" ref="K16:M16" si="11">L16*$O16</f>
        <v>2446.1681464202238</v>
      </c>
      <c r="L16" s="70">
        <v>0.16</v>
      </c>
      <c r="M16" s="68">
        <f t="shared" si="11"/>
        <v>5809.6493477480308</v>
      </c>
      <c r="N16" s="70">
        <v>0.38</v>
      </c>
      <c r="O16" s="72">
        <f>ORÇAMENTO!I52</f>
        <v>15288.550915126398</v>
      </c>
      <c r="P16" s="71">
        <f>O16/O$24</f>
        <v>0.13287070772450066</v>
      </c>
    </row>
    <row r="17" spans="1:16" x14ac:dyDescent="0.25">
      <c r="A17" s="124">
        <f>ORÇAMENTO!A53</f>
        <v>6</v>
      </c>
      <c r="B17" s="67" t="str">
        <f>ORÇAMENTO!D53</f>
        <v>Cobertura</v>
      </c>
      <c r="C17" s="68">
        <f>D17*$O17</f>
        <v>0</v>
      </c>
      <c r="D17" s="69">
        <v>0</v>
      </c>
      <c r="E17" s="68">
        <f>F17*$O17</f>
        <v>0</v>
      </c>
      <c r="F17" s="70">
        <v>0</v>
      </c>
      <c r="G17" s="68">
        <f t="shared" ref="G17" si="12">H17*$O17</f>
        <v>0</v>
      </c>
      <c r="H17" s="70">
        <v>0</v>
      </c>
      <c r="I17" s="68">
        <f t="shared" ref="I17" si="13">J17*$O17</f>
        <v>11446.315777436863</v>
      </c>
      <c r="J17" s="70">
        <v>0.62</v>
      </c>
      <c r="K17" s="68">
        <f t="shared" ref="K17:M17" si="14">L17*$O17</f>
        <v>7015.4838635903361</v>
      </c>
      <c r="L17" s="70">
        <v>0.38</v>
      </c>
      <c r="M17" s="68">
        <f t="shared" si="14"/>
        <v>0</v>
      </c>
      <c r="N17" s="70">
        <v>0</v>
      </c>
      <c r="O17" s="72">
        <f>ORÇAMENTO!I60</f>
        <v>18461.799641027199</v>
      </c>
      <c r="P17" s="71">
        <f>O17/O$24</f>
        <v>0.16044897896400379</v>
      </c>
    </row>
    <row r="18" spans="1:16" x14ac:dyDescent="0.25">
      <c r="A18" s="124">
        <f>ORÇAMENTO!A61</f>
        <v>7</v>
      </c>
      <c r="B18" s="67" t="str">
        <f>ORÇAMENTO!D61</f>
        <v>Piso</v>
      </c>
      <c r="C18" s="68">
        <f>D18*$O18</f>
        <v>0</v>
      </c>
      <c r="D18" s="69">
        <v>0</v>
      </c>
      <c r="E18" s="68">
        <f>F18*$O18</f>
        <v>0</v>
      </c>
      <c r="F18" s="70">
        <v>0</v>
      </c>
      <c r="G18" s="68">
        <f t="shared" ref="G18" si="15">H18*$O18</f>
        <v>5566.8132640536469</v>
      </c>
      <c r="H18" s="70">
        <v>0.37</v>
      </c>
      <c r="I18" s="68">
        <f t="shared" ref="I18" si="16">J18*$O18</f>
        <v>8274.9926898094764</v>
      </c>
      <c r="J18" s="70">
        <v>0.55000000000000004</v>
      </c>
      <c r="K18" s="68">
        <f t="shared" ref="K18:M18" si="17">L18*$O18</f>
        <v>0</v>
      </c>
      <c r="L18" s="70">
        <v>0</v>
      </c>
      <c r="M18" s="68">
        <f t="shared" si="17"/>
        <v>1203.6353003359236</v>
      </c>
      <c r="N18" s="70">
        <v>0.08</v>
      </c>
      <c r="O18" s="72">
        <f>ORÇAMENTO!I69</f>
        <v>15045.441254199046</v>
      </c>
      <c r="P18" s="71">
        <f>O18/O$24</f>
        <v>0.13075787486797918</v>
      </c>
    </row>
    <row r="19" spans="1:16" x14ac:dyDescent="0.25">
      <c r="A19" s="124">
        <f>ORÇAMENTO!A70</f>
        <v>8</v>
      </c>
      <c r="B19" s="67" t="str">
        <f>ORÇAMENTO!D70</f>
        <v>Esquadrias</v>
      </c>
      <c r="C19" s="68">
        <f>D19*$O19</f>
        <v>0</v>
      </c>
      <c r="D19" s="69">
        <v>0</v>
      </c>
      <c r="E19" s="68">
        <f>F19*$O19</f>
        <v>0</v>
      </c>
      <c r="F19" s="70">
        <v>0</v>
      </c>
      <c r="G19" s="68">
        <f t="shared" ref="G19" si="18">H19*$O19</f>
        <v>0</v>
      </c>
      <c r="H19" s="70">
        <v>0</v>
      </c>
      <c r="I19" s="68">
        <f t="shared" ref="I19" si="19">J19*$O19</f>
        <v>0</v>
      </c>
      <c r="J19" s="70">
        <v>0</v>
      </c>
      <c r="K19" s="68">
        <f t="shared" ref="K19:M19" si="20">L19*$O19</f>
        <v>18893.072729656</v>
      </c>
      <c r="L19" s="70">
        <v>1</v>
      </c>
      <c r="M19" s="68">
        <f t="shared" si="20"/>
        <v>0</v>
      </c>
      <c r="N19" s="70">
        <v>0</v>
      </c>
      <c r="O19" s="72">
        <f>ORÇAMENTO!I75</f>
        <v>18893.072729656</v>
      </c>
      <c r="P19" s="71">
        <f>O19/O$24</f>
        <v>0.16419711446924282</v>
      </c>
    </row>
    <row r="20" spans="1:16" x14ac:dyDescent="0.25">
      <c r="A20" s="124" t="str">
        <f>ORÇAMENTO!A77</f>
        <v>9.1</v>
      </c>
      <c r="B20" s="67" t="str">
        <f>ORÇAMENTO!D77</f>
        <v>Ampliação sala</v>
      </c>
      <c r="C20" s="68">
        <f>D20*$O20</f>
        <v>0</v>
      </c>
      <c r="D20" s="69">
        <v>0</v>
      </c>
      <c r="E20" s="68">
        <f>F20*$O20</f>
        <v>0</v>
      </c>
      <c r="F20" s="70">
        <v>0</v>
      </c>
      <c r="G20" s="68">
        <f t="shared" ref="G20" si="21">H20*$O20</f>
        <v>0</v>
      </c>
      <c r="H20" s="70">
        <v>0</v>
      </c>
      <c r="I20" s="68">
        <f t="shared" ref="I20" si="22">J20*$O20</f>
        <v>4024.8736751999995</v>
      </c>
      <c r="J20" s="70">
        <v>0.56000000000000005</v>
      </c>
      <c r="K20" s="68">
        <f t="shared" ref="K20:M20" si="23">L20*$O20</f>
        <v>790.60018619999983</v>
      </c>
      <c r="L20" s="70">
        <v>0.11</v>
      </c>
      <c r="M20" s="68">
        <f t="shared" si="23"/>
        <v>2371.8005585999999</v>
      </c>
      <c r="N20" s="70">
        <v>0.33</v>
      </c>
      <c r="O20" s="72">
        <f>ORÇAMENTO!I92</f>
        <v>7187.2744199999988</v>
      </c>
      <c r="P20" s="71">
        <f>O20/O$24</f>
        <v>6.2463620267029382E-2</v>
      </c>
    </row>
    <row r="21" spans="1:16" x14ac:dyDescent="0.25">
      <c r="A21" s="124" t="str">
        <f>ORÇAMENTO!A93</f>
        <v>9.2</v>
      </c>
      <c r="B21" s="67" t="str">
        <f>ORÇAMENTO!D93</f>
        <v>Ar condicionado</v>
      </c>
      <c r="C21" s="68">
        <f>D21*$O21</f>
        <v>0</v>
      </c>
      <c r="D21" s="69">
        <v>0</v>
      </c>
      <c r="E21" s="68">
        <f>F21*$O21</f>
        <v>0</v>
      </c>
      <c r="F21" s="70">
        <v>0</v>
      </c>
      <c r="G21" s="68">
        <f t="shared" ref="G21" si="24">H21*$O21</f>
        <v>0</v>
      </c>
      <c r="H21" s="70">
        <v>0</v>
      </c>
      <c r="I21" s="68">
        <f t="shared" ref="I21" si="25">J21*$O21</f>
        <v>0</v>
      </c>
      <c r="J21" s="70">
        <v>0</v>
      </c>
      <c r="K21" s="68">
        <f t="shared" ref="K21:M21" si="26">L21*$O21</f>
        <v>0</v>
      </c>
      <c r="L21" s="70">
        <v>0</v>
      </c>
      <c r="M21" s="68">
        <f t="shared" si="26"/>
        <v>16219.941006519997</v>
      </c>
      <c r="N21" s="70">
        <v>1</v>
      </c>
      <c r="O21" s="72">
        <f>ORÇAMENTO!I101</f>
        <v>16219.941006519997</v>
      </c>
      <c r="P21" s="71">
        <f>O21/O$24</f>
        <v>0.14096529178927381</v>
      </c>
    </row>
    <row r="22" spans="1:16" x14ac:dyDescent="0.25">
      <c r="A22" s="124" t="str">
        <f>ORÇAMENTO!A102</f>
        <v>9.3</v>
      </c>
      <c r="B22" s="67" t="str">
        <f>ORÇAMENTO!D102</f>
        <v>SPDA sala ampliada</v>
      </c>
      <c r="C22" s="68">
        <f>D22*$O22</f>
        <v>0</v>
      </c>
      <c r="D22" s="69">
        <v>0</v>
      </c>
      <c r="E22" s="68">
        <f>F22*$O22</f>
        <v>0</v>
      </c>
      <c r="F22" s="70">
        <v>0</v>
      </c>
      <c r="G22" s="68">
        <f t="shared" ref="G22" si="27">H22*$O22</f>
        <v>0</v>
      </c>
      <c r="H22" s="70">
        <v>0</v>
      </c>
      <c r="I22" s="68">
        <f t="shared" ref="I22" si="28">J22*$O22</f>
        <v>0</v>
      </c>
      <c r="J22" s="70">
        <v>0</v>
      </c>
      <c r="K22" s="68">
        <f t="shared" ref="K22:M22" si="29">L22*$O22</f>
        <v>2940.7994852899992</v>
      </c>
      <c r="L22" s="70">
        <v>1</v>
      </c>
      <c r="M22" s="68">
        <f t="shared" si="29"/>
        <v>0</v>
      </c>
      <c r="N22" s="70">
        <v>0</v>
      </c>
      <c r="O22" s="72">
        <f>ORÇAMENTO!I110</f>
        <v>2940.7994852899992</v>
      </c>
      <c r="P22" s="71">
        <f>O22/O$24</f>
        <v>2.5558086639835022E-2</v>
      </c>
    </row>
    <row r="23" spans="1:16" x14ac:dyDescent="0.25">
      <c r="A23" s="124">
        <f>ORÇAMENTO!A112</f>
        <v>10</v>
      </c>
      <c r="B23" s="67" t="str">
        <f>ORÇAMENTO!D112</f>
        <v>Serviços Complementares</v>
      </c>
      <c r="C23" s="68">
        <f>D23*$O23</f>
        <v>0</v>
      </c>
      <c r="D23" s="69">
        <v>0</v>
      </c>
      <c r="E23" s="68">
        <f>F23*$O23</f>
        <v>0</v>
      </c>
      <c r="F23" s="70">
        <v>0</v>
      </c>
      <c r="G23" s="68">
        <f t="shared" ref="G23" si="30">H23*$O23</f>
        <v>0</v>
      </c>
      <c r="H23" s="70">
        <v>0</v>
      </c>
      <c r="I23" s="68">
        <f t="shared" ref="I23" si="31">J23*$O23</f>
        <v>0</v>
      </c>
      <c r="J23" s="70">
        <v>0</v>
      </c>
      <c r="K23" s="68">
        <f t="shared" ref="K23:M23" si="32">L23*$O23</f>
        <v>0</v>
      </c>
      <c r="L23" s="70">
        <v>0</v>
      </c>
      <c r="M23" s="68">
        <f t="shared" si="32"/>
        <v>1135.80943695</v>
      </c>
      <c r="N23" s="70">
        <v>1</v>
      </c>
      <c r="O23" s="72">
        <f>ORÇAMENTO!I114</f>
        <v>1135.80943695</v>
      </c>
      <c r="P23" s="71">
        <f>O23/O$24</f>
        <v>9.8711646751555738E-3</v>
      </c>
    </row>
    <row r="24" spans="1:16" ht="15.75" thickBot="1" x14ac:dyDescent="0.3">
      <c r="A24" s="98" t="s">
        <v>273</v>
      </c>
      <c r="B24" s="98"/>
      <c r="C24" s="73">
        <f>SUM(C12:C23)</f>
        <v>8470.9031026415687</v>
      </c>
      <c r="D24" s="74">
        <f>C24/$O24</f>
        <v>7.3619461815707887E-2</v>
      </c>
      <c r="E24" s="73">
        <f>SUM(E12:E23)</f>
        <v>10252.104235652574</v>
      </c>
      <c r="F24" s="74">
        <f>E24/$O24</f>
        <v>8.9099637566615417E-2</v>
      </c>
      <c r="G24" s="73">
        <f>SUM(G12:G23)</f>
        <v>13767.216770607447</v>
      </c>
      <c r="H24" s="74">
        <f>G24/$O24</f>
        <v>0.11964900047507888</v>
      </c>
      <c r="I24" s="73">
        <f>SUM(I12:I23)</f>
        <v>23746.182142446338</v>
      </c>
      <c r="J24" s="74">
        <f>I24/$O24</f>
        <v>0.20637482548460737</v>
      </c>
      <c r="K24" s="73">
        <f>SUM(K12:K23)</f>
        <v>32086.124411156561</v>
      </c>
      <c r="L24" s="74">
        <f>K24/$O24</f>
        <v>0.27885612458069264</v>
      </c>
      <c r="M24" s="73">
        <f>SUM(M12:M23)</f>
        <v>26740.835650153949</v>
      </c>
      <c r="N24" s="74">
        <f>M24/$O24</f>
        <v>0.23240095007729764</v>
      </c>
      <c r="O24" s="94">
        <f>ORÇAMENTO!I115</f>
        <v>115063.36631265846</v>
      </c>
      <c r="P24" s="95">
        <f>SUM(P12:P19)+P23</f>
        <v>0.77101300130386163</v>
      </c>
    </row>
    <row r="25" spans="1:16" ht="15.75" thickBot="1" x14ac:dyDescent="0.3">
      <c r="A25" s="98"/>
      <c r="B25" s="98"/>
      <c r="C25" s="75">
        <f>C24</f>
        <v>8470.9031026415687</v>
      </c>
      <c r="D25" s="76">
        <f>D24</f>
        <v>7.3619461815707887E-2</v>
      </c>
      <c r="E25" s="75">
        <f>C25+E24</f>
        <v>18723.007338294141</v>
      </c>
      <c r="F25" s="77">
        <f>D25+F24</f>
        <v>0.16271909938232332</v>
      </c>
      <c r="G25" s="75">
        <f>G24+E25</f>
        <v>32490.224108901588</v>
      </c>
      <c r="H25" s="77">
        <f>F25+H24</f>
        <v>0.28236809985740219</v>
      </c>
      <c r="I25" s="75">
        <f>I24+G25</f>
        <v>56236.406251347929</v>
      </c>
      <c r="J25" s="77">
        <f>H25+J24</f>
        <v>0.48874292534200958</v>
      </c>
      <c r="K25" s="75">
        <f>I25+K24</f>
        <v>88322.53066250449</v>
      </c>
      <c r="L25" s="77">
        <f>H25+L24</f>
        <v>0.56122422443809483</v>
      </c>
      <c r="M25" s="75">
        <f>K25+M24</f>
        <v>115063.36631265844</v>
      </c>
      <c r="N25" s="77">
        <f>J25+N24</f>
        <v>0.72114387541930725</v>
      </c>
      <c r="O25" s="94"/>
      <c r="P25" s="95"/>
    </row>
  </sheetData>
  <mergeCells count="6">
    <mergeCell ref="O24:O25"/>
    <mergeCell ref="P24:P25"/>
    <mergeCell ref="B2:P2"/>
    <mergeCell ref="B4:P4"/>
    <mergeCell ref="A7:P8"/>
    <mergeCell ref="A24:B25"/>
  </mergeCells>
  <pageMargins left="0.511811024" right="0.511811024" top="0.78740157499999996" bottom="0.78740157499999996" header="0.31496062000000002" footer="0.31496062000000002"/>
  <pageSetup paperSize="9" scale="71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CF55F-F64D-47B4-8465-ACC120AB10C2}">
  <dimension ref="A1:J472"/>
  <sheetViews>
    <sheetView showGridLines="0" view="pageBreakPreview" zoomScaleNormal="100" zoomScaleSheetLayoutView="100" workbookViewId="0">
      <pane ySplit="2" topLeftCell="A62" activePane="bottomLeft" state="frozen"/>
      <selection pane="bottomLeft" activeCell="J46" sqref="J46"/>
    </sheetView>
  </sheetViews>
  <sheetFormatPr defaultRowHeight="15" x14ac:dyDescent="0.25"/>
  <cols>
    <col min="2" max="2" width="13.42578125" bestFit="1" customWidth="1"/>
    <col min="3" max="3" width="9.140625" bestFit="1" customWidth="1"/>
    <col min="5" max="5" width="14.85546875" bestFit="1" customWidth="1"/>
    <col min="6" max="6" width="16.5703125" customWidth="1"/>
    <col min="7" max="7" width="16.85546875" bestFit="1" customWidth="1"/>
    <col min="8" max="8" width="13.42578125" bestFit="1" customWidth="1"/>
    <col min="9" max="9" width="14" customWidth="1"/>
  </cols>
  <sheetData>
    <row r="1" spans="1:9" x14ac:dyDescent="0.25">
      <c r="A1" s="114" t="s">
        <v>4</v>
      </c>
      <c r="B1" s="114"/>
      <c r="C1" s="114"/>
      <c r="D1" s="114"/>
      <c r="E1" s="114"/>
      <c r="F1" s="114"/>
      <c r="G1" s="114"/>
      <c r="H1" s="114"/>
      <c r="I1" s="114"/>
    </row>
    <row r="2" spans="1:9" x14ac:dyDescent="0.25">
      <c r="A2" s="3" t="s">
        <v>0</v>
      </c>
      <c r="B2" s="3" t="s">
        <v>1</v>
      </c>
      <c r="C2" s="3" t="s">
        <v>2</v>
      </c>
      <c r="D2" s="116" t="s">
        <v>3</v>
      </c>
      <c r="E2" s="117"/>
      <c r="F2" s="117"/>
      <c r="G2" s="117"/>
      <c r="H2" s="118"/>
      <c r="I2" s="3" t="s">
        <v>10</v>
      </c>
    </row>
    <row r="3" spans="1:9" x14ac:dyDescent="0.25">
      <c r="A3" s="10">
        <f>ORÇAMENTO!A7</f>
        <v>1</v>
      </c>
      <c r="B3" s="112" t="s">
        <v>6</v>
      </c>
      <c r="C3" s="115"/>
      <c r="D3" s="115"/>
      <c r="E3" s="115"/>
      <c r="F3" s="115"/>
      <c r="G3" s="115"/>
      <c r="H3" s="115"/>
      <c r="I3" s="115"/>
    </row>
    <row r="4" spans="1:9" ht="33" customHeight="1" x14ac:dyDescent="0.25">
      <c r="A4" s="4" t="str">
        <f>ORÇAMENTO!A8</f>
        <v>1.1</v>
      </c>
      <c r="B4" s="4" t="s">
        <v>7</v>
      </c>
      <c r="C4" s="4">
        <v>103689</v>
      </c>
      <c r="D4" s="110" t="s">
        <v>8</v>
      </c>
      <c r="E4" s="110"/>
      <c r="F4" s="110"/>
      <c r="G4" s="110"/>
      <c r="H4" s="110"/>
      <c r="I4" s="4" t="s">
        <v>9</v>
      </c>
    </row>
    <row r="5" spans="1:9" x14ac:dyDescent="0.25">
      <c r="A5" s="99" t="s">
        <v>14</v>
      </c>
      <c r="B5" s="99"/>
      <c r="C5" s="99"/>
      <c r="D5" s="99"/>
      <c r="E5" s="99"/>
      <c r="F5" s="99"/>
      <c r="G5" s="2" t="s">
        <v>13</v>
      </c>
      <c r="H5" s="2" t="s">
        <v>12</v>
      </c>
      <c r="I5" s="2" t="s">
        <v>11</v>
      </c>
    </row>
    <row r="6" spans="1:9" ht="15.75" thickBot="1" x14ac:dyDescent="0.3">
      <c r="A6" s="113" t="s">
        <v>15</v>
      </c>
      <c r="B6" s="113"/>
      <c r="C6" s="113"/>
      <c r="D6" s="113"/>
      <c r="E6" s="113"/>
      <c r="F6" s="113"/>
      <c r="G6" s="5">
        <v>3</v>
      </c>
      <c r="H6" s="7">
        <v>1.5</v>
      </c>
      <c r="I6" s="7">
        <f>G6*H6</f>
        <v>4.5</v>
      </c>
    </row>
    <row r="7" spans="1:9" ht="15.75" thickBot="1" x14ac:dyDescent="0.3">
      <c r="A7" s="1"/>
      <c r="B7" s="1"/>
      <c r="C7" s="1"/>
      <c r="D7" s="1"/>
      <c r="E7" s="1"/>
      <c r="F7" s="1"/>
      <c r="G7" s="6"/>
      <c r="H7" s="9" t="s">
        <v>11</v>
      </c>
      <c r="I7" s="8">
        <f>I6</f>
        <v>4.5</v>
      </c>
    </row>
    <row r="9" spans="1:9" ht="30" customHeight="1" x14ac:dyDescent="0.25">
      <c r="A9" s="4" t="str">
        <f>ORÇAMENTO!A9</f>
        <v>1.2</v>
      </c>
      <c r="B9" s="4" t="s">
        <v>7</v>
      </c>
      <c r="C9" s="4">
        <v>97622</v>
      </c>
      <c r="D9" s="110" t="s">
        <v>16</v>
      </c>
      <c r="E9" s="110"/>
      <c r="F9" s="110"/>
      <c r="G9" s="110"/>
      <c r="H9" s="110"/>
      <c r="I9" s="4" t="s">
        <v>17</v>
      </c>
    </row>
    <row r="10" spans="1:9" x14ac:dyDescent="0.25">
      <c r="A10" s="106" t="s">
        <v>14</v>
      </c>
      <c r="B10" s="107"/>
      <c r="C10" s="107"/>
      <c r="D10" s="119"/>
      <c r="E10" s="2" t="s">
        <v>13</v>
      </c>
      <c r="F10" s="2" t="s">
        <v>12</v>
      </c>
      <c r="G10" s="2" t="s">
        <v>86</v>
      </c>
      <c r="H10" s="2" t="s">
        <v>87</v>
      </c>
      <c r="I10" s="2" t="s">
        <v>11</v>
      </c>
    </row>
    <row r="11" spans="1:9" x14ac:dyDescent="0.25">
      <c r="A11" s="103" t="s">
        <v>88</v>
      </c>
      <c r="B11" s="104"/>
      <c r="C11" s="104"/>
      <c r="D11" s="105"/>
      <c r="E11" s="13">
        <v>6.04</v>
      </c>
      <c r="F11" s="13">
        <f>2.95-0.4</f>
        <v>2.5500000000000003</v>
      </c>
      <c r="G11" s="5">
        <v>0.15</v>
      </c>
      <c r="H11" s="7">
        <f>2.3*1.1</f>
        <v>2.5299999999999998</v>
      </c>
      <c r="I11" s="7">
        <f>((E11*F11)-H11)*G11</f>
        <v>1.9308000000000001</v>
      </c>
    </row>
    <row r="12" spans="1:9" ht="15.75" thickBot="1" x14ac:dyDescent="0.3">
      <c r="A12" s="103" t="s">
        <v>162</v>
      </c>
      <c r="B12" s="104"/>
      <c r="C12" s="104"/>
      <c r="D12" s="105"/>
      <c r="E12" s="13">
        <v>0.4</v>
      </c>
      <c r="F12" s="13">
        <f>2.95-0.4</f>
        <v>2.5500000000000003</v>
      </c>
      <c r="G12" s="5">
        <v>0.15</v>
      </c>
      <c r="H12" s="7">
        <v>0</v>
      </c>
      <c r="I12" s="7">
        <f>((E12*F12)-H12)*G12</f>
        <v>0.15300000000000002</v>
      </c>
    </row>
    <row r="13" spans="1:9" ht="15.75" thickBot="1" x14ac:dyDescent="0.3">
      <c r="A13" s="1"/>
      <c r="B13" s="1"/>
      <c r="C13" s="1"/>
      <c r="D13" s="1"/>
      <c r="E13" s="1"/>
      <c r="F13" s="1"/>
      <c r="G13" s="6"/>
      <c r="H13" s="9" t="s">
        <v>11</v>
      </c>
      <c r="I13" s="8">
        <f>SUM(I11:I12)</f>
        <v>2.0838000000000001</v>
      </c>
    </row>
    <row r="15" spans="1:9" ht="30" customHeight="1" x14ac:dyDescent="0.25">
      <c r="A15" s="4" t="str">
        <f>ORÇAMENTO!A10</f>
        <v>1.3</v>
      </c>
      <c r="B15" s="4" t="s">
        <v>18</v>
      </c>
      <c r="C15" s="11" t="s">
        <v>19</v>
      </c>
      <c r="D15" s="110" t="s">
        <v>20</v>
      </c>
      <c r="E15" s="110"/>
      <c r="F15" s="110"/>
      <c r="G15" s="110"/>
      <c r="H15" s="110"/>
      <c r="I15" s="4" t="s">
        <v>9</v>
      </c>
    </row>
    <row r="16" spans="1:9" x14ac:dyDescent="0.25">
      <c r="A16" s="99" t="s">
        <v>14</v>
      </c>
      <c r="B16" s="99"/>
      <c r="C16" s="99"/>
      <c r="D16" s="99"/>
      <c r="E16" s="99"/>
      <c r="F16" s="99"/>
      <c r="G16" s="2" t="s">
        <v>13</v>
      </c>
      <c r="H16" s="2" t="s">
        <v>90</v>
      </c>
      <c r="I16" s="2" t="s">
        <v>11</v>
      </c>
    </row>
    <row r="17" spans="1:9" x14ac:dyDescent="0.25">
      <c r="A17" s="113" t="s">
        <v>89</v>
      </c>
      <c r="B17" s="113"/>
      <c r="C17" s="113"/>
      <c r="D17" s="113"/>
      <c r="E17" s="113"/>
      <c r="F17" s="113"/>
      <c r="G17" s="5">
        <v>6.4</v>
      </c>
      <c r="H17" s="7">
        <v>0.9</v>
      </c>
      <c r="I17" s="7">
        <f>G17*H17</f>
        <v>5.7600000000000007</v>
      </c>
    </row>
    <row r="18" spans="1:9" ht="15.75" thickBot="1" x14ac:dyDescent="0.3">
      <c r="A18" s="113" t="s">
        <v>92</v>
      </c>
      <c r="B18" s="113"/>
      <c r="C18" s="113"/>
      <c r="D18" s="113"/>
      <c r="E18" s="113"/>
      <c r="F18" s="113"/>
      <c r="G18" s="5">
        <v>4.37</v>
      </c>
      <c r="H18" s="7">
        <v>6.04</v>
      </c>
      <c r="I18" s="7">
        <f>G18*H18</f>
        <v>26.3948</v>
      </c>
    </row>
    <row r="19" spans="1:9" ht="15.75" thickBot="1" x14ac:dyDescent="0.3">
      <c r="A19" s="1"/>
      <c r="B19" s="1"/>
      <c r="C19" s="1"/>
      <c r="D19" s="1"/>
      <c r="E19" s="1"/>
      <c r="F19" s="1"/>
      <c r="G19" s="6"/>
      <c r="H19" s="9" t="s">
        <v>11</v>
      </c>
      <c r="I19" s="8">
        <f>SUM(I17:I18)</f>
        <v>32.154800000000002</v>
      </c>
    </row>
    <row r="21" spans="1:9" x14ac:dyDescent="0.25">
      <c r="A21" s="4" t="str">
        <f>ORÇAMENTO!A11</f>
        <v>1.4</v>
      </c>
      <c r="B21" s="4" t="s">
        <v>18</v>
      </c>
      <c r="C21" s="11" t="s">
        <v>21</v>
      </c>
      <c r="D21" s="110" t="s">
        <v>22</v>
      </c>
      <c r="E21" s="110"/>
      <c r="F21" s="110"/>
      <c r="G21" s="110"/>
      <c r="H21" s="110"/>
      <c r="I21" s="4" t="s">
        <v>9</v>
      </c>
    </row>
    <row r="22" spans="1:9" x14ac:dyDescent="0.25">
      <c r="A22" s="99" t="s">
        <v>14</v>
      </c>
      <c r="B22" s="99"/>
      <c r="C22" s="99"/>
      <c r="D22" s="99"/>
      <c r="E22" s="99"/>
      <c r="F22" s="99"/>
      <c r="G22" s="2" t="s">
        <v>13</v>
      </c>
      <c r="H22" s="2" t="s">
        <v>90</v>
      </c>
      <c r="I22" s="2" t="s">
        <v>11</v>
      </c>
    </row>
    <row r="23" spans="1:9" ht="15.75" thickBot="1" x14ac:dyDescent="0.3">
      <c r="A23" s="113" t="s">
        <v>92</v>
      </c>
      <c r="B23" s="113"/>
      <c r="C23" s="113"/>
      <c r="D23" s="113"/>
      <c r="E23" s="113"/>
      <c r="F23" s="113"/>
      <c r="G23" s="5">
        <v>4.37</v>
      </c>
      <c r="H23" s="7">
        <v>6.04</v>
      </c>
      <c r="I23" s="7">
        <f>G23*H23</f>
        <v>26.3948</v>
      </c>
    </row>
    <row r="24" spans="1:9" ht="15.75" thickBot="1" x14ac:dyDescent="0.3">
      <c r="A24" s="1"/>
      <c r="B24" s="1"/>
      <c r="C24" s="1"/>
      <c r="D24" s="1"/>
      <c r="E24" s="1"/>
      <c r="F24" s="1"/>
      <c r="G24" s="6"/>
      <c r="H24" s="9" t="s">
        <v>11</v>
      </c>
      <c r="I24" s="8">
        <f>I23</f>
        <v>26.3948</v>
      </c>
    </row>
    <row r="26" spans="1:9" x14ac:dyDescent="0.25">
      <c r="A26" s="4" t="str">
        <f>ORÇAMENTO!A12</f>
        <v>1.5</v>
      </c>
      <c r="B26" s="4" t="s">
        <v>18</v>
      </c>
      <c r="C26" s="11" t="s">
        <v>23</v>
      </c>
      <c r="D26" s="110" t="s">
        <v>24</v>
      </c>
      <c r="E26" s="110"/>
      <c r="F26" s="110"/>
      <c r="G26" s="110"/>
      <c r="H26" s="110"/>
      <c r="I26" s="4" t="s">
        <v>25</v>
      </c>
    </row>
    <row r="27" spans="1:9" x14ac:dyDescent="0.25">
      <c r="A27" s="99" t="s">
        <v>14</v>
      </c>
      <c r="B27" s="99"/>
      <c r="C27" s="99"/>
      <c r="D27" s="99"/>
      <c r="E27" s="99"/>
      <c r="F27" s="99"/>
      <c r="G27" s="2" t="s">
        <v>13</v>
      </c>
      <c r="H27" s="2" t="s">
        <v>87</v>
      </c>
      <c r="I27" s="2" t="s">
        <v>11</v>
      </c>
    </row>
    <row r="28" spans="1:9" ht="15.75" thickBot="1" x14ac:dyDescent="0.3">
      <c r="A28" s="113" t="s">
        <v>93</v>
      </c>
      <c r="B28" s="113"/>
      <c r="C28" s="113"/>
      <c r="D28" s="113"/>
      <c r="E28" s="113"/>
      <c r="F28" s="113"/>
      <c r="G28" s="5">
        <f>6.04+6.04+4.37+4.37</f>
        <v>20.82</v>
      </c>
      <c r="H28" s="7">
        <v>0.8</v>
      </c>
      <c r="I28" s="7">
        <f>G28-H28</f>
        <v>20.02</v>
      </c>
    </row>
    <row r="29" spans="1:9" ht="15.75" thickBot="1" x14ac:dyDescent="0.3">
      <c r="A29" s="1"/>
      <c r="B29" s="1"/>
      <c r="C29" s="1"/>
      <c r="D29" s="1"/>
      <c r="E29" s="1"/>
      <c r="F29" s="1"/>
      <c r="G29" s="6"/>
      <c r="H29" s="9" t="s">
        <v>11</v>
      </c>
      <c r="I29" s="8">
        <f>I28</f>
        <v>20.02</v>
      </c>
    </row>
    <row r="31" spans="1:9" x14ac:dyDescent="0.25">
      <c r="A31" s="4" t="str">
        <f>ORÇAMENTO!A13</f>
        <v>1.6</v>
      </c>
      <c r="B31" s="4" t="s">
        <v>18</v>
      </c>
      <c r="C31" s="11" t="s">
        <v>26</v>
      </c>
      <c r="D31" s="110" t="s">
        <v>27</v>
      </c>
      <c r="E31" s="110"/>
      <c r="F31" s="110"/>
      <c r="G31" s="110"/>
      <c r="H31" s="110"/>
      <c r="I31" s="4" t="s">
        <v>9</v>
      </c>
    </row>
    <row r="32" spans="1:9" x14ac:dyDescent="0.25">
      <c r="A32" s="106" t="s">
        <v>14</v>
      </c>
      <c r="B32" s="107"/>
      <c r="C32" s="107"/>
      <c r="D32" s="107"/>
      <c r="E32" s="119"/>
      <c r="F32" s="13" t="s">
        <v>97</v>
      </c>
      <c r="G32" s="2" t="s">
        <v>12</v>
      </c>
      <c r="H32" s="2" t="s">
        <v>91</v>
      </c>
      <c r="I32" s="2" t="s">
        <v>11</v>
      </c>
    </row>
    <row r="33" spans="1:10" x14ac:dyDescent="0.25">
      <c r="A33" s="103" t="s">
        <v>161</v>
      </c>
      <c r="B33" s="104"/>
      <c r="C33" s="104"/>
      <c r="D33" s="104"/>
      <c r="E33" s="105"/>
      <c r="F33" s="22">
        <v>3.6</v>
      </c>
      <c r="G33" s="22">
        <v>2.2000000000000002</v>
      </c>
      <c r="H33" s="23">
        <v>1</v>
      </c>
      <c r="I33" s="23">
        <f>H33*G33*F33</f>
        <v>7.9200000000000008</v>
      </c>
    </row>
    <row r="34" spans="1:10" ht="15.75" thickBot="1" x14ac:dyDescent="0.3">
      <c r="A34" s="103" t="s">
        <v>96</v>
      </c>
      <c r="B34" s="104"/>
      <c r="C34" s="104"/>
      <c r="D34" s="104"/>
      <c r="E34" s="105"/>
      <c r="F34" s="22">
        <v>2.37</v>
      </c>
      <c r="G34" s="22">
        <v>1.1000000000000001</v>
      </c>
      <c r="H34" s="23">
        <v>2</v>
      </c>
      <c r="I34" s="23">
        <f>F34*G34*H34</f>
        <v>5.2140000000000004</v>
      </c>
    </row>
    <row r="35" spans="1:10" ht="15.75" thickBot="1" x14ac:dyDescent="0.3">
      <c r="A35" s="1"/>
      <c r="B35" s="1"/>
      <c r="C35" s="1"/>
      <c r="D35" s="1"/>
      <c r="E35" s="1"/>
      <c r="F35" s="1"/>
      <c r="G35" s="6"/>
      <c r="H35" s="9" t="s">
        <v>11</v>
      </c>
      <c r="I35" s="8">
        <f>SUM(I33:I34)</f>
        <v>13.134</v>
      </c>
    </row>
    <row r="37" spans="1:10" x14ac:dyDescent="0.25">
      <c r="A37" s="4" t="str">
        <f>ORÇAMENTO!A14</f>
        <v>1.7</v>
      </c>
      <c r="B37" s="4" t="s">
        <v>18</v>
      </c>
      <c r="C37" s="11" t="s">
        <v>94</v>
      </c>
      <c r="D37" s="110" t="s">
        <v>95</v>
      </c>
      <c r="E37" s="110"/>
      <c r="F37" s="110"/>
      <c r="G37" s="110"/>
      <c r="H37" s="110"/>
      <c r="I37" s="4" t="s">
        <v>9</v>
      </c>
    </row>
    <row r="38" spans="1:10" x14ac:dyDescent="0.25">
      <c r="A38" s="106" t="s">
        <v>14</v>
      </c>
      <c r="B38" s="107"/>
      <c r="C38" s="107"/>
      <c r="D38" s="107"/>
      <c r="E38" s="119"/>
      <c r="F38" s="13" t="s">
        <v>97</v>
      </c>
      <c r="G38" s="2" t="s">
        <v>12</v>
      </c>
      <c r="H38" s="2" t="s">
        <v>91</v>
      </c>
      <c r="I38" s="2" t="s">
        <v>11</v>
      </c>
    </row>
    <row r="39" spans="1:10" ht="15.75" thickBot="1" x14ac:dyDescent="0.3">
      <c r="A39" s="103" t="s">
        <v>98</v>
      </c>
      <c r="B39" s="104"/>
      <c r="C39" s="104"/>
      <c r="D39" s="104"/>
      <c r="E39" s="105"/>
      <c r="F39" s="13">
        <v>2.37</v>
      </c>
      <c r="G39" s="5">
        <v>1.1000000000000001</v>
      </c>
      <c r="H39" s="7">
        <v>2</v>
      </c>
      <c r="I39" s="7">
        <f>F39*G39*H39</f>
        <v>5.2140000000000004</v>
      </c>
    </row>
    <row r="40" spans="1:10" ht="15.75" thickBot="1" x14ac:dyDescent="0.3">
      <c r="A40" s="1"/>
      <c r="B40" s="1"/>
      <c r="C40" s="1"/>
      <c r="D40" s="1"/>
      <c r="E40" s="1"/>
      <c r="F40" s="1"/>
      <c r="G40" s="6"/>
      <c r="H40" s="16" t="s">
        <v>11</v>
      </c>
      <c r="I40" s="8">
        <f>I39</f>
        <v>5.2140000000000004</v>
      </c>
    </row>
    <row r="41" spans="1:10" x14ac:dyDescent="0.25">
      <c r="A41" s="1"/>
      <c r="B41" s="1"/>
      <c r="C41" s="1"/>
      <c r="D41" s="1"/>
      <c r="E41" s="1"/>
      <c r="F41" s="1"/>
      <c r="G41" s="6"/>
      <c r="H41" s="17"/>
      <c r="I41" s="15"/>
    </row>
    <row r="42" spans="1:10" ht="46.5" customHeight="1" x14ac:dyDescent="0.25">
      <c r="A42" s="4" t="str">
        <f>ORÇAMENTO!A15</f>
        <v>1.8</v>
      </c>
      <c r="B42" s="4" t="s">
        <v>18</v>
      </c>
      <c r="C42" s="11" t="s">
        <v>28</v>
      </c>
      <c r="D42" s="110" t="s">
        <v>29</v>
      </c>
      <c r="E42" s="110"/>
      <c r="F42" s="110"/>
      <c r="G42" s="110"/>
      <c r="H42" s="120"/>
      <c r="I42" s="4" t="s">
        <v>17</v>
      </c>
    </row>
    <row r="43" spans="1:10" x14ac:dyDescent="0.25">
      <c r="A43" s="106" t="s">
        <v>14</v>
      </c>
      <c r="B43" s="107"/>
      <c r="C43" s="107"/>
      <c r="D43" s="107"/>
      <c r="E43" s="107"/>
      <c r="F43" s="119"/>
      <c r="G43" s="2" t="s">
        <v>120</v>
      </c>
      <c r="H43" s="2" t="s">
        <v>86</v>
      </c>
      <c r="I43" s="2" t="s">
        <v>119</v>
      </c>
    </row>
    <row r="44" spans="1:10" x14ac:dyDescent="0.25">
      <c r="A44" s="103" t="s">
        <v>121</v>
      </c>
      <c r="B44" s="104"/>
      <c r="C44" s="104"/>
      <c r="D44" s="104"/>
      <c r="E44" s="104"/>
      <c r="F44" s="105"/>
      <c r="G44" s="2"/>
      <c r="H44" s="18"/>
      <c r="I44" s="21">
        <f>I13</f>
        <v>2.0838000000000001</v>
      </c>
      <c r="J44" s="125"/>
    </row>
    <row r="45" spans="1:10" x14ac:dyDescent="0.25">
      <c r="A45" s="103" t="s">
        <v>122</v>
      </c>
      <c r="B45" s="104"/>
      <c r="C45" s="104"/>
      <c r="D45" s="104"/>
      <c r="E45" s="104"/>
      <c r="F45" s="105"/>
      <c r="G45" s="19">
        <f>I19</f>
        <v>32.154800000000002</v>
      </c>
      <c r="H45" s="18">
        <v>7.0000000000000007E-2</v>
      </c>
      <c r="I45" s="21">
        <f>H45*G45</f>
        <v>2.2508360000000005</v>
      </c>
      <c r="J45" s="125"/>
    </row>
    <row r="46" spans="1:10" x14ac:dyDescent="0.25">
      <c r="A46" s="103" t="s">
        <v>123</v>
      </c>
      <c r="B46" s="104"/>
      <c r="C46" s="104"/>
      <c r="D46" s="104"/>
      <c r="E46" s="104"/>
      <c r="F46" s="105"/>
      <c r="G46" s="19">
        <f>I24</f>
        <v>26.3948</v>
      </c>
      <c r="H46" s="18">
        <v>0.03</v>
      </c>
      <c r="I46" s="21">
        <f>G46*H46</f>
        <v>0.79184399999999999</v>
      </c>
      <c r="J46" s="125"/>
    </row>
    <row r="47" spans="1:10" x14ac:dyDescent="0.25">
      <c r="A47" s="103" t="s">
        <v>124</v>
      </c>
      <c r="B47" s="104"/>
      <c r="C47" s="104"/>
      <c r="D47" s="104"/>
      <c r="E47" s="104"/>
      <c r="F47" s="105"/>
      <c r="G47" s="19">
        <f>I29*0.1</f>
        <v>2.0020000000000002</v>
      </c>
      <c r="H47" s="21">
        <v>0.03</v>
      </c>
      <c r="I47" s="21">
        <f>G47*H47</f>
        <v>6.0060000000000002E-2</v>
      </c>
      <c r="J47" s="125"/>
    </row>
    <row r="48" spans="1:10" ht="15.75" thickBot="1" x14ac:dyDescent="0.3">
      <c r="A48" s="103" t="s">
        <v>230</v>
      </c>
      <c r="B48" s="104"/>
      <c r="C48" s="104"/>
      <c r="D48" s="104"/>
      <c r="E48" s="104"/>
      <c r="F48" s="105"/>
      <c r="G48" s="19"/>
      <c r="H48" s="21"/>
      <c r="I48" s="21">
        <f>(I76+I86)-I124</f>
        <v>0.93140000000000045</v>
      </c>
      <c r="J48" s="125"/>
    </row>
    <row r="49" spans="1:9" ht="15.75" thickBot="1" x14ac:dyDescent="0.3">
      <c r="A49" s="1"/>
      <c r="B49" s="1"/>
      <c r="C49" s="1"/>
      <c r="D49" s="1"/>
      <c r="E49" s="1"/>
      <c r="F49" s="1"/>
      <c r="G49" s="6"/>
      <c r="H49" s="9" t="s">
        <v>11</v>
      </c>
      <c r="I49" s="8">
        <f>SUM(I44:I48)</f>
        <v>6.1179400000000008</v>
      </c>
    </row>
    <row r="51" spans="1:9" x14ac:dyDescent="0.25">
      <c r="A51" s="10">
        <f>ORÇAMENTO!A17</f>
        <v>2</v>
      </c>
      <c r="B51" s="112" t="s">
        <v>100</v>
      </c>
      <c r="C51" s="115"/>
      <c r="D51" s="115"/>
      <c r="E51" s="115"/>
      <c r="F51" s="115"/>
      <c r="G51" s="115"/>
      <c r="H51" s="115"/>
      <c r="I51" s="115"/>
    </row>
    <row r="52" spans="1:9" ht="42" customHeight="1" x14ac:dyDescent="0.25">
      <c r="A52" s="4" t="str">
        <f>ORÇAMENTO!A18</f>
        <v>2.1</v>
      </c>
      <c r="B52" s="4" t="s">
        <v>18</v>
      </c>
      <c r="C52" s="4" t="s">
        <v>101</v>
      </c>
      <c r="D52" s="110" t="s">
        <v>102</v>
      </c>
      <c r="E52" s="110"/>
      <c r="F52" s="110"/>
      <c r="G52" s="110"/>
      <c r="H52" s="110"/>
      <c r="I52" s="4" t="s">
        <v>25</v>
      </c>
    </row>
    <row r="53" spans="1:9" x14ac:dyDescent="0.25">
      <c r="A53" s="106" t="s">
        <v>14</v>
      </c>
      <c r="B53" s="107"/>
      <c r="C53" s="107"/>
      <c r="D53" s="107"/>
      <c r="E53" s="107"/>
      <c r="F53" s="107"/>
      <c r="G53" s="119"/>
      <c r="H53" s="2" t="s">
        <v>13</v>
      </c>
      <c r="I53" s="2" t="s">
        <v>11</v>
      </c>
    </row>
    <row r="54" spans="1:9" ht="15.75" thickBot="1" x14ac:dyDescent="0.3">
      <c r="A54" s="103" t="s">
        <v>103</v>
      </c>
      <c r="B54" s="104"/>
      <c r="C54" s="104"/>
      <c r="D54" s="104"/>
      <c r="E54" s="104"/>
      <c r="F54" s="104"/>
      <c r="G54" s="105"/>
      <c r="H54" s="7">
        <v>8.8347999999999995</v>
      </c>
      <c r="I54" s="7">
        <f>H54</f>
        <v>8.8347999999999995</v>
      </c>
    </row>
    <row r="55" spans="1:9" ht="15.75" thickBot="1" x14ac:dyDescent="0.3">
      <c r="A55" s="1"/>
      <c r="B55" s="1"/>
      <c r="C55" s="1"/>
      <c r="D55" s="1"/>
      <c r="E55" s="1"/>
      <c r="F55" s="1"/>
      <c r="G55" s="6"/>
      <c r="H55" s="9" t="s">
        <v>11</v>
      </c>
      <c r="I55" s="8">
        <f>I54</f>
        <v>8.8347999999999995</v>
      </c>
    </row>
    <row r="57" spans="1:9" ht="44.25" customHeight="1" x14ac:dyDescent="0.25">
      <c r="A57" s="4" t="str">
        <f>ORÇAMENTO!A19</f>
        <v>2.2</v>
      </c>
      <c r="B57" s="4" t="s">
        <v>7</v>
      </c>
      <c r="C57" s="4">
        <v>97902</v>
      </c>
      <c r="D57" s="110" t="s">
        <v>104</v>
      </c>
      <c r="E57" s="110"/>
      <c r="F57" s="110"/>
      <c r="G57" s="110"/>
      <c r="H57" s="110"/>
      <c r="I57" s="4" t="s">
        <v>10</v>
      </c>
    </row>
    <row r="58" spans="1:9" x14ac:dyDescent="0.25">
      <c r="A58" s="99" t="s">
        <v>14</v>
      </c>
      <c r="B58" s="99"/>
      <c r="C58" s="99"/>
      <c r="D58" s="99"/>
      <c r="E58" s="99"/>
      <c r="F58" s="99"/>
      <c r="G58" s="2"/>
      <c r="H58" s="2" t="s">
        <v>91</v>
      </c>
      <c r="I58" s="2" t="s">
        <v>11</v>
      </c>
    </row>
    <row r="59" spans="1:9" ht="15.75" thickBot="1" x14ac:dyDescent="0.3">
      <c r="A59" s="113" t="s">
        <v>125</v>
      </c>
      <c r="B59" s="113"/>
      <c r="C59" s="113"/>
      <c r="D59" s="113"/>
      <c r="E59" s="113"/>
      <c r="F59" s="113"/>
      <c r="G59" s="5"/>
      <c r="H59" s="7">
        <v>3</v>
      </c>
      <c r="I59" s="7">
        <f>H59</f>
        <v>3</v>
      </c>
    </row>
    <row r="60" spans="1:9" ht="15.75" thickBot="1" x14ac:dyDescent="0.3">
      <c r="A60" s="1"/>
      <c r="B60" s="1"/>
      <c r="C60" s="1"/>
      <c r="D60" s="1"/>
      <c r="E60" s="1"/>
      <c r="F60" s="1"/>
      <c r="G60" s="6"/>
      <c r="H60" s="9" t="s">
        <v>11</v>
      </c>
      <c r="I60" s="8">
        <f>I59</f>
        <v>3</v>
      </c>
    </row>
    <row r="62" spans="1:9" ht="36" customHeight="1" x14ac:dyDescent="0.25">
      <c r="A62" s="4" t="str">
        <f>ORÇAMENTO!A20</f>
        <v>2.3</v>
      </c>
      <c r="B62" s="4" t="s">
        <v>18</v>
      </c>
      <c r="C62" s="4" t="s">
        <v>105</v>
      </c>
      <c r="D62" s="110" t="s">
        <v>106</v>
      </c>
      <c r="E62" s="110"/>
      <c r="F62" s="110"/>
      <c r="G62" s="110"/>
      <c r="H62" s="110"/>
      <c r="I62" s="4" t="s">
        <v>25</v>
      </c>
    </row>
    <row r="63" spans="1:9" x14ac:dyDescent="0.25">
      <c r="A63" s="106" t="s">
        <v>14</v>
      </c>
      <c r="B63" s="107"/>
      <c r="C63" s="107"/>
      <c r="D63" s="107"/>
      <c r="E63" s="107"/>
      <c r="F63" s="107"/>
      <c r="G63" s="119"/>
      <c r="H63" s="2" t="s">
        <v>13</v>
      </c>
      <c r="I63" s="2" t="s">
        <v>11</v>
      </c>
    </row>
    <row r="64" spans="1:9" ht="15.75" thickBot="1" x14ac:dyDescent="0.3">
      <c r="A64" s="103" t="s">
        <v>126</v>
      </c>
      <c r="B64" s="104"/>
      <c r="C64" s="104"/>
      <c r="D64" s="104"/>
      <c r="E64" s="104"/>
      <c r="F64" s="104"/>
      <c r="G64" s="105"/>
      <c r="H64" s="7">
        <f>1.57+8.33+1.57</f>
        <v>11.47</v>
      </c>
      <c r="I64" s="7">
        <f>H64</f>
        <v>11.47</v>
      </c>
    </row>
    <row r="65" spans="1:9" ht="15.75" thickBot="1" x14ac:dyDescent="0.3">
      <c r="A65" s="1"/>
      <c r="B65" s="1"/>
      <c r="C65" s="1"/>
      <c r="D65" s="1"/>
      <c r="E65" s="1"/>
      <c r="F65" s="1"/>
      <c r="G65" s="6"/>
      <c r="H65" s="9" t="s">
        <v>11</v>
      </c>
      <c r="I65" s="8">
        <f>I64</f>
        <v>11.47</v>
      </c>
    </row>
    <row r="67" spans="1:9" x14ac:dyDescent="0.25">
      <c r="A67" s="10">
        <f>ORÇAMENTO!A22</f>
        <v>3</v>
      </c>
      <c r="B67" s="112" t="s">
        <v>31</v>
      </c>
      <c r="C67" s="115"/>
      <c r="D67" s="115"/>
      <c r="E67" s="115"/>
      <c r="F67" s="115"/>
      <c r="G67" s="115"/>
      <c r="H67" s="115"/>
      <c r="I67" s="115"/>
    </row>
    <row r="68" spans="1:9" ht="42" customHeight="1" x14ac:dyDescent="0.25">
      <c r="A68" s="4" t="str">
        <f>ORÇAMENTO!A23</f>
        <v>3.1</v>
      </c>
      <c r="B68" s="4" t="s">
        <v>7</v>
      </c>
      <c r="C68" s="4">
        <v>101173</v>
      </c>
      <c r="D68" s="110" t="s">
        <v>127</v>
      </c>
      <c r="E68" s="110"/>
      <c r="F68" s="110"/>
      <c r="G68" s="110"/>
      <c r="H68" s="110"/>
      <c r="I68" s="4" t="s">
        <v>25</v>
      </c>
    </row>
    <row r="69" spans="1:9" x14ac:dyDescent="0.25">
      <c r="A69" s="99" t="s">
        <v>14</v>
      </c>
      <c r="B69" s="99"/>
      <c r="C69" s="99"/>
      <c r="D69" s="99"/>
      <c r="E69" s="99"/>
      <c r="F69" s="99"/>
      <c r="G69" s="2" t="s">
        <v>13</v>
      </c>
      <c r="H69" s="2" t="s">
        <v>91</v>
      </c>
      <c r="I69" s="2" t="s">
        <v>11</v>
      </c>
    </row>
    <row r="70" spans="1:9" ht="15.75" thickBot="1" x14ac:dyDescent="0.3">
      <c r="A70" s="113" t="s">
        <v>99</v>
      </c>
      <c r="B70" s="113"/>
      <c r="C70" s="113"/>
      <c r="D70" s="113"/>
      <c r="E70" s="113"/>
      <c r="F70" s="113"/>
      <c r="G70" s="5">
        <v>5</v>
      </c>
      <c r="H70" s="7">
        <v>4</v>
      </c>
      <c r="I70" s="7">
        <f>G70*H70</f>
        <v>20</v>
      </c>
    </row>
    <row r="71" spans="1:9" ht="15.75" thickBot="1" x14ac:dyDescent="0.3">
      <c r="A71" s="1"/>
      <c r="B71" s="1"/>
      <c r="C71" s="1"/>
      <c r="D71" s="1"/>
      <c r="E71" s="1"/>
      <c r="F71" s="1"/>
      <c r="G71" s="6"/>
      <c r="H71" s="9" t="s">
        <v>11</v>
      </c>
      <c r="I71" s="8">
        <f>I70</f>
        <v>20</v>
      </c>
    </row>
    <row r="73" spans="1:9" ht="35.25" customHeight="1" x14ac:dyDescent="0.25">
      <c r="A73" s="4" t="str">
        <f>ORÇAMENTO!A24</f>
        <v>3.2</v>
      </c>
      <c r="B73" s="4" t="s">
        <v>7</v>
      </c>
      <c r="C73" s="4">
        <v>96527</v>
      </c>
      <c r="D73" s="110" t="s">
        <v>32</v>
      </c>
      <c r="E73" s="110"/>
      <c r="F73" s="110"/>
      <c r="G73" s="110"/>
      <c r="H73" s="110"/>
      <c r="I73" s="4" t="s">
        <v>17</v>
      </c>
    </row>
    <row r="74" spans="1:9" x14ac:dyDescent="0.25">
      <c r="A74" s="106" t="s">
        <v>14</v>
      </c>
      <c r="B74" s="107"/>
      <c r="C74" s="107"/>
      <c r="D74" s="107"/>
      <c r="E74" s="119"/>
      <c r="F74" s="13" t="s">
        <v>97</v>
      </c>
      <c r="G74" s="2" t="s">
        <v>90</v>
      </c>
      <c r="H74" s="2" t="s">
        <v>12</v>
      </c>
      <c r="I74" s="2" t="s">
        <v>11</v>
      </c>
    </row>
    <row r="75" spans="1:9" ht="15.75" thickBot="1" x14ac:dyDescent="0.3">
      <c r="A75" s="103" t="s">
        <v>99</v>
      </c>
      <c r="B75" s="104"/>
      <c r="C75" s="104"/>
      <c r="D75" s="104"/>
      <c r="E75" s="105"/>
      <c r="F75" s="13">
        <f>3.53+5.13+3.53</f>
        <v>12.19</v>
      </c>
      <c r="G75" s="5">
        <f>0.2+0.4</f>
        <v>0.60000000000000009</v>
      </c>
      <c r="H75" s="7">
        <v>0.3</v>
      </c>
      <c r="I75" s="7">
        <f>F75*G75*H75</f>
        <v>2.1942000000000004</v>
      </c>
    </row>
    <row r="76" spans="1:9" ht="15.75" thickBot="1" x14ac:dyDescent="0.3">
      <c r="A76" s="1"/>
      <c r="B76" s="1"/>
      <c r="C76" s="1"/>
      <c r="D76" s="1"/>
      <c r="E76" s="1"/>
      <c r="F76" s="1"/>
      <c r="G76" s="6"/>
      <c r="H76" s="9" t="s">
        <v>11</v>
      </c>
      <c r="I76" s="8">
        <f>I75</f>
        <v>2.1942000000000004</v>
      </c>
    </row>
    <row r="78" spans="1:9" ht="36" customHeight="1" x14ac:dyDescent="0.25">
      <c r="A78" s="4" t="str">
        <f>ORÇAMENTO!A25</f>
        <v>3.3</v>
      </c>
      <c r="B78" s="4" t="s">
        <v>7</v>
      </c>
      <c r="C78" s="4">
        <v>96536</v>
      </c>
      <c r="D78" s="110" t="s">
        <v>33</v>
      </c>
      <c r="E78" s="110"/>
      <c r="F78" s="110"/>
      <c r="G78" s="110"/>
      <c r="H78" s="110"/>
      <c r="I78" s="4" t="s">
        <v>9</v>
      </c>
    </row>
    <row r="79" spans="1:9" x14ac:dyDescent="0.25">
      <c r="A79" s="106" t="s">
        <v>14</v>
      </c>
      <c r="B79" s="107"/>
      <c r="C79" s="107"/>
      <c r="D79" s="107"/>
      <c r="E79" s="119"/>
      <c r="F79" s="2" t="s">
        <v>97</v>
      </c>
      <c r="G79" s="2" t="s">
        <v>12</v>
      </c>
      <c r="H79" s="2" t="s">
        <v>107</v>
      </c>
      <c r="I79" s="2" t="s">
        <v>11</v>
      </c>
    </row>
    <row r="80" spans="1:9" ht="15.75" thickBot="1" x14ac:dyDescent="0.3">
      <c r="A80" s="103" t="s">
        <v>99</v>
      </c>
      <c r="B80" s="104"/>
      <c r="C80" s="104"/>
      <c r="D80" s="104"/>
      <c r="E80" s="105"/>
      <c r="F80" s="13">
        <f>3.73+5.53+3.73</f>
        <v>12.99</v>
      </c>
      <c r="G80" s="5">
        <v>0.3</v>
      </c>
      <c r="H80" s="7">
        <v>2</v>
      </c>
      <c r="I80" s="7">
        <f>F80*G80*H80</f>
        <v>7.7939999999999996</v>
      </c>
    </row>
    <row r="81" spans="1:9" ht="15.75" thickBot="1" x14ac:dyDescent="0.3">
      <c r="A81" s="1"/>
      <c r="B81" s="1"/>
      <c r="C81" s="1"/>
      <c r="D81" s="1"/>
      <c r="E81" s="1"/>
      <c r="F81" s="1"/>
      <c r="G81" s="6"/>
      <c r="H81" s="9" t="s">
        <v>11</v>
      </c>
      <c r="I81" s="8">
        <f>I80</f>
        <v>7.7939999999999996</v>
      </c>
    </row>
    <row r="83" spans="1:9" ht="30.75" customHeight="1" x14ac:dyDescent="0.25">
      <c r="A83" s="4" t="str">
        <f>ORÇAMENTO!A26</f>
        <v>3.4</v>
      </c>
      <c r="B83" s="4" t="s">
        <v>7</v>
      </c>
      <c r="C83" s="4">
        <v>96523</v>
      </c>
      <c r="D83" s="110" t="s">
        <v>34</v>
      </c>
      <c r="E83" s="110"/>
      <c r="F83" s="110"/>
      <c r="G83" s="110"/>
      <c r="H83" s="110"/>
      <c r="I83" s="4" t="s">
        <v>17</v>
      </c>
    </row>
    <row r="84" spans="1:9" x14ac:dyDescent="0.25">
      <c r="A84" s="99" t="s">
        <v>14</v>
      </c>
      <c r="B84" s="99"/>
      <c r="C84" s="99"/>
      <c r="D84" s="99"/>
      <c r="E84" s="99"/>
      <c r="F84" s="99"/>
      <c r="G84" s="2" t="s">
        <v>108</v>
      </c>
      <c r="H84" s="2" t="s">
        <v>12</v>
      </c>
      <c r="I84" s="2" t="s">
        <v>11</v>
      </c>
    </row>
    <row r="85" spans="1:9" ht="15.75" thickBot="1" x14ac:dyDescent="0.3">
      <c r="A85" s="113" t="s">
        <v>99</v>
      </c>
      <c r="B85" s="113"/>
      <c r="C85" s="113"/>
      <c r="D85" s="113"/>
      <c r="E85" s="113"/>
      <c r="F85" s="113"/>
      <c r="G85" s="5">
        <f>0.81+0.81</f>
        <v>1.62</v>
      </c>
      <c r="H85" s="7">
        <v>0.4</v>
      </c>
      <c r="I85" s="7">
        <f>G85*H85</f>
        <v>0.64800000000000013</v>
      </c>
    </row>
    <row r="86" spans="1:9" ht="15.75" thickBot="1" x14ac:dyDescent="0.3">
      <c r="A86" s="1"/>
      <c r="B86" s="1"/>
      <c r="C86" s="1"/>
      <c r="D86" s="1"/>
      <c r="E86" s="1"/>
      <c r="F86" s="1"/>
      <c r="G86" s="6"/>
      <c r="H86" s="9" t="s">
        <v>11</v>
      </c>
      <c r="I86" s="8">
        <f>I85</f>
        <v>0.64800000000000013</v>
      </c>
    </row>
    <row r="88" spans="1:9" ht="30.75" customHeight="1" x14ac:dyDescent="0.25">
      <c r="A88" s="4" t="str">
        <f>ORÇAMENTO!A27</f>
        <v>3.5</v>
      </c>
      <c r="B88" s="4" t="s">
        <v>7</v>
      </c>
      <c r="C88" s="4">
        <v>96534</v>
      </c>
      <c r="D88" s="110" t="s">
        <v>35</v>
      </c>
      <c r="E88" s="110"/>
      <c r="F88" s="110"/>
      <c r="G88" s="110"/>
      <c r="H88" s="110"/>
      <c r="I88" s="4" t="s">
        <v>9</v>
      </c>
    </row>
    <row r="89" spans="1:9" x14ac:dyDescent="0.25">
      <c r="A89" s="106" t="s">
        <v>14</v>
      </c>
      <c r="B89" s="107"/>
      <c r="C89" s="107"/>
      <c r="D89" s="107"/>
      <c r="E89" s="119"/>
      <c r="F89" s="13" t="s">
        <v>97</v>
      </c>
      <c r="G89" s="2" t="s">
        <v>12</v>
      </c>
      <c r="H89" s="2" t="s">
        <v>91</v>
      </c>
      <c r="I89" s="2" t="s">
        <v>11</v>
      </c>
    </row>
    <row r="90" spans="1:9" x14ac:dyDescent="0.25">
      <c r="A90" s="103" t="s">
        <v>99</v>
      </c>
      <c r="B90" s="104"/>
      <c r="C90" s="104"/>
      <c r="D90" s="104"/>
      <c r="E90" s="105"/>
      <c r="F90" s="22">
        <v>0.3</v>
      </c>
      <c r="G90" s="22">
        <v>0.4</v>
      </c>
      <c r="H90" s="23">
        <v>2</v>
      </c>
      <c r="I90" s="24">
        <f>F90*G90*H90</f>
        <v>0.24</v>
      </c>
    </row>
    <row r="91" spans="1:9" x14ac:dyDescent="0.25">
      <c r="A91" s="103" t="s">
        <v>99</v>
      </c>
      <c r="B91" s="104"/>
      <c r="C91" s="104"/>
      <c r="D91" s="104"/>
      <c r="E91" s="105"/>
      <c r="F91" s="22">
        <v>0.15</v>
      </c>
      <c r="G91" s="22">
        <v>0.4</v>
      </c>
      <c r="H91" s="23">
        <v>4</v>
      </c>
      <c r="I91" s="24">
        <f>F91*G91*H91</f>
        <v>0.24</v>
      </c>
    </row>
    <row r="92" spans="1:9" ht="15.75" thickBot="1" x14ac:dyDescent="0.3">
      <c r="A92" s="103" t="s">
        <v>99</v>
      </c>
      <c r="B92" s="104"/>
      <c r="C92" s="104"/>
      <c r="D92" s="104"/>
      <c r="E92" s="105"/>
      <c r="F92" s="22">
        <v>0.5</v>
      </c>
      <c r="G92" s="22">
        <v>0.4</v>
      </c>
      <c r="H92" s="23">
        <v>4</v>
      </c>
      <c r="I92" s="23">
        <f>F92*G92*H92</f>
        <v>0.8</v>
      </c>
    </row>
    <row r="93" spans="1:9" ht="15.75" thickBot="1" x14ac:dyDescent="0.3">
      <c r="A93" s="1"/>
      <c r="B93" s="1"/>
      <c r="C93" s="1"/>
      <c r="D93" s="1"/>
      <c r="E93" s="1"/>
      <c r="F93" s="1"/>
      <c r="G93" s="6"/>
      <c r="H93" s="9" t="s">
        <v>11</v>
      </c>
      <c r="I93" s="8">
        <f>SUM(I90:I92)</f>
        <v>1.28</v>
      </c>
    </row>
    <row r="95" spans="1:9" x14ac:dyDescent="0.25">
      <c r="A95" s="4" t="str">
        <f>ORÇAMENTO!A28</f>
        <v>3.6</v>
      </c>
      <c r="B95" s="4" t="s">
        <v>18</v>
      </c>
      <c r="C95" s="4" t="s">
        <v>36</v>
      </c>
      <c r="D95" s="110" t="s">
        <v>37</v>
      </c>
      <c r="E95" s="110"/>
      <c r="F95" s="110"/>
      <c r="G95" s="110"/>
      <c r="H95" s="110"/>
      <c r="I95" s="4" t="s">
        <v>17</v>
      </c>
    </row>
    <row r="96" spans="1:9" x14ac:dyDescent="0.25">
      <c r="A96" s="99" t="s">
        <v>14</v>
      </c>
      <c r="B96" s="99"/>
      <c r="C96" s="99"/>
      <c r="D96" s="99"/>
      <c r="E96" s="99"/>
      <c r="F96" s="99"/>
      <c r="G96" s="2" t="s">
        <v>109</v>
      </c>
      <c r="H96" s="2" t="s">
        <v>12</v>
      </c>
      <c r="I96" s="2" t="s">
        <v>11</v>
      </c>
    </row>
    <row r="97" spans="1:9" ht="15.75" thickBot="1" x14ac:dyDescent="0.3">
      <c r="A97" s="113" t="s">
        <v>110</v>
      </c>
      <c r="B97" s="113"/>
      <c r="C97" s="113"/>
      <c r="D97" s="113"/>
      <c r="E97" s="113"/>
      <c r="F97" s="113"/>
      <c r="G97" s="5">
        <v>3.0969000000000002</v>
      </c>
      <c r="H97" s="7">
        <v>0.05</v>
      </c>
      <c r="I97" s="7">
        <f>G97*H97</f>
        <v>0.15484500000000001</v>
      </c>
    </row>
    <row r="98" spans="1:9" ht="15.75" thickBot="1" x14ac:dyDescent="0.3">
      <c r="A98" s="1"/>
      <c r="B98" s="1"/>
      <c r="C98" s="1"/>
      <c r="D98" s="1"/>
      <c r="E98" s="1"/>
      <c r="F98" s="1"/>
      <c r="G98" s="6"/>
      <c r="H98" s="9" t="s">
        <v>11</v>
      </c>
      <c r="I98" s="8">
        <f>I97</f>
        <v>0.15484500000000001</v>
      </c>
    </row>
    <row r="100" spans="1:9" x14ac:dyDescent="0.25">
      <c r="A100" s="4" t="str">
        <f>ORÇAMENTO!A29</f>
        <v>3.7</v>
      </c>
      <c r="B100" s="4" t="s">
        <v>18</v>
      </c>
      <c r="C100" s="4" t="s">
        <v>38</v>
      </c>
      <c r="D100" s="110" t="s">
        <v>39</v>
      </c>
      <c r="E100" s="110"/>
      <c r="F100" s="110"/>
      <c r="G100" s="110"/>
      <c r="H100" s="110"/>
      <c r="I100" s="4" t="s">
        <v>40</v>
      </c>
    </row>
    <row r="101" spans="1:9" x14ac:dyDescent="0.25">
      <c r="A101" s="106" t="s">
        <v>14</v>
      </c>
      <c r="B101" s="107"/>
      <c r="C101" s="107"/>
      <c r="D101" s="107"/>
      <c r="E101" s="119"/>
      <c r="F101" s="13" t="s">
        <v>97</v>
      </c>
      <c r="G101" s="2" t="s">
        <v>91</v>
      </c>
      <c r="H101" s="2" t="s">
        <v>111</v>
      </c>
      <c r="I101" s="2" t="s">
        <v>11</v>
      </c>
    </row>
    <row r="102" spans="1:9" x14ac:dyDescent="0.25">
      <c r="A102" s="103" t="s">
        <v>112</v>
      </c>
      <c r="B102" s="104"/>
      <c r="C102" s="104"/>
      <c r="D102" s="104"/>
      <c r="E102" s="105"/>
      <c r="F102" s="13">
        <v>0.86</v>
      </c>
      <c r="G102" s="5">
        <v>87</v>
      </c>
      <c r="H102" s="20">
        <v>0.245</v>
      </c>
      <c r="I102" s="7">
        <f>F102*G102*H102</f>
        <v>18.3309</v>
      </c>
    </row>
    <row r="103" spans="1:9" x14ac:dyDescent="0.25">
      <c r="A103" s="103" t="s">
        <v>113</v>
      </c>
      <c r="B103" s="104"/>
      <c r="C103" s="104"/>
      <c r="D103" s="104"/>
      <c r="E103" s="105"/>
      <c r="F103" s="13">
        <f>3.73+5.53+3.73</f>
        <v>12.99</v>
      </c>
      <c r="G103" s="5">
        <v>4</v>
      </c>
      <c r="H103" s="20">
        <v>0.61699999999999999</v>
      </c>
      <c r="I103" s="7">
        <f>F103*G103*H103</f>
        <v>32.05932</v>
      </c>
    </row>
    <row r="104" spans="1:9" ht="15.75" thickBot="1" x14ac:dyDescent="0.3">
      <c r="A104" s="103" t="s">
        <v>116</v>
      </c>
      <c r="B104" s="104"/>
      <c r="C104" s="104"/>
      <c r="D104" s="104"/>
      <c r="E104" s="105"/>
      <c r="F104" s="13">
        <f>(1.1*6)+(1.08*6)</f>
        <v>13.080000000000002</v>
      </c>
      <c r="G104" s="5">
        <v>2</v>
      </c>
      <c r="H104" s="20">
        <v>0.61699999999999999</v>
      </c>
      <c r="I104" s="7">
        <f>F104*G104*H104</f>
        <v>16.140720000000002</v>
      </c>
    </row>
    <row r="105" spans="1:9" ht="15.75" thickBot="1" x14ac:dyDescent="0.3">
      <c r="A105" s="1"/>
      <c r="B105" s="1"/>
      <c r="C105" s="1"/>
      <c r="D105" s="1"/>
      <c r="E105" s="1"/>
      <c r="F105" s="1"/>
      <c r="G105" s="6"/>
      <c r="H105" s="9" t="s">
        <v>11</v>
      </c>
      <c r="I105" s="8">
        <f>SUM(I102:I104)*1.1</f>
        <v>73.184034000000011</v>
      </c>
    </row>
    <row r="107" spans="1:9" ht="49.5" customHeight="1" x14ac:dyDescent="0.25">
      <c r="A107" s="4" t="str">
        <f>ORÇAMENTO!A30</f>
        <v>3.8</v>
      </c>
      <c r="B107" s="4" t="s">
        <v>7</v>
      </c>
      <c r="C107" s="4">
        <v>96555</v>
      </c>
      <c r="D107" s="110" t="s">
        <v>41</v>
      </c>
      <c r="E107" s="110"/>
      <c r="F107" s="110"/>
      <c r="G107" s="110"/>
      <c r="H107" s="110"/>
      <c r="I107" s="4" t="s">
        <v>17</v>
      </c>
    </row>
    <row r="108" spans="1:9" x14ac:dyDescent="0.25">
      <c r="A108" s="106" t="s">
        <v>14</v>
      </c>
      <c r="B108" s="107"/>
      <c r="C108" s="107"/>
      <c r="D108" s="107"/>
      <c r="E108" s="119"/>
      <c r="F108" s="13" t="s">
        <v>97</v>
      </c>
      <c r="G108" s="2" t="s">
        <v>90</v>
      </c>
      <c r="H108" s="2" t="s">
        <v>12</v>
      </c>
      <c r="I108" s="2" t="s">
        <v>11</v>
      </c>
    </row>
    <row r="109" spans="1:9" x14ac:dyDescent="0.25">
      <c r="A109" s="103" t="s">
        <v>114</v>
      </c>
      <c r="B109" s="104"/>
      <c r="C109" s="104"/>
      <c r="D109" s="104"/>
      <c r="E109" s="105"/>
      <c r="F109" s="5">
        <f>3.73+5.53+3.73</f>
        <v>12.99</v>
      </c>
      <c r="G109" s="5">
        <v>0.2</v>
      </c>
      <c r="H109" s="7">
        <v>0.3</v>
      </c>
      <c r="I109" s="7">
        <f>F109*G109*H109</f>
        <v>0.77940000000000009</v>
      </c>
    </row>
    <row r="110" spans="1:9" ht="15.75" thickBot="1" x14ac:dyDescent="0.3">
      <c r="A110" s="103" t="s">
        <v>115</v>
      </c>
      <c r="B110" s="104"/>
      <c r="C110" s="104"/>
      <c r="D110" s="104"/>
      <c r="E110" s="105"/>
      <c r="F110" s="5">
        <v>0.5</v>
      </c>
      <c r="G110" s="5">
        <v>0.5</v>
      </c>
      <c r="H110" s="7">
        <v>0.4</v>
      </c>
      <c r="I110" s="7">
        <f>F110*G110*H110</f>
        <v>0.1</v>
      </c>
    </row>
    <row r="111" spans="1:9" ht="15.75" thickBot="1" x14ac:dyDescent="0.3">
      <c r="A111" s="1"/>
      <c r="B111" s="1"/>
      <c r="C111" s="1"/>
      <c r="D111" s="1"/>
      <c r="E111" s="1"/>
      <c r="F111" s="1"/>
      <c r="G111" s="6"/>
      <c r="H111" s="9" t="s">
        <v>11</v>
      </c>
      <c r="I111" s="8">
        <f>SUM(I109:I110)</f>
        <v>0.87940000000000007</v>
      </c>
    </row>
    <row r="113" spans="1:9" x14ac:dyDescent="0.25">
      <c r="A113" s="4" t="str">
        <f>ORÇAMENTO!A31</f>
        <v>3.9</v>
      </c>
      <c r="B113" s="4" t="s">
        <v>7</v>
      </c>
      <c r="C113" s="4">
        <v>98557</v>
      </c>
      <c r="D113" s="110" t="s">
        <v>42</v>
      </c>
      <c r="E113" s="110"/>
      <c r="F113" s="110"/>
      <c r="G113" s="110"/>
      <c r="H113" s="110"/>
      <c r="I113" s="4" t="s">
        <v>9</v>
      </c>
    </row>
    <row r="114" spans="1:9" x14ac:dyDescent="0.25">
      <c r="A114" s="106" t="s">
        <v>14</v>
      </c>
      <c r="B114" s="107"/>
      <c r="C114" s="107"/>
      <c r="D114" s="107"/>
      <c r="E114" s="119"/>
      <c r="F114" s="2" t="s">
        <v>97</v>
      </c>
      <c r="G114" s="2" t="s">
        <v>12</v>
      </c>
      <c r="H114" s="2" t="s">
        <v>107</v>
      </c>
      <c r="I114" s="2" t="s">
        <v>11</v>
      </c>
    </row>
    <row r="115" spans="1:9" x14ac:dyDescent="0.25">
      <c r="A115" s="103" t="s">
        <v>114</v>
      </c>
      <c r="B115" s="104"/>
      <c r="C115" s="104"/>
      <c r="D115" s="104"/>
      <c r="E115" s="105"/>
      <c r="F115" s="22">
        <f>3.73+5.53+3.73</f>
        <v>12.99</v>
      </c>
      <c r="G115" s="22">
        <v>0.3</v>
      </c>
      <c r="H115" s="23">
        <v>2</v>
      </c>
      <c r="I115" s="23">
        <f>F115*G115*H115</f>
        <v>7.7939999999999996</v>
      </c>
    </row>
    <row r="116" spans="1:9" x14ac:dyDescent="0.25">
      <c r="A116" s="103" t="s">
        <v>115</v>
      </c>
      <c r="B116" s="104"/>
      <c r="C116" s="104"/>
      <c r="D116" s="104"/>
      <c r="E116" s="105"/>
      <c r="F116" s="22">
        <v>0.5</v>
      </c>
      <c r="G116" s="22">
        <v>0.4</v>
      </c>
      <c r="H116" s="23">
        <v>4</v>
      </c>
      <c r="I116" s="23">
        <f>F116*G116*H116</f>
        <v>0.8</v>
      </c>
    </row>
    <row r="117" spans="1:9" ht="15.75" thickBot="1" x14ac:dyDescent="0.3">
      <c r="A117" s="103" t="s">
        <v>115</v>
      </c>
      <c r="B117" s="104"/>
      <c r="C117" s="104"/>
      <c r="D117" s="104"/>
      <c r="E117" s="105"/>
      <c r="F117" s="22">
        <v>0.3</v>
      </c>
      <c r="G117" s="22">
        <v>0.4</v>
      </c>
      <c r="H117" s="23">
        <v>4</v>
      </c>
      <c r="I117" s="23">
        <f>F117*G117*H117</f>
        <v>0.48</v>
      </c>
    </row>
    <row r="118" spans="1:9" ht="15.75" thickBot="1" x14ac:dyDescent="0.3">
      <c r="A118" s="1"/>
      <c r="B118" s="1"/>
      <c r="C118" s="1"/>
      <c r="D118" s="1"/>
      <c r="E118" s="1"/>
      <c r="F118" s="1"/>
      <c r="G118" s="6"/>
      <c r="H118" s="9" t="s">
        <v>11</v>
      </c>
      <c r="I118" s="8">
        <f>SUM(I115:I117)</f>
        <v>9.0739999999999998</v>
      </c>
    </row>
    <row r="120" spans="1:9" x14ac:dyDescent="0.25">
      <c r="A120" s="4" t="str">
        <f>ORÇAMENTO!A32</f>
        <v>3.10</v>
      </c>
      <c r="B120" s="4" t="s">
        <v>18</v>
      </c>
      <c r="C120" s="4" t="s">
        <v>43</v>
      </c>
      <c r="D120" s="110" t="s">
        <v>44</v>
      </c>
      <c r="E120" s="110"/>
      <c r="F120" s="110"/>
      <c r="G120" s="110"/>
      <c r="H120" s="110"/>
      <c r="I120" s="4" t="s">
        <v>17</v>
      </c>
    </row>
    <row r="121" spans="1:9" x14ac:dyDescent="0.25">
      <c r="A121" s="106" t="s">
        <v>14</v>
      </c>
      <c r="B121" s="107"/>
      <c r="C121" s="107"/>
      <c r="D121" s="107"/>
      <c r="E121" s="119"/>
      <c r="F121" s="2" t="s">
        <v>97</v>
      </c>
      <c r="G121" s="2" t="s">
        <v>90</v>
      </c>
      <c r="H121" s="2" t="s">
        <v>12</v>
      </c>
      <c r="I121" s="2" t="s">
        <v>11</v>
      </c>
    </row>
    <row r="122" spans="1:9" x14ac:dyDescent="0.25">
      <c r="A122" s="103" t="s">
        <v>114</v>
      </c>
      <c r="B122" s="104"/>
      <c r="C122" s="104"/>
      <c r="D122" s="104"/>
      <c r="E122" s="105"/>
      <c r="F122" s="22">
        <f>F75</f>
        <v>12.19</v>
      </c>
      <c r="G122" s="22">
        <v>0.4</v>
      </c>
      <c r="H122" s="23">
        <v>0.3</v>
      </c>
      <c r="I122" s="23">
        <f>F122*G122*H122</f>
        <v>1.4628000000000001</v>
      </c>
    </row>
    <row r="123" spans="1:9" ht="15.75" thickBot="1" x14ac:dyDescent="0.3">
      <c r="A123" s="103" t="s">
        <v>115</v>
      </c>
      <c r="B123" s="104"/>
      <c r="C123" s="104"/>
      <c r="D123" s="104"/>
      <c r="E123" s="105"/>
      <c r="F123" s="122">
        <f>G85-0.25-0.25</f>
        <v>1.1200000000000001</v>
      </c>
      <c r="G123" s="123"/>
      <c r="H123" s="23">
        <v>0.4</v>
      </c>
      <c r="I123" s="23">
        <f>H123*F123</f>
        <v>0.44800000000000006</v>
      </c>
    </row>
    <row r="124" spans="1:9" ht="15.75" thickBot="1" x14ac:dyDescent="0.3">
      <c r="A124" s="1"/>
      <c r="B124" s="1"/>
      <c r="C124" s="1"/>
      <c r="D124" s="1"/>
      <c r="E124" s="1"/>
      <c r="F124" s="1"/>
      <c r="G124" s="6"/>
      <c r="H124" s="16" t="s">
        <v>11</v>
      </c>
      <c r="I124" s="8">
        <f>SUM(I122:I123)</f>
        <v>1.9108000000000001</v>
      </c>
    </row>
    <row r="125" spans="1:9" x14ac:dyDescent="0.25">
      <c r="A125" s="1"/>
      <c r="B125" s="1"/>
      <c r="C125" s="1"/>
      <c r="D125" s="1"/>
      <c r="E125" s="1"/>
      <c r="F125" s="1"/>
      <c r="G125" s="6"/>
      <c r="H125" s="17"/>
      <c r="I125" s="15"/>
    </row>
    <row r="126" spans="1:9" x14ac:dyDescent="0.25">
      <c r="A126" s="10">
        <f>ORÇAMENTO!A34</f>
        <v>4</v>
      </c>
      <c r="B126" s="112" t="s">
        <v>46</v>
      </c>
      <c r="C126" s="115"/>
      <c r="D126" s="115"/>
      <c r="E126" s="115"/>
      <c r="F126" s="115"/>
      <c r="G126" s="115"/>
      <c r="H126" s="121"/>
      <c r="I126" s="115"/>
    </row>
    <row r="127" spans="1:9" ht="46.5" customHeight="1" x14ac:dyDescent="0.25">
      <c r="A127" s="4" t="str">
        <f>ORÇAMENTO!A35</f>
        <v>4.1</v>
      </c>
      <c r="B127" s="4" t="s">
        <v>7</v>
      </c>
      <c r="C127" s="4">
        <v>92413</v>
      </c>
      <c r="D127" s="110" t="s">
        <v>47</v>
      </c>
      <c r="E127" s="110"/>
      <c r="F127" s="110"/>
      <c r="G127" s="110"/>
      <c r="H127" s="110"/>
      <c r="I127" s="4" t="s">
        <v>9</v>
      </c>
    </row>
    <row r="128" spans="1:9" x14ac:dyDescent="0.25">
      <c r="A128" s="106" t="s">
        <v>14</v>
      </c>
      <c r="B128" s="107"/>
      <c r="C128" s="107"/>
      <c r="D128" s="107"/>
      <c r="E128" s="119"/>
      <c r="F128" s="2" t="s">
        <v>90</v>
      </c>
      <c r="G128" s="2" t="s">
        <v>12</v>
      </c>
      <c r="H128" s="2" t="s">
        <v>91</v>
      </c>
      <c r="I128" s="2" t="s">
        <v>11</v>
      </c>
    </row>
    <row r="129" spans="1:9" x14ac:dyDescent="0.25">
      <c r="A129" s="103" t="s">
        <v>128</v>
      </c>
      <c r="B129" s="104"/>
      <c r="C129" s="104"/>
      <c r="D129" s="104"/>
      <c r="E129" s="105"/>
      <c r="F129" s="22">
        <v>0.3</v>
      </c>
      <c r="G129" s="22">
        <v>2.95</v>
      </c>
      <c r="H129" s="23">
        <v>2</v>
      </c>
      <c r="I129" s="23">
        <f>F129*G129*H129</f>
        <v>1.77</v>
      </c>
    </row>
    <row r="130" spans="1:9" x14ac:dyDescent="0.25">
      <c r="A130" s="103" t="s">
        <v>128</v>
      </c>
      <c r="B130" s="104"/>
      <c r="C130" s="104"/>
      <c r="D130" s="104"/>
      <c r="E130" s="105"/>
      <c r="F130" s="22">
        <v>0.16</v>
      </c>
      <c r="G130" s="22">
        <v>2.95</v>
      </c>
      <c r="H130" s="23">
        <v>2</v>
      </c>
      <c r="I130" s="23">
        <f t="shared" ref="I130:I131" si="0">F130*G130*H130</f>
        <v>0.94400000000000006</v>
      </c>
    </row>
    <row r="131" spans="1:9" ht="15.75" thickBot="1" x14ac:dyDescent="0.3">
      <c r="A131" s="103" t="s">
        <v>128</v>
      </c>
      <c r="B131" s="104"/>
      <c r="C131" s="104"/>
      <c r="D131" s="104"/>
      <c r="E131" s="105"/>
      <c r="F131" s="22">
        <v>0.14000000000000001</v>
      </c>
      <c r="G131" s="22">
        <v>2.95</v>
      </c>
      <c r="H131" s="23">
        <v>2</v>
      </c>
      <c r="I131" s="23">
        <f t="shared" si="0"/>
        <v>0.82600000000000018</v>
      </c>
    </row>
    <row r="132" spans="1:9" ht="15.75" thickBot="1" x14ac:dyDescent="0.3">
      <c r="A132" s="1"/>
      <c r="B132" s="1"/>
      <c r="C132" s="1"/>
      <c r="D132" s="1"/>
      <c r="E132" s="1"/>
      <c r="F132" s="1"/>
      <c r="G132" s="6"/>
      <c r="H132" s="9" t="s">
        <v>11</v>
      </c>
      <c r="I132" s="8">
        <f>SUM(I129:I131)</f>
        <v>3.54</v>
      </c>
    </row>
    <row r="134" spans="1:9" x14ac:dyDescent="0.25">
      <c r="A134" s="4" t="str">
        <f>ORÇAMENTO!A36</f>
        <v>4.2</v>
      </c>
      <c r="B134" s="4" t="s">
        <v>18</v>
      </c>
      <c r="C134" s="4" t="s">
        <v>38</v>
      </c>
      <c r="D134" s="110" t="s">
        <v>48</v>
      </c>
      <c r="E134" s="110"/>
      <c r="F134" s="110"/>
      <c r="G134" s="110"/>
      <c r="H134" s="110"/>
      <c r="I134" s="4" t="s">
        <v>40</v>
      </c>
    </row>
    <row r="135" spans="1:9" x14ac:dyDescent="0.25">
      <c r="A135" s="106" t="s">
        <v>14</v>
      </c>
      <c r="B135" s="107"/>
      <c r="C135" s="107"/>
      <c r="D135" s="107"/>
      <c r="E135" s="119"/>
      <c r="F135" s="13" t="s">
        <v>97</v>
      </c>
      <c r="G135" s="2" t="s">
        <v>91</v>
      </c>
      <c r="H135" s="2" t="s">
        <v>111</v>
      </c>
      <c r="I135" s="2" t="s">
        <v>11</v>
      </c>
    </row>
    <row r="136" spans="1:9" x14ac:dyDescent="0.25">
      <c r="A136" s="103" t="s">
        <v>129</v>
      </c>
      <c r="B136" s="104"/>
      <c r="C136" s="104"/>
      <c r="D136" s="104"/>
      <c r="E136" s="105"/>
      <c r="F136" s="13">
        <v>0.74</v>
      </c>
      <c r="G136" s="5">
        <v>20</v>
      </c>
      <c r="H136" s="20">
        <v>0.245</v>
      </c>
      <c r="I136" s="7">
        <f>F136*G136*H136</f>
        <v>3.6259999999999999</v>
      </c>
    </row>
    <row r="137" spans="1:9" ht="15.75" thickBot="1" x14ac:dyDescent="0.3">
      <c r="A137" s="103" t="s">
        <v>130</v>
      </c>
      <c r="B137" s="104"/>
      <c r="C137" s="104"/>
      <c r="D137" s="104"/>
      <c r="E137" s="105"/>
      <c r="F137" s="13">
        <v>2.95</v>
      </c>
      <c r="G137" s="5">
        <v>8</v>
      </c>
      <c r="H137" s="20">
        <v>0.61699999999999999</v>
      </c>
      <c r="I137" s="7">
        <f>F137*G137*H137</f>
        <v>14.561200000000001</v>
      </c>
    </row>
    <row r="138" spans="1:9" ht="15.75" thickBot="1" x14ac:dyDescent="0.3">
      <c r="A138" s="1"/>
      <c r="B138" s="1"/>
      <c r="C138" s="1"/>
      <c r="D138" s="1"/>
      <c r="E138" s="1"/>
      <c r="F138" s="1"/>
      <c r="G138" s="6"/>
      <c r="H138" s="9" t="s">
        <v>11</v>
      </c>
      <c r="I138" s="8">
        <f>SUM(I136:I137)*1.1</f>
        <v>20.005920000000003</v>
      </c>
    </row>
    <row r="140" spans="1:9" x14ac:dyDescent="0.25">
      <c r="A140" s="4" t="str">
        <f>ORÇAMENTO!A37</f>
        <v>4.3</v>
      </c>
      <c r="B140" s="4" t="s">
        <v>18</v>
      </c>
      <c r="C140" s="4" t="s">
        <v>49</v>
      </c>
      <c r="D140" s="110" t="s">
        <v>50</v>
      </c>
      <c r="E140" s="110"/>
      <c r="F140" s="110"/>
      <c r="G140" s="110"/>
      <c r="H140" s="110"/>
      <c r="I140" s="4" t="s">
        <v>17</v>
      </c>
    </row>
    <row r="141" spans="1:9" x14ac:dyDescent="0.25">
      <c r="A141" s="106" t="s">
        <v>14</v>
      </c>
      <c r="B141" s="107"/>
      <c r="C141" s="107"/>
      <c r="D141" s="119"/>
      <c r="E141" s="2" t="s">
        <v>97</v>
      </c>
      <c r="F141" s="2" t="s">
        <v>90</v>
      </c>
      <c r="G141" s="2" t="s">
        <v>12</v>
      </c>
      <c r="H141" s="2" t="s">
        <v>91</v>
      </c>
      <c r="I141" s="2" t="s">
        <v>11</v>
      </c>
    </row>
    <row r="142" spans="1:9" ht="15.75" thickBot="1" x14ac:dyDescent="0.3">
      <c r="A142" s="106" t="s">
        <v>131</v>
      </c>
      <c r="B142" s="107"/>
      <c r="C142" s="107"/>
      <c r="D142" s="119"/>
      <c r="E142" s="12">
        <v>0.3</v>
      </c>
      <c r="F142" s="12">
        <v>0.14000000000000001</v>
      </c>
      <c r="G142" s="22">
        <v>2.95</v>
      </c>
      <c r="H142" s="23">
        <v>2</v>
      </c>
      <c r="I142" s="23">
        <f>H142*G142*F142*E142</f>
        <v>0.24780000000000005</v>
      </c>
    </row>
    <row r="143" spans="1:9" ht="15.75" thickBot="1" x14ac:dyDescent="0.3">
      <c r="A143" s="1"/>
      <c r="B143" s="1"/>
      <c r="C143" s="1"/>
      <c r="D143" s="1"/>
      <c r="E143" s="1"/>
      <c r="F143" s="1"/>
      <c r="G143" s="6"/>
      <c r="H143" s="9" t="s">
        <v>11</v>
      </c>
      <c r="I143" s="8">
        <f>I142</f>
        <v>0.24780000000000005</v>
      </c>
    </row>
    <row r="145" spans="1:9" x14ac:dyDescent="0.25">
      <c r="A145" s="4" t="str">
        <f>ORÇAMENTO!A38</f>
        <v>4.4</v>
      </c>
      <c r="B145" s="4" t="s">
        <v>18</v>
      </c>
      <c r="C145" s="4" t="s">
        <v>51</v>
      </c>
      <c r="D145" s="110" t="s">
        <v>52</v>
      </c>
      <c r="E145" s="110"/>
      <c r="F145" s="110"/>
      <c r="G145" s="110"/>
      <c r="H145" s="110"/>
      <c r="I145" s="4" t="s">
        <v>17</v>
      </c>
    </row>
    <row r="146" spans="1:9" x14ac:dyDescent="0.25">
      <c r="A146" s="106" t="s">
        <v>14</v>
      </c>
      <c r="B146" s="107"/>
      <c r="C146" s="107"/>
      <c r="D146" s="119"/>
      <c r="E146" s="2" t="s">
        <v>97</v>
      </c>
      <c r="F146" s="2" t="s">
        <v>90</v>
      </c>
      <c r="G146" s="2" t="s">
        <v>12</v>
      </c>
      <c r="H146" s="2" t="s">
        <v>91</v>
      </c>
      <c r="I146" s="2" t="s">
        <v>11</v>
      </c>
    </row>
    <row r="147" spans="1:9" ht="15.75" thickBot="1" x14ac:dyDescent="0.3">
      <c r="A147" s="106" t="s">
        <v>131</v>
      </c>
      <c r="B147" s="107"/>
      <c r="C147" s="107"/>
      <c r="D147" s="119"/>
      <c r="E147" s="12">
        <v>0.3</v>
      </c>
      <c r="F147" s="12">
        <v>0.14000000000000001</v>
      </c>
      <c r="G147" s="22">
        <v>2.95</v>
      </c>
      <c r="H147" s="23">
        <v>2</v>
      </c>
      <c r="I147" s="23">
        <f>H147*G147*F147*E147</f>
        <v>0.24780000000000005</v>
      </c>
    </row>
    <row r="148" spans="1:9" ht="15.75" thickBot="1" x14ac:dyDescent="0.3">
      <c r="A148" s="1"/>
      <c r="B148" s="1"/>
      <c r="C148" s="1"/>
      <c r="D148" s="1"/>
      <c r="E148" s="1"/>
      <c r="F148" s="1"/>
      <c r="G148" s="6"/>
      <c r="H148" s="9" t="s">
        <v>11</v>
      </c>
      <c r="I148" s="8">
        <f>I147</f>
        <v>0.24780000000000005</v>
      </c>
    </row>
    <row r="150" spans="1:9" ht="48" customHeight="1" x14ac:dyDescent="0.25">
      <c r="A150" s="4" t="str">
        <f>ORÇAMENTO!A39</f>
        <v>4.5</v>
      </c>
      <c r="B150" s="4" t="s">
        <v>7</v>
      </c>
      <c r="C150" s="4">
        <v>92448</v>
      </c>
      <c r="D150" s="110" t="s">
        <v>53</v>
      </c>
      <c r="E150" s="110"/>
      <c r="F150" s="110"/>
      <c r="G150" s="110"/>
      <c r="H150" s="110"/>
      <c r="I150" s="4" t="s">
        <v>9</v>
      </c>
    </row>
    <row r="151" spans="1:9" x14ac:dyDescent="0.25">
      <c r="A151" s="106" t="s">
        <v>14</v>
      </c>
      <c r="B151" s="107"/>
      <c r="C151" s="107"/>
      <c r="D151" s="107"/>
      <c r="E151" s="119"/>
      <c r="F151" s="2" t="s">
        <v>97</v>
      </c>
      <c r="G151" s="2" t="s">
        <v>12</v>
      </c>
      <c r="H151" s="2" t="s">
        <v>107</v>
      </c>
      <c r="I151" s="2" t="s">
        <v>11</v>
      </c>
    </row>
    <row r="152" spans="1:9" x14ac:dyDescent="0.25">
      <c r="A152" s="106" t="s">
        <v>132</v>
      </c>
      <c r="B152" s="107"/>
      <c r="C152" s="107"/>
      <c r="D152" s="107"/>
      <c r="E152" s="119"/>
      <c r="F152" s="22">
        <v>5.73</v>
      </c>
      <c r="G152" s="22">
        <v>0.6</v>
      </c>
      <c r="H152" s="23">
        <v>2</v>
      </c>
      <c r="I152" s="23">
        <f>F152*G152*H152</f>
        <v>6.8760000000000003</v>
      </c>
    </row>
    <row r="153" spans="1:9" ht="15.75" thickBot="1" x14ac:dyDescent="0.3">
      <c r="A153" s="106" t="s">
        <v>133</v>
      </c>
      <c r="B153" s="107"/>
      <c r="C153" s="107"/>
      <c r="D153" s="107"/>
      <c r="E153" s="119"/>
      <c r="F153" s="22">
        <v>4.01</v>
      </c>
      <c r="G153" s="22">
        <v>0.45</v>
      </c>
      <c r="H153" s="23">
        <v>4</v>
      </c>
      <c r="I153" s="23">
        <f>F153*G153*H153</f>
        <v>7.218</v>
      </c>
    </row>
    <row r="154" spans="1:9" ht="15.75" thickBot="1" x14ac:dyDescent="0.3">
      <c r="A154" s="1"/>
      <c r="B154" s="1"/>
      <c r="C154" s="1"/>
      <c r="D154" s="1"/>
      <c r="E154" s="1"/>
      <c r="F154" s="1"/>
      <c r="G154" s="6"/>
      <c r="H154" s="9" t="s">
        <v>11</v>
      </c>
      <c r="I154" s="8">
        <f>SUM(I152:I153)</f>
        <v>14.094000000000001</v>
      </c>
    </row>
    <row r="156" spans="1:9" x14ac:dyDescent="0.25">
      <c r="A156" s="4" t="str">
        <f>ORÇAMENTO!A40</f>
        <v>4.6</v>
      </c>
      <c r="B156" s="4" t="s">
        <v>18</v>
      </c>
      <c r="C156" s="4" t="s">
        <v>38</v>
      </c>
      <c r="D156" s="110" t="s">
        <v>39</v>
      </c>
      <c r="E156" s="110"/>
      <c r="F156" s="110"/>
      <c r="G156" s="110"/>
      <c r="H156" s="110"/>
      <c r="I156" s="4" t="s">
        <v>40</v>
      </c>
    </row>
    <row r="157" spans="1:9" x14ac:dyDescent="0.25">
      <c r="A157" s="106" t="s">
        <v>14</v>
      </c>
      <c r="B157" s="107"/>
      <c r="C157" s="107"/>
      <c r="D157" s="107"/>
      <c r="E157" s="119"/>
      <c r="F157" s="2" t="s">
        <v>97</v>
      </c>
      <c r="G157" s="2" t="s">
        <v>91</v>
      </c>
      <c r="H157" s="2" t="s">
        <v>111</v>
      </c>
      <c r="I157" s="2" t="s">
        <v>11</v>
      </c>
    </row>
    <row r="158" spans="1:9" x14ac:dyDescent="0.25">
      <c r="A158" s="103" t="s">
        <v>134</v>
      </c>
      <c r="B158" s="104"/>
      <c r="C158" s="104"/>
      <c r="D158" s="104"/>
      <c r="E158" s="105"/>
      <c r="F158" s="13">
        <v>1.34</v>
      </c>
      <c r="G158" s="5">
        <v>39</v>
      </c>
      <c r="H158" s="20">
        <v>0.245</v>
      </c>
      <c r="I158" s="7">
        <f>F158*G158*H158</f>
        <v>12.803700000000001</v>
      </c>
    </row>
    <row r="159" spans="1:9" x14ac:dyDescent="0.25">
      <c r="A159" s="103" t="s">
        <v>135</v>
      </c>
      <c r="B159" s="104"/>
      <c r="C159" s="104"/>
      <c r="D159" s="104"/>
      <c r="E159" s="105"/>
      <c r="F159" s="13">
        <v>1.04</v>
      </c>
      <c r="G159" s="5">
        <v>54</v>
      </c>
      <c r="H159" s="20">
        <v>0.245</v>
      </c>
      <c r="I159" s="7">
        <f t="shared" ref="I159:I160" si="1">F159*G159*H159</f>
        <v>13.7592</v>
      </c>
    </row>
    <row r="160" spans="1:9" x14ac:dyDescent="0.25">
      <c r="A160" s="103" t="s">
        <v>136</v>
      </c>
      <c r="B160" s="104"/>
      <c r="C160" s="104"/>
      <c r="D160" s="104"/>
      <c r="E160" s="105"/>
      <c r="F160" s="13">
        <v>5.73</v>
      </c>
      <c r="G160" s="5">
        <v>4</v>
      </c>
      <c r="H160" s="20">
        <v>0.61699999999999999</v>
      </c>
      <c r="I160" s="7">
        <f t="shared" si="1"/>
        <v>14.141640000000001</v>
      </c>
    </row>
    <row r="161" spans="1:9" ht="15.75" thickBot="1" x14ac:dyDescent="0.3">
      <c r="A161" s="103" t="s">
        <v>137</v>
      </c>
      <c r="B161" s="104"/>
      <c r="C161" s="104"/>
      <c r="D161" s="104"/>
      <c r="E161" s="105"/>
      <c r="F161" s="13">
        <v>4.01</v>
      </c>
      <c r="G161" s="5">
        <v>8</v>
      </c>
      <c r="H161" s="20">
        <v>0.61699999999999999</v>
      </c>
      <c r="I161" s="7">
        <f>F161*G161*H161</f>
        <v>19.79336</v>
      </c>
    </row>
    <row r="162" spans="1:9" ht="15.75" thickBot="1" x14ac:dyDescent="0.3">
      <c r="A162" s="1"/>
      <c r="B162" s="1"/>
      <c r="C162" s="1"/>
      <c r="D162" s="1"/>
      <c r="E162" s="1"/>
      <c r="F162" s="1"/>
      <c r="G162" s="6"/>
      <c r="H162" s="9" t="s">
        <v>11</v>
      </c>
      <c r="I162" s="8">
        <f>SUM(I158:I161)*1.1</f>
        <v>66.547690000000003</v>
      </c>
    </row>
    <row r="164" spans="1:9" x14ac:dyDescent="0.25">
      <c r="A164" s="4" t="str">
        <f>ORÇAMENTO!A41</f>
        <v>4.7</v>
      </c>
      <c r="B164" s="4" t="s">
        <v>18</v>
      </c>
      <c r="C164" s="4" t="s">
        <v>49</v>
      </c>
      <c r="D164" s="110" t="s">
        <v>54</v>
      </c>
      <c r="E164" s="110"/>
      <c r="F164" s="110"/>
      <c r="G164" s="110"/>
      <c r="H164" s="110"/>
      <c r="I164" s="4" t="s">
        <v>17</v>
      </c>
    </row>
    <row r="165" spans="1:9" x14ac:dyDescent="0.25">
      <c r="A165" s="106" t="s">
        <v>14</v>
      </c>
      <c r="B165" s="107"/>
      <c r="C165" s="107"/>
      <c r="D165" s="119"/>
      <c r="E165" s="2" t="s">
        <v>97</v>
      </c>
      <c r="F165" s="2" t="s">
        <v>90</v>
      </c>
      <c r="G165" s="2" t="s">
        <v>12</v>
      </c>
      <c r="H165" s="2" t="s">
        <v>91</v>
      </c>
      <c r="I165" s="2" t="s">
        <v>11</v>
      </c>
    </row>
    <row r="166" spans="1:9" x14ac:dyDescent="0.25">
      <c r="A166" s="106" t="s">
        <v>132</v>
      </c>
      <c r="B166" s="107"/>
      <c r="C166" s="107"/>
      <c r="D166" s="119"/>
      <c r="E166" s="12">
        <v>5.73</v>
      </c>
      <c r="F166" s="12">
        <v>0.14000000000000001</v>
      </c>
      <c r="G166" s="22">
        <v>0.6</v>
      </c>
      <c r="H166" s="23">
        <v>1</v>
      </c>
      <c r="I166" s="23">
        <f>E166*F166*G166*H166</f>
        <v>0.48132000000000008</v>
      </c>
    </row>
    <row r="167" spans="1:9" ht="15.75" thickBot="1" x14ac:dyDescent="0.3">
      <c r="A167" s="106" t="s">
        <v>138</v>
      </c>
      <c r="B167" s="107"/>
      <c r="C167" s="107"/>
      <c r="D167" s="119"/>
      <c r="E167" s="12">
        <v>4.01</v>
      </c>
      <c r="F167" s="12">
        <v>0.14000000000000001</v>
      </c>
      <c r="G167" s="22">
        <v>0.45</v>
      </c>
      <c r="H167" s="23">
        <v>2</v>
      </c>
      <c r="I167" s="7">
        <f>H167*G167*F167*E167</f>
        <v>0.50526000000000004</v>
      </c>
    </row>
    <row r="168" spans="1:9" ht="15.75" thickBot="1" x14ac:dyDescent="0.3">
      <c r="A168" s="1"/>
      <c r="B168" s="1"/>
      <c r="C168" s="1"/>
      <c r="D168" s="1"/>
      <c r="E168" s="1"/>
      <c r="F168" s="1"/>
      <c r="G168" s="6"/>
      <c r="H168" s="9" t="s">
        <v>11</v>
      </c>
      <c r="I168" s="8">
        <f>SUM(I166:I167)</f>
        <v>0.98658000000000012</v>
      </c>
    </row>
    <row r="170" spans="1:9" x14ac:dyDescent="0.25">
      <c r="A170" s="4" t="str">
        <f>ORÇAMENTO!A42</f>
        <v>4.8</v>
      </c>
      <c r="B170" s="4" t="s">
        <v>18</v>
      </c>
      <c r="C170" s="4" t="s">
        <v>51</v>
      </c>
      <c r="D170" s="110" t="s">
        <v>52</v>
      </c>
      <c r="E170" s="110"/>
      <c r="F170" s="110"/>
      <c r="G170" s="110"/>
      <c r="H170" s="110"/>
      <c r="I170" s="4" t="s">
        <v>17</v>
      </c>
    </row>
    <row r="171" spans="1:9" x14ac:dyDescent="0.25">
      <c r="A171" s="106" t="s">
        <v>14</v>
      </c>
      <c r="B171" s="107"/>
      <c r="C171" s="107"/>
      <c r="D171" s="119"/>
      <c r="E171" s="2" t="s">
        <v>97</v>
      </c>
      <c r="F171" s="2" t="s">
        <v>90</v>
      </c>
      <c r="G171" s="2" t="s">
        <v>12</v>
      </c>
      <c r="H171" s="2" t="s">
        <v>91</v>
      </c>
      <c r="I171" s="2" t="s">
        <v>11</v>
      </c>
    </row>
    <row r="172" spans="1:9" x14ac:dyDescent="0.25">
      <c r="A172" s="106" t="s">
        <v>132</v>
      </c>
      <c r="B172" s="107"/>
      <c r="C172" s="107"/>
      <c r="D172" s="119"/>
      <c r="E172" s="12">
        <v>5.73</v>
      </c>
      <c r="F172" s="12">
        <v>0.14000000000000001</v>
      </c>
      <c r="G172" s="22">
        <v>0.6</v>
      </c>
      <c r="H172" s="23">
        <v>1</v>
      </c>
      <c r="I172" s="23">
        <f>E172*F172*G172*H172</f>
        <v>0.48132000000000008</v>
      </c>
    </row>
    <row r="173" spans="1:9" ht="15.75" thickBot="1" x14ac:dyDescent="0.3">
      <c r="A173" s="106" t="s">
        <v>138</v>
      </c>
      <c r="B173" s="107"/>
      <c r="C173" s="107"/>
      <c r="D173" s="119"/>
      <c r="E173" s="12">
        <v>4.01</v>
      </c>
      <c r="F173" s="12">
        <v>0.14000000000000001</v>
      </c>
      <c r="G173" s="22">
        <v>0.45</v>
      </c>
      <c r="H173" s="23">
        <v>2</v>
      </c>
      <c r="I173" s="7">
        <f>H173*G173*F173*E173</f>
        <v>0.50526000000000004</v>
      </c>
    </row>
    <row r="174" spans="1:9" ht="15.75" thickBot="1" x14ac:dyDescent="0.3">
      <c r="A174" s="1"/>
      <c r="B174" s="1"/>
      <c r="C174" s="1"/>
      <c r="D174" s="1"/>
      <c r="E174" s="1"/>
      <c r="F174" s="1"/>
      <c r="G174" s="6"/>
      <c r="H174" s="9" t="s">
        <v>11</v>
      </c>
      <c r="I174" s="8">
        <f>SUM(I172:I173)</f>
        <v>0.98658000000000012</v>
      </c>
    </row>
    <row r="176" spans="1:9" x14ac:dyDescent="0.25">
      <c r="A176" s="10">
        <f>ORÇAMENTO!A44</f>
        <v>5</v>
      </c>
      <c r="B176" s="112" t="s">
        <v>56</v>
      </c>
      <c r="C176" s="115"/>
      <c r="D176" s="115"/>
      <c r="E176" s="115"/>
      <c r="F176" s="115"/>
      <c r="G176" s="115"/>
      <c r="H176" s="115"/>
      <c r="I176" s="115"/>
    </row>
    <row r="177" spans="1:9" ht="33" customHeight="1" x14ac:dyDescent="0.25">
      <c r="A177" s="4" t="str">
        <f>ORÇAMENTO!A45</f>
        <v>5.1</v>
      </c>
      <c r="B177" s="4" t="s">
        <v>18</v>
      </c>
      <c r="C177" s="4" t="s">
        <v>57</v>
      </c>
      <c r="D177" s="110" t="s">
        <v>58</v>
      </c>
      <c r="E177" s="110"/>
      <c r="F177" s="110"/>
      <c r="G177" s="110"/>
      <c r="H177" s="110"/>
      <c r="I177" s="4" t="s">
        <v>9</v>
      </c>
    </row>
    <row r="178" spans="1:9" x14ac:dyDescent="0.25">
      <c r="A178" s="106" t="s">
        <v>14</v>
      </c>
      <c r="B178" s="107"/>
      <c r="C178" s="107"/>
      <c r="D178" s="107"/>
      <c r="E178" s="119"/>
      <c r="F178" s="13" t="s">
        <v>97</v>
      </c>
      <c r="G178" s="2" t="s">
        <v>12</v>
      </c>
      <c r="H178" s="2" t="s">
        <v>87</v>
      </c>
      <c r="I178" s="2" t="s">
        <v>11</v>
      </c>
    </row>
    <row r="179" spans="1:9" x14ac:dyDescent="0.25">
      <c r="A179" s="106" t="s">
        <v>139</v>
      </c>
      <c r="B179" s="107"/>
      <c r="C179" s="107"/>
      <c r="D179" s="107"/>
      <c r="E179" s="119"/>
      <c r="F179" s="22">
        <v>6.04</v>
      </c>
      <c r="G179" s="22">
        <f>2.95-0.6</f>
        <v>2.35</v>
      </c>
      <c r="H179" s="23">
        <f>2*2.37*1.1</f>
        <v>5.2140000000000004</v>
      </c>
      <c r="I179" s="23">
        <f>(F179*G179)-H179</f>
        <v>8.98</v>
      </c>
    </row>
    <row r="180" spans="1:9" x14ac:dyDescent="0.25">
      <c r="A180" s="106" t="s">
        <v>140</v>
      </c>
      <c r="B180" s="107"/>
      <c r="C180" s="107"/>
      <c r="D180" s="107"/>
      <c r="E180" s="119"/>
      <c r="F180" s="22">
        <v>4</v>
      </c>
      <c r="G180" s="22">
        <f>2.95-0.45</f>
        <v>2.5</v>
      </c>
      <c r="H180" s="23">
        <v>0</v>
      </c>
      <c r="I180" s="23">
        <f>(F180*G180)-H180</f>
        <v>10</v>
      </c>
    </row>
    <row r="181" spans="1:9" ht="15.75" thickBot="1" x14ac:dyDescent="0.3">
      <c r="A181" s="106" t="s">
        <v>141</v>
      </c>
      <c r="B181" s="107"/>
      <c r="C181" s="107"/>
      <c r="D181" s="107"/>
      <c r="E181" s="119"/>
      <c r="F181" s="22">
        <f>3.55+3.55+(6.4-0.14-0.14)</f>
        <v>13.22</v>
      </c>
      <c r="G181" s="22">
        <v>1.02</v>
      </c>
      <c r="H181" s="23">
        <v>0</v>
      </c>
      <c r="I181" s="23">
        <f>(F181*G181)-H181</f>
        <v>13.484400000000001</v>
      </c>
    </row>
    <row r="182" spans="1:9" ht="15.75" thickBot="1" x14ac:dyDescent="0.3">
      <c r="A182" s="1"/>
      <c r="B182" s="1"/>
      <c r="C182" s="1"/>
      <c r="D182" s="1"/>
      <c r="E182" s="1"/>
      <c r="F182" s="1"/>
      <c r="G182" s="6"/>
      <c r="H182" s="9" t="s">
        <v>11</v>
      </c>
      <c r="I182" s="8">
        <f>SUM(I179:I181)</f>
        <v>32.464399999999998</v>
      </c>
    </row>
    <row r="184" spans="1:9" ht="33" customHeight="1" x14ac:dyDescent="0.25">
      <c r="A184" s="4" t="str">
        <f>ORÇAMENTO!A46</f>
        <v>5.2</v>
      </c>
      <c r="B184" s="4" t="s">
        <v>18</v>
      </c>
      <c r="C184" s="4" t="s">
        <v>59</v>
      </c>
      <c r="D184" s="110" t="s">
        <v>60</v>
      </c>
      <c r="E184" s="110"/>
      <c r="F184" s="110"/>
      <c r="G184" s="110"/>
      <c r="H184" s="110"/>
      <c r="I184" s="4" t="s">
        <v>17</v>
      </c>
    </row>
    <row r="185" spans="1:9" x14ac:dyDescent="0.25">
      <c r="A185" s="106" t="s">
        <v>14</v>
      </c>
      <c r="B185" s="107"/>
      <c r="C185" s="107"/>
      <c r="D185" s="119"/>
      <c r="E185" s="2" t="s">
        <v>97</v>
      </c>
      <c r="F185" s="2" t="s">
        <v>90</v>
      </c>
      <c r="G185" s="2" t="s">
        <v>12</v>
      </c>
      <c r="H185" s="2" t="s">
        <v>91</v>
      </c>
      <c r="I185" s="2" t="s">
        <v>11</v>
      </c>
    </row>
    <row r="186" spans="1:9" ht="15.75" thickBot="1" x14ac:dyDescent="0.3">
      <c r="A186" s="106" t="s">
        <v>142</v>
      </c>
      <c r="B186" s="107"/>
      <c r="C186" s="107"/>
      <c r="D186" s="119"/>
      <c r="E186" s="13">
        <f>2.37+0.4</f>
        <v>2.77</v>
      </c>
      <c r="F186" s="13">
        <v>0.14000000000000001</v>
      </c>
      <c r="G186" s="5">
        <v>0.2</v>
      </c>
      <c r="H186" s="7">
        <v>2</v>
      </c>
      <c r="I186" s="7">
        <f>H186*G186*F186*E186</f>
        <v>0.15512000000000004</v>
      </c>
    </row>
    <row r="187" spans="1:9" ht="15.75" thickBot="1" x14ac:dyDescent="0.3">
      <c r="A187" s="1"/>
      <c r="B187" s="1"/>
      <c r="C187" s="1"/>
      <c r="D187" s="1"/>
      <c r="E187" s="1"/>
      <c r="F187" s="1"/>
      <c r="G187" s="6"/>
      <c r="H187" s="9" t="s">
        <v>11</v>
      </c>
      <c r="I187" s="8">
        <f>I186</f>
        <v>0.15512000000000004</v>
      </c>
    </row>
    <row r="189" spans="1:9" ht="33" customHeight="1" x14ac:dyDescent="0.25">
      <c r="A189" s="4" t="str">
        <f>ORÇAMENTO!A47</f>
        <v>5.3</v>
      </c>
      <c r="B189" s="4" t="s">
        <v>18</v>
      </c>
      <c r="C189" s="4" t="s">
        <v>61</v>
      </c>
      <c r="D189" s="110" t="s">
        <v>62</v>
      </c>
      <c r="E189" s="110"/>
      <c r="F189" s="110"/>
      <c r="G189" s="110"/>
      <c r="H189" s="110"/>
      <c r="I189" s="4" t="s">
        <v>9</v>
      </c>
    </row>
    <row r="190" spans="1:9" x14ac:dyDescent="0.25">
      <c r="A190" s="106" t="s">
        <v>14</v>
      </c>
      <c r="B190" s="107"/>
      <c r="C190" s="107"/>
      <c r="D190" s="107"/>
      <c r="E190" s="13" t="s">
        <v>107</v>
      </c>
      <c r="F190" s="2" t="s">
        <v>97</v>
      </c>
      <c r="G190" s="2" t="s">
        <v>12</v>
      </c>
      <c r="H190" s="2" t="s">
        <v>87</v>
      </c>
      <c r="I190" s="2" t="s">
        <v>11</v>
      </c>
    </row>
    <row r="191" spans="1:9" x14ac:dyDescent="0.25">
      <c r="A191" s="106" t="s">
        <v>139</v>
      </c>
      <c r="B191" s="107"/>
      <c r="C191" s="107"/>
      <c r="D191" s="107"/>
      <c r="E191" s="5">
        <v>2</v>
      </c>
      <c r="F191" s="22">
        <v>6.04</v>
      </c>
      <c r="G191" s="22">
        <f>2.95-0.6</f>
        <v>2.35</v>
      </c>
      <c r="H191" s="23">
        <f>2*2.37*1.1</f>
        <v>5.2140000000000004</v>
      </c>
      <c r="I191" s="23">
        <f>((F191*G191)-H191)*E191</f>
        <v>17.96</v>
      </c>
    </row>
    <row r="192" spans="1:9" x14ac:dyDescent="0.25">
      <c r="A192" s="106" t="s">
        <v>140</v>
      </c>
      <c r="B192" s="107"/>
      <c r="C192" s="107"/>
      <c r="D192" s="107"/>
      <c r="E192" s="5">
        <v>2</v>
      </c>
      <c r="F192" s="22">
        <v>4</v>
      </c>
      <c r="G192" s="22">
        <f>2.95-0.45</f>
        <v>2.5</v>
      </c>
      <c r="H192" s="23">
        <v>0</v>
      </c>
      <c r="I192" s="23">
        <f>((F192*G192)-H192)*E192</f>
        <v>20</v>
      </c>
    </row>
    <row r="193" spans="1:9" ht="15.75" thickBot="1" x14ac:dyDescent="0.3">
      <c r="A193" s="106" t="s">
        <v>141</v>
      </c>
      <c r="B193" s="107"/>
      <c r="C193" s="107"/>
      <c r="D193" s="107"/>
      <c r="E193" s="5">
        <v>2</v>
      </c>
      <c r="F193" s="22">
        <f>3.55+3.55+(6.4-0.14-0.14)</f>
        <v>13.22</v>
      </c>
      <c r="G193" s="22">
        <v>1.02</v>
      </c>
      <c r="H193" s="23">
        <v>0</v>
      </c>
      <c r="I193" s="23">
        <f>((F193*G193)-H193)*E193</f>
        <v>26.968800000000002</v>
      </c>
    </row>
    <row r="194" spans="1:9" ht="15.75" thickBot="1" x14ac:dyDescent="0.3">
      <c r="A194" s="1"/>
      <c r="B194" s="1"/>
      <c r="C194" s="1"/>
      <c r="D194" s="1"/>
      <c r="E194" s="1"/>
      <c r="F194" s="1"/>
      <c r="G194" s="6"/>
      <c r="H194" s="9" t="s">
        <v>11</v>
      </c>
      <c r="I194" s="8">
        <f>SUM(I191:I193)</f>
        <v>64.928799999999995</v>
      </c>
    </row>
    <row r="196" spans="1:9" ht="33" customHeight="1" x14ac:dyDescent="0.25">
      <c r="A196" s="4" t="str">
        <f>ORÇAMENTO!A48</f>
        <v>5.4</v>
      </c>
      <c r="B196" s="4" t="s">
        <v>18</v>
      </c>
      <c r="C196" s="4" t="s">
        <v>63</v>
      </c>
      <c r="D196" s="110" t="s">
        <v>64</v>
      </c>
      <c r="E196" s="110"/>
      <c r="F196" s="110"/>
      <c r="G196" s="110"/>
      <c r="H196" s="110"/>
      <c r="I196" s="4" t="s">
        <v>9</v>
      </c>
    </row>
    <row r="197" spans="1:9" x14ac:dyDescent="0.25">
      <c r="A197" s="106" t="s">
        <v>14</v>
      </c>
      <c r="B197" s="107"/>
      <c r="C197" s="107"/>
      <c r="D197" s="107"/>
      <c r="E197" s="13" t="s">
        <v>107</v>
      </c>
      <c r="F197" s="2" t="s">
        <v>97</v>
      </c>
      <c r="G197" s="2" t="s">
        <v>12</v>
      </c>
      <c r="H197" s="2" t="s">
        <v>87</v>
      </c>
      <c r="I197" s="2" t="s">
        <v>11</v>
      </c>
    </row>
    <row r="198" spans="1:9" x14ac:dyDescent="0.25">
      <c r="A198" s="106" t="s">
        <v>139</v>
      </c>
      <c r="B198" s="107"/>
      <c r="C198" s="107"/>
      <c r="D198" s="107"/>
      <c r="E198" s="5">
        <v>2</v>
      </c>
      <c r="F198" s="22">
        <v>6.04</v>
      </c>
      <c r="G198" s="22">
        <f>2.95-0.6</f>
        <v>2.35</v>
      </c>
      <c r="H198" s="23">
        <f>2*2.37*1.1</f>
        <v>5.2140000000000004</v>
      </c>
      <c r="I198" s="23">
        <f>((F198*G198)-H198)*E198</f>
        <v>17.96</v>
      </c>
    </row>
    <row r="199" spans="1:9" x14ac:dyDescent="0.25">
      <c r="A199" s="106" t="s">
        <v>140</v>
      </c>
      <c r="B199" s="107"/>
      <c r="C199" s="107"/>
      <c r="D199" s="107"/>
      <c r="E199" s="5">
        <v>2</v>
      </c>
      <c r="F199" s="22">
        <v>4</v>
      </c>
      <c r="G199" s="22">
        <f>2.95-0.45</f>
        <v>2.5</v>
      </c>
      <c r="H199" s="23">
        <v>0</v>
      </c>
      <c r="I199" s="23">
        <f>((F199*G199)-H199)*E199</f>
        <v>20</v>
      </c>
    </row>
    <row r="200" spans="1:9" ht="15.75" thickBot="1" x14ac:dyDescent="0.3">
      <c r="A200" s="106" t="s">
        <v>141</v>
      </c>
      <c r="B200" s="107"/>
      <c r="C200" s="107"/>
      <c r="D200" s="107"/>
      <c r="E200" s="5">
        <v>2</v>
      </c>
      <c r="F200" s="22">
        <f>3.55+3.55+(6.4-0.14-0.14)</f>
        <v>13.22</v>
      </c>
      <c r="G200" s="22">
        <v>1.02</v>
      </c>
      <c r="H200" s="23">
        <v>0</v>
      </c>
      <c r="I200" s="23">
        <f>((F200*G200)-H200)*E200</f>
        <v>26.968800000000002</v>
      </c>
    </row>
    <row r="201" spans="1:9" ht="15.75" thickBot="1" x14ac:dyDescent="0.3">
      <c r="A201" s="1"/>
      <c r="B201" s="1"/>
      <c r="C201" s="1"/>
      <c r="D201" s="1"/>
      <c r="E201" s="1"/>
      <c r="F201" s="1"/>
      <c r="G201" s="6"/>
      <c r="H201" s="9" t="s">
        <v>11</v>
      </c>
      <c r="I201" s="8">
        <f>SUM(I198:I200)</f>
        <v>64.928799999999995</v>
      </c>
    </row>
    <row r="203" spans="1:9" ht="33" customHeight="1" x14ac:dyDescent="0.25">
      <c r="A203" s="4" t="str">
        <f>ORÇAMENTO!A49</f>
        <v>5.5</v>
      </c>
      <c r="B203" s="4" t="s">
        <v>18</v>
      </c>
      <c r="C203" s="4" t="s">
        <v>65</v>
      </c>
      <c r="D203" s="110" t="s">
        <v>66</v>
      </c>
      <c r="E203" s="110"/>
      <c r="F203" s="110"/>
      <c r="G203" s="110"/>
      <c r="H203" s="110"/>
      <c r="I203" s="4" t="s">
        <v>9</v>
      </c>
    </row>
    <row r="204" spans="1:9" x14ac:dyDescent="0.25">
      <c r="A204" s="106" t="s">
        <v>14</v>
      </c>
      <c r="B204" s="107"/>
      <c r="C204" s="107"/>
      <c r="D204" s="107"/>
      <c r="E204" s="13" t="s">
        <v>107</v>
      </c>
      <c r="F204" s="2" t="s">
        <v>97</v>
      </c>
      <c r="G204" s="2" t="s">
        <v>12</v>
      </c>
      <c r="H204" s="2" t="s">
        <v>87</v>
      </c>
      <c r="I204" s="2" t="s">
        <v>11</v>
      </c>
    </row>
    <row r="205" spans="1:9" x14ac:dyDescent="0.25">
      <c r="A205" s="106" t="s">
        <v>139</v>
      </c>
      <c r="B205" s="107"/>
      <c r="C205" s="107"/>
      <c r="D205" s="107"/>
      <c r="E205" s="5">
        <v>2</v>
      </c>
      <c r="F205" s="22">
        <v>6.04</v>
      </c>
      <c r="G205" s="22">
        <f>2.95-0.6</f>
        <v>2.35</v>
      </c>
      <c r="H205" s="23">
        <f>2*2.37*1.1</f>
        <v>5.2140000000000004</v>
      </c>
      <c r="I205" s="23">
        <f>((F205*G205)-H205)*E205</f>
        <v>17.96</v>
      </c>
    </row>
    <row r="206" spans="1:9" x14ac:dyDescent="0.25">
      <c r="A206" s="106" t="s">
        <v>140</v>
      </c>
      <c r="B206" s="107"/>
      <c r="C206" s="107"/>
      <c r="D206" s="107"/>
      <c r="E206" s="5">
        <v>2</v>
      </c>
      <c r="F206" s="22">
        <v>4</v>
      </c>
      <c r="G206" s="22">
        <f>2.95-0.45</f>
        <v>2.5</v>
      </c>
      <c r="H206" s="23">
        <v>0</v>
      </c>
      <c r="I206" s="23">
        <f>((F206*G206)-H206)*E206</f>
        <v>20</v>
      </c>
    </row>
    <row r="207" spans="1:9" ht="15.75" thickBot="1" x14ac:dyDescent="0.3">
      <c r="A207" s="106" t="s">
        <v>141</v>
      </c>
      <c r="B207" s="107"/>
      <c r="C207" s="107"/>
      <c r="D207" s="107"/>
      <c r="E207" s="5">
        <v>2</v>
      </c>
      <c r="F207" s="22">
        <f>3.55+3.55+(6.4-0.14-0.14)</f>
        <v>13.22</v>
      </c>
      <c r="G207" s="22">
        <v>1.02</v>
      </c>
      <c r="H207" s="23">
        <v>0</v>
      </c>
      <c r="I207" s="23">
        <f>((F207*G207)-H207)*E207</f>
        <v>26.968800000000002</v>
      </c>
    </row>
    <row r="208" spans="1:9" ht="15.75" thickBot="1" x14ac:dyDescent="0.3">
      <c r="A208" s="1"/>
      <c r="B208" s="1"/>
      <c r="C208" s="1"/>
      <c r="D208" s="1"/>
      <c r="E208" s="1"/>
      <c r="F208" s="1"/>
      <c r="G208" s="6"/>
      <c r="H208" s="9" t="s">
        <v>11</v>
      </c>
      <c r="I208" s="8">
        <f>SUM(I205:I207)</f>
        <v>64.928799999999995</v>
      </c>
    </row>
    <row r="210" spans="1:9" ht="33" customHeight="1" x14ac:dyDescent="0.25">
      <c r="A210" s="4" t="str">
        <f>ORÇAMENTO!A50</f>
        <v>5.6</v>
      </c>
      <c r="B210" s="4" t="s">
        <v>7</v>
      </c>
      <c r="C210" s="4">
        <v>88485</v>
      </c>
      <c r="D210" s="110" t="s">
        <v>67</v>
      </c>
      <c r="E210" s="110"/>
      <c r="F210" s="110"/>
      <c r="G210" s="110"/>
      <c r="H210" s="110"/>
      <c r="I210" s="4" t="s">
        <v>9</v>
      </c>
    </row>
    <row r="211" spans="1:9" x14ac:dyDescent="0.25">
      <c r="A211" s="106" t="s">
        <v>14</v>
      </c>
      <c r="B211" s="107"/>
      <c r="C211" s="107"/>
      <c r="D211" s="107"/>
      <c r="E211" s="13" t="s">
        <v>107</v>
      </c>
      <c r="F211" s="2" t="s">
        <v>97</v>
      </c>
      <c r="G211" s="2" t="s">
        <v>12</v>
      </c>
      <c r="H211" s="2" t="s">
        <v>87</v>
      </c>
      <c r="I211" s="2" t="s">
        <v>11</v>
      </c>
    </row>
    <row r="212" spans="1:9" x14ac:dyDescent="0.25">
      <c r="A212" s="106" t="s">
        <v>180</v>
      </c>
      <c r="B212" s="107"/>
      <c r="C212" s="107"/>
      <c r="D212" s="107"/>
      <c r="E212" s="5">
        <v>1</v>
      </c>
      <c r="F212" s="22">
        <f>8.55+8.55+6.04+6.04</f>
        <v>29.18</v>
      </c>
      <c r="G212" s="22">
        <v>2.95</v>
      </c>
      <c r="H212" s="23">
        <f>((2.37*1.1*2)+(0.8*2.1))</f>
        <v>6.8940000000000001</v>
      </c>
      <c r="I212" s="23">
        <f>((F212*G212)-H212)*E212</f>
        <v>79.186999999999998</v>
      </c>
    </row>
    <row r="213" spans="1:9" x14ac:dyDescent="0.25">
      <c r="A213" s="106" t="s">
        <v>181</v>
      </c>
      <c r="B213" s="107"/>
      <c r="C213" s="107"/>
      <c r="D213" s="107"/>
      <c r="E213" s="5">
        <v>1</v>
      </c>
      <c r="F213" s="22">
        <v>74.076899999999995</v>
      </c>
      <c r="G213" s="22">
        <v>4</v>
      </c>
      <c r="H213" s="23">
        <f>(3.97*2.82)+(2*2.37*1.1)+(4*1*0.6)+(2*2.5*1.1)+(1*2*0.9)+(1*1.1*0.9)+(1*1.8*1.1)+(1*4.9*1.5)+(1*0.8*2.1)+(1*0.9*2.1)+((1.86+1.86)*4)</f>
        <v>54.879399999999997</v>
      </c>
      <c r="I213" s="23">
        <f>((F213*G213)-H213)*E213</f>
        <v>241.42819999999998</v>
      </c>
    </row>
    <row r="214" spans="1:9" x14ac:dyDescent="0.25">
      <c r="A214" s="106" t="s">
        <v>141</v>
      </c>
      <c r="B214" s="107"/>
      <c r="C214" s="107"/>
      <c r="D214" s="107"/>
      <c r="E214" s="5">
        <v>1</v>
      </c>
      <c r="F214" s="22">
        <f>3.55+3.55+(6.4-0.14-0.14)</f>
        <v>13.22</v>
      </c>
      <c r="G214" s="22">
        <v>1.02</v>
      </c>
      <c r="H214" s="23">
        <v>0</v>
      </c>
      <c r="I214" s="23">
        <f>((F214*G214)-H214)*E214</f>
        <v>13.484400000000001</v>
      </c>
    </row>
    <row r="215" spans="1:9" x14ac:dyDescent="0.25">
      <c r="A215" s="106" t="s">
        <v>145</v>
      </c>
      <c r="B215" s="107"/>
      <c r="C215" s="107"/>
      <c r="D215" s="107"/>
      <c r="E215" s="5">
        <v>2</v>
      </c>
      <c r="F215" s="22">
        <v>6.04</v>
      </c>
      <c r="G215" s="22">
        <v>0.4</v>
      </c>
      <c r="H215" s="23">
        <v>0</v>
      </c>
      <c r="I215" s="23">
        <f>((F215*G215)-H215)*E215</f>
        <v>4.8320000000000007</v>
      </c>
    </row>
    <row r="216" spans="1:9" ht="15.75" thickBot="1" x14ac:dyDescent="0.3">
      <c r="A216" s="106" t="s">
        <v>182</v>
      </c>
      <c r="B216" s="107"/>
      <c r="C216" s="107"/>
      <c r="D216" s="107"/>
      <c r="E216" s="5">
        <v>1</v>
      </c>
      <c r="F216" s="108">
        <v>34.74</v>
      </c>
      <c r="G216" s="109"/>
      <c r="H216" s="23">
        <v>0</v>
      </c>
      <c r="I216" s="23">
        <f>E216*F216</f>
        <v>34.74</v>
      </c>
    </row>
    <row r="217" spans="1:9" ht="15.75" customHeight="1" thickBot="1" x14ac:dyDescent="0.3">
      <c r="A217" s="1"/>
      <c r="B217" s="1"/>
      <c r="C217" s="1"/>
      <c r="D217" s="1"/>
      <c r="E217" s="1"/>
      <c r="F217" s="1"/>
      <c r="G217" s="6"/>
      <c r="H217" s="9" t="s">
        <v>11</v>
      </c>
      <c r="I217" s="8">
        <f>SUM(I212:I216)*1.1</f>
        <v>411.03875999999997</v>
      </c>
    </row>
    <row r="218" spans="1:9" ht="15.75" customHeight="1" x14ac:dyDescent="0.25"/>
    <row r="219" spans="1:9" ht="15.75" customHeight="1" x14ac:dyDescent="0.25">
      <c r="A219" s="4" t="str">
        <f>ORÇAMENTO!A51</f>
        <v>5.7</v>
      </c>
      <c r="B219" s="4" t="s">
        <v>7</v>
      </c>
      <c r="C219" s="4">
        <v>104642</v>
      </c>
      <c r="D219" s="110" t="s">
        <v>68</v>
      </c>
      <c r="E219" s="110"/>
      <c r="F219" s="110"/>
      <c r="G219" s="110"/>
      <c r="H219" s="110"/>
      <c r="I219" s="4" t="s">
        <v>9</v>
      </c>
    </row>
    <row r="220" spans="1:9" x14ac:dyDescent="0.25">
      <c r="A220" s="106" t="s">
        <v>14</v>
      </c>
      <c r="B220" s="107"/>
      <c r="C220" s="107"/>
      <c r="D220" s="107"/>
      <c r="E220" s="13" t="s">
        <v>107</v>
      </c>
      <c r="F220" s="2" t="s">
        <v>97</v>
      </c>
      <c r="G220" s="2" t="s">
        <v>12</v>
      </c>
      <c r="H220" s="2" t="s">
        <v>87</v>
      </c>
      <c r="I220" s="2" t="s">
        <v>11</v>
      </c>
    </row>
    <row r="221" spans="1:9" x14ac:dyDescent="0.25">
      <c r="A221" s="106" t="s">
        <v>180</v>
      </c>
      <c r="B221" s="107"/>
      <c r="C221" s="107"/>
      <c r="D221" s="107"/>
      <c r="E221" s="5">
        <v>1</v>
      </c>
      <c r="F221" s="22">
        <f>8.55+8.55+6.04+6.04</f>
        <v>29.18</v>
      </c>
      <c r="G221" s="22">
        <v>2.95</v>
      </c>
      <c r="H221" s="23">
        <f>((2.37*1.1*2)+(0.8*2.1))</f>
        <v>6.8940000000000001</v>
      </c>
      <c r="I221" s="23">
        <f>((F221*G221)-H221)*E221</f>
        <v>79.186999999999998</v>
      </c>
    </row>
    <row r="222" spans="1:9" x14ac:dyDescent="0.25">
      <c r="A222" s="106" t="s">
        <v>181</v>
      </c>
      <c r="B222" s="107"/>
      <c r="C222" s="107"/>
      <c r="D222" s="107"/>
      <c r="E222" s="5">
        <v>1</v>
      </c>
      <c r="F222" s="22">
        <v>74.076899999999995</v>
      </c>
      <c r="G222" s="22">
        <v>4</v>
      </c>
      <c r="H222" s="23">
        <f>(3.97*2.82)+(2*2.37*1.1)+(4*1*0.6)+(2*2.5*1.1)+(1*2*0.9)+(1*1.1*0.9)+(1*1.8*1.1)+(1*4.9*1.5)+(1*0.8*2.1)+(1*0.9*2.1)+((1.86+1.86)*4)</f>
        <v>54.879399999999997</v>
      </c>
      <c r="I222" s="23">
        <f>((F222*G222)-H222)*E222</f>
        <v>241.42819999999998</v>
      </c>
    </row>
    <row r="223" spans="1:9" x14ac:dyDescent="0.25">
      <c r="A223" s="106" t="s">
        <v>141</v>
      </c>
      <c r="B223" s="107"/>
      <c r="C223" s="107"/>
      <c r="D223" s="107"/>
      <c r="E223" s="5">
        <v>1</v>
      </c>
      <c r="F223" s="22">
        <f>3.55+3.55+(6.4-0.14-0.14)</f>
        <v>13.22</v>
      </c>
      <c r="G223" s="22">
        <v>1.02</v>
      </c>
      <c r="H223" s="23">
        <v>0</v>
      </c>
      <c r="I223" s="23">
        <f>((F223*G223)-H223)*E223</f>
        <v>13.484400000000001</v>
      </c>
    </row>
    <row r="224" spans="1:9" ht="15.75" customHeight="1" x14ac:dyDescent="0.25">
      <c r="A224" s="106" t="s">
        <v>145</v>
      </c>
      <c r="B224" s="107"/>
      <c r="C224" s="107"/>
      <c r="D224" s="107"/>
      <c r="E224" s="5">
        <v>2</v>
      </c>
      <c r="F224" s="22">
        <v>6.04</v>
      </c>
      <c r="G224" s="22">
        <v>0.4</v>
      </c>
      <c r="H224" s="23">
        <v>0</v>
      </c>
      <c r="I224" s="23">
        <f>((F224*G224)-H224)*E224</f>
        <v>4.8320000000000007</v>
      </c>
    </row>
    <row r="225" spans="1:9" ht="15.75" customHeight="1" thickBot="1" x14ac:dyDescent="0.3">
      <c r="A225" s="106" t="s">
        <v>182</v>
      </c>
      <c r="B225" s="107"/>
      <c r="C225" s="107"/>
      <c r="D225" s="107"/>
      <c r="E225" s="5">
        <v>1</v>
      </c>
      <c r="F225" s="108">
        <v>34.74</v>
      </c>
      <c r="G225" s="109"/>
      <c r="H225" s="23">
        <v>0</v>
      </c>
      <c r="I225" s="23">
        <f>E225*F225</f>
        <v>34.74</v>
      </c>
    </row>
    <row r="226" spans="1:9" ht="15.75" customHeight="1" thickBot="1" x14ac:dyDescent="0.3">
      <c r="A226" s="1"/>
      <c r="B226" s="1"/>
      <c r="C226" s="1"/>
      <c r="D226" s="1"/>
      <c r="E226" s="1"/>
      <c r="F226" s="1"/>
      <c r="G226" s="6"/>
      <c r="H226" s="9" t="s">
        <v>11</v>
      </c>
      <c r="I226" s="8">
        <f>SUM(I221:I225)*1.1</f>
        <v>411.03875999999997</v>
      </c>
    </row>
    <row r="227" spans="1:9" ht="15.75" customHeight="1" x14ac:dyDescent="0.25"/>
    <row r="228" spans="1:9" x14ac:dyDescent="0.25">
      <c r="A228" s="10">
        <f>ORÇAMENTO!A53</f>
        <v>6</v>
      </c>
      <c r="B228" s="112" t="s">
        <v>302</v>
      </c>
      <c r="C228" s="115"/>
      <c r="D228" s="115"/>
      <c r="E228" s="115"/>
      <c r="F228" s="115"/>
      <c r="G228" s="115"/>
      <c r="H228" s="115"/>
      <c r="I228" s="115"/>
    </row>
    <row r="229" spans="1:9" ht="33" customHeight="1" x14ac:dyDescent="0.25">
      <c r="A229" s="4" t="str">
        <f>ORÇAMENTO!A54</f>
        <v>6.1</v>
      </c>
      <c r="B229" s="4" t="s">
        <v>18</v>
      </c>
      <c r="C229" s="4" t="s">
        <v>70</v>
      </c>
      <c r="D229" s="110" t="s">
        <v>71</v>
      </c>
      <c r="E229" s="110"/>
      <c r="F229" s="110"/>
      <c r="G229" s="110"/>
      <c r="H229" s="110"/>
      <c r="I229" s="4" t="s">
        <v>9</v>
      </c>
    </row>
    <row r="230" spans="1:9" x14ac:dyDescent="0.25">
      <c r="A230" s="99" t="s">
        <v>14</v>
      </c>
      <c r="B230" s="99"/>
      <c r="C230" s="99"/>
      <c r="D230" s="99"/>
      <c r="E230" s="99"/>
      <c r="F230" s="99"/>
      <c r="G230" s="2" t="s">
        <v>13</v>
      </c>
      <c r="H230" s="2" t="s">
        <v>90</v>
      </c>
      <c r="I230" s="2" t="s">
        <v>11</v>
      </c>
    </row>
    <row r="231" spans="1:9" ht="15.75" thickBot="1" x14ac:dyDescent="0.3">
      <c r="A231" s="113" t="s">
        <v>143</v>
      </c>
      <c r="B231" s="113"/>
      <c r="C231" s="113"/>
      <c r="D231" s="113"/>
      <c r="E231" s="113"/>
      <c r="F231" s="113"/>
      <c r="G231" s="5">
        <v>6.04</v>
      </c>
      <c r="H231" s="7">
        <v>3.4</v>
      </c>
      <c r="I231" s="7">
        <f>G231*H231</f>
        <v>20.535999999999998</v>
      </c>
    </row>
    <row r="232" spans="1:9" ht="15.75" thickBot="1" x14ac:dyDescent="0.3">
      <c r="A232" s="1"/>
      <c r="B232" s="1"/>
      <c r="C232" s="1"/>
      <c r="D232" s="1"/>
      <c r="E232" s="1"/>
      <c r="F232" s="1"/>
      <c r="G232" s="6"/>
      <c r="H232" s="9" t="s">
        <v>11</v>
      </c>
      <c r="I232" s="8">
        <f>I231</f>
        <v>20.535999999999998</v>
      </c>
    </row>
    <row r="234" spans="1:9" ht="33" customHeight="1" x14ac:dyDescent="0.25">
      <c r="A234" s="4" t="str">
        <f>ORÇAMENTO!A55</f>
        <v>6.2</v>
      </c>
      <c r="B234" s="4" t="s">
        <v>7</v>
      </c>
      <c r="C234" s="4">
        <v>87414</v>
      </c>
      <c r="D234" s="110" t="s">
        <v>72</v>
      </c>
      <c r="E234" s="110"/>
      <c r="F234" s="110"/>
      <c r="G234" s="110"/>
      <c r="H234" s="110"/>
      <c r="I234" s="4" t="s">
        <v>9</v>
      </c>
    </row>
    <row r="235" spans="1:9" x14ac:dyDescent="0.25">
      <c r="A235" s="99" t="s">
        <v>14</v>
      </c>
      <c r="B235" s="99"/>
      <c r="C235" s="99"/>
      <c r="D235" s="99"/>
      <c r="E235" s="99"/>
      <c r="F235" s="99"/>
      <c r="G235" s="2" t="s">
        <v>13</v>
      </c>
      <c r="H235" s="2" t="s">
        <v>12</v>
      </c>
      <c r="I235" s="2" t="s">
        <v>11</v>
      </c>
    </row>
    <row r="236" spans="1:9" ht="15.75" thickBot="1" x14ac:dyDescent="0.3">
      <c r="A236" s="113" t="s">
        <v>144</v>
      </c>
      <c r="B236" s="113"/>
      <c r="C236" s="113"/>
      <c r="D236" s="113"/>
      <c r="E236" s="113"/>
      <c r="F236" s="113"/>
      <c r="G236" s="5">
        <v>8.5500000000000007</v>
      </c>
      <c r="H236" s="7">
        <v>6.04</v>
      </c>
      <c r="I236" s="7">
        <f>G236*H236</f>
        <v>51.642000000000003</v>
      </c>
    </row>
    <row r="237" spans="1:9" ht="15.75" thickBot="1" x14ac:dyDescent="0.3">
      <c r="A237" s="1"/>
      <c r="B237" s="1"/>
      <c r="C237" s="1"/>
      <c r="D237" s="1"/>
      <c r="E237" s="1"/>
      <c r="F237" s="1"/>
      <c r="G237" s="6"/>
      <c r="H237" s="9" t="s">
        <v>11</v>
      </c>
      <c r="I237" s="8">
        <f>I236</f>
        <v>51.642000000000003</v>
      </c>
    </row>
    <row r="239" spans="1:9" ht="48" customHeight="1" x14ac:dyDescent="0.25">
      <c r="A239" s="4" t="str">
        <f>ORÇAMENTO!A56</f>
        <v>6.3</v>
      </c>
      <c r="B239" s="4" t="s">
        <v>7</v>
      </c>
      <c r="C239" s="4">
        <v>92543</v>
      </c>
      <c r="D239" s="110" t="s">
        <v>73</v>
      </c>
      <c r="E239" s="110"/>
      <c r="F239" s="110"/>
      <c r="G239" s="110"/>
      <c r="H239" s="110"/>
      <c r="I239" s="4" t="s">
        <v>9</v>
      </c>
    </row>
    <row r="240" spans="1:9" x14ac:dyDescent="0.25">
      <c r="A240" s="99" t="s">
        <v>14</v>
      </c>
      <c r="B240" s="99"/>
      <c r="C240" s="99"/>
      <c r="D240" s="99"/>
      <c r="E240" s="99"/>
      <c r="F240" s="99"/>
      <c r="G240" s="2" t="s">
        <v>13</v>
      </c>
      <c r="H240" s="2" t="s">
        <v>90</v>
      </c>
      <c r="I240" s="2" t="s">
        <v>11</v>
      </c>
    </row>
    <row r="241" spans="1:9" ht="15.75" thickBot="1" x14ac:dyDescent="0.3">
      <c r="A241" s="113" t="s">
        <v>148</v>
      </c>
      <c r="B241" s="113"/>
      <c r="C241" s="113"/>
      <c r="D241" s="113"/>
      <c r="E241" s="113"/>
      <c r="F241" s="113"/>
      <c r="G241" s="5">
        <f>6.4-0.14-0.14</f>
        <v>6.120000000000001</v>
      </c>
      <c r="H241" s="7">
        <f>3.55-0.14</f>
        <v>3.4099999999999997</v>
      </c>
      <c r="I241" s="7">
        <f>G241*H241</f>
        <v>20.869200000000003</v>
      </c>
    </row>
    <row r="242" spans="1:9" ht="15.75" thickBot="1" x14ac:dyDescent="0.3">
      <c r="A242" s="1"/>
      <c r="B242" s="1"/>
      <c r="C242" s="1"/>
      <c r="D242" s="1"/>
      <c r="E242" s="1"/>
      <c r="F242" s="1"/>
      <c r="G242" s="6"/>
      <c r="H242" s="9" t="s">
        <v>11</v>
      </c>
      <c r="I242" s="8">
        <f>I241</f>
        <v>20.869200000000003</v>
      </c>
    </row>
    <row r="244" spans="1:9" ht="48" customHeight="1" x14ac:dyDescent="0.25">
      <c r="A244" s="4" t="str">
        <f>ORÇAMENTO!A57</f>
        <v>6.4</v>
      </c>
      <c r="B244" s="4" t="s">
        <v>18</v>
      </c>
      <c r="C244" s="4" t="s">
        <v>146</v>
      </c>
      <c r="D244" s="110" t="s">
        <v>147</v>
      </c>
      <c r="E244" s="110"/>
      <c r="F244" s="110"/>
      <c r="G244" s="110"/>
      <c r="H244" s="110"/>
      <c r="I244" s="4" t="s">
        <v>9</v>
      </c>
    </row>
    <row r="245" spans="1:9" x14ac:dyDescent="0.25">
      <c r="A245" s="99" t="s">
        <v>14</v>
      </c>
      <c r="B245" s="99"/>
      <c r="C245" s="99"/>
      <c r="D245" s="99"/>
      <c r="E245" s="99"/>
      <c r="F245" s="99"/>
      <c r="G245" s="2" t="s">
        <v>13</v>
      </c>
      <c r="H245" s="2" t="s">
        <v>12</v>
      </c>
      <c r="I245" s="2" t="s">
        <v>11</v>
      </c>
    </row>
    <row r="246" spans="1:9" ht="15.75" thickBot="1" x14ac:dyDescent="0.3">
      <c r="A246" s="113" t="s">
        <v>148</v>
      </c>
      <c r="B246" s="113"/>
      <c r="C246" s="113"/>
      <c r="D246" s="113"/>
      <c r="E246" s="113"/>
      <c r="F246" s="113"/>
      <c r="G246" s="5">
        <f>6.4-0.14-0.14</f>
        <v>6.120000000000001</v>
      </c>
      <c r="H246" s="7">
        <f>3.55-0.14</f>
        <v>3.4099999999999997</v>
      </c>
      <c r="I246" s="7">
        <f>G246*H246</f>
        <v>20.869200000000003</v>
      </c>
    </row>
    <row r="247" spans="1:9" ht="15.75" thickBot="1" x14ac:dyDescent="0.3">
      <c r="A247" s="1"/>
      <c r="B247" s="1"/>
      <c r="C247" s="1"/>
      <c r="D247" s="1"/>
      <c r="E247" s="1"/>
      <c r="F247" s="1"/>
      <c r="G247" s="6"/>
      <c r="H247" s="9" t="s">
        <v>11</v>
      </c>
      <c r="I247" s="8">
        <f>I246</f>
        <v>20.869200000000003</v>
      </c>
    </row>
    <row r="248" spans="1:9" x14ac:dyDescent="0.25">
      <c r="A248" s="1"/>
      <c r="B248" s="1"/>
      <c r="C248" s="1"/>
      <c r="D248" s="1"/>
      <c r="E248" s="1"/>
      <c r="F248" s="1"/>
      <c r="G248" s="6"/>
      <c r="H248" s="15"/>
      <c r="I248" s="15"/>
    </row>
    <row r="249" spans="1:9" ht="48" customHeight="1" x14ac:dyDescent="0.25">
      <c r="A249" s="4" t="str">
        <f>ORÇAMENTO!A58</f>
        <v>6.5</v>
      </c>
      <c r="B249" s="4" t="s">
        <v>18</v>
      </c>
      <c r="C249" s="4" t="s">
        <v>149</v>
      </c>
      <c r="D249" s="110" t="s">
        <v>150</v>
      </c>
      <c r="E249" s="110"/>
      <c r="F249" s="110"/>
      <c r="G249" s="110"/>
      <c r="H249" s="110"/>
      <c r="I249" s="4" t="s">
        <v>25</v>
      </c>
    </row>
    <row r="250" spans="1:9" x14ac:dyDescent="0.25">
      <c r="A250" s="99" t="s">
        <v>14</v>
      </c>
      <c r="B250" s="99"/>
      <c r="C250" s="99"/>
      <c r="D250" s="99"/>
      <c r="E250" s="99"/>
      <c r="F250" s="99"/>
      <c r="G250" s="2" t="s">
        <v>13</v>
      </c>
      <c r="H250" s="2" t="s">
        <v>91</v>
      </c>
      <c r="I250" s="2" t="s">
        <v>11</v>
      </c>
    </row>
    <row r="251" spans="1:9" x14ac:dyDescent="0.25">
      <c r="A251" s="113" t="s">
        <v>151</v>
      </c>
      <c r="B251" s="113"/>
      <c r="C251" s="113"/>
      <c r="D251" s="113"/>
      <c r="E251" s="113"/>
      <c r="F251" s="113"/>
      <c r="G251" s="22">
        <f>6.4-0.14-0.14</f>
        <v>6.120000000000001</v>
      </c>
      <c r="H251" s="23">
        <v>1</v>
      </c>
      <c r="I251" s="23">
        <f>G251*H251</f>
        <v>6.120000000000001</v>
      </c>
    </row>
    <row r="252" spans="1:9" x14ac:dyDescent="0.25">
      <c r="A252" s="113" t="s">
        <v>152</v>
      </c>
      <c r="B252" s="113"/>
      <c r="C252" s="113"/>
      <c r="D252" s="113"/>
      <c r="E252" s="113"/>
      <c r="F252" s="113"/>
      <c r="G252" s="22">
        <f>G251+((3.55-0.14-0.14)*2)</f>
        <v>12.66</v>
      </c>
      <c r="H252" s="23">
        <v>1</v>
      </c>
      <c r="I252" s="23">
        <f>G252*H252</f>
        <v>12.66</v>
      </c>
    </row>
    <row r="253" spans="1:9" ht="15.75" thickBot="1" x14ac:dyDescent="0.3">
      <c r="A253" s="113" t="s">
        <v>153</v>
      </c>
      <c r="B253" s="113"/>
      <c r="C253" s="113"/>
      <c r="D253" s="113"/>
      <c r="E253" s="113"/>
      <c r="F253" s="113"/>
      <c r="G253" s="22">
        <f>3.55+3.55+(6.4-0.14-0.14)</f>
        <v>13.22</v>
      </c>
      <c r="H253" s="23">
        <v>1</v>
      </c>
      <c r="I253" s="23">
        <f>G253*H253</f>
        <v>13.22</v>
      </c>
    </row>
    <row r="254" spans="1:9" ht="15.75" thickBot="1" x14ac:dyDescent="0.3">
      <c r="A254" s="1"/>
      <c r="B254" s="1"/>
      <c r="C254" s="1"/>
      <c r="D254" s="1"/>
      <c r="E254" s="1"/>
      <c r="F254" s="1"/>
      <c r="G254" s="6"/>
      <c r="H254" s="9" t="s">
        <v>11</v>
      </c>
      <c r="I254" s="8">
        <f>SUM(I251:I253)</f>
        <v>32</v>
      </c>
    </row>
    <row r="255" spans="1:9" x14ac:dyDescent="0.25">
      <c r="A255" s="1"/>
      <c r="B255" s="1"/>
      <c r="C255" s="1"/>
      <c r="D255" s="1"/>
      <c r="E255" s="1"/>
      <c r="F255" s="1"/>
      <c r="G255" s="6"/>
      <c r="H255" s="15"/>
      <c r="I255" s="15"/>
    </row>
    <row r="256" spans="1:9" ht="48" customHeight="1" x14ac:dyDescent="0.25">
      <c r="A256" s="4" t="str">
        <f>ORÇAMENTO!A59</f>
        <v>6.6</v>
      </c>
      <c r="B256" s="4" t="s">
        <v>18</v>
      </c>
      <c r="C256" s="4" t="s">
        <v>239</v>
      </c>
      <c r="D256" s="110" t="s">
        <v>240</v>
      </c>
      <c r="E256" s="110"/>
      <c r="F256" s="110"/>
      <c r="G256" s="110"/>
      <c r="H256" s="110"/>
      <c r="I256" s="4" t="s">
        <v>9</v>
      </c>
    </row>
    <row r="257" spans="1:9" x14ac:dyDescent="0.25">
      <c r="A257" s="99" t="s">
        <v>14</v>
      </c>
      <c r="B257" s="99"/>
      <c r="C257" s="99"/>
      <c r="D257" s="99"/>
      <c r="E257" s="99"/>
      <c r="F257" s="99"/>
      <c r="G257" s="2" t="s">
        <v>13</v>
      </c>
      <c r="H257" s="2" t="s">
        <v>90</v>
      </c>
      <c r="I257" s="2" t="s">
        <v>11</v>
      </c>
    </row>
    <row r="258" spans="1:9" ht="15.75" thickBot="1" x14ac:dyDescent="0.3">
      <c r="A258" s="113" t="s">
        <v>241</v>
      </c>
      <c r="B258" s="113"/>
      <c r="C258" s="113"/>
      <c r="D258" s="113"/>
      <c r="E258" s="113"/>
      <c r="F258" s="113"/>
      <c r="G258" s="22">
        <v>5</v>
      </c>
      <c r="H258" s="23">
        <v>1.5</v>
      </c>
      <c r="I258" s="23">
        <f>G258*H258</f>
        <v>7.5</v>
      </c>
    </row>
    <row r="259" spans="1:9" ht="15.75" thickBot="1" x14ac:dyDescent="0.3">
      <c r="A259" s="1"/>
      <c r="B259" s="1"/>
      <c r="C259" s="1"/>
      <c r="D259" s="1"/>
      <c r="E259" s="1"/>
      <c r="F259" s="1"/>
      <c r="G259" s="6"/>
      <c r="H259" s="16" t="s">
        <v>11</v>
      </c>
      <c r="I259" s="8">
        <f>SUM(I258:I258)</f>
        <v>7.5</v>
      </c>
    </row>
    <row r="260" spans="1:9" x14ac:dyDescent="0.25">
      <c r="A260" s="1"/>
      <c r="B260" s="1"/>
      <c r="C260" s="1"/>
      <c r="D260" s="1"/>
      <c r="E260" s="1"/>
      <c r="F260" s="1"/>
      <c r="G260" s="6"/>
      <c r="H260" s="17"/>
      <c r="I260" s="35"/>
    </row>
    <row r="261" spans="1:9" x14ac:dyDescent="0.25">
      <c r="A261" s="10">
        <f>ORÇAMENTO!A61</f>
        <v>7</v>
      </c>
      <c r="B261" s="112" t="s">
        <v>75</v>
      </c>
      <c r="C261" s="115"/>
      <c r="D261" s="115"/>
      <c r="E261" s="115"/>
      <c r="F261" s="115"/>
      <c r="G261" s="115"/>
      <c r="H261" s="121"/>
      <c r="I261" s="121"/>
    </row>
    <row r="262" spans="1:9" ht="45.75" customHeight="1" x14ac:dyDescent="0.25">
      <c r="A262" s="4" t="str">
        <f>ORÇAMENTO!A62</f>
        <v>7.1</v>
      </c>
      <c r="B262" s="4" t="s">
        <v>7</v>
      </c>
      <c r="C262" s="4">
        <v>97083</v>
      </c>
      <c r="D262" s="110" t="s">
        <v>76</v>
      </c>
      <c r="E262" s="110"/>
      <c r="F262" s="110"/>
      <c r="G262" s="110"/>
      <c r="H262" s="110"/>
      <c r="I262" s="4" t="s">
        <v>9</v>
      </c>
    </row>
    <row r="263" spans="1:9" x14ac:dyDescent="0.25">
      <c r="A263" s="99" t="s">
        <v>14</v>
      </c>
      <c r="B263" s="99"/>
      <c r="C263" s="99"/>
      <c r="D263" s="99"/>
      <c r="E263" s="99"/>
      <c r="F263" s="99"/>
      <c r="G263" s="2" t="s">
        <v>13</v>
      </c>
      <c r="H263" s="2" t="s">
        <v>90</v>
      </c>
      <c r="I263" s="2" t="s">
        <v>11</v>
      </c>
    </row>
    <row r="264" spans="1:9" x14ac:dyDescent="0.25">
      <c r="A264" s="113" t="s">
        <v>154</v>
      </c>
      <c r="B264" s="113"/>
      <c r="C264" s="113"/>
      <c r="D264" s="113"/>
      <c r="E264" s="113"/>
      <c r="F264" s="113"/>
      <c r="G264" s="22">
        <v>8.5500000000000007</v>
      </c>
      <c r="H264" s="23">
        <v>6.04</v>
      </c>
      <c r="I264" s="23">
        <f>H264*G264</f>
        <v>51.642000000000003</v>
      </c>
    </row>
    <row r="265" spans="1:9" ht="15.75" thickBot="1" x14ac:dyDescent="0.3">
      <c r="A265" s="113" t="s">
        <v>89</v>
      </c>
      <c r="B265" s="113"/>
      <c r="C265" s="113"/>
      <c r="D265" s="113"/>
      <c r="E265" s="113"/>
      <c r="F265" s="113"/>
      <c r="G265" s="22"/>
      <c r="H265" s="23"/>
      <c r="I265" s="23">
        <v>11.171099999999999</v>
      </c>
    </row>
    <row r="266" spans="1:9" ht="15.75" thickBot="1" x14ac:dyDescent="0.3">
      <c r="A266" s="1"/>
      <c r="B266" s="1"/>
      <c r="C266" s="1"/>
      <c r="D266" s="1"/>
      <c r="E266" s="1"/>
      <c r="F266" s="1"/>
      <c r="G266" s="6"/>
      <c r="H266" s="9" t="s">
        <v>11</v>
      </c>
      <c r="I266" s="8">
        <f>SUM(I264:I265)</f>
        <v>62.813100000000006</v>
      </c>
    </row>
    <row r="268" spans="1:9" ht="33" customHeight="1" x14ac:dyDescent="0.25">
      <c r="A268" s="4" t="str">
        <f>ORÇAMENTO!A63</f>
        <v>7.2</v>
      </c>
      <c r="B268" s="4" t="s">
        <v>7</v>
      </c>
      <c r="C268" s="4">
        <v>96622</v>
      </c>
      <c r="D268" s="110" t="s">
        <v>77</v>
      </c>
      <c r="E268" s="110"/>
      <c r="F268" s="110"/>
      <c r="G268" s="110"/>
      <c r="H268" s="110"/>
      <c r="I268" s="4" t="s">
        <v>17</v>
      </c>
    </row>
    <row r="269" spans="1:9" x14ac:dyDescent="0.25">
      <c r="A269" s="99" t="s">
        <v>14</v>
      </c>
      <c r="B269" s="99"/>
      <c r="C269" s="99"/>
      <c r="D269" s="99"/>
      <c r="E269" s="99"/>
      <c r="F269" s="99"/>
      <c r="G269" s="2" t="s">
        <v>120</v>
      </c>
      <c r="H269" s="2" t="s">
        <v>12</v>
      </c>
      <c r="I269" s="2" t="s">
        <v>11</v>
      </c>
    </row>
    <row r="270" spans="1:9" x14ac:dyDescent="0.25">
      <c r="A270" s="113" t="s">
        <v>154</v>
      </c>
      <c r="B270" s="113"/>
      <c r="C270" s="113"/>
      <c r="D270" s="113"/>
      <c r="E270" s="113"/>
      <c r="F270" s="113"/>
      <c r="G270" s="22">
        <f>I264</f>
        <v>51.642000000000003</v>
      </c>
      <c r="H270" s="23">
        <v>0.05</v>
      </c>
      <c r="I270" s="23">
        <f>G270*H270</f>
        <v>2.5821000000000005</v>
      </c>
    </row>
    <row r="271" spans="1:9" ht="15.75" thickBot="1" x14ac:dyDescent="0.3">
      <c r="A271" s="113" t="s">
        <v>89</v>
      </c>
      <c r="B271" s="113"/>
      <c r="C271" s="113"/>
      <c r="D271" s="113"/>
      <c r="E271" s="113"/>
      <c r="F271" s="113"/>
      <c r="G271" s="22">
        <f>I265</f>
        <v>11.171099999999999</v>
      </c>
      <c r="H271" s="23">
        <v>0.05</v>
      </c>
      <c r="I271" s="23">
        <f>G271*H271</f>
        <v>0.55855500000000002</v>
      </c>
    </row>
    <row r="272" spans="1:9" ht="15.75" thickBot="1" x14ac:dyDescent="0.3">
      <c r="A272" s="1"/>
      <c r="B272" s="1"/>
      <c r="C272" s="1"/>
      <c r="D272" s="1"/>
      <c r="E272" s="1"/>
      <c r="F272" s="1"/>
      <c r="G272" s="6"/>
      <c r="H272" s="9" t="s">
        <v>11</v>
      </c>
      <c r="I272" s="8">
        <f>SUM(I270:I271)</f>
        <v>3.1406550000000006</v>
      </c>
    </row>
    <row r="274" spans="1:9" ht="33" customHeight="1" x14ac:dyDescent="0.25">
      <c r="A274" s="4" t="str">
        <f>ORÇAMENTO!A64</f>
        <v>7.3</v>
      </c>
      <c r="B274" s="4" t="s">
        <v>7</v>
      </c>
      <c r="C274" s="4">
        <v>101747</v>
      </c>
      <c r="D274" s="110" t="s">
        <v>78</v>
      </c>
      <c r="E274" s="110"/>
      <c r="F274" s="110"/>
      <c r="G274" s="110"/>
      <c r="H274" s="110"/>
      <c r="I274" s="4" t="s">
        <v>9</v>
      </c>
    </row>
    <row r="275" spans="1:9" x14ac:dyDescent="0.25">
      <c r="A275" s="99" t="s">
        <v>14</v>
      </c>
      <c r="B275" s="99"/>
      <c r="C275" s="99"/>
      <c r="D275" s="99"/>
      <c r="E275" s="99"/>
      <c r="F275" s="99"/>
      <c r="G275" s="2" t="s">
        <v>13</v>
      </c>
      <c r="H275" s="2" t="s">
        <v>90</v>
      </c>
      <c r="I275" s="2" t="s">
        <v>11</v>
      </c>
    </row>
    <row r="276" spans="1:9" ht="15.75" thickBot="1" x14ac:dyDescent="0.3">
      <c r="A276" s="113" t="s">
        <v>154</v>
      </c>
      <c r="B276" s="113"/>
      <c r="C276" s="113"/>
      <c r="D276" s="113"/>
      <c r="E276" s="113"/>
      <c r="F276" s="113"/>
      <c r="G276" s="5">
        <v>8.5500000000000007</v>
      </c>
      <c r="H276" s="7">
        <v>6.04</v>
      </c>
      <c r="I276" s="7">
        <f>G276*H276</f>
        <v>51.642000000000003</v>
      </c>
    </row>
    <row r="277" spans="1:9" ht="15.75" thickBot="1" x14ac:dyDescent="0.3">
      <c r="A277" s="1"/>
      <c r="B277" s="1"/>
      <c r="C277" s="1"/>
      <c r="D277" s="1"/>
      <c r="E277" s="1"/>
      <c r="F277" s="1"/>
      <c r="G277" s="6"/>
      <c r="H277" s="9" t="s">
        <v>11</v>
      </c>
      <c r="I277" s="8">
        <f>I276</f>
        <v>51.642000000000003</v>
      </c>
    </row>
    <row r="279" spans="1:9" ht="42" customHeight="1" x14ac:dyDescent="0.25">
      <c r="A279" s="4" t="str">
        <f>ORÇAMENTO!A65</f>
        <v>7.4</v>
      </c>
      <c r="B279" s="4" t="s">
        <v>7</v>
      </c>
      <c r="C279" s="4">
        <v>94994</v>
      </c>
      <c r="D279" s="110" t="s">
        <v>79</v>
      </c>
      <c r="E279" s="110"/>
      <c r="F279" s="110"/>
      <c r="G279" s="110"/>
      <c r="H279" s="110"/>
      <c r="I279" s="4" t="s">
        <v>9</v>
      </c>
    </row>
    <row r="280" spans="1:9" x14ac:dyDescent="0.25">
      <c r="A280" s="99" t="s">
        <v>14</v>
      </c>
      <c r="B280" s="99"/>
      <c r="C280" s="99"/>
      <c r="D280" s="99"/>
      <c r="E280" s="99"/>
      <c r="F280" s="99"/>
      <c r="G280" s="106" t="s">
        <v>108</v>
      </c>
      <c r="H280" s="119"/>
      <c r="I280" s="2" t="s">
        <v>11</v>
      </c>
    </row>
    <row r="281" spans="1:9" ht="15.75" thickBot="1" x14ac:dyDescent="0.3">
      <c r="A281" s="113" t="s">
        <v>155</v>
      </c>
      <c r="B281" s="113"/>
      <c r="C281" s="113"/>
      <c r="D281" s="113"/>
      <c r="E281" s="113"/>
      <c r="F281" s="113"/>
      <c r="G281" s="108">
        <f>I265</f>
        <v>11.171099999999999</v>
      </c>
      <c r="H281" s="109"/>
      <c r="I281" s="7">
        <f>G281</f>
        <v>11.171099999999999</v>
      </c>
    </row>
    <row r="282" spans="1:9" ht="15.75" thickBot="1" x14ac:dyDescent="0.3">
      <c r="A282" s="1"/>
      <c r="B282" s="1"/>
      <c r="C282" s="1"/>
      <c r="D282" s="1"/>
      <c r="E282" s="1"/>
      <c r="F282" s="1"/>
      <c r="G282" s="6"/>
      <c r="H282" s="9" t="s">
        <v>11</v>
      </c>
      <c r="I282" s="8">
        <f>I281</f>
        <v>11.171099999999999</v>
      </c>
    </row>
    <row r="284" spans="1:9" ht="42" customHeight="1" x14ac:dyDescent="0.25">
      <c r="A284" s="4" t="str">
        <f>ORÇAMENTO!A66</f>
        <v>7.5</v>
      </c>
      <c r="B284" s="4" t="s">
        <v>18</v>
      </c>
      <c r="C284" s="4" t="s">
        <v>156</v>
      </c>
      <c r="D284" s="110" t="s">
        <v>157</v>
      </c>
      <c r="E284" s="110"/>
      <c r="F284" s="110"/>
      <c r="G284" s="110"/>
      <c r="H284" s="110"/>
      <c r="I284" s="4" t="s">
        <v>17</v>
      </c>
    </row>
    <row r="285" spans="1:9" x14ac:dyDescent="0.25">
      <c r="A285" s="99" t="s">
        <v>14</v>
      </c>
      <c r="B285" s="99"/>
      <c r="C285" s="99"/>
      <c r="D285" s="99"/>
      <c r="E285" s="99"/>
      <c r="F285" s="99"/>
      <c r="G285" s="14" t="s">
        <v>108</v>
      </c>
      <c r="H285" s="2" t="s">
        <v>12</v>
      </c>
      <c r="I285" s="2" t="s">
        <v>11</v>
      </c>
    </row>
    <row r="286" spans="1:9" ht="15.75" thickBot="1" x14ac:dyDescent="0.3">
      <c r="A286" s="113" t="s">
        <v>158</v>
      </c>
      <c r="B286" s="113"/>
      <c r="C286" s="113"/>
      <c r="D286" s="113"/>
      <c r="E286" s="113"/>
      <c r="F286" s="113"/>
      <c r="G286" s="25">
        <v>6.72</v>
      </c>
      <c r="H286" s="5">
        <v>0.03</v>
      </c>
      <c r="I286" s="7">
        <f>G286*H286</f>
        <v>0.20159999999999997</v>
      </c>
    </row>
    <row r="287" spans="1:9" ht="15.75" thickBot="1" x14ac:dyDescent="0.3">
      <c r="A287" s="1"/>
      <c r="B287" s="1"/>
      <c r="C287" s="1"/>
      <c r="D287" s="1"/>
      <c r="E287" s="1"/>
      <c r="F287" s="1"/>
      <c r="G287" s="6"/>
      <c r="H287" s="9" t="s">
        <v>11</v>
      </c>
      <c r="I287" s="8">
        <f>I286</f>
        <v>0.20159999999999997</v>
      </c>
    </row>
    <row r="289" spans="1:9" ht="45.75" customHeight="1" x14ac:dyDescent="0.25">
      <c r="A289" s="4" t="str">
        <f>ORÇAMENTO!A67</f>
        <v>7.6</v>
      </c>
      <c r="B289" s="4" t="s">
        <v>7</v>
      </c>
      <c r="C289" s="4">
        <v>87257</v>
      </c>
      <c r="D289" s="110" t="s">
        <v>80</v>
      </c>
      <c r="E289" s="110"/>
      <c r="F289" s="110"/>
      <c r="G289" s="110"/>
      <c r="H289" s="110"/>
      <c r="I289" s="4" t="s">
        <v>9</v>
      </c>
    </row>
    <row r="290" spans="1:9" x14ac:dyDescent="0.25">
      <c r="A290" s="99" t="s">
        <v>14</v>
      </c>
      <c r="B290" s="99"/>
      <c r="C290" s="99"/>
      <c r="D290" s="99"/>
      <c r="E290" s="99"/>
      <c r="F290" s="99"/>
      <c r="G290" s="2" t="s">
        <v>13</v>
      </c>
      <c r="H290" s="2" t="s">
        <v>90</v>
      </c>
      <c r="I290" s="2" t="s">
        <v>11</v>
      </c>
    </row>
    <row r="291" spans="1:9" x14ac:dyDescent="0.25">
      <c r="A291" s="113" t="s">
        <v>159</v>
      </c>
      <c r="B291" s="113"/>
      <c r="C291" s="113"/>
      <c r="D291" s="113"/>
      <c r="E291" s="113"/>
      <c r="F291" s="113"/>
      <c r="G291" s="12">
        <v>8.5500000000000007</v>
      </c>
      <c r="H291" s="24">
        <v>6.04</v>
      </c>
      <c r="I291" s="24">
        <f>G291*H291</f>
        <v>51.642000000000003</v>
      </c>
    </row>
    <row r="292" spans="1:9" ht="15.75" thickBot="1" x14ac:dyDescent="0.3">
      <c r="A292" s="113" t="s">
        <v>160</v>
      </c>
      <c r="B292" s="113"/>
      <c r="C292" s="113"/>
      <c r="D292" s="113"/>
      <c r="E292" s="113"/>
      <c r="F292" s="113"/>
      <c r="G292" s="22">
        <v>1.68</v>
      </c>
      <c r="H292" s="23">
        <v>4</v>
      </c>
      <c r="I292" s="23">
        <f>G292*H292</f>
        <v>6.72</v>
      </c>
    </row>
    <row r="293" spans="1:9" ht="15.75" thickBot="1" x14ac:dyDescent="0.3">
      <c r="A293" s="1"/>
      <c r="B293" s="1"/>
      <c r="C293" s="1"/>
      <c r="D293" s="1"/>
      <c r="E293" s="1"/>
      <c r="F293" s="1"/>
      <c r="G293" s="6"/>
      <c r="H293" s="9" t="s">
        <v>11</v>
      </c>
      <c r="I293" s="8">
        <f>SUM(I291:I292)</f>
        <v>58.362000000000002</v>
      </c>
    </row>
    <row r="295" spans="1:9" ht="40.5" customHeight="1" x14ac:dyDescent="0.25">
      <c r="A295" s="4" t="str">
        <f>ORÇAMENTO!A68</f>
        <v>7.7</v>
      </c>
      <c r="B295" s="4" t="s">
        <v>7</v>
      </c>
      <c r="C295" s="4">
        <v>88650</v>
      </c>
      <c r="D295" s="110" t="s">
        <v>81</v>
      </c>
      <c r="E295" s="110"/>
      <c r="F295" s="110"/>
      <c r="G295" s="110"/>
      <c r="H295" s="110"/>
      <c r="I295" s="4" t="s">
        <v>25</v>
      </c>
    </row>
    <row r="296" spans="1:9" x14ac:dyDescent="0.25">
      <c r="A296" s="99" t="s">
        <v>14</v>
      </c>
      <c r="B296" s="99"/>
      <c r="C296" s="99"/>
      <c r="D296" s="99"/>
      <c r="E296" s="99"/>
      <c r="F296" s="99"/>
      <c r="G296" s="2" t="s">
        <v>13</v>
      </c>
      <c r="H296" s="2" t="s">
        <v>87</v>
      </c>
      <c r="I296" s="2" t="s">
        <v>11</v>
      </c>
    </row>
    <row r="297" spans="1:9" x14ac:dyDescent="0.25">
      <c r="A297" s="113" t="s">
        <v>159</v>
      </c>
      <c r="B297" s="113"/>
      <c r="C297" s="113"/>
      <c r="D297" s="113"/>
      <c r="E297" s="113"/>
      <c r="F297" s="113"/>
      <c r="G297" s="22">
        <f>8.55+8.55+6.04+6.04</f>
        <v>29.18</v>
      </c>
      <c r="H297" s="23">
        <v>0.8</v>
      </c>
      <c r="I297" s="23">
        <f>G297-H297</f>
        <v>28.38</v>
      </c>
    </row>
    <row r="298" spans="1:9" ht="15.75" thickBot="1" x14ac:dyDescent="0.3">
      <c r="A298" s="113" t="s">
        <v>163</v>
      </c>
      <c r="B298" s="113"/>
      <c r="C298" s="113"/>
      <c r="D298" s="113"/>
      <c r="E298" s="113"/>
      <c r="F298" s="113"/>
      <c r="G298" s="22">
        <f>1.68+1.68</f>
        <v>3.36</v>
      </c>
      <c r="H298" s="23">
        <v>0</v>
      </c>
      <c r="I298" s="23">
        <f>G298-H298</f>
        <v>3.36</v>
      </c>
    </row>
    <row r="299" spans="1:9" ht="15.75" thickBot="1" x14ac:dyDescent="0.3">
      <c r="A299" s="1"/>
      <c r="B299" s="1"/>
      <c r="C299" s="1"/>
      <c r="D299" s="1"/>
      <c r="E299" s="1"/>
      <c r="F299" s="1"/>
      <c r="G299" s="6"/>
      <c r="H299" s="9" t="s">
        <v>11</v>
      </c>
      <c r="I299" s="8">
        <f>SUM(I297:I298)</f>
        <v>31.74</v>
      </c>
    </row>
    <row r="301" spans="1:9" x14ac:dyDescent="0.25">
      <c r="A301" s="10">
        <f>ORÇAMENTO!A70</f>
        <v>8</v>
      </c>
      <c r="B301" s="112" t="s">
        <v>83</v>
      </c>
      <c r="C301" s="115"/>
      <c r="D301" s="115"/>
      <c r="E301" s="115"/>
      <c r="F301" s="115"/>
      <c r="G301" s="115"/>
      <c r="H301" s="115"/>
      <c r="I301" s="115"/>
    </row>
    <row r="302" spans="1:9" ht="33" customHeight="1" x14ac:dyDescent="0.25">
      <c r="A302" s="4" t="str">
        <f>ORÇAMENTO!A71</f>
        <v>8.1</v>
      </c>
      <c r="B302" s="4" t="s">
        <v>164</v>
      </c>
      <c r="C302" s="26" t="s">
        <v>165</v>
      </c>
      <c r="D302" s="110" t="s">
        <v>166</v>
      </c>
      <c r="E302" s="110"/>
      <c r="F302" s="110"/>
      <c r="G302" s="110"/>
      <c r="H302" s="110"/>
      <c r="I302" s="4" t="s">
        <v>9</v>
      </c>
    </row>
    <row r="303" spans="1:9" x14ac:dyDescent="0.25">
      <c r="A303" s="106" t="s">
        <v>14</v>
      </c>
      <c r="B303" s="107"/>
      <c r="C303" s="107"/>
      <c r="D303" s="107"/>
      <c r="E303" s="119"/>
      <c r="F303" s="13" t="s">
        <v>97</v>
      </c>
      <c r="G303" s="2" t="s">
        <v>12</v>
      </c>
      <c r="H303" s="2" t="s">
        <v>91</v>
      </c>
      <c r="I303" s="2" t="s">
        <v>11</v>
      </c>
    </row>
    <row r="304" spans="1:9" ht="15.75" thickBot="1" x14ac:dyDescent="0.3">
      <c r="A304" s="103" t="s">
        <v>167</v>
      </c>
      <c r="B304" s="104"/>
      <c r="C304" s="104"/>
      <c r="D304" s="104"/>
      <c r="E304" s="105"/>
      <c r="F304" s="22">
        <v>2.37</v>
      </c>
      <c r="G304" s="22">
        <v>1.1000000000000001</v>
      </c>
      <c r="H304" s="23">
        <v>2</v>
      </c>
      <c r="I304" s="23">
        <f>H304*G304*F304</f>
        <v>5.2140000000000004</v>
      </c>
    </row>
    <row r="305" spans="1:9" ht="15.75" thickBot="1" x14ac:dyDescent="0.3">
      <c r="A305" s="1"/>
      <c r="B305" s="1"/>
      <c r="C305" s="1"/>
      <c r="D305" s="1"/>
      <c r="E305" s="1"/>
      <c r="F305" s="1"/>
      <c r="G305" s="6"/>
      <c r="H305" s="9" t="s">
        <v>11</v>
      </c>
      <c r="I305" s="8">
        <f>I304</f>
        <v>5.2140000000000004</v>
      </c>
    </row>
    <row r="306" spans="1:9" x14ac:dyDescent="0.25">
      <c r="A306" s="1"/>
      <c r="B306" s="1"/>
      <c r="C306" s="1"/>
      <c r="D306" s="1"/>
      <c r="E306" s="1"/>
      <c r="F306" s="1"/>
      <c r="G306" s="6"/>
      <c r="H306" s="15"/>
      <c r="I306" s="15"/>
    </row>
    <row r="307" spans="1:9" ht="33" customHeight="1" x14ac:dyDescent="0.25">
      <c r="A307" s="4" t="str">
        <f>ORÇAMENTO!A72</f>
        <v>8.2</v>
      </c>
      <c r="B307" s="4" t="s">
        <v>164</v>
      </c>
      <c r="C307" s="26" t="s">
        <v>168</v>
      </c>
      <c r="D307" s="110" t="s">
        <v>169</v>
      </c>
      <c r="E307" s="110"/>
      <c r="F307" s="110"/>
      <c r="G307" s="110"/>
      <c r="H307" s="110"/>
      <c r="I307" s="4" t="s">
        <v>9</v>
      </c>
    </row>
    <row r="308" spans="1:9" x14ac:dyDescent="0.25">
      <c r="A308" s="106" t="s">
        <v>14</v>
      </c>
      <c r="B308" s="107"/>
      <c r="C308" s="107"/>
      <c r="D308" s="107"/>
      <c r="E308" s="119"/>
      <c r="F308" s="13" t="s">
        <v>97</v>
      </c>
      <c r="G308" s="2" t="s">
        <v>12</v>
      </c>
      <c r="H308" s="2" t="s">
        <v>91</v>
      </c>
      <c r="I308" s="2" t="s">
        <v>11</v>
      </c>
    </row>
    <row r="309" spans="1:9" ht="15.75" thickBot="1" x14ac:dyDescent="0.3">
      <c r="A309" s="103" t="s">
        <v>170</v>
      </c>
      <c r="B309" s="104"/>
      <c r="C309" s="104"/>
      <c r="D309" s="104"/>
      <c r="E309" s="105"/>
      <c r="F309" s="22">
        <v>2.37</v>
      </c>
      <c r="G309" s="22">
        <v>1.1000000000000001</v>
      </c>
      <c r="H309" s="23">
        <v>2</v>
      </c>
      <c r="I309" s="23">
        <f>H309*G309*F309</f>
        <v>5.2140000000000004</v>
      </c>
    </row>
    <row r="310" spans="1:9" ht="15.75" thickBot="1" x14ac:dyDescent="0.3">
      <c r="A310" s="1"/>
      <c r="B310" s="1"/>
      <c r="C310" s="1"/>
      <c r="D310" s="1"/>
      <c r="E310" s="1"/>
      <c r="F310" s="1"/>
      <c r="G310" s="6"/>
      <c r="H310" s="9" t="s">
        <v>11</v>
      </c>
      <c r="I310" s="8">
        <f>I309</f>
        <v>5.2140000000000004</v>
      </c>
    </row>
    <row r="311" spans="1:9" x14ac:dyDescent="0.25">
      <c r="A311" s="1"/>
      <c r="B311" s="1"/>
      <c r="C311" s="1"/>
      <c r="D311" s="1"/>
      <c r="E311" s="1"/>
      <c r="F311" s="1"/>
      <c r="G311" s="6"/>
      <c r="H311" s="15"/>
      <c r="I311" s="15"/>
    </row>
    <row r="312" spans="1:9" ht="33" customHeight="1" x14ac:dyDescent="0.25">
      <c r="A312" s="4" t="str">
        <f>ORÇAMENTO!A73</f>
        <v>8.3</v>
      </c>
      <c r="B312" s="4" t="s">
        <v>171</v>
      </c>
      <c r="C312" s="26" t="s">
        <v>165</v>
      </c>
      <c r="D312" s="110" t="s">
        <v>172</v>
      </c>
      <c r="E312" s="110"/>
      <c r="F312" s="110"/>
      <c r="G312" s="110"/>
      <c r="H312" s="110"/>
      <c r="I312" s="4" t="s">
        <v>10</v>
      </c>
    </row>
    <row r="313" spans="1:9" x14ac:dyDescent="0.25">
      <c r="A313" s="106" t="s">
        <v>14</v>
      </c>
      <c r="B313" s="107"/>
      <c r="C313" s="107"/>
      <c r="D313" s="107"/>
      <c r="E313" s="119"/>
      <c r="F313" s="13"/>
      <c r="G313" s="2"/>
      <c r="H313" s="2" t="s">
        <v>91</v>
      </c>
      <c r="I313" s="2" t="s">
        <v>11</v>
      </c>
    </row>
    <row r="314" spans="1:9" ht="15.75" thickBot="1" x14ac:dyDescent="0.3">
      <c r="A314" s="103" t="s">
        <v>173</v>
      </c>
      <c r="B314" s="104"/>
      <c r="C314" s="104"/>
      <c r="D314" s="104"/>
      <c r="E314" s="105"/>
      <c r="F314" s="22"/>
      <c r="G314" s="22"/>
      <c r="H314" s="23">
        <v>1</v>
      </c>
      <c r="I314" s="23">
        <f>H314</f>
        <v>1</v>
      </c>
    </row>
    <row r="315" spans="1:9" ht="15.75" thickBot="1" x14ac:dyDescent="0.3">
      <c r="A315" s="1"/>
      <c r="B315" s="1"/>
      <c r="C315" s="1"/>
      <c r="D315" s="1"/>
      <c r="E315" s="1"/>
      <c r="F315" s="1"/>
      <c r="G315" s="6"/>
      <c r="H315" s="9" t="s">
        <v>11</v>
      </c>
      <c r="I315" s="8">
        <f>I314</f>
        <v>1</v>
      </c>
    </row>
    <row r="316" spans="1:9" x14ac:dyDescent="0.25">
      <c r="A316" s="1"/>
      <c r="B316" s="1"/>
      <c r="C316" s="1"/>
      <c r="D316" s="1"/>
      <c r="E316" s="1"/>
      <c r="F316" s="1"/>
      <c r="G316" s="6"/>
      <c r="H316" s="15"/>
      <c r="I316" s="15"/>
    </row>
    <row r="317" spans="1:9" ht="33" customHeight="1" x14ac:dyDescent="0.25">
      <c r="A317" s="4" t="str">
        <f>ORÇAMENTO!A74</f>
        <v>8.4</v>
      </c>
      <c r="B317" s="4" t="s">
        <v>18</v>
      </c>
      <c r="C317" s="26" t="s">
        <v>174</v>
      </c>
      <c r="D317" s="110" t="s">
        <v>175</v>
      </c>
      <c r="E317" s="110"/>
      <c r="F317" s="110"/>
      <c r="G317" s="110"/>
      <c r="H317" s="110"/>
      <c r="I317" s="4" t="s">
        <v>9</v>
      </c>
    </row>
    <row r="318" spans="1:9" x14ac:dyDescent="0.25">
      <c r="A318" s="106" t="s">
        <v>14</v>
      </c>
      <c r="B318" s="107"/>
      <c r="C318" s="107"/>
      <c r="D318" s="107"/>
      <c r="E318" s="119"/>
      <c r="F318" s="13" t="s">
        <v>90</v>
      </c>
      <c r="G318" s="2" t="s">
        <v>12</v>
      </c>
      <c r="H318" s="2" t="s">
        <v>91</v>
      </c>
      <c r="I318" s="2" t="s">
        <v>11</v>
      </c>
    </row>
    <row r="319" spans="1:9" ht="15.75" thickBot="1" x14ac:dyDescent="0.3">
      <c r="A319" s="103" t="s">
        <v>176</v>
      </c>
      <c r="B319" s="104"/>
      <c r="C319" s="104"/>
      <c r="D319" s="104"/>
      <c r="E319" s="105"/>
      <c r="F319" s="22">
        <v>3.97</v>
      </c>
      <c r="G319" s="22">
        <v>2.82</v>
      </c>
      <c r="H319" s="23">
        <v>1</v>
      </c>
      <c r="I319" s="23">
        <f>H319*G319*F319</f>
        <v>11.195399999999999</v>
      </c>
    </row>
    <row r="320" spans="1:9" ht="15.75" thickBot="1" x14ac:dyDescent="0.3">
      <c r="A320" s="1"/>
      <c r="B320" s="1"/>
      <c r="C320" s="1"/>
      <c r="D320" s="1"/>
      <c r="E320" s="1"/>
      <c r="F320" s="1"/>
      <c r="G320" s="6"/>
      <c r="H320" s="9" t="s">
        <v>11</v>
      </c>
      <c r="I320" s="8">
        <f>I319</f>
        <v>11.195399999999999</v>
      </c>
    </row>
    <row r="322" spans="1:9" x14ac:dyDescent="0.25">
      <c r="A322" s="10">
        <f>ORÇAMENTO!A76</f>
        <v>9</v>
      </c>
      <c r="B322" s="112" t="s">
        <v>85</v>
      </c>
      <c r="C322" s="115"/>
      <c r="D322" s="115"/>
      <c r="E322" s="115"/>
      <c r="F322" s="115"/>
      <c r="G322" s="115"/>
      <c r="H322" s="115"/>
      <c r="I322" s="115"/>
    </row>
    <row r="323" spans="1:9" x14ac:dyDescent="0.25">
      <c r="A323" s="10" t="str">
        <f>ORÇAMENTO!A77</f>
        <v>9.1</v>
      </c>
      <c r="B323" s="111" t="s">
        <v>183</v>
      </c>
      <c r="C323" s="111"/>
      <c r="D323" s="111"/>
      <c r="E323" s="111"/>
      <c r="F323" s="111"/>
      <c r="G323" s="111"/>
      <c r="H323" s="111"/>
      <c r="I323" s="112"/>
    </row>
    <row r="324" spans="1:9" ht="33" customHeight="1" x14ac:dyDescent="0.25">
      <c r="A324" s="4" t="str">
        <f>ORÇAMENTO!A78</f>
        <v>9.1.1</v>
      </c>
      <c r="B324" s="4" t="s">
        <v>18</v>
      </c>
      <c r="C324" s="4" t="s">
        <v>184</v>
      </c>
      <c r="D324" s="110" t="s">
        <v>185</v>
      </c>
      <c r="E324" s="110"/>
      <c r="F324" s="110"/>
      <c r="G324" s="110"/>
      <c r="H324" s="110"/>
      <c r="I324" s="4" t="s">
        <v>10</v>
      </c>
    </row>
    <row r="325" spans="1:9" x14ac:dyDescent="0.25">
      <c r="A325" s="99" t="s">
        <v>14</v>
      </c>
      <c r="B325" s="99"/>
      <c r="C325" s="99"/>
      <c r="D325" s="99"/>
      <c r="E325" s="99"/>
      <c r="F325" s="99"/>
      <c r="G325" s="2"/>
      <c r="H325" s="2" t="s">
        <v>91</v>
      </c>
      <c r="I325" s="2" t="s">
        <v>11</v>
      </c>
    </row>
    <row r="326" spans="1:9" ht="15.75" thickBot="1" x14ac:dyDescent="0.3">
      <c r="A326" s="100" t="s">
        <v>186</v>
      </c>
      <c r="B326" s="100"/>
      <c r="C326" s="100"/>
      <c r="D326" s="100"/>
      <c r="E326" s="100"/>
      <c r="F326" s="100"/>
      <c r="G326" s="23"/>
      <c r="H326" s="23">
        <v>2</v>
      </c>
      <c r="I326" s="23">
        <f>H326</f>
        <v>2</v>
      </c>
    </row>
    <row r="327" spans="1:9" ht="15.75" thickBot="1" x14ac:dyDescent="0.3">
      <c r="A327" s="32"/>
      <c r="B327" s="32"/>
      <c r="C327" s="32"/>
      <c r="D327" s="32"/>
      <c r="E327" s="32"/>
      <c r="F327" s="32"/>
      <c r="G327" s="33"/>
      <c r="H327" s="29" t="s">
        <v>11</v>
      </c>
      <c r="I327" s="8">
        <f>SUM(I326:I326)</f>
        <v>2</v>
      </c>
    </row>
    <row r="328" spans="1:9" x14ac:dyDescent="0.25">
      <c r="A328" s="30"/>
      <c r="B328" s="31"/>
      <c r="C328" s="31"/>
      <c r="D328" s="31"/>
      <c r="E328" s="31"/>
      <c r="F328" s="31"/>
      <c r="G328" s="31"/>
      <c r="H328" s="27"/>
      <c r="I328" s="31"/>
    </row>
    <row r="329" spans="1:9" ht="33" customHeight="1" x14ac:dyDescent="0.25">
      <c r="A329" s="4" t="str">
        <f>ORÇAMENTO!A79</f>
        <v>9.1.2</v>
      </c>
      <c r="B329" s="4" t="s">
        <v>18</v>
      </c>
      <c r="C329" s="4" t="s">
        <v>187</v>
      </c>
      <c r="D329" s="110" t="s">
        <v>188</v>
      </c>
      <c r="E329" s="110"/>
      <c r="F329" s="110"/>
      <c r="G329" s="110"/>
      <c r="H329" s="110"/>
      <c r="I329" s="4" t="s">
        <v>189</v>
      </c>
    </row>
    <row r="330" spans="1:9" x14ac:dyDescent="0.25">
      <c r="A330" s="99" t="s">
        <v>14</v>
      </c>
      <c r="B330" s="99"/>
      <c r="C330" s="99"/>
      <c r="D330" s="99"/>
      <c r="E330" s="99"/>
      <c r="F330" s="99"/>
      <c r="G330" s="2"/>
      <c r="H330" s="2" t="s">
        <v>91</v>
      </c>
      <c r="I330" s="2" t="s">
        <v>11</v>
      </c>
    </row>
    <row r="331" spans="1:9" ht="15.75" thickBot="1" x14ac:dyDescent="0.3">
      <c r="A331" s="100" t="s">
        <v>186</v>
      </c>
      <c r="B331" s="100"/>
      <c r="C331" s="100"/>
      <c r="D331" s="100"/>
      <c r="E331" s="100"/>
      <c r="F331" s="100"/>
      <c r="G331" s="23"/>
      <c r="H331" s="23">
        <v>8</v>
      </c>
      <c r="I331" s="23">
        <f>H331</f>
        <v>8</v>
      </c>
    </row>
    <row r="332" spans="1:9" x14ac:dyDescent="0.25">
      <c r="A332" s="32"/>
      <c r="B332" s="32"/>
      <c r="C332" s="32"/>
      <c r="D332" s="32"/>
      <c r="E332" s="32"/>
      <c r="F332" s="32"/>
      <c r="G332" s="33"/>
      <c r="H332" s="29" t="s">
        <v>11</v>
      </c>
      <c r="I332" s="28">
        <f>SUM(I331:I331)</f>
        <v>8</v>
      </c>
    </row>
    <row r="333" spans="1:9" x14ac:dyDescent="0.25">
      <c r="A333" s="30"/>
      <c r="B333" s="31"/>
      <c r="C333" s="31"/>
      <c r="D333" s="31"/>
      <c r="E333" s="31"/>
      <c r="F333" s="31"/>
      <c r="G333" s="31"/>
      <c r="H333" s="27"/>
      <c r="I333" s="27"/>
    </row>
    <row r="334" spans="1:9" ht="33" customHeight="1" x14ac:dyDescent="0.25">
      <c r="A334" s="4" t="str">
        <f>ORÇAMENTO!A80</f>
        <v>9.1.3</v>
      </c>
      <c r="B334" s="4" t="s">
        <v>18</v>
      </c>
      <c r="C334" s="4" t="s">
        <v>190</v>
      </c>
      <c r="D334" s="110" t="s">
        <v>191</v>
      </c>
      <c r="E334" s="110"/>
      <c r="F334" s="110"/>
      <c r="G334" s="110"/>
      <c r="H334" s="110"/>
      <c r="I334" s="4" t="s">
        <v>10</v>
      </c>
    </row>
    <row r="335" spans="1:9" x14ac:dyDescent="0.25">
      <c r="A335" s="99" t="s">
        <v>14</v>
      </c>
      <c r="B335" s="99"/>
      <c r="C335" s="99"/>
      <c r="D335" s="99"/>
      <c r="E335" s="99"/>
      <c r="F335" s="99"/>
      <c r="G335" s="2"/>
      <c r="H335" s="2" t="s">
        <v>91</v>
      </c>
      <c r="I335" s="2" t="s">
        <v>11</v>
      </c>
    </row>
    <row r="336" spans="1:9" ht="15.75" thickBot="1" x14ac:dyDescent="0.3">
      <c r="A336" s="100" t="s">
        <v>186</v>
      </c>
      <c r="B336" s="100"/>
      <c r="C336" s="100"/>
      <c r="D336" s="100"/>
      <c r="E336" s="100"/>
      <c r="F336" s="100"/>
      <c r="G336" s="23"/>
      <c r="H336" s="23">
        <v>4</v>
      </c>
      <c r="I336" s="23">
        <f>H336</f>
        <v>4</v>
      </c>
    </row>
    <row r="337" spans="1:9" ht="15.75" thickBot="1" x14ac:dyDescent="0.3">
      <c r="A337" s="34"/>
      <c r="B337" s="32"/>
      <c r="C337" s="32"/>
      <c r="D337" s="32"/>
      <c r="E337" s="32"/>
      <c r="F337" s="32"/>
      <c r="G337" s="33"/>
      <c r="H337" s="29" t="s">
        <v>11</v>
      </c>
      <c r="I337" s="8">
        <f>SUM(I336:I336)</f>
        <v>4</v>
      </c>
    </row>
    <row r="338" spans="1:9" x14ac:dyDescent="0.25">
      <c r="A338" s="30"/>
      <c r="B338" s="31"/>
      <c r="C338" s="31"/>
      <c r="D338" s="31"/>
      <c r="E338" s="31"/>
      <c r="F338" s="31"/>
      <c r="G338" s="31"/>
      <c r="H338" s="27"/>
      <c r="I338" s="31"/>
    </row>
    <row r="339" spans="1:9" ht="33" customHeight="1" x14ac:dyDescent="0.25">
      <c r="A339" s="4" t="str">
        <f>ORÇAMENTO!A81</f>
        <v>9.1.4</v>
      </c>
      <c r="B339" s="4" t="s">
        <v>18</v>
      </c>
      <c r="C339" s="4" t="s">
        <v>192</v>
      </c>
      <c r="D339" s="110" t="s">
        <v>193</v>
      </c>
      <c r="E339" s="110"/>
      <c r="F339" s="110"/>
      <c r="G339" s="110"/>
      <c r="H339" s="110"/>
      <c r="I339" s="4" t="s">
        <v>10</v>
      </c>
    </row>
    <row r="340" spans="1:9" x14ac:dyDescent="0.25">
      <c r="A340" s="99" t="s">
        <v>14</v>
      </c>
      <c r="B340" s="99"/>
      <c r="C340" s="99"/>
      <c r="D340" s="99"/>
      <c r="E340" s="99"/>
      <c r="F340" s="99"/>
      <c r="G340" s="2"/>
      <c r="H340" s="2" t="s">
        <v>91</v>
      </c>
      <c r="I340" s="2" t="s">
        <v>11</v>
      </c>
    </row>
    <row r="341" spans="1:9" ht="15.75" thickBot="1" x14ac:dyDescent="0.3">
      <c r="A341" s="100" t="s">
        <v>186</v>
      </c>
      <c r="B341" s="100"/>
      <c r="C341" s="100"/>
      <c r="D341" s="100"/>
      <c r="E341" s="100"/>
      <c r="F341" s="100"/>
      <c r="G341" s="23"/>
      <c r="H341" s="23">
        <v>2</v>
      </c>
      <c r="I341" s="23">
        <f>H341</f>
        <v>2</v>
      </c>
    </row>
    <row r="342" spans="1:9" ht="15.75" thickBot="1" x14ac:dyDescent="0.3">
      <c r="A342" s="32"/>
      <c r="B342" s="32"/>
      <c r="C342" s="32"/>
      <c r="D342" s="32"/>
      <c r="E342" s="32"/>
      <c r="F342" s="32"/>
      <c r="G342" s="33"/>
      <c r="H342" s="29" t="s">
        <v>11</v>
      </c>
      <c r="I342" s="8">
        <f>SUM(I341:I341)</f>
        <v>2</v>
      </c>
    </row>
    <row r="343" spans="1:9" x14ac:dyDescent="0.25">
      <c r="A343" s="30"/>
      <c r="B343" s="31"/>
      <c r="C343" s="31"/>
      <c r="D343" s="31"/>
      <c r="E343" s="31"/>
      <c r="F343" s="31"/>
      <c r="G343" s="31"/>
      <c r="H343" s="27"/>
      <c r="I343" s="31"/>
    </row>
    <row r="344" spans="1:9" ht="33" customHeight="1" x14ac:dyDescent="0.25">
      <c r="A344" s="4" t="str">
        <f>ORÇAMENTO!A82</f>
        <v>9.1.5</v>
      </c>
      <c r="B344" s="4" t="s">
        <v>18</v>
      </c>
      <c r="C344" s="4" t="s">
        <v>194</v>
      </c>
      <c r="D344" s="110" t="s">
        <v>195</v>
      </c>
      <c r="E344" s="110"/>
      <c r="F344" s="110"/>
      <c r="G344" s="110"/>
      <c r="H344" s="110"/>
      <c r="I344" s="4" t="s">
        <v>10</v>
      </c>
    </row>
    <row r="345" spans="1:9" x14ac:dyDescent="0.25">
      <c r="A345" s="99" t="s">
        <v>14</v>
      </c>
      <c r="B345" s="99"/>
      <c r="C345" s="99"/>
      <c r="D345" s="99"/>
      <c r="E345" s="99"/>
      <c r="F345" s="99"/>
      <c r="G345" s="2"/>
      <c r="H345" s="2" t="s">
        <v>91</v>
      </c>
      <c r="I345" s="2" t="s">
        <v>11</v>
      </c>
    </row>
    <row r="346" spans="1:9" ht="15.75" thickBot="1" x14ac:dyDescent="0.3">
      <c r="A346" s="100" t="s">
        <v>186</v>
      </c>
      <c r="B346" s="100"/>
      <c r="C346" s="100"/>
      <c r="D346" s="100"/>
      <c r="E346" s="100"/>
      <c r="F346" s="100"/>
      <c r="G346" s="23"/>
      <c r="H346" s="23">
        <v>2</v>
      </c>
      <c r="I346" s="23">
        <f>H346</f>
        <v>2</v>
      </c>
    </row>
    <row r="347" spans="1:9" ht="15.75" thickBot="1" x14ac:dyDescent="0.3">
      <c r="A347" s="32"/>
      <c r="B347" s="32"/>
      <c r="C347" s="32"/>
      <c r="D347" s="32"/>
      <c r="E347" s="32"/>
      <c r="F347" s="32"/>
      <c r="G347" s="33"/>
      <c r="H347" s="29" t="s">
        <v>11</v>
      </c>
      <c r="I347" s="8">
        <f>SUM(I346:I346)</f>
        <v>2</v>
      </c>
    </row>
    <row r="348" spans="1:9" x14ac:dyDescent="0.25">
      <c r="A348" s="30"/>
      <c r="B348" s="31"/>
      <c r="C348" s="31"/>
      <c r="D348" s="31"/>
      <c r="E348" s="31"/>
      <c r="F348" s="31"/>
      <c r="G348" s="31"/>
      <c r="H348" s="27"/>
      <c r="I348" s="31"/>
    </row>
    <row r="349" spans="1:9" ht="33" customHeight="1" x14ac:dyDescent="0.25">
      <c r="A349" s="4" t="str">
        <f>ORÇAMENTO!A83</f>
        <v>9.1.6</v>
      </c>
      <c r="B349" s="4" t="s">
        <v>7</v>
      </c>
      <c r="C349" s="4">
        <v>98295</v>
      </c>
      <c r="D349" s="110" t="s">
        <v>196</v>
      </c>
      <c r="E349" s="110"/>
      <c r="F349" s="110"/>
      <c r="G349" s="110"/>
      <c r="H349" s="110"/>
      <c r="I349" s="4" t="s">
        <v>25</v>
      </c>
    </row>
    <row r="350" spans="1:9" x14ac:dyDescent="0.25">
      <c r="A350" s="99" t="s">
        <v>14</v>
      </c>
      <c r="B350" s="99"/>
      <c r="C350" s="99"/>
      <c r="D350" s="99"/>
      <c r="E350" s="99"/>
      <c r="F350" s="99"/>
      <c r="G350" s="2"/>
      <c r="H350" s="2" t="s">
        <v>91</v>
      </c>
      <c r="I350" s="2" t="s">
        <v>11</v>
      </c>
    </row>
    <row r="351" spans="1:9" ht="15.75" thickBot="1" x14ac:dyDescent="0.3">
      <c r="A351" s="100" t="s">
        <v>186</v>
      </c>
      <c r="B351" s="100"/>
      <c r="C351" s="100"/>
      <c r="D351" s="100"/>
      <c r="E351" s="100"/>
      <c r="F351" s="100"/>
      <c r="G351" s="23"/>
      <c r="H351" s="23">
        <v>70</v>
      </c>
      <c r="I351" s="23">
        <f>H351</f>
        <v>70</v>
      </c>
    </row>
    <row r="352" spans="1:9" ht="15.75" thickBot="1" x14ac:dyDescent="0.3">
      <c r="A352" s="32"/>
      <c r="B352" s="32"/>
      <c r="C352" s="32"/>
      <c r="D352" s="32"/>
      <c r="E352" s="32"/>
      <c r="F352" s="32"/>
      <c r="G352" s="33"/>
      <c r="H352" s="29" t="s">
        <v>11</v>
      </c>
      <c r="I352" s="8">
        <f>SUM(I351:I351)</f>
        <v>70</v>
      </c>
    </row>
    <row r="353" spans="1:9" x14ac:dyDescent="0.25">
      <c r="A353" s="30"/>
      <c r="B353" s="31"/>
      <c r="C353" s="31"/>
      <c r="D353" s="31"/>
      <c r="E353" s="31"/>
      <c r="F353" s="31"/>
      <c r="G353" s="31"/>
      <c r="H353" s="27"/>
      <c r="I353" s="31"/>
    </row>
    <row r="354" spans="1:9" ht="43.5" customHeight="1" x14ac:dyDescent="0.25">
      <c r="A354" s="4" t="str">
        <f>ORÇAMENTO!A84</f>
        <v>9.1.7</v>
      </c>
      <c r="B354" s="4" t="s">
        <v>7</v>
      </c>
      <c r="C354" s="4">
        <v>98287</v>
      </c>
      <c r="D354" s="110" t="s">
        <v>197</v>
      </c>
      <c r="E354" s="110"/>
      <c r="F354" s="110"/>
      <c r="G354" s="110"/>
      <c r="H354" s="110"/>
      <c r="I354" s="4" t="s">
        <v>25</v>
      </c>
    </row>
    <row r="355" spans="1:9" x14ac:dyDescent="0.25">
      <c r="A355" s="99" t="s">
        <v>14</v>
      </c>
      <c r="B355" s="99"/>
      <c r="C355" s="99"/>
      <c r="D355" s="99"/>
      <c r="E355" s="99"/>
      <c r="F355" s="99"/>
      <c r="G355" s="2"/>
      <c r="H355" s="2" t="s">
        <v>91</v>
      </c>
      <c r="I355" s="2" t="s">
        <v>11</v>
      </c>
    </row>
    <row r="356" spans="1:9" ht="15.75" thickBot="1" x14ac:dyDescent="0.3">
      <c r="A356" s="100" t="s">
        <v>186</v>
      </c>
      <c r="B356" s="100"/>
      <c r="C356" s="100"/>
      <c r="D356" s="100"/>
      <c r="E356" s="100"/>
      <c r="F356" s="100"/>
      <c r="G356" s="23"/>
      <c r="H356" s="23">
        <v>40</v>
      </c>
      <c r="I356" s="23">
        <f>H356</f>
        <v>40</v>
      </c>
    </row>
    <row r="357" spans="1:9" ht="15.75" thickBot="1" x14ac:dyDescent="0.3">
      <c r="A357" s="32"/>
      <c r="B357" s="32"/>
      <c r="C357" s="32"/>
      <c r="D357" s="32"/>
      <c r="E357" s="32"/>
      <c r="F357" s="32"/>
      <c r="G357" s="33"/>
      <c r="H357" s="29" t="s">
        <v>11</v>
      </c>
      <c r="I357" s="8">
        <f>SUM(I356:I356)</f>
        <v>40</v>
      </c>
    </row>
    <row r="358" spans="1:9" x14ac:dyDescent="0.25">
      <c r="A358" s="30"/>
      <c r="B358" s="31"/>
      <c r="C358" s="31"/>
      <c r="D358" s="31"/>
      <c r="E358" s="31"/>
      <c r="F358" s="31"/>
      <c r="G358" s="31"/>
      <c r="H358" s="27"/>
      <c r="I358" s="31"/>
    </row>
    <row r="359" spans="1:9" ht="43.5" customHeight="1" x14ac:dyDescent="0.25">
      <c r="A359" s="4" t="str">
        <f>ORÇAMENTO!A85</f>
        <v>9.1.8</v>
      </c>
      <c r="B359" s="4" t="s">
        <v>18</v>
      </c>
      <c r="C359" s="4" t="s">
        <v>198</v>
      </c>
      <c r="D359" s="110" t="s">
        <v>199</v>
      </c>
      <c r="E359" s="110"/>
      <c r="F359" s="110"/>
      <c r="G359" s="110"/>
      <c r="H359" s="110"/>
      <c r="I359" s="4" t="s">
        <v>25</v>
      </c>
    </row>
    <row r="360" spans="1:9" x14ac:dyDescent="0.25">
      <c r="A360" s="99" t="s">
        <v>14</v>
      </c>
      <c r="B360" s="99"/>
      <c r="C360" s="99"/>
      <c r="D360" s="99"/>
      <c r="E360" s="99"/>
      <c r="F360" s="99"/>
      <c r="G360" s="2"/>
      <c r="H360" s="2" t="s">
        <v>91</v>
      </c>
      <c r="I360" s="2" t="s">
        <v>11</v>
      </c>
    </row>
    <row r="361" spans="1:9" ht="15.75" thickBot="1" x14ac:dyDescent="0.3">
      <c r="A361" s="100" t="s">
        <v>186</v>
      </c>
      <c r="B361" s="100"/>
      <c r="C361" s="100"/>
      <c r="D361" s="100"/>
      <c r="E361" s="100"/>
      <c r="F361" s="100"/>
      <c r="G361" s="23"/>
      <c r="H361" s="23">
        <v>140</v>
      </c>
      <c r="I361" s="23">
        <f>H361</f>
        <v>140</v>
      </c>
    </row>
    <row r="362" spans="1:9" ht="15.75" thickBot="1" x14ac:dyDescent="0.3">
      <c r="A362" s="32"/>
      <c r="B362" s="32"/>
      <c r="C362" s="32"/>
      <c r="D362" s="32"/>
      <c r="E362" s="32"/>
      <c r="F362" s="32"/>
      <c r="G362" s="33"/>
      <c r="H362" s="29" t="s">
        <v>11</v>
      </c>
      <c r="I362" s="8">
        <f>SUM(I361:I361)</f>
        <v>140</v>
      </c>
    </row>
    <row r="363" spans="1:9" x14ac:dyDescent="0.25">
      <c r="A363" s="30"/>
      <c r="B363" s="31"/>
      <c r="C363" s="31"/>
      <c r="D363" s="31"/>
      <c r="E363" s="31"/>
      <c r="F363" s="31"/>
      <c r="G363" s="31"/>
      <c r="H363" s="27"/>
      <c r="I363" s="31"/>
    </row>
    <row r="364" spans="1:9" ht="43.5" customHeight="1" x14ac:dyDescent="0.25">
      <c r="A364" s="4" t="str">
        <f>ORÇAMENTO!A86</f>
        <v>9.1.9</v>
      </c>
      <c r="B364" s="4" t="s">
        <v>18</v>
      </c>
      <c r="C364" s="4" t="s">
        <v>200</v>
      </c>
      <c r="D364" s="110" t="s">
        <v>201</v>
      </c>
      <c r="E364" s="110"/>
      <c r="F364" s="110"/>
      <c r="G364" s="110"/>
      <c r="H364" s="110"/>
      <c r="I364" s="4" t="s">
        <v>25</v>
      </c>
    </row>
    <row r="365" spans="1:9" x14ac:dyDescent="0.25">
      <c r="A365" s="99" t="s">
        <v>14</v>
      </c>
      <c r="B365" s="99"/>
      <c r="C365" s="99"/>
      <c r="D365" s="99"/>
      <c r="E365" s="99"/>
      <c r="F365" s="99"/>
      <c r="G365" s="2"/>
      <c r="H365" s="2" t="s">
        <v>91</v>
      </c>
      <c r="I365" s="2" t="s">
        <v>11</v>
      </c>
    </row>
    <row r="366" spans="1:9" ht="15.75" thickBot="1" x14ac:dyDescent="0.3">
      <c r="A366" s="100" t="s">
        <v>186</v>
      </c>
      <c r="B366" s="100"/>
      <c r="C366" s="100"/>
      <c r="D366" s="100"/>
      <c r="E366" s="100"/>
      <c r="F366" s="100"/>
      <c r="G366" s="23"/>
      <c r="H366" s="23">
        <v>70</v>
      </c>
      <c r="I366" s="23">
        <f>H366</f>
        <v>70</v>
      </c>
    </row>
    <row r="367" spans="1:9" ht="15.75" thickBot="1" x14ac:dyDescent="0.3">
      <c r="A367" s="32"/>
      <c r="B367" s="32"/>
      <c r="C367" s="32"/>
      <c r="D367" s="32"/>
      <c r="E367" s="32"/>
      <c r="F367" s="32"/>
      <c r="G367" s="33"/>
      <c r="H367" s="29" t="s">
        <v>11</v>
      </c>
      <c r="I367" s="8">
        <f>SUM(I366:I366)</f>
        <v>70</v>
      </c>
    </row>
    <row r="368" spans="1:9" x14ac:dyDescent="0.25">
      <c r="A368" s="30"/>
      <c r="B368" s="31"/>
      <c r="C368" s="31"/>
      <c r="D368" s="31"/>
      <c r="E368" s="31"/>
      <c r="F368" s="31"/>
      <c r="G368" s="31"/>
      <c r="H368" s="27"/>
      <c r="I368" s="31"/>
    </row>
    <row r="369" spans="1:9" ht="43.5" customHeight="1" x14ac:dyDescent="0.25">
      <c r="A369" s="4" t="str">
        <f>ORÇAMENTO!A87</f>
        <v>9.1.10</v>
      </c>
      <c r="B369" s="4" t="s">
        <v>18</v>
      </c>
      <c r="C369" s="11" t="s">
        <v>202</v>
      </c>
      <c r="D369" s="110" t="s">
        <v>203</v>
      </c>
      <c r="E369" s="110"/>
      <c r="F369" s="110"/>
      <c r="G369" s="110"/>
      <c r="H369" s="110"/>
      <c r="I369" s="4" t="s">
        <v>10</v>
      </c>
    </row>
    <row r="370" spans="1:9" x14ac:dyDescent="0.25">
      <c r="A370" s="99" t="s">
        <v>14</v>
      </c>
      <c r="B370" s="99"/>
      <c r="C370" s="99"/>
      <c r="D370" s="99"/>
      <c r="E370" s="99"/>
      <c r="F370" s="99"/>
      <c r="G370" s="2"/>
      <c r="H370" s="2" t="s">
        <v>91</v>
      </c>
      <c r="I370" s="2" t="s">
        <v>11</v>
      </c>
    </row>
    <row r="371" spans="1:9" ht="15.75" thickBot="1" x14ac:dyDescent="0.3">
      <c r="A371" s="100" t="s">
        <v>186</v>
      </c>
      <c r="B371" s="100"/>
      <c r="C371" s="100"/>
      <c r="D371" s="100"/>
      <c r="E371" s="100"/>
      <c r="F371" s="100"/>
      <c r="G371" s="23"/>
      <c r="H371" s="23">
        <v>16</v>
      </c>
      <c r="I371" s="23">
        <f>H371</f>
        <v>16</v>
      </c>
    </row>
    <row r="372" spans="1:9" ht="15.75" thickBot="1" x14ac:dyDescent="0.3">
      <c r="A372" s="32"/>
      <c r="B372" s="32"/>
      <c r="C372" s="32"/>
      <c r="D372" s="32"/>
      <c r="E372" s="32"/>
      <c r="F372" s="32"/>
      <c r="G372" s="33"/>
      <c r="H372" s="29" t="s">
        <v>11</v>
      </c>
      <c r="I372" s="8">
        <f>SUM(I371:I371)</f>
        <v>16</v>
      </c>
    </row>
    <row r="373" spans="1:9" x14ac:dyDescent="0.25">
      <c r="A373" s="30"/>
      <c r="B373" s="31"/>
      <c r="C373" s="31"/>
      <c r="D373" s="31"/>
      <c r="E373" s="31"/>
      <c r="F373" s="31"/>
      <c r="G373" s="31"/>
      <c r="H373" s="27"/>
      <c r="I373" s="31"/>
    </row>
    <row r="374" spans="1:9" ht="43.5" customHeight="1" x14ac:dyDescent="0.25">
      <c r="A374" s="4" t="str">
        <f>ORÇAMENTO!A88</f>
        <v>9.1.11</v>
      </c>
      <c r="B374" s="4" t="s">
        <v>18</v>
      </c>
      <c r="C374" s="11" t="s">
        <v>204</v>
      </c>
      <c r="D374" s="110" t="s">
        <v>205</v>
      </c>
      <c r="E374" s="110"/>
      <c r="F374" s="110"/>
      <c r="G374" s="110"/>
      <c r="H374" s="110"/>
      <c r="I374" s="4" t="s">
        <v>10</v>
      </c>
    </row>
    <row r="375" spans="1:9" x14ac:dyDescent="0.25">
      <c r="A375" s="99" t="s">
        <v>14</v>
      </c>
      <c r="B375" s="99"/>
      <c r="C375" s="99"/>
      <c r="D375" s="99"/>
      <c r="E375" s="99"/>
      <c r="F375" s="99"/>
      <c r="G375" s="2"/>
      <c r="H375" s="2" t="s">
        <v>91</v>
      </c>
      <c r="I375" s="2" t="s">
        <v>11</v>
      </c>
    </row>
    <row r="376" spans="1:9" ht="15.75" thickBot="1" x14ac:dyDescent="0.3">
      <c r="A376" s="100" t="s">
        <v>186</v>
      </c>
      <c r="B376" s="100"/>
      <c r="C376" s="100"/>
      <c r="D376" s="100"/>
      <c r="E376" s="100"/>
      <c r="F376" s="100"/>
      <c r="G376" s="23"/>
      <c r="H376" s="23">
        <v>1</v>
      </c>
      <c r="I376" s="23">
        <f>H376</f>
        <v>1</v>
      </c>
    </row>
    <row r="377" spans="1:9" ht="15.75" thickBot="1" x14ac:dyDescent="0.3">
      <c r="A377" s="32"/>
      <c r="B377" s="32"/>
      <c r="C377" s="32"/>
      <c r="D377" s="32"/>
      <c r="E377" s="32"/>
      <c r="F377" s="32"/>
      <c r="G377" s="33"/>
      <c r="H377" s="29" t="s">
        <v>11</v>
      </c>
      <c r="I377" s="8">
        <f>SUM(I376:I376)</f>
        <v>1</v>
      </c>
    </row>
    <row r="378" spans="1:9" x14ac:dyDescent="0.25">
      <c r="A378" s="1"/>
      <c r="B378" s="1"/>
      <c r="C378" s="1"/>
      <c r="D378" s="1"/>
      <c r="E378" s="1"/>
      <c r="F378" s="1"/>
      <c r="G378" s="6"/>
      <c r="H378" s="29"/>
      <c r="I378" s="15"/>
    </row>
    <row r="379" spans="1:9" ht="43.5" customHeight="1" x14ac:dyDescent="0.25">
      <c r="A379" s="4" t="str">
        <f>ORÇAMENTO!A89</f>
        <v>9.1.12</v>
      </c>
      <c r="B379" s="4" t="s">
        <v>231</v>
      </c>
      <c r="C379" s="11">
        <v>26223</v>
      </c>
      <c r="D379" s="110" t="s">
        <v>232</v>
      </c>
      <c r="E379" s="110"/>
      <c r="F379" s="110"/>
      <c r="G379" s="110"/>
      <c r="H379" s="110"/>
      <c r="I379" s="4" t="s">
        <v>10</v>
      </c>
    </row>
    <row r="380" spans="1:9" x14ac:dyDescent="0.25">
      <c r="A380" s="99" t="s">
        <v>14</v>
      </c>
      <c r="B380" s="99"/>
      <c r="C380" s="99"/>
      <c r="D380" s="99"/>
      <c r="E380" s="99"/>
      <c r="F380" s="99"/>
      <c r="G380" s="2"/>
      <c r="H380" s="2" t="s">
        <v>91</v>
      </c>
      <c r="I380" s="2" t="s">
        <v>11</v>
      </c>
    </row>
    <row r="381" spans="1:9" ht="15.75" thickBot="1" x14ac:dyDescent="0.3">
      <c r="A381" s="100" t="s">
        <v>186</v>
      </c>
      <c r="B381" s="100"/>
      <c r="C381" s="100"/>
      <c r="D381" s="100"/>
      <c r="E381" s="100"/>
      <c r="F381" s="100"/>
      <c r="G381" s="23"/>
      <c r="H381" s="23">
        <v>2</v>
      </c>
      <c r="I381" s="23">
        <f>H381</f>
        <v>2</v>
      </c>
    </row>
    <row r="382" spans="1:9" ht="15.75" thickBot="1" x14ac:dyDescent="0.3">
      <c r="A382" s="32"/>
      <c r="B382" s="32"/>
      <c r="C382" s="32"/>
      <c r="D382" s="32"/>
      <c r="E382" s="32"/>
      <c r="F382" s="32"/>
      <c r="G382" s="33"/>
      <c r="H382" s="29" t="s">
        <v>11</v>
      </c>
      <c r="I382" s="8">
        <f>SUM(I381:I381)</f>
        <v>2</v>
      </c>
    </row>
    <row r="383" spans="1:9" x14ac:dyDescent="0.25">
      <c r="A383" s="1"/>
      <c r="B383" s="1"/>
      <c r="C383" s="1"/>
      <c r="D383" s="1"/>
      <c r="E383" s="1"/>
      <c r="F383" s="1"/>
      <c r="G383" s="6"/>
      <c r="H383" s="29"/>
      <c r="I383" s="15"/>
    </row>
    <row r="384" spans="1:9" ht="43.5" customHeight="1" x14ac:dyDescent="0.25">
      <c r="A384" s="4" t="str">
        <f>ORÇAMENTO!A90</f>
        <v>9.1.13</v>
      </c>
      <c r="B384" s="4" t="s">
        <v>18</v>
      </c>
      <c r="C384" s="11" t="s">
        <v>233</v>
      </c>
      <c r="D384" s="110" t="s">
        <v>234</v>
      </c>
      <c r="E384" s="110"/>
      <c r="F384" s="110"/>
      <c r="G384" s="110"/>
      <c r="H384" s="110"/>
      <c r="I384" s="4" t="s">
        <v>25</v>
      </c>
    </row>
    <row r="385" spans="1:9" x14ac:dyDescent="0.25">
      <c r="A385" s="99" t="s">
        <v>14</v>
      </c>
      <c r="B385" s="99"/>
      <c r="C385" s="99"/>
      <c r="D385" s="99"/>
      <c r="E385" s="99"/>
      <c r="F385" s="99"/>
      <c r="G385" s="2"/>
      <c r="H385" s="2" t="s">
        <v>91</v>
      </c>
      <c r="I385" s="2" t="s">
        <v>11</v>
      </c>
    </row>
    <row r="386" spans="1:9" ht="15.75" thickBot="1" x14ac:dyDescent="0.3">
      <c r="A386" s="100" t="s">
        <v>186</v>
      </c>
      <c r="B386" s="100"/>
      <c r="C386" s="100"/>
      <c r="D386" s="100"/>
      <c r="E386" s="100"/>
      <c r="F386" s="100"/>
      <c r="G386" s="23"/>
      <c r="H386" s="23">
        <v>60</v>
      </c>
      <c r="I386" s="23">
        <f>H386</f>
        <v>60</v>
      </c>
    </row>
    <row r="387" spans="1:9" ht="15.75" thickBot="1" x14ac:dyDescent="0.3">
      <c r="A387" s="32"/>
      <c r="B387" s="32"/>
      <c r="C387" s="32"/>
      <c r="D387" s="32"/>
      <c r="E387" s="32"/>
      <c r="F387" s="32"/>
      <c r="G387" s="33"/>
      <c r="H387" s="29" t="s">
        <v>11</v>
      </c>
      <c r="I387" s="8">
        <f>SUM(I386:I386)</f>
        <v>60</v>
      </c>
    </row>
    <row r="388" spans="1:9" x14ac:dyDescent="0.25">
      <c r="A388" s="1"/>
      <c r="B388" s="1"/>
      <c r="C388" s="1"/>
      <c r="D388" s="1"/>
      <c r="E388" s="1"/>
      <c r="F388" s="1"/>
      <c r="G388" s="6"/>
      <c r="H388" s="29"/>
      <c r="I388" s="15"/>
    </row>
    <row r="389" spans="1:9" ht="43.5" customHeight="1" x14ac:dyDescent="0.25">
      <c r="A389" s="4" t="str">
        <f>ORÇAMENTO!A91</f>
        <v>9.1.14</v>
      </c>
      <c r="B389" s="4" t="s">
        <v>235</v>
      </c>
      <c r="C389" s="11">
        <v>62009</v>
      </c>
      <c r="D389" s="110" t="s">
        <v>236</v>
      </c>
      <c r="E389" s="110"/>
      <c r="F389" s="110"/>
      <c r="G389" s="110"/>
      <c r="H389" s="110"/>
      <c r="I389" s="4" t="s">
        <v>10</v>
      </c>
    </row>
    <row r="390" spans="1:9" x14ac:dyDescent="0.25">
      <c r="A390" s="99" t="s">
        <v>14</v>
      </c>
      <c r="B390" s="99"/>
      <c r="C390" s="99"/>
      <c r="D390" s="99"/>
      <c r="E390" s="99"/>
      <c r="F390" s="99"/>
      <c r="G390" s="2"/>
      <c r="H390" s="2" t="s">
        <v>91</v>
      </c>
      <c r="I390" s="2" t="s">
        <v>11</v>
      </c>
    </row>
    <row r="391" spans="1:9" ht="15.75" thickBot="1" x14ac:dyDescent="0.3">
      <c r="A391" s="100" t="s">
        <v>186</v>
      </c>
      <c r="B391" s="100"/>
      <c r="C391" s="100"/>
      <c r="D391" s="100"/>
      <c r="E391" s="100"/>
      <c r="F391" s="100"/>
      <c r="G391" s="23"/>
      <c r="H391" s="23">
        <v>8</v>
      </c>
      <c r="I391" s="23">
        <f>H391</f>
        <v>8</v>
      </c>
    </row>
    <row r="392" spans="1:9" ht="15.75" thickBot="1" x14ac:dyDescent="0.3">
      <c r="A392" s="32"/>
      <c r="B392" s="32"/>
      <c r="C392" s="32"/>
      <c r="D392" s="32"/>
      <c r="E392" s="32"/>
      <c r="F392" s="32"/>
      <c r="G392" s="33"/>
      <c r="H392" s="29" t="s">
        <v>11</v>
      </c>
      <c r="I392" s="8">
        <f>SUM(I391:I391)</f>
        <v>8</v>
      </c>
    </row>
    <row r="393" spans="1:9" x14ac:dyDescent="0.25">
      <c r="A393" s="1"/>
      <c r="B393" s="1"/>
      <c r="C393" s="1"/>
      <c r="D393" s="1"/>
      <c r="E393" s="1"/>
      <c r="F393" s="1"/>
      <c r="G393" s="6"/>
      <c r="H393" s="29"/>
      <c r="I393" s="15"/>
    </row>
    <row r="394" spans="1:9" x14ac:dyDescent="0.25">
      <c r="A394" s="10" t="str">
        <f>ORÇAMENTO!A93</f>
        <v>9.2</v>
      </c>
      <c r="B394" s="111" t="s">
        <v>206</v>
      </c>
      <c r="C394" s="111"/>
      <c r="D394" s="111"/>
      <c r="E394" s="111"/>
      <c r="F394" s="111"/>
      <c r="G394" s="111"/>
      <c r="H394" s="111"/>
      <c r="I394" s="112"/>
    </row>
    <row r="395" spans="1:9" ht="33" customHeight="1" x14ac:dyDescent="0.25">
      <c r="A395" s="4" t="str">
        <f>ORÇAMENTO!A94</f>
        <v>9.2.1</v>
      </c>
      <c r="B395" s="4" t="s">
        <v>7</v>
      </c>
      <c r="C395" s="4">
        <v>103253</v>
      </c>
      <c r="D395" s="110" t="s">
        <v>207</v>
      </c>
      <c r="E395" s="110"/>
      <c r="F395" s="110"/>
      <c r="G395" s="110"/>
      <c r="H395" s="110"/>
      <c r="I395" s="4" t="s">
        <v>10</v>
      </c>
    </row>
    <row r="396" spans="1:9" x14ac:dyDescent="0.25">
      <c r="A396" s="99" t="s">
        <v>14</v>
      </c>
      <c r="B396" s="99"/>
      <c r="C396" s="99"/>
      <c r="D396" s="99"/>
      <c r="E396" s="99"/>
      <c r="F396" s="99"/>
      <c r="G396" s="2"/>
      <c r="H396" s="2" t="s">
        <v>91</v>
      </c>
      <c r="I396" s="2" t="s">
        <v>11</v>
      </c>
    </row>
    <row r="397" spans="1:9" ht="15.75" thickBot="1" x14ac:dyDescent="0.3">
      <c r="A397" s="100" t="s">
        <v>186</v>
      </c>
      <c r="B397" s="100"/>
      <c r="C397" s="100"/>
      <c r="D397" s="100"/>
      <c r="E397" s="100"/>
      <c r="F397" s="100"/>
      <c r="G397" s="23"/>
      <c r="H397" s="23">
        <v>1</v>
      </c>
      <c r="I397" s="23">
        <f>H397</f>
        <v>1</v>
      </c>
    </row>
    <row r="398" spans="1:9" ht="15.75" thickBot="1" x14ac:dyDescent="0.3">
      <c r="A398" s="32"/>
      <c r="B398" s="32"/>
      <c r="C398" s="32"/>
      <c r="D398" s="32"/>
      <c r="E398" s="32"/>
      <c r="F398" s="32"/>
      <c r="G398" s="33"/>
      <c r="H398" s="29" t="s">
        <v>11</v>
      </c>
      <c r="I398" s="8">
        <f>SUM(I397:I397)</f>
        <v>1</v>
      </c>
    </row>
    <row r="399" spans="1:9" x14ac:dyDescent="0.25">
      <c r="A399" s="30"/>
      <c r="B399" s="31"/>
      <c r="C399" s="31"/>
      <c r="D399" s="31"/>
      <c r="E399" s="31"/>
      <c r="F399" s="31"/>
      <c r="G399" s="31"/>
      <c r="H399" s="27"/>
      <c r="I399" s="31"/>
    </row>
    <row r="400" spans="1:9" ht="33" customHeight="1" x14ac:dyDescent="0.25">
      <c r="A400" s="4" t="str">
        <f>ORÇAMENTO!A95</f>
        <v>9.2.2</v>
      </c>
      <c r="B400" s="4" t="s">
        <v>7</v>
      </c>
      <c r="C400" s="4">
        <v>103250</v>
      </c>
      <c r="D400" s="110" t="s">
        <v>208</v>
      </c>
      <c r="E400" s="110"/>
      <c r="F400" s="110"/>
      <c r="G400" s="110"/>
      <c r="H400" s="110"/>
      <c r="I400" s="4" t="s">
        <v>10</v>
      </c>
    </row>
    <row r="401" spans="1:9" x14ac:dyDescent="0.25">
      <c r="A401" s="99" t="s">
        <v>14</v>
      </c>
      <c r="B401" s="99"/>
      <c r="C401" s="99"/>
      <c r="D401" s="99"/>
      <c r="E401" s="99"/>
      <c r="F401" s="99"/>
      <c r="G401" s="2"/>
      <c r="H401" s="2" t="s">
        <v>91</v>
      </c>
      <c r="I401" s="2" t="s">
        <v>11</v>
      </c>
    </row>
    <row r="402" spans="1:9" ht="15.75" thickBot="1" x14ac:dyDescent="0.3">
      <c r="A402" s="100" t="s">
        <v>186</v>
      </c>
      <c r="B402" s="100"/>
      <c r="C402" s="100"/>
      <c r="D402" s="100"/>
      <c r="E402" s="100"/>
      <c r="F402" s="100"/>
      <c r="G402" s="23"/>
      <c r="H402" s="23">
        <v>1</v>
      </c>
      <c r="I402" s="23">
        <f>H402</f>
        <v>1</v>
      </c>
    </row>
    <row r="403" spans="1:9" ht="15.75" thickBot="1" x14ac:dyDescent="0.3">
      <c r="A403" s="32"/>
      <c r="B403" s="32"/>
      <c r="C403" s="32"/>
      <c r="D403" s="32"/>
      <c r="E403" s="32"/>
      <c r="F403" s="32"/>
      <c r="G403" s="33"/>
      <c r="H403" s="29" t="s">
        <v>11</v>
      </c>
      <c r="I403" s="8">
        <f>SUM(I402:I402)</f>
        <v>1</v>
      </c>
    </row>
    <row r="404" spans="1:9" x14ac:dyDescent="0.25">
      <c r="A404" s="30"/>
      <c r="B404" s="31"/>
      <c r="C404" s="31"/>
      <c r="D404" s="31"/>
      <c r="E404" s="31"/>
      <c r="F404" s="31"/>
      <c r="G404" s="31"/>
      <c r="H404" s="27"/>
      <c r="I404" s="31"/>
    </row>
    <row r="405" spans="1:9" ht="33" customHeight="1" x14ac:dyDescent="0.25">
      <c r="A405" s="4" t="str">
        <f>ORÇAMENTO!A96</f>
        <v>9.2.3</v>
      </c>
      <c r="B405" s="4" t="s">
        <v>7</v>
      </c>
      <c r="C405" s="4">
        <v>103244</v>
      </c>
      <c r="D405" s="110" t="s">
        <v>237</v>
      </c>
      <c r="E405" s="110"/>
      <c r="F405" s="110"/>
      <c r="G405" s="110"/>
      <c r="H405" s="110"/>
      <c r="I405" s="4" t="s">
        <v>10</v>
      </c>
    </row>
    <row r="406" spans="1:9" x14ac:dyDescent="0.25">
      <c r="A406" s="99" t="s">
        <v>14</v>
      </c>
      <c r="B406" s="99"/>
      <c r="C406" s="99"/>
      <c r="D406" s="99"/>
      <c r="E406" s="99"/>
      <c r="F406" s="99"/>
      <c r="G406" s="2"/>
      <c r="H406" s="2" t="s">
        <v>91</v>
      </c>
      <c r="I406" s="2" t="s">
        <v>11</v>
      </c>
    </row>
    <row r="407" spans="1:9" ht="15.75" thickBot="1" x14ac:dyDescent="0.3">
      <c r="A407" s="100" t="s">
        <v>186</v>
      </c>
      <c r="B407" s="100"/>
      <c r="C407" s="100"/>
      <c r="D407" s="100"/>
      <c r="E407" s="100"/>
      <c r="F407" s="100"/>
      <c r="G407" s="23"/>
      <c r="H407" s="23">
        <v>2</v>
      </c>
      <c r="I407" s="23">
        <f>H407</f>
        <v>2</v>
      </c>
    </row>
    <row r="408" spans="1:9" ht="15.75" thickBot="1" x14ac:dyDescent="0.3">
      <c r="A408" s="32"/>
      <c r="B408" s="32"/>
      <c r="C408" s="32"/>
      <c r="D408" s="32"/>
      <c r="E408" s="32"/>
      <c r="F408" s="32"/>
      <c r="G408" s="33"/>
      <c r="H408" s="29" t="s">
        <v>11</v>
      </c>
      <c r="I408" s="8">
        <f>SUM(I407:I407)</f>
        <v>2</v>
      </c>
    </row>
    <row r="409" spans="1:9" x14ac:dyDescent="0.25">
      <c r="A409" s="30"/>
      <c r="B409" s="31"/>
      <c r="C409" s="31"/>
      <c r="D409" s="31"/>
      <c r="E409" s="31"/>
      <c r="F409" s="31"/>
      <c r="G409" s="31"/>
      <c r="H409" s="27"/>
      <c r="I409" s="31"/>
    </row>
    <row r="410" spans="1:9" ht="33" customHeight="1" x14ac:dyDescent="0.25">
      <c r="A410" s="4" t="str">
        <f>ORÇAMENTO!A97</f>
        <v>9.2.4</v>
      </c>
      <c r="B410" s="4" t="s">
        <v>7</v>
      </c>
      <c r="C410" s="4">
        <v>93662</v>
      </c>
      <c r="D410" s="110" t="s">
        <v>209</v>
      </c>
      <c r="E410" s="110"/>
      <c r="F410" s="110"/>
      <c r="G410" s="110"/>
      <c r="H410" s="110"/>
      <c r="I410" s="4" t="s">
        <v>10</v>
      </c>
    </row>
    <row r="411" spans="1:9" x14ac:dyDescent="0.25">
      <c r="A411" s="99" t="s">
        <v>14</v>
      </c>
      <c r="B411" s="99"/>
      <c r="C411" s="99"/>
      <c r="D411" s="99"/>
      <c r="E411" s="99"/>
      <c r="F411" s="99"/>
      <c r="G411" s="2"/>
      <c r="H411" s="2" t="s">
        <v>91</v>
      </c>
      <c r="I411" s="2" t="s">
        <v>11</v>
      </c>
    </row>
    <row r="412" spans="1:9" ht="15.75" thickBot="1" x14ac:dyDescent="0.3">
      <c r="A412" s="100" t="s">
        <v>186</v>
      </c>
      <c r="B412" s="100"/>
      <c r="C412" s="100"/>
      <c r="D412" s="100"/>
      <c r="E412" s="100"/>
      <c r="F412" s="100"/>
      <c r="G412" s="23"/>
      <c r="H412" s="23">
        <v>2</v>
      </c>
      <c r="I412" s="23">
        <f>H412</f>
        <v>2</v>
      </c>
    </row>
    <row r="413" spans="1:9" ht="15.75" thickBot="1" x14ac:dyDescent="0.3">
      <c r="A413" s="32"/>
      <c r="B413" s="32"/>
      <c r="C413" s="32"/>
      <c r="D413" s="32"/>
      <c r="E413" s="32"/>
      <c r="F413" s="32"/>
      <c r="G413" s="33"/>
      <c r="H413" s="29" t="s">
        <v>11</v>
      </c>
      <c r="I413" s="8">
        <f>SUM(I412:I412)</f>
        <v>2</v>
      </c>
    </row>
    <row r="414" spans="1:9" x14ac:dyDescent="0.25">
      <c r="A414" s="30"/>
      <c r="B414" s="31"/>
      <c r="C414" s="31"/>
      <c r="D414" s="31"/>
      <c r="E414" s="31"/>
      <c r="F414" s="31"/>
      <c r="G414" s="31"/>
      <c r="H414" s="27"/>
      <c r="I414" s="31"/>
    </row>
    <row r="415" spans="1:9" ht="33" customHeight="1" x14ac:dyDescent="0.25">
      <c r="A415" s="4" t="str">
        <f>ORÇAMENTO!A98</f>
        <v>9.2.5</v>
      </c>
      <c r="B415" s="4" t="s">
        <v>18</v>
      </c>
      <c r="C415" s="4" t="s">
        <v>210</v>
      </c>
      <c r="D415" s="110" t="s">
        <v>238</v>
      </c>
      <c r="E415" s="110"/>
      <c r="F415" s="110"/>
      <c r="G415" s="110"/>
      <c r="H415" s="110"/>
      <c r="I415" s="4" t="s">
        <v>25</v>
      </c>
    </row>
    <row r="416" spans="1:9" x14ac:dyDescent="0.25">
      <c r="A416" s="99" t="s">
        <v>14</v>
      </c>
      <c r="B416" s="99"/>
      <c r="C416" s="99"/>
      <c r="D416" s="99"/>
      <c r="E416" s="99"/>
      <c r="F416" s="99"/>
      <c r="G416" s="2"/>
      <c r="H416" s="2" t="s">
        <v>91</v>
      </c>
      <c r="I416" s="2" t="s">
        <v>11</v>
      </c>
    </row>
    <row r="417" spans="1:9" ht="15.75" thickBot="1" x14ac:dyDescent="0.3">
      <c r="A417" s="100" t="s">
        <v>186</v>
      </c>
      <c r="B417" s="100"/>
      <c r="C417" s="100"/>
      <c r="D417" s="100"/>
      <c r="E417" s="100"/>
      <c r="F417" s="100"/>
      <c r="G417" s="23"/>
      <c r="H417" s="23">
        <v>100</v>
      </c>
      <c r="I417" s="23">
        <f>H417</f>
        <v>100</v>
      </c>
    </row>
    <row r="418" spans="1:9" ht="15.75" thickBot="1" x14ac:dyDescent="0.3">
      <c r="A418" s="32"/>
      <c r="B418" s="32"/>
      <c r="C418" s="32"/>
      <c r="D418" s="32"/>
      <c r="E418" s="32"/>
      <c r="F418" s="32"/>
      <c r="G418" s="33"/>
      <c r="H418" s="29" t="s">
        <v>11</v>
      </c>
      <c r="I418" s="8">
        <f>SUM(I417:I417)</f>
        <v>100</v>
      </c>
    </row>
    <row r="419" spans="1:9" x14ac:dyDescent="0.25">
      <c r="A419" s="30"/>
      <c r="B419" s="31"/>
      <c r="C419" s="31"/>
      <c r="D419" s="31"/>
      <c r="E419" s="31"/>
      <c r="F419" s="31"/>
      <c r="G419" s="31"/>
      <c r="H419" s="27"/>
      <c r="I419" s="31"/>
    </row>
    <row r="420" spans="1:9" ht="33" customHeight="1" x14ac:dyDescent="0.25">
      <c r="A420" s="4" t="str">
        <f>ORÇAMENTO!A99</f>
        <v>9.2.6</v>
      </c>
      <c r="B420" s="4" t="s">
        <v>18</v>
      </c>
      <c r="C420" s="4" t="s">
        <v>210</v>
      </c>
      <c r="D420" s="110" t="s">
        <v>211</v>
      </c>
      <c r="E420" s="110"/>
      <c r="F420" s="110"/>
      <c r="G420" s="110"/>
      <c r="H420" s="110"/>
      <c r="I420" s="4" t="s">
        <v>25</v>
      </c>
    </row>
    <row r="421" spans="1:9" x14ac:dyDescent="0.25">
      <c r="A421" s="99" t="s">
        <v>14</v>
      </c>
      <c r="B421" s="99"/>
      <c r="C421" s="99"/>
      <c r="D421" s="99"/>
      <c r="E421" s="99"/>
      <c r="F421" s="99"/>
      <c r="G421" s="2"/>
      <c r="H421" s="2" t="s">
        <v>91</v>
      </c>
      <c r="I421" s="2" t="s">
        <v>11</v>
      </c>
    </row>
    <row r="422" spans="1:9" ht="15.75" thickBot="1" x14ac:dyDescent="0.3">
      <c r="A422" s="100" t="s">
        <v>186</v>
      </c>
      <c r="B422" s="100"/>
      <c r="C422" s="100"/>
      <c r="D422" s="100"/>
      <c r="E422" s="100"/>
      <c r="F422" s="100"/>
      <c r="G422" s="23"/>
      <c r="H422" s="23">
        <v>80</v>
      </c>
      <c r="I422" s="23">
        <f>H422</f>
        <v>80</v>
      </c>
    </row>
    <row r="423" spans="1:9" ht="15.75" thickBot="1" x14ac:dyDescent="0.3">
      <c r="A423" s="32"/>
      <c r="B423" s="32"/>
      <c r="C423" s="32"/>
      <c r="D423" s="32"/>
      <c r="E423" s="32"/>
      <c r="F423" s="32"/>
      <c r="G423" s="33"/>
      <c r="H423" s="29" t="s">
        <v>11</v>
      </c>
      <c r="I423" s="8">
        <f>SUM(I422:I422)</f>
        <v>80</v>
      </c>
    </row>
    <row r="424" spans="1:9" x14ac:dyDescent="0.25">
      <c r="A424" s="30"/>
      <c r="B424" s="31"/>
      <c r="C424" s="31"/>
      <c r="D424" s="31"/>
      <c r="E424" s="31"/>
      <c r="F424" s="31"/>
      <c r="G424" s="31"/>
      <c r="H424" s="27"/>
      <c r="I424" s="31"/>
    </row>
    <row r="425" spans="1:9" ht="33" customHeight="1" x14ac:dyDescent="0.25">
      <c r="A425" s="4" t="str">
        <f>ORÇAMENTO!A100</f>
        <v>9.2.7</v>
      </c>
      <c r="B425" s="4" t="s">
        <v>18</v>
      </c>
      <c r="C425" s="4" t="s">
        <v>212</v>
      </c>
      <c r="D425" s="110" t="s">
        <v>213</v>
      </c>
      <c r="E425" s="110"/>
      <c r="F425" s="110"/>
      <c r="G425" s="110"/>
      <c r="H425" s="110"/>
      <c r="I425" s="4" t="s">
        <v>40</v>
      </c>
    </row>
    <row r="426" spans="1:9" x14ac:dyDescent="0.25">
      <c r="A426" s="99" t="s">
        <v>14</v>
      </c>
      <c r="B426" s="99"/>
      <c r="C426" s="99"/>
      <c r="D426" s="99"/>
      <c r="E426" s="99"/>
      <c r="F426" s="99"/>
      <c r="G426" s="2" t="s">
        <v>40</v>
      </c>
      <c r="H426" s="2" t="s">
        <v>91</v>
      </c>
      <c r="I426" s="2" t="s">
        <v>11</v>
      </c>
    </row>
    <row r="427" spans="1:9" ht="15.75" thickBot="1" x14ac:dyDescent="0.3">
      <c r="A427" s="100" t="s">
        <v>186</v>
      </c>
      <c r="B427" s="100"/>
      <c r="C427" s="100"/>
      <c r="D427" s="100"/>
      <c r="E427" s="100"/>
      <c r="F427" s="100"/>
      <c r="G427" s="23">
        <v>0.03</v>
      </c>
      <c r="H427" s="23">
        <v>2</v>
      </c>
      <c r="I427" s="23">
        <f>H427*G427</f>
        <v>0.06</v>
      </c>
    </row>
    <row r="428" spans="1:9" x14ac:dyDescent="0.25">
      <c r="A428" s="32"/>
      <c r="B428" s="32"/>
      <c r="C428" s="32"/>
      <c r="D428" s="32"/>
      <c r="E428" s="32"/>
      <c r="F428" s="32"/>
      <c r="G428" s="33"/>
      <c r="H428" s="29" t="s">
        <v>11</v>
      </c>
      <c r="I428" s="28">
        <f>SUM(I427:I427)</f>
        <v>0.06</v>
      </c>
    </row>
    <row r="429" spans="1:9" x14ac:dyDescent="0.25">
      <c r="A429" s="30"/>
      <c r="B429" s="31"/>
      <c r="C429" s="31"/>
      <c r="D429" s="31"/>
      <c r="E429" s="31"/>
      <c r="F429" s="31"/>
      <c r="G429" s="31"/>
      <c r="H429" s="27"/>
      <c r="I429" s="27"/>
    </row>
    <row r="430" spans="1:9" x14ac:dyDescent="0.25">
      <c r="A430" s="10" t="str">
        <f>ORÇAMENTO!A102</f>
        <v>9.3</v>
      </c>
      <c r="B430" s="111" t="s">
        <v>214</v>
      </c>
      <c r="C430" s="111"/>
      <c r="D430" s="111"/>
      <c r="E430" s="111"/>
      <c r="F430" s="111"/>
      <c r="G430" s="111"/>
      <c r="H430" s="111"/>
      <c r="I430" s="112"/>
    </row>
    <row r="431" spans="1:9" ht="33" customHeight="1" x14ac:dyDescent="0.25">
      <c r="A431" s="4" t="str">
        <f>ORÇAMENTO!A103</f>
        <v>9.3.1</v>
      </c>
      <c r="B431" s="4" t="s">
        <v>18</v>
      </c>
      <c r="C431" s="4" t="s">
        <v>215</v>
      </c>
      <c r="D431" s="110" t="s">
        <v>216</v>
      </c>
      <c r="E431" s="110"/>
      <c r="F431" s="110"/>
      <c r="G431" s="110"/>
      <c r="H431" s="110"/>
      <c r="I431" s="4" t="s">
        <v>10</v>
      </c>
    </row>
    <row r="432" spans="1:9" x14ac:dyDescent="0.25">
      <c r="A432" s="99" t="s">
        <v>14</v>
      </c>
      <c r="B432" s="99"/>
      <c r="C432" s="99"/>
      <c r="D432" s="99"/>
      <c r="E432" s="99"/>
      <c r="F432" s="99"/>
      <c r="G432" s="2"/>
      <c r="H432" s="2" t="s">
        <v>91</v>
      </c>
      <c r="I432" s="2" t="s">
        <v>11</v>
      </c>
    </row>
    <row r="433" spans="1:9" ht="15.75" thickBot="1" x14ac:dyDescent="0.3">
      <c r="A433" s="100" t="s">
        <v>186</v>
      </c>
      <c r="B433" s="100"/>
      <c r="C433" s="100"/>
      <c r="D433" s="100"/>
      <c r="E433" s="100"/>
      <c r="F433" s="100"/>
      <c r="G433" s="23"/>
      <c r="H433" s="23">
        <v>2</v>
      </c>
      <c r="I433" s="23">
        <f>H433</f>
        <v>2</v>
      </c>
    </row>
    <row r="434" spans="1:9" x14ac:dyDescent="0.25">
      <c r="A434" s="32"/>
      <c r="B434" s="32"/>
      <c r="C434" s="32"/>
      <c r="D434" s="32"/>
      <c r="E434" s="32"/>
      <c r="F434" s="32"/>
      <c r="G434" s="33"/>
      <c r="H434" s="29" t="s">
        <v>11</v>
      </c>
      <c r="I434" s="28">
        <f>SUM(I433:I433)</f>
        <v>2</v>
      </c>
    </row>
    <row r="435" spans="1:9" x14ac:dyDescent="0.25">
      <c r="A435" s="30"/>
      <c r="B435" s="31"/>
      <c r="C435" s="31"/>
      <c r="D435" s="31"/>
      <c r="E435" s="31"/>
      <c r="F435" s="31"/>
      <c r="G435" s="31"/>
      <c r="H435" s="27"/>
      <c r="I435" s="27"/>
    </row>
    <row r="436" spans="1:9" ht="33" customHeight="1" x14ac:dyDescent="0.25">
      <c r="A436" s="4" t="str">
        <f>ORÇAMENTO!A104</f>
        <v>9.3.2</v>
      </c>
      <c r="B436" s="4" t="s">
        <v>18</v>
      </c>
      <c r="C436" s="4" t="s">
        <v>217</v>
      </c>
      <c r="D436" s="110" t="s">
        <v>218</v>
      </c>
      <c r="E436" s="110"/>
      <c r="F436" s="110"/>
      <c r="G436" s="110"/>
      <c r="H436" s="110"/>
      <c r="I436" s="4" t="s">
        <v>10</v>
      </c>
    </row>
    <row r="437" spans="1:9" x14ac:dyDescent="0.25">
      <c r="A437" s="99" t="s">
        <v>14</v>
      </c>
      <c r="B437" s="99"/>
      <c r="C437" s="99"/>
      <c r="D437" s="99"/>
      <c r="E437" s="99"/>
      <c r="F437" s="99"/>
      <c r="G437" s="2"/>
      <c r="H437" s="2" t="s">
        <v>91</v>
      </c>
      <c r="I437" s="2" t="s">
        <v>11</v>
      </c>
    </row>
    <row r="438" spans="1:9" ht="15.75" thickBot="1" x14ac:dyDescent="0.3">
      <c r="A438" s="100" t="s">
        <v>186</v>
      </c>
      <c r="B438" s="100"/>
      <c r="C438" s="100"/>
      <c r="D438" s="100"/>
      <c r="E438" s="100"/>
      <c r="F438" s="100"/>
      <c r="G438" s="23"/>
      <c r="H438" s="23">
        <v>2</v>
      </c>
      <c r="I438" s="23">
        <f>H438</f>
        <v>2</v>
      </c>
    </row>
    <row r="439" spans="1:9" x14ac:dyDescent="0.25">
      <c r="A439" s="32"/>
      <c r="B439" s="32"/>
      <c r="C439" s="32"/>
      <c r="D439" s="32"/>
      <c r="E439" s="32"/>
      <c r="F439" s="32"/>
      <c r="G439" s="33"/>
      <c r="H439" s="29" t="s">
        <v>11</v>
      </c>
      <c r="I439" s="28">
        <f>SUM(I438:I438)</f>
        <v>2</v>
      </c>
    </row>
    <row r="440" spans="1:9" x14ac:dyDescent="0.25">
      <c r="A440" s="30"/>
      <c r="B440" s="31"/>
      <c r="C440" s="31"/>
      <c r="D440" s="31"/>
      <c r="E440" s="31"/>
      <c r="F440" s="31"/>
      <c r="G440" s="31"/>
      <c r="H440" s="27"/>
      <c r="I440" s="27"/>
    </row>
    <row r="441" spans="1:9" ht="33" customHeight="1" x14ac:dyDescent="0.25">
      <c r="A441" s="4" t="str">
        <f>ORÇAMENTO!A105</f>
        <v>9.3.3</v>
      </c>
      <c r="B441" s="4" t="s">
        <v>18</v>
      </c>
      <c r="C441" s="4" t="s">
        <v>219</v>
      </c>
      <c r="D441" s="110" t="s">
        <v>220</v>
      </c>
      <c r="E441" s="110"/>
      <c r="F441" s="110"/>
      <c r="G441" s="110"/>
      <c r="H441" s="110"/>
      <c r="I441" s="4" t="s">
        <v>10</v>
      </c>
    </row>
    <row r="442" spans="1:9" x14ac:dyDescent="0.25">
      <c r="A442" s="99" t="s">
        <v>14</v>
      </c>
      <c r="B442" s="99"/>
      <c r="C442" s="99"/>
      <c r="D442" s="99"/>
      <c r="E442" s="99"/>
      <c r="F442" s="99"/>
      <c r="G442" s="2"/>
      <c r="H442" s="2" t="s">
        <v>91</v>
      </c>
      <c r="I442" s="2" t="s">
        <v>11</v>
      </c>
    </row>
    <row r="443" spans="1:9" ht="15.75" thickBot="1" x14ac:dyDescent="0.3">
      <c r="A443" s="100" t="s">
        <v>186</v>
      </c>
      <c r="B443" s="100"/>
      <c r="C443" s="100"/>
      <c r="D443" s="100"/>
      <c r="E443" s="100"/>
      <c r="F443" s="100"/>
      <c r="G443" s="23"/>
      <c r="H443" s="23">
        <v>2</v>
      </c>
      <c r="I443" s="23">
        <f>H443</f>
        <v>2</v>
      </c>
    </row>
    <row r="444" spans="1:9" x14ac:dyDescent="0.25">
      <c r="A444" s="32"/>
      <c r="B444" s="32"/>
      <c r="C444" s="32"/>
      <c r="D444" s="32"/>
      <c r="E444" s="32"/>
      <c r="F444" s="32"/>
      <c r="G444" s="33"/>
      <c r="H444" s="29" t="s">
        <v>11</v>
      </c>
      <c r="I444" s="28">
        <f>SUM(I443:I443)</f>
        <v>2</v>
      </c>
    </row>
    <row r="445" spans="1:9" x14ac:dyDescent="0.25">
      <c r="A445" s="30"/>
      <c r="B445" s="31"/>
      <c r="C445" s="31"/>
      <c r="D445" s="31"/>
      <c r="E445" s="31"/>
      <c r="F445" s="31"/>
      <c r="G445" s="31"/>
      <c r="H445" s="27"/>
      <c r="I445" s="27"/>
    </row>
    <row r="446" spans="1:9" ht="33" customHeight="1" x14ac:dyDescent="0.25">
      <c r="A446" s="4" t="str">
        <f>ORÇAMENTO!A106</f>
        <v>9.3.4</v>
      </c>
      <c r="B446" s="4" t="s">
        <v>18</v>
      </c>
      <c r="C446" s="4" t="s">
        <v>221</v>
      </c>
      <c r="D446" s="110" t="s">
        <v>222</v>
      </c>
      <c r="E446" s="110"/>
      <c r="F446" s="110"/>
      <c r="G446" s="110"/>
      <c r="H446" s="110"/>
      <c r="I446" s="4" t="s">
        <v>25</v>
      </c>
    </row>
    <row r="447" spans="1:9" x14ac:dyDescent="0.25">
      <c r="A447" s="99" t="s">
        <v>14</v>
      </c>
      <c r="B447" s="99"/>
      <c r="C447" s="99"/>
      <c r="D447" s="99"/>
      <c r="E447" s="99"/>
      <c r="F447" s="99"/>
      <c r="G447" s="2"/>
      <c r="H447" s="2" t="s">
        <v>91</v>
      </c>
      <c r="I447" s="2" t="s">
        <v>11</v>
      </c>
    </row>
    <row r="448" spans="1:9" ht="15.75" thickBot="1" x14ac:dyDescent="0.3">
      <c r="A448" s="100" t="s">
        <v>186</v>
      </c>
      <c r="B448" s="100"/>
      <c r="C448" s="100"/>
      <c r="D448" s="100"/>
      <c r="E448" s="100"/>
      <c r="F448" s="100"/>
      <c r="G448" s="23"/>
      <c r="H448" s="23">
        <v>15</v>
      </c>
      <c r="I448" s="23">
        <f>H448</f>
        <v>15</v>
      </c>
    </row>
    <row r="449" spans="1:9" x14ac:dyDescent="0.25">
      <c r="A449" s="32"/>
      <c r="B449" s="32"/>
      <c r="C449" s="32"/>
      <c r="D449" s="32"/>
      <c r="E449" s="32"/>
      <c r="F449" s="32"/>
      <c r="G449" s="33"/>
      <c r="H449" s="29" t="s">
        <v>11</v>
      </c>
      <c r="I449" s="28">
        <f>SUM(I448:I448)</f>
        <v>15</v>
      </c>
    </row>
    <row r="450" spans="1:9" x14ac:dyDescent="0.25">
      <c r="A450" s="30"/>
      <c r="B450" s="31"/>
      <c r="C450" s="31"/>
      <c r="D450" s="31"/>
      <c r="E450" s="31"/>
      <c r="F450" s="31"/>
      <c r="G450" s="31"/>
      <c r="H450" s="27"/>
      <c r="I450" s="27"/>
    </row>
    <row r="451" spans="1:9" ht="33" customHeight="1" x14ac:dyDescent="0.25">
      <c r="A451" s="4" t="str">
        <f>ORÇAMENTO!A107</f>
        <v>9.3.5</v>
      </c>
      <c r="B451" s="4" t="s">
        <v>18</v>
      </c>
      <c r="C451" s="4" t="s">
        <v>223</v>
      </c>
      <c r="D451" s="110" t="s">
        <v>224</v>
      </c>
      <c r="E451" s="110"/>
      <c r="F451" s="110"/>
      <c r="G451" s="110"/>
      <c r="H451" s="110"/>
      <c r="I451" s="4" t="s">
        <v>10</v>
      </c>
    </row>
    <row r="452" spans="1:9" x14ac:dyDescent="0.25">
      <c r="A452" s="99" t="s">
        <v>14</v>
      </c>
      <c r="B452" s="99"/>
      <c r="C452" s="99"/>
      <c r="D452" s="99"/>
      <c r="E452" s="99"/>
      <c r="F452" s="99"/>
      <c r="G452" s="2"/>
      <c r="H452" s="2" t="s">
        <v>91</v>
      </c>
      <c r="I452" s="2" t="s">
        <v>11</v>
      </c>
    </row>
    <row r="453" spans="1:9" ht="15.75" thickBot="1" x14ac:dyDescent="0.3">
      <c r="A453" s="100" t="s">
        <v>186</v>
      </c>
      <c r="B453" s="100"/>
      <c r="C453" s="100"/>
      <c r="D453" s="100"/>
      <c r="E453" s="100"/>
      <c r="F453" s="100"/>
      <c r="G453" s="23"/>
      <c r="H453" s="23">
        <v>2</v>
      </c>
      <c r="I453" s="23">
        <f>H453</f>
        <v>2</v>
      </c>
    </row>
    <row r="454" spans="1:9" x14ac:dyDescent="0.25">
      <c r="A454" s="32"/>
      <c r="B454" s="32"/>
      <c r="C454" s="32"/>
      <c r="D454" s="32"/>
      <c r="E454" s="32"/>
      <c r="F454" s="32"/>
      <c r="G454" s="33"/>
      <c r="H454" s="29" t="s">
        <v>11</v>
      </c>
      <c r="I454" s="28">
        <f>SUM(I453:I453)</f>
        <v>2</v>
      </c>
    </row>
    <row r="455" spans="1:9" x14ac:dyDescent="0.25">
      <c r="A455" s="30"/>
      <c r="B455" s="31"/>
      <c r="C455" s="31"/>
      <c r="D455" s="31"/>
      <c r="E455" s="31"/>
      <c r="F455" s="31"/>
      <c r="G455" s="31"/>
      <c r="H455" s="27"/>
      <c r="I455" s="27"/>
    </row>
    <row r="456" spans="1:9" ht="33" customHeight="1" x14ac:dyDescent="0.25">
      <c r="A456" s="4" t="str">
        <f>ORÇAMENTO!A108</f>
        <v>9.3.6</v>
      </c>
      <c r="B456" s="4" t="s">
        <v>18</v>
      </c>
      <c r="C456" s="4" t="s">
        <v>225</v>
      </c>
      <c r="D456" s="110" t="s">
        <v>226</v>
      </c>
      <c r="E456" s="110"/>
      <c r="F456" s="110"/>
      <c r="G456" s="110"/>
      <c r="H456" s="110"/>
      <c r="I456" s="4" t="s">
        <v>25</v>
      </c>
    </row>
    <row r="457" spans="1:9" x14ac:dyDescent="0.25">
      <c r="A457" s="99" t="s">
        <v>14</v>
      </c>
      <c r="B457" s="99"/>
      <c r="C457" s="99"/>
      <c r="D457" s="99"/>
      <c r="E457" s="99"/>
      <c r="F457" s="99"/>
      <c r="G457" s="2"/>
      <c r="H457" s="2" t="s">
        <v>91</v>
      </c>
      <c r="I457" s="2" t="s">
        <v>11</v>
      </c>
    </row>
    <row r="458" spans="1:9" ht="15.75" thickBot="1" x14ac:dyDescent="0.3">
      <c r="A458" s="100" t="s">
        <v>186</v>
      </c>
      <c r="B458" s="100"/>
      <c r="C458" s="100"/>
      <c r="D458" s="100"/>
      <c r="E458" s="100"/>
      <c r="F458" s="100"/>
      <c r="G458" s="23"/>
      <c r="H458" s="23">
        <v>30</v>
      </c>
      <c r="I458" s="23">
        <f>H458</f>
        <v>30</v>
      </c>
    </row>
    <row r="459" spans="1:9" x14ac:dyDescent="0.25">
      <c r="A459" s="32"/>
      <c r="B459" s="32"/>
      <c r="C459" s="32"/>
      <c r="D459" s="32"/>
      <c r="E459" s="32"/>
      <c r="F459" s="32"/>
      <c r="G459" s="33"/>
      <c r="H459" s="29" t="s">
        <v>11</v>
      </c>
      <c r="I459" s="28">
        <f>SUM(I458:I458)</f>
        <v>30</v>
      </c>
    </row>
    <row r="460" spans="1:9" x14ac:dyDescent="0.25">
      <c r="A460" s="30"/>
      <c r="B460" s="31"/>
      <c r="C460" s="31"/>
      <c r="D460" s="31"/>
      <c r="E460" s="31"/>
      <c r="F460" s="31"/>
      <c r="G460" s="31"/>
      <c r="H460" s="27"/>
      <c r="I460" s="27"/>
    </row>
    <row r="461" spans="1:9" ht="33" customHeight="1" x14ac:dyDescent="0.25">
      <c r="A461" s="4" t="str">
        <f>ORÇAMENTO!A109</f>
        <v>9.3.7</v>
      </c>
      <c r="B461" s="4" t="s">
        <v>7</v>
      </c>
      <c r="C461" s="4">
        <v>96984</v>
      </c>
      <c r="D461" s="110" t="s">
        <v>227</v>
      </c>
      <c r="E461" s="110"/>
      <c r="F461" s="110"/>
      <c r="G461" s="110"/>
      <c r="H461" s="110"/>
      <c r="I461" s="4" t="s">
        <v>10</v>
      </c>
    </row>
    <row r="462" spans="1:9" x14ac:dyDescent="0.25">
      <c r="A462" s="99" t="s">
        <v>14</v>
      </c>
      <c r="B462" s="99"/>
      <c r="C462" s="99"/>
      <c r="D462" s="99"/>
      <c r="E462" s="99"/>
      <c r="F462" s="99"/>
      <c r="G462" s="101" t="s">
        <v>229</v>
      </c>
      <c r="H462" s="2" t="s">
        <v>91</v>
      </c>
      <c r="I462" s="2" t="s">
        <v>11</v>
      </c>
    </row>
    <row r="463" spans="1:9" ht="15.75" thickBot="1" x14ac:dyDescent="0.3">
      <c r="A463" s="100" t="s">
        <v>228</v>
      </c>
      <c r="B463" s="100"/>
      <c r="C463" s="100"/>
      <c r="D463" s="100"/>
      <c r="E463" s="100"/>
      <c r="F463" s="100"/>
      <c r="G463" s="102"/>
      <c r="H463" s="23">
        <v>1.33</v>
      </c>
      <c r="I463" s="23">
        <f>H463</f>
        <v>1.33</v>
      </c>
    </row>
    <row r="464" spans="1:9" ht="15.75" thickBot="1" x14ac:dyDescent="0.3">
      <c r="A464" s="32"/>
      <c r="B464" s="32"/>
      <c r="C464" s="32"/>
      <c r="D464" s="32"/>
      <c r="E464" s="32"/>
      <c r="F464" s="32"/>
      <c r="G464" s="33"/>
      <c r="H464" s="29" t="s">
        <v>11</v>
      </c>
      <c r="I464" s="8">
        <f>SUM(I463:I463)</f>
        <v>1.33</v>
      </c>
    </row>
    <row r="465" spans="1:9" x14ac:dyDescent="0.25">
      <c r="A465" s="30"/>
      <c r="B465" s="31"/>
      <c r="C465" s="31"/>
      <c r="D465" s="31"/>
      <c r="E465" s="31"/>
      <c r="F465" s="31"/>
      <c r="G465" s="31"/>
      <c r="H465" s="27"/>
      <c r="I465" s="31"/>
    </row>
    <row r="466" spans="1:9" x14ac:dyDescent="0.25">
      <c r="A466" s="10">
        <f>ORÇAMENTO!A112</f>
        <v>10</v>
      </c>
      <c r="B466" s="112" t="s">
        <v>179</v>
      </c>
      <c r="C466" s="115"/>
      <c r="D466" s="115"/>
      <c r="E466" s="115"/>
      <c r="F466" s="115"/>
      <c r="G466" s="115"/>
      <c r="H466" s="115"/>
      <c r="I466" s="115"/>
    </row>
    <row r="467" spans="1:9" ht="33" customHeight="1" x14ac:dyDescent="0.25">
      <c r="A467" s="4" t="str">
        <f>ORÇAMENTO!A113</f>
        <v>10.1</v>
      </c>
      <c r="B467" s="4" t="s">
        <v>18</v>
      </c>
      <c r="C467" s="4" t="s">
        <v>117</v>
      </c>
      <c r="D467" s="110" t="s">
        <v>118</v>
      </c>
      <c r="E467" s="110"/>
      <c r="F467" s="110"/>
      <c r="G467" s="110"/>
      <c r="H467" s="110"/>
      <c r="I467" s="4" t="s">
        <v>9</v>
      </c>
    </row>
    <row r="468" spans="1:9" x14ac:dyDescent="0.25">
      <c r="A468" s="99" t="s">
        <v>14</v>
      </c>
      <c r="B468" s="99"/>
      <c r="C468" s="99"/>
      <c r="D468" s="99"/>
      <c r="E468" s="99"/>
      <c r="F468" s="99"/>
      <c r="G468" s="2" t="s">
        <v>13</v>
      </c>
      <c r="H468" s="2" t="s">
        <v>90</v>
      </c>
      <c r="I468" s="2" t="s">
        <v>11</v>
      </c>
    </row>
    <row r="469" spans="1:9" x14ac:dyDescent="0.25">
      <c r="A469" s="113" t="s">
        <v>177</v>
      </c>
      <c r="B469" s="113"/>
      <c r="C469" s="113"/>
      <c r="D469" s="113"/>
      <c r="E469" s="113"/>
      <c r="F469" s="113"/>
      <c r="G469" s="22">
        <v>1.68</v>
      </c>
      <c r="H469" s="23">
        <v>4</v>
      </c>
      <c r="I469" s="23">
        <f>H469*G469</f>
        <v>6.72</v>
      </c>
    </row>
    <row r="470" spans="1:9" x14ac:dyDescent="0.25">
      <c r="A470" s="113" t="s">
        <v>159</v>
      </c>
      <c r="B470" s="113"/>
      <c r="C470" s="113"/>
      <c r="D470" s="113"/>
      <c r="E470" s="113"/>
      <c r="F470" s="113"/>
      <c r="G470" s="22">
        <v>8.5500000000000007</v>
      </c>
      <c r="H470" s="23">
        <v>6.04</v>
      </c>
      <c r="I470" s="23">
        <f>H470*G470</f>
        <v>51.642000000000003</v>
      </c>
    </row>
    <row r="471" spans="1:9" ht="15.75" thickBot="1" x14ac:dyDescent="0.3">
      <c r="A471" s="113" t="s">
        <v>178</v>
      </c>
      <c r="B471" s="113"/>
      <c r="C471" s="113"/>
      <c r="D471" s="113"/>
      <c r="E471" s="113"/>
      <c r="F471" s="113"/>
      <c r="G471" s="22"/>
      <c r="H471" s="23"/>
      <c r="I471" s="23">
        <f>G286</f>
        <v>6.72</v>
      </c>
    </row>
    <row r="472" spans="1:9" ht="15.75" thickBot="1" x14ac:dyDescent="0.3">
      <c r="A472" s="1"/>
      <c r="B472" s="1"/>
      <c r="C472" s="1"/>
      <c r="D472" s="1"/>
      <c r="E472" s="1"/>
      <c r="F472" s="1"/>
      <c r="G472" s="6"/>
      <c r="H472" s="9" t="s">
        <v>11</v>
      </c>
      <c r="I472" s="8">
        <f>SUM(I469:I471)</f>
        <v>65.082000000000008</v>
      </c>
    </row>
  </sheetData>
  <mergeCells count="315">
    <mergeCell ref="A318:E318"/>
    <mergeCell ref="A319:E319"/>
    <mergeCell ref="A469:F469"/>
    <mergeCell ref="A470:F470"/>
    <mergeCell ref="D284:H284"/>
    <mergeCell ref="A285:F285"/>
    <mergeCell ref="A286:F286"/>
    <mergeCell ref="A291:F291"/>
    <mergeCell ref="D467:H467"/>
    <mergeCell ref="A468:F468"/>
    <mergeCell ref="A290:F290"/>
    <mergeCell ref="A292:F292"/>
    <mergeCell ref="D295:H295"/>
    <mergeCell ref="A296:F296"/>
    <mergeCell ref="A298:F298"/>
    <mergeCell ref="B466:I466"/>
    <mergeCell ref="A303:E303"/>
    <mergeCell ref="A304:E304"/>
    <mergeCell ref="D307:H307"/>
    <mergeCell ref="A308:E308"/>
    <mergeCell ref="A309:E309"/>
    <mergeCell ref="D312:H312"/>
    <mergeCell ref="A33:E33"/>
    <mergeCell ref="A12:D12"/>
    <mergeCell ref="A297:F297"/>
    <mergeCell ref="A190:D190"/>
    <mergeCell ref="A191:D191"/>
    <mergeCell ref="A192:D192"/>
    <mergeCell ref="A193:D193"/>
    <mergeCell ref="A197:D197"/>
    <mergeCell ref="A198:D198"/>
    <mergeCell ref="A199:D199"/>
    <mergeCell ref="A200:D200"/>
    <mergeCell ref="A204:D204"/>
    <mergeCell ref="A205:D205"/>
    <mergeCell ref="A206:D206"/>
    <mergeCell ref="A207:D207"/>
    <mergeCell ref="A53:G53"/>
    <mergeCell ref="A54:G54"/>
    <mergeCell ref="A63:G63"/>
    <mergeCell ref="A64:G64"/>
    <mergeCell ref="A74:E74"/>
    <mergeCell ref="A75:E75"/>
    <mergeCell ref="A79:E79"/>
    <mergeCell ref="A80:E80"/>
    <mergeCell ref="D289:H289"/>
    <mergeCell ref="A471:F471"/>
    <mergeCell ref="A90:E90"/>
    <mergeCell ref="A91:E91"/>
    <mergeCell ref="F123:G123"/>
    <mergeCell ref="A128:E128"/>
    <mergeCell ref="A129:E129"/>
    <mergeCell ref="A131:E131"/>
    <mergeCell ref="A130:E130"/>
    <mergeCell ref="A135:E135"/>
    <mergeCell ref="A136:E136"/>
    <mergeCell ref="A137:E137"/>
    <mergeCell ref="A141:D141"/>
    <mergeCell ref="A142:D142"/>
    <mergeCell ref="A146:D146"/>
    <mergeCell ref="A147:D147"/>
    <mergeCell ref="A151:E151"/>
    <mergeCell ref="A152:E152"/>
    <mergeCell ref="A153:E153"/>
    <mergeCell ref="A157:E157"/>
    <mergeCell ref="A158:E158"/>
    <mergeCell ref="B301:I301"/>
    <mergeCell ref="D302:H302"/>
    <mergeCell ref="B322:I322"/>
    <mergeCell ref="D317:H317"/>
    <mergeCell ref="A313:E313"/>
    <mergeCell ref="A314:E314"/>
    <mergeCell ref="D274:H274"/>
    <mergeCell ref="A275:F275"/>
    <mergeCell ref="A276:F276"/>
    <mergeCell ref="D279:H279"/>
    <mergeCell ref="A280:F280"/>
    <mergeCell ref="A281:F281"/>
    <mergeCell ref="D262:H262"/>
    <mergeCell ref="A263:F263"/>
    <mergeCell ref="A265:F265"/>
    <mergeCell ref="D268:H268"/>
    <mergeCell ref="A269:F269"/>
    <mergeCell ref="A271:F271"/>
    <mergeCell ref="A264:F264"/>
    <mergeCell ref="A270:F270"/>
    <mergeCell ref="G280:H280"/>
    <mergeCell ref="G281:H281"/>
    <mergeCell ref="A240:F240"/>
    <mergeCell ref="A241:F241"/>
    <mergeCell ref="D244:H244"/>
    <mergeCell ref="A245:F245"/>
    <mergeCell ref="A246:F246"/>
    <mergeCell ref="B261:I261"/>
    <mergeCell ref="A230:F230"/>
    <mergeCell ref="A231:F231"/>
    <mergeCell ref="D234:H234"/>
    <mergeCell ref="A235:F235"/>
    <mergeCell ref="A236:F236"/>
    <mergeCell ref="D239:H239"/>
    <mergeCell ref="D249:H249"/>
    <mergeCell ref="A250:F250"/>
    <mergeCell ref="A253:F253"/>
    <mergeCell ref="A251:F251"/>
    <mergeCell ref="A252:F252"/>
    <mergeCell ref="D256:H256"/>
    <mergeCell ref="A257:F257"/>
    <mergeCell ref="A258:F258"/>
    <mergeCell ref="B228:I228"/>
    <mergeCell ref="D229:H229"/>
    <mergeCell ref="D203:H203"/>
    <mergeCell ref="D210:H210"/>
    <mergeCell ref="A211:D211"/>
    <mergeCell ref="A212:D212"/>
    <mergeCell ref="A213:D213"/>
    <mergeCell ref="A214:D214"/>
    <mergeCell ref="A220:D220"/>
    <mergeCell ref="A221:D221"/>
    <mergeCell ref="A222:D222"/>
    <mergeCell ref="A215:D215"/>
    <mergeCell ref="A223:D223"/>
    <mergeCell ref="D189:H189"/>
    <mergeCell ref="D196:H196"/>
    <mergeCell ref="B176:I176"/>
    <mergeCell ref="D177:H177"/>
    <mergeCell ref="D184:H184"/>
    <mergeCell ref="A178:E178"/>
    <mergeCell ref="A181:E181"/>
    <mergeCell ref="A179:E179"/>
    <mergeCell ref="A180:E180"/>
    <mergeCell ref="A185:D185"/>
    <mergeCell ref="A186:D186"/>
    <mergeCell ref="A171:D171"/>
    <mergeCell ref="A172:D172"/>
    <mergeCell ref="A173:D173"/>
    <mergeCell ref="D145:H145"/>
    <mergeCell ref="D150:H150"/>
    <mergeCell ref="D134:H134"/>
    <mergeCell ref="D140:H140"/>
    <mergeCell ref="D120:H120"/>
    <mergeCell ref="B126:I126"/>
    <mergeCell ref="D127:H127"/>
    <mergeCell ref="A121:E121"/>
    <mergeCell ref="A122:E122"/>
    <mergeCell ref="A123:E123"/>
    <mergeCell ref="D170:H170"/>
    <mergeCell ref="D156:H156"/>
    <mergeCell ref="D164:H164"/>
    <mergeCell ref="A161:E161"/>
    <mergeCell ref="A159:E159"/>
    <mergeCell ref="A160:E160"/>
    <mergeCell ref="A165:D165"/>
    <mergeCell ref="A166:D166"/>
    <mergeCell ref="A167:D167"/>
    <mergeCell ref="D107:H107"/>
    <mergeCell ref="D113:H113"/>
    <mergeCell ref="A108:E108"/>
    <mergeCell ref="A109:E109"/>
    <mergeCell ref="A110:E110"/>
    <mergeCell ref="A114:E114"/>
    <mergeCell ref="A115:E115"/>
    <mergeCell ref="A117:E117"/>
    <mergeCell ref="A116:E116"/>
    <mergeCell ref="D95:H95"/>
    <mergeCell ref="A96:F96"/>
    <mergeCell ref="A97:F97"/>
    <mergeCell ref="D100:H100"/>
    <mergeCell ref="D83:H83"/>
    <mergeCell ref="A84:F84"/>
    <mergeCell ref="A85:F85"/>
    <mergeCell ref="D88:H88"/>
    <mergeCell ref="A89:E89"/>
    <mergeCell ref="A92:E92"/>
    <mergeCell ref="A47:F47"/>
    <mergeCell ref="B67:I67"/>
    <mergeCell ref="D68:H68"/>
    <mergeCell ref="A69:F69"/>
    <mergeCell ref="A70:F70"/>
    <mergeCell ref="A44:F44"/>
    <mergeCell ref="A45:F45"/>
    <mergeCell ref="A46:F46"/>
    <mergeCell ref="B51:I51"/>
    <mergeCell ref="D52:H52"/>
    <mergeCell ref="D57:H57"/>
    <mergeCell ref="A58:F58"/>
    <mergeCell ref="A59:F59"/>
    <mergeCell ref="D62:H62"/>
    <mergeCell ref="A1:I1"/>
    <mergeCell ref="B3:I3"/>
    <mergeCell ref="D4:H4"/>
    <mergeCell ref="D2:H2"/>
    <mergeCell ref="A10:D10"/>
    <mergeCell ref="A11:D11"/>
    <mergeCell ref="A27:F27"/>
    <mergeCell ref="A28:F28"/>
    <mergeCell ref="D31:H31"/>
    <mergeCell ref="A16:F16"/>
    <mergeCell ref="A17:F17"/>
    <mergeCell ref="D21:H21"/>
    <mergeCell ref="A22:F22"/>
    <mergeCell ref="A23:F23"/>
    <mergeCell ref="D26:H26"/>
    <mergeCell ref="A18:F18"/>
    <mergeCell ref="D324:H324"/>
    <mergeCell ref="A325:F325"/>
    <mergeCell ref="A326:F326"/>
    <mergeCell ref="B323:I323"/>
    <mergeCell ref="D329:H329"/>
    <mergeCell ref="A330:F330"/>
    <mergeCell ref="A331:F331"/>
    <mergeCell ref="A5:F5"/>
    <mergeCell ref="A6:F6"/>
    <mergeCell ref="D9:H9"/>
    <mergeCell ref="D15:H15"/>
    <mergeCell ref="D42:H42"/>
    <mergeCell ref="D37:H37"/>
    <mergeCell ref="A32:E32"/>
    <mergeCell ref="A34:E34"/>
    <mergeCell ref="A38:E38"/>
    <mergeCell ref="A39:E39"/>
    <mergeCell ref="A101:E101"/>
    <mergeCell ref="A102:E102"/>
    <mergeCell ref="A103:E103"/>
    <mergeCell ref="A104:E104"/>
    <mergeCell ref="D73:H73"/>
    <mergeCell ref="D78:H78"/>
    <mergeCell ref="A43:F43"/>
    <mergeCell ref="D334:H334"/>
    <mergeCell ref="A335:F335"/>
    <mergeCell ref="A336:F336"/>
    <mergeCell ref="D339:H339"/>
    <mergeCell ref="A340:F340"/>
    <mergeCell ref="A341:F341"/>
    <mergeCell ref="D344:H344"/>
    <mergeCell ref="A345:F345"/>
    <mergeCell ref="A346:F346"/>
    <mergeCell ref="D349:H349"/>
    <mergeCell ref="A350:F350"/>
    <mergeCell ref="A351:F351"/>
    <mergeCell ref="D354:H354"/>
    <mergeCell ref="A355:F355"/>
    <mergeCell ref="A356:F356"/>
    <mergeCell ref="D359:H359"/>
    <mergeCell ref="A360:F360"/>
    <mergeCell ref="A361:F361"/>
    <mergeCell ref="D364:H364"/>
    <mergeCell ref="A365:F365"/>
    <mergeCell ref="A366:F366"/>
    <mergeCell ref="D369:H369"/>
    <mergeCell ref="A370:F370"/>
    <mergeCell ref="A371:F371"/>
    <mergeCell ref="D374:H374"/>
    <mergeCell ref="A375:F375"/>
    <mergeCell ref="A376:F376"/>
    <mergeCell ref="B394:I394"/>
    <mergeCell ref="D395:H395"/>
    <mergeCell ref="A396:F396"/>
    <mergeCell ref="A397:F397"/>
    <mergeCell ref="D400:H400"/>
    <mergeCell ref="A401:F401"/>
    <mergeCell ref="A402:F402"/>
    <mergeCell ref="D410:H410"/>
    <mergeCell ref="A411:F411"/>
    <mergeCell ref="A412:F412"/>
    <mergeCell ref="D420:H420"/>
    <mergeCell ref="A421:F421"/>
    <mergeCell ref="A422:F422"/>
    <mergeCell ref="D425:H425"/>
    <mergeCell ref="A426:F426"/>
    <mergeCell ref="A427:F427"/>
    <mergeCell ref="B430:I430"/>
    <mergeCell ref="D431:H431"/>
    <mergeCell ref="A417:F417"/>
    <mergeCell ref="A432:F432"/>
    <mergeCell ref="A433:F433"/>
    <mergeCell ref="D436:H436"/>
    <mergeCell ref="A437:F437"/>
    <mergeCell ref="A438:F438"/>
    <mergeCell ref="D441:H441"/>
    <mergeCell ref="A442:F442"/>
    <mergeCell ref="A443:F443"/>
    <mergeCell ref="D446:H446"/>
    <mergeCell ref="A447:F447"/>
    <mergeCell ref="A448:F448"/>
    <mergeCell ref="D451:H451"/>
    <mergeCell ref="A452:F452"/>
    <mergeCell ref="A453:F453"/>
    <mergeCell ref="D456:H456"/>
    <mergeCell ref="A457:F457"/>
    <mergeCell ref="A458:F458"/>
    <mergeCell ref="D461:H461"/>
    <mergeCell ref="A462:F462"/>
    <mergeCell ref="A463:F463"/>
    <mergeCell ref="G462:G463"/>
    <mergeCell ref="A48:F48"/>
    <mergeCell ref="A216:D216"/>
    <mergeCell ref="F216:G216"/>
    <mergeCell ref="D219:H219"/>
    <mergeCell ref="A224:D224"/>
    <mergeCell ref="A225:D225"/>
    <mergeCell ref="F225:G225"/>
    <mergeCell ref="D379:H379"/>
    <mergeCell ref="A380:F380"/>
    <mergeCell ref="A381:F381"/>
    <mergeCell ref="D384:H384"/>
    <mergeCell ref="A385:F385"/>
    <mergeCell ref="A386:F386"/>
    <mergeCell ref="D389:H389"/>
    <mergeCell ref="A390:F390"/>
    <mergeCell ref="A391:F391"/>
    <mergeCell ref="D405:H405"/>
    <mergeCell ref="A406:F406"/>
    <mergeCell ref="A407:F407"/>
    <mergeCell ref="D415:H415"/>
    <mergeCell ref="A416:F416"/>
  </mergeCells>
  <phoneticPr fontId="2" type="noConversion"/>
  <pageMargins left="0.511811024" right="0.511811024" top="0.78740157499999996" bottom="0.78740157499999996" header="0.31496062000000002" footer="0.31496062000000002"/>
  <pageSetup paperSize="9" scale="99" orientation="landscape" verticalDpi="0" r:id="rId1"/>
  <rowBreaks count="1" manualBreakCount="1">
    <brk id="44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ORÇAMENTO</vt:lpstr>
      <vt:lpstr>CRONOGRAMA</vt:lpstr>
      <vt:lpstr>MEMÓRIA DE CÁLCULO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2023-09-05T13:50:21Z</cp:lastPrinted>
  <dcterms:created xsi:type="dcterms:W3CDTF">2023-08-23T12:27:19Z</dcterms:created>
  <dcterms:modified xsi:type="dcterms:W3CDTF">2023-09-05T13:51:22Z</dcterms:modified>
</cp:coreProperties>
</file>