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O" sheetId="1" state="visible" r:id="rId2"/>
    <sheet name="CRONOGRAMA" sheetId="2" state="visible" r:id="rId3"/>
    <sheet name="MEMORIA DE CALCULO" sheetId="3" state="visible" r:id="rId4"/>
  </sheets>
  <externalReferences>
    <externalReference r:id="rId5"/>
    <externalReference r:id="rId6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<sst xmlns="http://schemas.openxmlformats.org/spreadsheetml/2006/main" count="538" uniqueCount="255">
  <si>
    <t xml:space="preserve">PLANILHA OÇAMENTARIA</t>
  </si>
  <si>
    <t xml:space="preserve">OBJETO</t>
  </si>
  <si>
    <r>
      <rPr>
        <sz val="11"/>
        <color rgb="FF000000"/>
        <rFont val="Calibri"/>
        <family val="2"/>
        <charset val="1"/>
      </rPr>
      <t xml:space="preserve">OBRA DE MELHORIAS</t>
    </r>
    <r>
      <rPr>
        <sz val="14"/>
        <rFont val="Arial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NO</t>
    </r>
    <r>
      <rPr>
        <sz val="14"/>
        <rFont val="Arial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CENTRO</t>
    </r>
    <r>
      <rPr>
        <sz val="14"/>
        <rFont val="Arial"/>
        <family val="1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DE</t>
    </r>
    <r>
      <rPr>
        <b val="true"/>
        <sz val="11"/>
        <rFont val="Arial"/>
        <family val="1"/>
        <charset val="1"/>
      </rPr>
      <t xml:space="preserve"> </t>
    </r>
    <r>
      <rPr>
        <sz val="11"/>
        <rFont val="Calibri"/>
        <family val="2"/>
        <charset val="1"/>
      </rPr>
      <t xml:space="preserve">ZOONOSES</t>
    </r>
  </si>
  <si>
    <t xml:space="preserve">LOCAL: </t>
  </si>
  <si>
    <t xml:space="preserve">ESTR. DOMINGUES WALDEMAR BELLUCI, 555 – BOITUVA/SP</t>
  </si>
  <si>
    <t xml:space="preserve">BI DES:</t>
  </si>
  <si>
    <r>
      <rPr>
        <b val="true"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 xml:space="preserve">1,2338</t>
    </r>
  </si>
  <si>
    <t xml:space="preserve">BASE:</t>
  </si>
  <si>
    <t xml:space="preserve"> SINAPI: 05/2023</t>
  </si>
  <si>
    <t xml:space="preserve">BASE CPOS:</t>
  </si>
  <si>
    <t xml:space="preserve">05/2023</t>
  </si>
  <si>
    <t xml:space="preserve">ITEM</t>
  </si>
  <si>
    <t xml:space="preserve">BASE</t>
  </si>
  <si>
    <t xml:space="preserve">CÓDIGO</t>
  </si>
  <si>
    <t xml:space="preserve">DESCRIÇÃO DO ITEM</t>
  </si>
  <si>
    <t xml:space="preserve">DOMOLIÇÃO - CANIL</t>
  </si>
  <si>
    <t xml:space="preserve">UNIDADE</t>
  </si>
  <si>
    <t xml:space="preserve">QTDE</t>
  </si>
  <si>
    <t xml:space="preserve">VALOR NÃO DESONERADO</t>
  </si>
  <si>
    <t xml:space="preserve">BDI</t>
  </si>
  <si>
    <t xml:space="preserve">VALOR DO BDI</t>
  </si>
  <si>
    <t xml:space="preserve">VALOR UNIT SEM BDI</t>
  </si>
  <si>
    <t xml:space="preserve">VALOR UNIT COM BDI</t>
  </si>
  <si>
    <t xml:space="preserve">VALOR DESONERADO</t>
  </si>
  <si>
    <t xml:space="preserve">1.1</t>
  </si>
  <si>
    <t xml:space="preserve">CPOS 05/2023</t>
  </si>
  <si>
    <t xml:space="preserve">02.05.212</t>
  </si>
  <si>
    <t xml:space="preserve">Andaime tubular fachadeiro com piso metálico e sapatas ajustáveis</t>
  </si>
  <si>
    <t xml:space="preserve">M2MES</t>
  </si>
  <si>
    <t xml:space="preserve">1.2</t>
  </si>
  <si>
    <t xml:space="preserve">SINAP 05/2023</t>
  </si>
  <si>
    <t xml:space="preserve">REMOÇÃO DE  TELHAS, DE FIBROCIMENTO, METÁLICA E CERÂMICA, DE FORMA MANUAL, SEM REAPROVEITAMENTO AF_12/2017</t>
  </si>
  <si>
    <t xml:space="preserve">M2</t>
  </si>
  <si>
    <t xml:space="preserve">1.3</t>
  </si>
  <si>
    <t xml:space="preserve">04.02.110</t>
  </si>
  <si>
    <t xml:space="preserve">Retirada de estrutura em madeira pontaletada ‐ telhas perfil qualquer</t>
  </si>
  <si>
    <t xml:space="preserve">1.4</t>
  </si>
  <si>
    <t xml:space="preserve">03.02.040</t>
  </si>
  <si>
    <t xml:space="preserve">Demolição manual de alvenaria de elevação ou elemento vazado, incluindo revestimento</t>
  </si>
  <si>
    <t xml:space="preserve">M3</t>
  </si>
  <si>
    <t xml:space="preserve">1.5</t>
  </si>
  <si>
    <t xml:space="preserve">03.01.220</t>
  </si>
  <si>
    <t xml:space="preserve">Demolição mecanizada de concreto simples, inclusive fragmentação, carregamento, transporte até 1 quilômetro e descarregamento</t>
  </si>
  <si>
    <t xml:space="preserve">BANHO  E TOSA</t>
  </si>
  <si>
    <t xml:space="preserve">1.6</t>
  </si>
  <si>
    <t xml:space="preserve">04.20.020</t>
  </si>
  <si>
    <t xml:space="preserve">Remoção de janela de ventilação, iluminação ou ventilação e iluminação padrão</t>
  </si>
  <si>
    <t xml:space="preserve">TELAS</t>
  </si>
  <si>
    <t xml:space="preserve">1.7</t>
  </si>
  <si>
    <t xml:space="preserve">04.09.160</t>
  </si>
  <si>
    <t xml:space="preserve">Retirada de entelamento</t>
  </si>
  <si>
    <t xml:space="preserve">1.8</t>
  </si>
  <si>
    <t xml:space="preserve"> 05.07.050 </t>
  </si>
  <si>
    <t xml:space="preserve">Remoção de entulho de obra com caçamba metálica - material volumoso e misturado por alvenaria, terra, madeira, papel, plástico e metal</t>
  </si>
  <si>
    <t xml:space="preserve">LOCAÇÃO, ALVENARIA E PISO</t>
  </si>
  <si>
    <t xml:space="preserve">CANIL</t>
  </si>
  <si>
    <t xml:space="preserve">2.1</t>
  </si>
  <si>
    <t xml:space="preserve">02.10.050</t>
  </si>
  <si>
    <t xml:space="preserve">Locação para muros, cercas e alambrados</t>
  </si>
  <si>
    <t xml:space="preserve">2.2</t>
  </si>
  <si>
    <t xml:space="preserve">07.01.020</t>
  </si>
  <si>
    <t xml:space="preserve">Escavação e carga mecanizada em solo de 1ª categoria, em campo aberto</t>
  </si>
  <si>
    <t xml:space="preserve">2.3</t>
  </si>
  <si>
    <t xml:space="preserve">12.01.021</t>
  </si>
  <si>
    <t xml:space="preserve">Broca em concreto armado diâmetro de 20 cm - completa</t>
  </si>
  <si>
    <t xml:space="preserve">M</t>
  </si>
  <si>
    <t xml:space="preserve">2.4</t>
  </si>
  <si>
    <t xml:space="preserve">09.01.020</t>
  </si>
  <si>
    <t xml:space="preserve">Forma em madeira comum para fundação</t>
  </si>
  <si>
    <t xml:space="preserve">2.5</t>
  </si>
  <si>
    <t xml:space="preserve">11.18.040</t>
  </si>
  <si>
    <t xml:space="preserve">Lastro de pedra britada</t>
  </si>
  <si>
    <t xml:space="preserve">2.6</t>
  </si>
  <si>
    <t xml:space="preserve">10.01.040</t>
  </si>
  <si>
    <t xml:space="preserve">Armadura em barra de aço CA-50 (A ou B) fyk = 500 MPa</t>
  </si>
  <si>
    <t xml:space="preserve">KG</t>
  </si>
  <si>
    <t xml:space="preserve">2.7</t>
  </si>
  <si>
    <t xml:space="preserve">11.01.130</t>
  </si>
  <si>
    <t xml:space="preserve">Concreto usinado, fck = 25 MPa</t>
  </si>
  <si>
    <t xml:space="preserve">2.8</t>
  </si>
  <si>
    <t xml:space="preserve">14.10.111</t>
  </si>
  <si>
    <t xml:space="preserve">Alvenaria de bloco de concreto de vedação de 14 x 19 x 39 cm - classe C</t>
  </si>
  <si>
    <t xml:space="preserve">2.9</t>
  </si>
  <si>
    <t xml:space="preserve">07.11.020</t>
  </si>
  <si>
    <t xml:space="preserve">Reaterro compactado mecanizado de vala ou cava com compactador</t>
  </si>
  <si>
    <t xml:space="preserve">2.10</t>
  </si>
  <si>
    <t xml:space="preserve">15.01.320</t>
  </si>
  <si>
    <t xml:space="preserve">Estrutura em Terças para telhas perfil e material de qualquer natureza, exceto barro</t>
  </si>
  <si>
    <t xml:space="preserve">2.11</t>
  </si>
  <si>
    <t xml:space="preserve">SINAPI 05 2023</t>
  </si>
  <si>
    <t xml:space="preserve">TELHAMENTO COM TELHA ONDULADA DE FIBROCIMENTO E = 6 MM, COM RECOBRIMENTO LATERAL DE 1/4 DE ONDA PARA TELHADO COM INCLINAÇÃO MAIOR QUE 10°, C OM ATÉ 2 ÁGUAS, INCLUSO IÇAMENTO. AF_07/2019 94210 TELHAMENTO COM TELHA ONDULADA DE FIBROCIMENTO E = 6 MM, COM RECOBRIMEN M2 TO LATERAL DE 1 1/4 DE ONDA PARA TELHADO COM INCLINAÇÃO MÁXIMA DE 10°,COM ATÉ 2 ÁGUAS, INCLUSO IÇAMENTO. AF_07/2019</t>
  </si>
  <si>
    <t xml:space="preserve">2.12</t>
  </si>
  <si>
    <t xml:space="preserve">16.16.040</t>
  </si>
  <si>
    <t xml:space="preserve">Telha ondulada translúcida em polipropileno</t>
  </si>
  <si>
    <t xml:space="preserve">2.13</t>
  </si>
  <si>
    <t xml:space="preserve">24.20.270</t>
  </si>
  <si>
    <t xml:space="preserve">Tela em Aço galvanizado fio 16 BWG, malha de 1" - Tipo Alambrado</t>
  </si>
  <si>
    <t xml:space="preserve">2.14</t>
  </si>
  <si>
    <t xml:space="preserve">24.02.100</t>
  </si>
  <si>
    <t xml:space="preserve">Porta/portão tipo gradil sob medida</t>
  </si>
  <si>
    <t xml:space="preserve">2.15</t>
  </si>
  <si>
    <t xml:space="preserve">25.02.010</t>
  </si>
  <si>
    <t xml:space="preserve">Porta de entrada de abrir em alumínio com vidro, linha comercial</t>
  </si>
  <si>
    <t xml:space="preserve">2.16</t>
  </si>
  <si>
    <t xml:space="preserve">BANCADA GRANITO CINZA 150 X 60 CM, COM CUBA DE EMBUTIR DE AÇO, VÁLVULA AMERICANA EM METAL, SIFÃO FLEXÍVEL EM PVC, ENGATE FLEXÍVEL 30 CM, TORNEIRA CROMADA LONGA, DE PAREDE, 1/2 OU 3/4, P/ COZINHA, PADRÃO POPULAR - FORNEC. E INSTALAÇÃO. AF_01/2020</t>
  </si>
  <si>
    <t xml:space="preserve">2.17</t>
  </si>
  <si>
    <t xml:space="preserve">17.02.020 </t>
  </si>
  <si>
    <t xml:space="preserve">Revestimento em argamassa – Chapico</t>
  </si>
  <si>
    <t xml:space="preserve">2.18</t>
  </si>
  <si>
    <t xml:space="preserve">17.02.220 </t>
  </si>
  <si>
    <t xml:space="preserve">Revestimento em argamassa – Reboco</t>
  </si>
  <si>
    <t xml:space="preserve">2.19</t>
  </si>
  <si>
    <t xml:space="preserve">18.08.090 </t>
  </si>
  <si>
    <t xml:space="preserve">Revestimento em porcelanato esmaltado acetinado para área interna e ambiente com acesso ao exterior, grupo de absorção BIa, resistência química B, assentado com argamassa colante industrializada, rejuntado </t>
  </si>
  <si>
    <t xml:space="preserve">COBERTURA, ACABAMENTO E LIMPEZA DE OBRA</t>
  </si>
  <si>
    <t xml:space="preserve">3.1</t>
  </si>
  <si>
    <t xml:space="preserve">SINAPI 06 2023</t>
  </si>
  <si>
    <t xml:space="preserve">CALHA EM CHAPA DE AÇO GALVANIZADO NÚMERO 24, DESENVOLVIMENTO DE 33 CM, INCLUSO TRANSPORTE VERTICAL. AF_07/2019 </t>
  </si>
  <si>
    <t xml:space="preserve">3.2</t>
  </si>
  <si>
    <t xml:space="preserve">(COMPOSIÇÃO REPRESENTATIVA) DO SERVIÇO DE INSTALAÇÃO DE TUBOS DE PVC, SOLDÁVEL, ÁGUA FRIA, DN 25 MM (INSTALADO EM RAMAL, SUB-RAMAL, RAMAL DE DISTRIBUIÇÃO OU PRUMADA), INCLUSIVE CONEXÕES, CORTES E FIXAÇÕES, PARA PRÉDIOS. AF_10/2015 </t>
  </si>
  <si>
    <t xml:space="preserve">3.3</t>
  </si>
  <si>
    <t xml:space="preserve">TORNEIRA CROMADA 1/2 OU ¾ PARA TANQUE, PADRÃO POPULAR - FORNECIMENTO E INSTALAÇÃO. AF_01/2020 </t>
  </si>
  <si>
    <t xml:space="preserve">3.4</t>
  </si>
  <si>
    <t xml:space="preserve">18.08.032</t>
  </si>
  <si>
    <t xml:space="preserve">Revestimento em porcelanato esmaltado antiderrapante para área externa e ambiente com alto tráfego, grupo de absorção BIa, assentado com argamassa colante industrializada, rejuntado </t>
  </si>
  <si>
    <t xml:space="preserve">3.6</t>
  </si>
  <si>
    <t xml:space="preserve">35.20.010</t>
  </si>
  <si>
    <t xml:space="preserve">Tela em polietileno, malha 10 x 10 cm, fio 2 mm </t>
  </si>
  <si>
    <t xml:space="preserve">3.9</t>
  </si>
  <si>
    <t xml:space="preserve">39.03.170 </t>
  </si>
  <si>
    <t xml:space="preserve">Cabo de cobre de 2,5 mm², isolamento 0,6/1 kV - isolação em PVC 70°C </t>
  </si>
  <si>
    <t xml:space="preserve">3.10</t>
  </si>
  <si>
    <t xml:space="preserve">37.13.630 </t>
  </si>
  <si>
    <t xml:space="preserve">Disjuntor termomagnético, bipolar 220/380 V, corrente de 10 A até 50 A </t>
  </si>
  <si>
    <t xml:space="preserve">3.11</t>
  </si>
  <si>
    <t xml:space="preserve">40.02.060</t>
  </si>
  <si>
    <t xml:space="preserve">Caixa de passagem em chapa, com tampa parafusada, 200 x 200 x 100 mm </t>
  </si>
  <si>
    <t xml:space="preserve">3.12</t>
  </si>
  <si>
    <t xml:space="preserve">40.04.480</t>
  </si>
  <si>
    <t xml:space="preserve">Conjunto 1 interruptor simples e 1 tomada 2P+T de 10 A, completo</t>
  </si>
  <si>
    <t xml:space="preserve">3.13</t>
  </si>
  <si>
    <t xml:space="preserve">LUMINÁRIA TIPO PLAFON EM PLÁSTICO, DE SOBREPOR, COM 1 LÂMPADA FLUORESCENTE DE 15 W, SEM REATOR - FORNECIMENTO E INSTALAÇÃO. AF_02/2020 </t>
  </si>
  <si>
    <t xml:space="preserve">3.14</t>
  </si>
  <si>
    <t xml:space="preserve">38.19.210 </t>
  </si>
  <si>
    <t xml:space="preserve">Eletroduto de PVC corrugado flexível reforçado, diâmetro externo de 25 mm </t>
  </si>
  <si>
    <t xml:space="preserve">COTAÇÃO</t>
  </si>
  <si>
    <t xml:space="preserve">MEDIA</t>
  </si>
  <si>
    <t xml:space="preserve">REFLETOR LED SOLAR 400 W</t>
  </si>
  <si>
    <t xml:space="preserve">TOTAL</t>
  </si>
  <si>
    <t xml:space="preserve">AMANDA DE PAULA RIBEIRO</t>
  </si>
  <si>
    <t xml:space="preserve">MAURICI GODOY </t>
  </si>
  <si>
    <t xml:space="preserve">DIRETOR DEPTO INFRAESTRUTURA</t>
  </si>
  <si>
    <t xml:space="preserve">ENGENHEIRO CIVIL </t>
  </si>
  <si>
    <t xml:space="preserve">OBJETO: </t>
  </si>
  <si>
    <t xml:space="preserve">CRONOGRAMA FÍSICO-FINANCEIRO</t>
  </si>
  <si>
    <t xml:space="preserve">ITEM </t>
  </si>
  <si>
    <t xml:space="preserve">DESCRIÇÃO</t>
  </si>
  <si>
    <t xml:space="preserve">1ª ETAPA</t>
  </si>
  <si>
    <t xml:space="preserve">%</t>
  </si>
  <si>
    <t xml:space="preserve">2ª ETAPA</t>
  </si>
  <si>
    <t xml:space="preserve">3ª ETAPA</t>
  </si>
  <si>
    <t xml:space="preserve">COBERTURA E PINTURA E LIMPEZA DE OBRA</t>
  </si>
  <si>
    <t xml:space="preserve">ALUGUEL</t>
  </si>
  <si>
    <t xml:space="preserve">ANDAIME</t>
  </si>
  <si>
    <t xml:space="preserve">QTDE MÊS</t>
  </si>
  <si>
    <t xml:space="preserve">REMOÇÃO</t>
  </si>
  <si>
    <t xml:space="preserve">Telhado</t>
  </si>
  <si>
    <t xml:space="preserve">AREA m2</t>
  </si>
  <si>
    <t xml:space="preserve">Estrutura de Madeira</t>
  </si>
  <si>
    <t xml:space="preserve">DEMOLIÇÃO ALVENARIA</t>
  </si>
  <si>
    <t xml:space="preserve">Paredes Canil debaixo do Telhado</t>
  </si>
  <si>
    <t xml:space="preserve">Comprimento</t>
  </si>
  <si>
    <t xml:space="preserve">Largura</t>
  </si>
  <si>
    <t xml:space="preserve">Altura</t>
  </si>
  <si>
    <t xml:space="preserve">Quantidade</t>
  </si>
  <si>
    <t xml:space="preserve">Total m3</t>
  </si>
  <si>
    <t xml:space="preserve">Paredes do Abrigo do lado da Caixa Dagua</t>
  </si>
  <si>
    <t xml:space="preserve">Pilar Portão do lado da Caixa Dagua</t>
  </si>
  <si>
    <t xml:space="preserve">Muro do Alambrado de Separação dos Isolamento Externo</t>
  </si>
  <si>
    <t xml:space="preserve">Paredes area de Passagem Janela/Porta</t>
  </si>
  <si>
    <t xml:space="preserve">Muro do Recuo Frontal</t>
  </si>
  <si>
    <t xml:space="preserve">DEMOLIÇÃO CONCRETO</t>
  </si>
  <si>
    <t xml:space="preserve">Banho e Tosa</t>
  </si>
  <si>
    <t xml:space="preserve">Area</t>
  </si>
  <si>
    <t xml:space="preserve">Janela</t>
  </si>
  <si>
    <t xml:space="preserve">Unidade</t>
  </si>
  <si>
    <t xml:space="preserve">ENTULHO</t>
  </si>
  <si>
    <t xml:space="preserve">DEMOLIÇÃO ALAMBRADO/TELA</t>
  </si>
  <si>
    <t xml:space="preserve">Isolamento Externo Lado Esquerdo</t>
  </si>
  <si>
    <t xml:space="preserve">Isolamento Externo Lado Direito</t>
  </si>
  <si>
    <t xml:space="preserve">Portão do lado da Caixa Dagua</t>
  </si>
  <si>
    <t xml:space="preserve">Alambrado do lado Portão da Caixa Dagua</t>
  </si>
  <si>
    <t xml:space="preserve">Portão de Passagem entre Canil e no fundos da Caixa Dagua</t>
  </si>
  <si>
    <t xml:space="preserve">Portão de Passagem na frente do Gatil</t>
  </si>
  <si>
    <t xml:space="preserve">TOTAL m2</t>
  </si>
  <si>
    <t xml:space="preserve">CONSTRUÇÃO</t>
  </si>
  <si>
    <t xml:space="preserve">Locação</t>
  </si>
  <si>
    <t xml:space="preserve">Canil, Banho e Tosa</t>
  </si>
  <si>
    <t xml:space="preserve">Total m2</t>
  </si>
  <si>
    <t xml:space="preserve">Escavação</t>
  </si>
  <si>
    <t xml:space="preserve">Profundidade</t>
  </si>
  <si>
    <t xml:space="preserve">Broca</t>
  </si>
  <si>
    <t xml:space="preserve">Total M</t>
  </si>
  <si>
    <t xml:space="preserve">Forma de Madeia</t>
  </si>
  <si>
    <t xml:space="preserve">Lastro de Brita</t>
  </si>
  <si>
    <t xml:space="preserve">Brocas e Colunas</t>
  </si>
  <si>
    <t xml:space="preserve">Paredes Canil, Banho e Tosa</t>
  </si>
  <si>
    <t xml:space="preserve">Pilar x Viga</t>
  </si>
  <si>
    <t xml:space="preserve">Quant. Barras</t>
  </si>
  <si>
    <t xml:space="preserve">Compr</t>
  </si>
  <si>
    <t xml:space="preserve">x</t>
  </si>
  <si>
    <t xml:space="preserve">Quant</t>
  </si>
  <si>
    <t xml:space="preserve">Coef</t>
  </si>
  <si>
    <t xml:space="preserve">Peso (kg)</t>
  </si>
  <si>
    <t xml:space="preserve">=</t>
  </si>
  <si>
    <t xml:space="preserve">Total (kg)</t>
  </si>
  <si>
    <t xml:space="preserve">Construção </t>
  </si>
  <si>
    <t xml:space="preserve">Ø. 10 mm</t>
  </si>
  <si>
    <t xml:space="preserve">Construção - Estribos</t>
  </si>
  <si>
    <t xml:space="preserve">Ø. 6,3 mm</t>
  </si>
  <si>
    <t xml:space="preserve">Total Kg</t>
  </si>
  <si>
    <t xml:space="preserve">CONCRETO</t>
  </si>
  <si>
    <t xml:space="preserve">Brocas, Vigas Baldrames, Colunas, Piso Banho e Tosa</t>
  </si>
  <si>
    <t xml:space="preserve">ALVENARIA</t>
  </si>
  <si>
    <t xml:space="preserve">FUNDAÇÃO</t>
  </si>
  <si>
    <t xml:space="preserve">Separação do Gatil/Canil</t>
  </si>
  <si>
    <t xml:space="preserve">m2</t>
  </si>
  <si>
    <t xml:space="preserve">PAREDE</t>
  </si>
  <si>
    <t xml:space="preserve">PAREDE </t>
  </si>
  <si>
    <t xml:space="preserve">DOS FUNDOS BANHO E TOSA</t>
  </si>
  <si>
    <t xml:space="preserve">AREA ABERTA CANIL</t>
  </si>
  <si>
    <t xml:space="preserve">PAREDE LATERAL ESQUERDA CANIL</t>
  </si>
  <si>
    <t xml:space="preserve">PAREDE DOS FUNDOS BANHO E TOSA</t>
  </si>
  <si>
    <t xml:space="preserve">PAREDE LATERAL</t>
  </si>
  <si>
    <t xml:space="preserve">Parede onde  era o corredor</t>
  </si>
  <si>
    <t xml:space="preserve">REATERRO</t>
  </si>
  <si>
    <t xml:space="preserve">ESTRUTURA TERÇAS</t>
  </si>
  <si>
    <t xml:space="preserve">TELHA FIBROCIMENTO</t>
  </si>
  <si>
    <t xml:space="preserve">TELHADO TRANSLUCIDA CANIL E GATIL</t>
  </si>
  <si>
    <t xml:space="preserve">ALAMBRADO</t>
  </si>
  <si>
    <t xml:space="preserve">ALAMBRADO/TELA</t>
  </si>
  <si>
    <t xml:space="preserve">Alambrado/Muro do Alambrado de Separação dos Isolamento Externo</t>
  </si>
  <si>
    <t xml:space="preserve">Alambrado dos Canils e Gatils NoVos e Solarios</t>
  </si>
  <si>
    <t xml:space="preserve">Tela Cobertura do Gatil</t>
  </si>
  <si>
    <t xml:space="preserve">Toatl m2</t>
  </si>
  <si>
    <t xml:space="preserve">PORTÃO GRADIL</t>
  </si>
  <si>
    <t xml:space="preserve">Portão Meia Altura em frente ao Canil Interno</t>
  </si>
  <si>
    <t xml:space="preserve">Porta que dara entrada ao Banho e tosa</t>
  </si>
  <si>
    <t xml:space="preserve">Portão para o Isolamento Externo lado Esquerdo</t>
  </si>
  <si>
    <t xml:space="preserve">Portão Externo para o Isolamento Externo lado Direito</t>
  </si>
  <si>
    <t xml:space="preserve">Portão dentrada para o Banho e Tosa</t>
  </si>
  <si>
    <t xml:space="preserve">Portão Corredor entre Banho e Tosa e Canil</t>
  </si>
  <si>
    <t xml:space="preserve">Portão Corredor entre Gatil e Canil</t>
  </si>
  <si>
    <t xml:space="preserve">Porta Canil NoVos</t>
  </si>
  <si>
    <t xml:space="preserve">Portões Internos Corredor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</si>
</sst>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#,##0.00"/>
    <numFmt numFmtId="166" formatCode="0%"/>
    <numFmt numFmtId="167" formatCode="0.00%"/>
    <numFmt numFmtId="168" formatCode="_-&quot;R$&quot;* #,##0.00_-;&quot;-R$&quot;* #,##0.00_-;_-&quot;R$&quot;* \-??_-;_-@_-"/>
    <numFmt numFmtId="169" formatCode="_-[$R$-416]\ * #,##0.00_-;\-[$R$-416]\ * #,##0.00_-;_-[$R$-416]\ * \-??_-;_-@_-"/>
    <numFmt numFmtId="170" formatCode="_-&quot;R$ &quot;* #,##0.00_-;&quot;-R$ &quot;* #,##0.00_-;_-&quot;R$ &quot;* \-??_-;_-@_-"/>
    <numFmt numFmtId="171" formatCode="#,##0"/>
    <numFmt numFmtId="172" formatCode="[$R$-416]\ #,##0.00;[RED]\-[$R$-416]\ #,##0.00"/>
    <numFmt numFmtId="173" formatCode="General"/>
    <numFmt numFmtId="174" formatCode="&quot;R$&quot;#,##0.00"/>
    <numFmt numFmtId="175" formatCode="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1"/>
      <charset val="1"/>
    </font>
    <font>
      <b val="true"/>
      <sz val="11"/>
      <color rgb="FF000000"/>
      <name val="Calibri"/>
      <family val="2"/>
      <charset val="1"/>
    </font>
    <font>
      <sz val="14"/>
      <name val="Arial"/>
      <family val="1"/>
      <charset val="1"/>
    </font>
    <font>
      <b val="true"/>
      <sz val="11"/>
      <name val="Arial"/>
      <family val="1"/>
      <charset val="1"/>
    </font>
    <font>
      <sz val="11"/>
      <name val="Calibri"/>
      <family val="2"/>
      <charset val="1"/>
    </font>
    <font>
      <sz val="12"/>
      <name val="Calibri"/>
      <family val="0"/>
      <charset val="1"/>
    </font>
    <font>
      <sz val="11"/>
      <name val="Calibri"/>
      <family val="0"/>
      <charset val="1"/>
    </font>
    <font>
      <b val="true"/>
      <sz val="2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1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B4C7DC"/>
        <bgColor rgb="FFB4C7E7"/>
      </patternFill>
    </fill>
    <fill>
      <patternFill patternType="solid">
        <fgColor rgb="FFB4C7E7"/>
        <bgColor rgb="FFB4C7DC"/>
      </patternFill>
    </fill>
    <fill>
      <patternFill patternType="solid">
        <fgColor rgb="FF00FF00"/>
        <bgColor rgb="FF33CCCC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0" fillId="0" borderId="0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0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1" xfId="19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1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1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3" borderId="1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9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22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0" fillId="3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8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9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3" borderId="8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5" fillId="0" borderId="1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1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2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5" fillId="0" borderId="13" xfId="22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5" fontId="12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75" fontId="0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75" fontId="13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21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1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0" xfId="21" applyFont="true" applyBorder="false" applyAlignment="true" applyProtection="false">
      <alignment horizontal="center" vertical="center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3" xfId="20"/>
    <cellStyle name="Normal 6" xfId="21"/>
    <cellStyle name="Normal 8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4C7E7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/E:/ZOONOSES%2014%2009%202023/Zoonoses%2021%2008%202023%203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le:///C:/Users/Maurici/OneDrive/&#193;rea%20de%20Trabalho/21%2008%202023/PO%20-%20Constru&#231;&#227;o%20de%20Pon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1"/>
      <sheetName val="Memoria de Calculo"/>
      <sheetName val="Demolição Piso"/>
      <sheetName val="CRONOGROMA"/>
      <sheetName val="Planilha5"/>
    </sheetNames>
    <sheetDataSet>
      <sheetData sheetId="0"/>
      <sheetData sheetId="1">
        <row r="11">
          <cell r="E11">
            <v>4.6608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lanilha"/>
      <sheetName val="Cronograma"/>
      <sheetName val="BDI"/>
      <sheetName val="ADUELAS"/>
    </sheetNames>
    <sheetDataSet>
      <sheetData sheetId="0">
        <row r="4">
          <cell r="A4" t="str">
            <v>LOCAL:</v>
          </cell>
        </row>
        <row r="8">
          <cell r="C8" t="str">
            <v>SERVIÇOS PRELIMINARES</v>
          </cell>
        </row>
      </sheetData>
      <sheetData sheetId="1"/>
      <sheetData sheetId="2"/>
      <sheetData sheetId="3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7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40" activeCellId="0" sqref="F40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1"/>
    <col collapsed="false" customWidth="true" hidden="false" outlineLevel="0" max="2" min="2" style="0" width="14.42"/>
    <col collapsed="false" customWidth="true" hidden="false" outlineLevel="0" max="3" min="3" style="0" width="11"/>
    <col collapsed="false" customWidth="true" hidden="false" outlineLevel="0" max="4" min="4" style="0" width="65.42"/>
    <col collapsed="false" customWidth="true" hidden="false" outlineLevel="0" max="5" min="5" style="1" width="9.14"/>
    <col collapsed="false" customWidth="true" hidden="false" outlineLevel="0" max="6" min="6" style="2" width="8.15"/>
    <col collapsed="false" customWidth="true" hidden="true" outlineLevel="0" max="7" min="7" style="0" width="23.42"/>
    <col collapsed="false" customWidth="true" hidden="true" outlineLevel="0" max="8" min="8" style="3" width="7.86"/>
    <col collapsed="false" customWidth="true" hidden="true" outlineLevel="0" max="9" min="9" style="4" width="14.42"/>
    <col collapsed="false" customWidth="true" hidden="true" outlineLevel="0" max="10" min="10" style="0" width="18.86"/>
    <col collapsed="false" customWidth="true" hidden="true" outlineLevel="0" max="11" min="11" style="0" width="19.42"/>
    <col collapsed="false" customWidth="true" hidden="false" outlineLevel="0" max="12" min="12" style="0" width="9.14"/>
    <col collapsed="false" customWidth="true" hidden="false" outlineLevel="0" max="13" min="13" style="0" width="19.29"/>
    <col collapsed="false" customWidth="true" hidden="false" outlineLevel="0" max="14" min="14" style="3" width="7.86"/>
    <col collapsed="false" customWidth="true" hidden="false" outlineLevel="0" max="15" min="15" style="4" width="14.42"/>
    <col collapsed="false" customWidth="true" hidden="false" outlineLevel="0" max="16" min="16" style="0" width="18.86"/>
    <col collapsed="false" customWidth="true" hidden="false" outlineLevel="0" max="17" min="17" style="4" width="20.29"/>
    <col collapsed="false" customWidth="true" hidden="true" outlineLevel="0" max="18" min="18" style="0" width="15"/>
    <col collapsed="false" customWidth="true" hidden="false" outlineLevel="0" max="19" min="19" style="0" width="14.71"/>
    <col collapsed="false" customWidth="true" hidden="false" outlineLevel="0" max="20" min="20" style="0" width="14.29"/>
  </cols>
  <sheetData>
    <row r="1" customFormat="false" ht="15" hidden="false" customHeight="false" outlineLevel="0" collapsed="false">
      <c r="A1" s="5" t="s">
        <v>0</v>
      </c>
      <c r="B1" s="5"/>
      <c r="C1" s="5"/>
      <c r="D1" s="5"/>
    </row>
    <row r="2" customFormat="false" ht="18" hidden="false" customHeight="false" outlineLevel="0" collapsed="false">
      <c r="A2" s="5" t="s">
        <v>1</v>
      </c>
      <c r="B2" s="6" t="s">
        <v>2</v>
      </c>
      <c r="C2" s="6"/>
      <c r="D2" s="6"/>
    </row>
    <row r="3" customFormat="false" ht="15" hidden="false" customHeight="false" outlineLevel="0" collapsed="false">
      <c r="A3" s="5" t="s">
        <v>3</v>
      </c>
      <c r="B3" s="6" t="s">
        <v>4</v>
      </c>
      <c r="C3" s="6"/>
      <c r="D3" s="6"/>
    </row>
    <row r="4" customFormat="false" ht="15" hidden="false" customHeight="false" outlineLevel="0" collapsed="false">
      <c r="A4" s="5" t="s">
        <v>5</v>
      </c>
      <c r="B4" s="5" t="s">
        <v>6</v>
      </c>
      <c r="C4" s="5"/>
      <c r="D4" s="5"/>
    </row>
    <row r="5" customFormat="false" ht="15" hidden="false" customHeight="false" outlineLevel="0" collapsed="false">
      <c r="A5" s="5" t="s">
        <v>7</v>
      </c>
      <c r="B5" s="6" t="s">
        <v>8</v>
      </c>
      <c r="C5" s="6"/>
      <c r="D5" s="6"/>
    </row>
    <row r="6" customFormat="false" ht="15" hidden="false" customHeight="false" outlineLevel="0" collapsed="false">
      <c r="A6" s="5" t="s">
        <v>9</v>
      </c>
      <c r="B6" s="6" t="s">
        <v>10</v>
      </c>
      <c r="C6" s="6"/>
      <c r="D6" s="6"/>
    </row>
    <row r="7" customFormat="false" ht="15" hidden="false" customHeight="false" outlineLevel="0" collapsed="false">
      <c r="A7" s="7"/>
      <c r="B7" s="7"/>
      <c r="C7" s="7"/>
      <c r="D7" s="7"/>
    </row>
    <row r="9" customFormat="false" ht="15" hidden="false" customHeight="false" outlineLevel="0" collapsed="false">
      <c r="A9" s="8" t="s">
        <v>11</v>
      </c>
      <c r="B9" s="8" t="s">
        <v>12</v>
      </c>
      <c r="C9" s="8" t="s">
        <v>13</v>
      </c>
      <c r="D9" s="9" t="s">
        <v>14</v>
      </c>
      <c r="E9" s="10"/>
      <c r="F9" s="11"/>
      <c r="G9" s="12"/>
      <c r="H9" s="13"/>
      <c r="I9" s="14"/>
      <c r="J9" s="12"/>
      <c r="K9" s="12"/>
      <c r="L9" s="12"/>
      <c r="M9" s="12"/>
      <c r="N9" s="13"/>
      <c r="O9" s="14"/>
      <c r="P9" s="12"/>
      <c r="Q9" s="14"/>
    </row>
    <row r="10" customFormat="false" ht="15" hidden="false" customHeight="false" outlineLevel="0" collapsed="false">
      <c r="A10" s="10" t="n">
        <v>1</v>
      </c>
      <c r="B10" s="12"/>
      <c r="C10" s="12"/>
      <c r="D10" s="15" t="s">
        <v>15</v>
      </c>
      <c r="E10" s="10" t="s">
        <v>16</v>
      </c>
      <c r="F10" s="16" t="s">
        <v>17</v>
      </c>
      <c r="G10" s="10" t="s">
        <v>18</v>
      </c>
      <c r="H10" s="17" t="s">
        <v>19</v>
      </c>
      <c r="I10" s="18" t="s">
        <v>20</v>
      </c>
      <c r="J10" s="10" t="s">
        <v>21</v>
      </c>
      <c r="K10" s="10" t="s">
        <v>22</v>
      </c>
      <c r="L10" s="12"/>
      <c r="M10" s="10" t="s">
        <v>23</v>
      </c>
      <c r="N10" s="17" t="s">
        <v>19</v>
      </c>
      <c r="O10" s="18" t="s">
        <v>20</v>
      </c>
      <c r="P10" s="10" t="s">
        <v>21</v>
      </c>
      <c r="Q10" s="18" t="s">
        <v>22</v>
      </c>
    </row>
    <row r="11" customFormat="false" ht="15" hidden="false" customHeight="false" outlineLevel="0" collapsed="false">
      <c r="A11" s="10" t="s">
        <v>24</v>
      </c>
      <c r="B11" s="12" t="s">
        <v>25</v>
      </c>
      <c r="C11" s="19" t="s">
        <v>26</v>
      </c>
      <c r="D11" s="12" t="s">
        <v>27</v>
      </c>
      <c r="E11" s="10" t="s">
        <v>28</v>
      </c>
      <c r="F11" s="11" t="n">
        <v>3</v>
      </c>
      <c r="G11" s="20" t="n">
        <v>15.26</v>
      </c>
      <c r="H11" s="13" t="n">
        <v>0.2338</v>
      </c>
      <c r="I11" s="14" t="n">
        <f aca="false">G11*H11</f>
        <v>3.567788</v>
      </c>
      <c r="J11" s="20" t="n">
        <f aca="false">G11*F11</f>
        <v>45.78</v>
      </c>
      <c r="K11" s="21" t="n">
        <f aca="false">(I11+G11)*F11</f>
        <v>56.483364</v>
      </c>
      <c r="L11" s="12"/>
      <c r="M11" s="20" t="n">
        <v>14.6</v>
      </c>
      <c r="N11" s="13" t="n">
        <v>0.2338</v>
      </c>
      <c r="O11" s="14" t="n">
        <f aca="false">M11*N11</f>
        <v>3.41348</v>
      </c>
      <c r="P11" s="20" t="n">
        <f aca="false">M11*F11</f>
        <v>43.8</v>
      </c>
      <c r="Q11" s="20" t="n">
        <f aca="false">(O11+M11)*F11</f>
        <v>54.04044</v>
      </c>
    </row>
    <row r="12" customFormat="false" ht="15" hidden="false" customHeight="false" outlineLevel="0" collapsed="false">
      <c r="A12" s="10" t="s">
        <v>29</v>
      </c>
      <c r="B12" s="12" t="s">
        <v>30</v>
      </c>
      <c r="C12" s="19" t="n">
        <v>97647</v>
      </c>
      <c r="D12" s="12" t="s">
        <v>31</v>
      </c>
      <c r="E12" s="10" t="s">
        <v>32</v>
      </c>
      <c r="F12" s="11" t="n">
        <v>55.5</v>
      </c>
      <c r="G12" s="20" t="n">
        <v>4.03</v>
      </c>
      <c r="H12" s="13" t="n">
        <f aca="false">$H$11</f>
        <v>0.2338</v>
      </c>
      <c r="I12" s="14" t="n">
        <f aca="false">G12*H12</f>
        <v>0.942214</v>
      </c>
      <c r="J12" s="20" t="n">
        <f aca="false">G12*F12</f>
        <v>223.665</v>
      </c>
      <c r="K12" s="21" t="n">
        <f aca="false">(I12+G12)*F12</f>
        <v>275.957877</v>
      </c>
      <c r="L12" s="12"/>
      <c r="M12" s="20" t="n">
        <v>3.63</v>
      </c>
      <c r="N12" s="13" t="n">
        <f aca="false">$H$11</f>
        <v>0.2338</v>
      </c>
      <c r="O12" s="14" t="n">
        <f aca="false">M12*N12</f>
        <v>0.848694</v>
      </c>
      <c r="P12" s="20" t="n">
        <f aca="false">M12*F12</f>
        <v>201.465</v>
      </c>
      <c r="Q12" s="20" t="n">
        <f aca="false">(O12+M12)*F12</f>
        <v>248.567517</v>
      </c>
    </row>
    <row r="13" customFormat="false" ht="15" hidden="false" customHeight="false" outlineLevel="0" collapsed="false">
      <c r="A13" s="10" t="s">
        <v>33</v>
      </c>
      <c r="B13" s="12" t="s">
        <v>25</v>
      </c>
      <c r="C13" s="19" t="s">
        <v>34</v>
      </c>
      <c r="D13" s="12" t="s">
        <v>35</v>
      </c>
      <c r="E13" s="10" t="s">
        <v>32</v>
      </c>
      <c r="F13" s="11" t="n">
        <f aca="false">F12</f>
        <v>55.5</v>
      </c>
      <c r="G13" s="20" t="n">
        <v>13.55</v>
      </c>
      <c r="H13" s="13" t="n">
        <f aca="false">$H$11</f>
        <v>0.2338</v>
      </c>
      <c r="I13" s="14" t="n">
        <f aca="false">G13*H13</f>
        <v>3.16799</v>
      </c>
      <c r="J13" s="20" t="n">
        <f aca="false">G13*F13</f>
        <v>752.025</v>
      </c>
      <c r="K13" s="21" t="n">
        <f aca="false">(I13+G13)*F13</f>
        <v>927.848445</v>
      </c>
      <c r="L13" s="12"/>
      <c r="M13" s="20" t="n">
        <v>11.73</v>
      </c>
      <c r="N13" s="13" t="n">
        <f aca="false">$H$11</f>
        <v>0.2338</v>
      </c>
      <c r="O13" s="14" t="n">
        <f aca="false">M13*N13</f>
        <v>2.742474</v>
      </c>
      <c r="P13" s="20" t="n">
        <f aca="false">M13*F13</f>
        <v>651.015</v>
      </c>
      <c r="Q13" s="20" t="n">
        <f aca="false">(O13+M13)*F13</f>
        <v>803.222307</v>
      </c>
    </row>
    <row r="14" customFormat="false" ht="15" hidden="false" customHeight="false" outlineLevel="0" collapsed="false">
      <c r="A14" s="10" t="s">
        <v>36</v>
      </c>
      <c r="B14" s="12" t="s">
        <v>25</v>
      </c>
      <c r="C14" s="19" t="s">
        <v>37</v>
      </c>
      <c r="D14" s="12" t="s">
        <v>38</v>
      </c>
      <c r="E14" s="10" t="s">
        <v>39</v>
      </c>
      <c r="F14" s="11" t="n">
        <f aca="false">'[1]Memoria de Calculo'!E11</f>
        <v>4.6608</v>
      </c>
      <c r="G14" s="20" t="n">
        <v>81.44</v>
      </c>
      <c r="H14" s="13" t="n">
        <f aca="false">$H$11</f>
        <v>0.2338</v>
      </c>
      <c r="I14" s="14" t="n">
        <f aca="false">G14*H14</f>
        <v>19.040672</v>
      </c>
      <c r="J14" s="20" t="n">
        <f aca="false">G14*F14</f>
        <v>379.575552</v>
      </c>
      <c r="K14" s="21" t="n">
        <f aca="false">(I14+G14)*F14</f>
        <v>468.3203160576</v>
      </c>
      <c r="L14" s="12"/>
      <c r="M14" s="20" t="n">
        <v>70.56</v>
      </c>
      <c r="N14" s="13" t="n">
        <f aca="false">$H$11</f>
        <v>0.2338</v>
      </c>
      <c r="O14" s="14" t="n">
        <f aca="false">M14*N14</f>
        <v>16.496928</v>
      </c>
      <c r="P14" s="20" t="n">
        <f aca="false">M14*F14</f>
        <v>328.866048</v>
      </c>
      <c r="Q14" s="20" t="n">
        <f aca="false">(O14+M14)*F14</f>
        <v>405.7549300224</v>
      </c>
    </row>
    <row r="15" customFormat="false" ht="15" hidden="false" customHeight="false" outlineLevel="0" collapsed="false">
      <c r="A15" s="10" t="s">
        <v>40</v>
      </c>
      <c r="B15" s="12" t="s">
        <v>25</v>
      </c>
      <c r="C15" s="19" t="s">
        <v>41</v>
      </c>
      <c r="D15" s="12" t="s">
        <v>42</v>
      </c>
      <c r="E15" s="10" t="s">
        <v>39</v>
      </c>
      <c r="F15" s="11" t="n">
        <v>25.87</v>
      </c>
      <c r="G15" s="20" t="n">
        <v>321.62</v>
      </c>
      <c r="H15" s="13" t="n">
        <f aca="false">$H$11</f>
        <v>0.2338</v>
      </c>
      <c r="I15" s="14" t="n">
        <f aca="false">G15*H15</f>
        <v>75.194756</v>
      </c>
      <c r="J15" s="20" t="n">
        <f aca="false">G15*F15</f>
        <v>8320.3094</v>
      </c>
      <c r="K15" s="21" t="n">
        <f aca="false">(I15+G15)*F15</f>
        <v>10265.59773772</v>
      </c>
      <c r="L15" s="12"/>
      <c r="M15" s="20" t="n">
        <v>310.64</v>
      </c>
      <c r="N15" s="13" t="n">
        <f aca="false">$H$11</f>
        <v>0.2338</v>
      </c>
      <c r="O15" s="14" t="n">
        <f aca="false">M15*N15</f>
        <v>72.627632</v>
      </c>
      <c r="P15" s="20" t="n">
        <f aca="false">M15*F15</f>
        <v>8036.2568</v>
      </c>
      <c r="Q15" s="20" t="n">
        <f aca="false">(O15+M15)*F15</f>
        <v>9915.13363984</v>
      </c>
    </row>
    <row r="16" customFormat="false" ht="15" hidden="false" customHeight="false" outlineLevel="0" collapsed="false">
      <c r="A16" s="10"/>
      <c r="B16" s="12"/>
      <c r="C16" s="19"/>
      <c r="D16" s="15" t="s">
        <v>43</v>
      </c>
      <c r="E16" s="10"/>
      <c r="F16" s="11"/>
      <c r="G16" s="20"/>
      <c r="H16" s="13"/>
      <c r="I16" s="14"/>
      <c r="J16" s="20"/>
      <c r="K16" s="21"/>
      <c r="L16" s="12"/>
      <c r="M16" s="20"/>
      <c r="N16" s="13"/>
      <c r="O16" s="14"/>
      <c r="P16" s="20"/>
      <c r="Q16" s="20"/>
    </row>
    <row r="17" customFormat="false" ht="15" hidden="false" customHeight="false" outlineLevel="0" collapsed="false">
      <c r="A17" s="10" t="s">
        <v>44</v>
      </c>
      <c r="B17" s="12" t="s">
        <v>25</v>
      </c>
      <c r="C17" s="19" t="s">
        <v>45</v>
      </c>
      <c r="D17" s="12" t="s">
        <v>46</v>
      </c>
      <c r="E17" s="10" t="s">
        <v>16</v>
      </c>
      <c r="F17" s="11" t="n">
        <v>1</v>
      </c>
      <c r="G17" s="20" t="n">
        <v>35.21</v>
      </c>
      <c r="H17" s="13" t="n">
        <f aca="false">$H$11</f>
        <v>0.2338</v>
      </c>
      <c r="I17" s="14" t="n">
        <f aca="false">G17*H17</f>
        <v>8.232098</v>
      </c>
      <c r="J17" s="20" t="n">
        <f aca="false">G17*F17</f>
        <v>35.21</v>
      </c>
      <c r="K17" s="21" t="n">
        <f aca="false">(I17+G17)*F17</f>
        <v>43.442098</v>
      </c>
      <c r="L17" s="12"/>
      <c r="M17" s="20" t="n">
        <v>30.51</v>
      </c>
      <c r="N17" s="13" t="n">
        <f aca="false">$H$11</f>
        <v>0.2338</v>
      </c>
      <c r="O17" s="14" t="n">
        <f aca="false">M17*N17</f>
        <v>7.133238</v>
      </c>
      <c r="P17" s="20" t="n">
        <f aca="false">M17*F17</f>
        <v>30.51</v>
      </c>
      <c r="Q17" s="20" t="n">
        <f aca="false">(O17+M17)*F17</f>
        <v>37.643238</v>
      </c>
    </row>
    <row r="18" customFormat="false" ht="15" hidden="false" customHeight="false" outlineLevel="0" collapsed="false">
      <c r="A18" s="10"/>
      <c r="B18" s="12"/>
      <c r="C18" s="19"/>
      <c r="D18" s="15" t="s">
        <v>47</v>
      </c>
      <c r="E18" s="10"/>
      <c r="F18" s="11"/>
      <c r="G18" s="20"/>
      <c r="H18" s="13"/>
      <c r="I18" s="14"/>
      <c r="J18" s="20"/>
      <c r="K18" s="21"/>
      <c r="L18" s="12"/>
      <c r="M18" s="20"/>
      <c r="N18" s="13"/>
      <c r="O18" s="14"/>
      <c r="P18" s="20"/>
      <c r="Q18" s="20"/>
    </row>
    <row r="19" customFormat="false" ht="15" hidden="false" customHeight="false" outlineLevel="0" collapsed="false">
      <c r="A19" s="10" t="s">
        <v>48</v>
      </c>
      <c r="B19" s="12" t="s">
        <v>25</v>
      </c>
      <c r="C19" s="19" t="s">
        <v>49</v>
      </c>
      <c r="D19" s="12" t="s">
        <v>50</v>
      </c>
      <c r="E19" s="10" t="s">
        <v>32</v>
      </c>
      <c r="F19" s="11" t="n">
        <v>51</v>
      </c>
      <c r="G19" s="20" t="n">
        <v>4.29</v>
      </c>
      <c r="H19" s="13" t="n">
        <f aca="false">$H$11</f>
        <v>0.2338</v>
      </c>
      <c r="I19" s="14" t="n">
        <f aca="false">G19*H19</f>
        <v>1.003002</v>
      </c>
      <c r="J19" s="20" t="n">
        <f aca="false">G19*F19</f>
        <v>218.79</v>
      </c>
      <c r="K19" s="21" t="n">
        <f aca="false">(I19+G19)*F19</f>
        <v>269.943102</v>
      </c>
      <c r="L19" s="12"/>
      <c r="M19" s="20" t="n">
        <v>3.72</v>
      </c>
      <c r="N19" s="13" t="n">
        <f aca="false">$H$11</f>
        <v>0.2338</v>
      </c>
      <c r="O19" s="14" t="n">
        <f aca="false">M19*N19</f>
        <v>0.869736</v>
      </c>
      <c r="P19" s="20" t="n">
        <f aca="false">M19*F19</f>
        <v>189.72</v>
      </c>
      <c r="Q19" s="20" t="n">
        <f aca="false">(O19+M19)*F19</f>
        <v>234.076536</v>
      </c>
    </row>
    <row r="20" customFormat="false" ht="15" hidden="false" customHeight="false" outlineLevel="0" collapsed="false">
      <c r="A20" s="10"/>
      <c r="B20" s="12"/>
      <c r="C20" s="19"/>
      <c r="D20" s="12"/>
      <c r="E20" s="10"/>
      <c r="F20" s="11"/>
      <c r="G20" s="20"/>
      <c r="H20" s="13"/>
      <c r="I20" s="14"/>
      <c r="J20" s="20"/>
      <c r="K20" s="21"/>
      <c r="L20" s="12"/>
      <c r="M20" s="20"/>
      <c r="N20" s="13"/>
      <c r="O20" s="14"/>
      <c r="P20" s="20"/>
      <c r="Q20" s="20"/>
    </row>
    <row r="21" customFormat="false" ht="15" hidden="false" customHeight="false" outlineLevel="0" collapsed="false">
      <c r="A21" s="10" t="s">
        <v>51</v>
      </c>
      <c r="B21" s="12" t="s">
        <v>25</v>
      </c>
      <c r="C21" s="19" t="s">
        <v>52</v>
      </c>
      <c r="D21" s="12" t="s">
        <v>53</v>
      </c>
      <c r="E21" s="10" t="s">
        <v>39</v>
      </c>
      <c r="F21" s="11" t="n">
        <f aca="false">F14</f>
        <v>4.6608</v>
      </c>
      <c r="G21" s="20" t="n">
        <v>121.82</v>
      </c>
      <c r="H21" s="13" t="n">
        <f aca="false">$H$11</f>
        <v>0.2338</v>
      </c>
      <c r="I21" s="14" t="n">
        <f aca="false">G21*H21</f>
        <v>28.481516</v>
      </c>
      <c r="J21" s="20" t="n">
        <f aca="false">G21*F21</f>
        <v>567.778656</v>
      </c>
      <c r="K21" s="21" t="n">
        <f aca="false">(I21+G21)*F21</f>
        <v>700.5253057728</v>
      </c>
      <c r="L21" s="12"/>
      <c r="M21" s="20" t="n">
        <v>120.18</v>
      </c>
      <c r="N21" s="13" t="n">
        <f aca="false">$H$11</f>
        <v>0.2338</v>
      </c>
      <c r="O21" s="14" t="n">
        <f aca="false">M21*N21</f>
        <v>28.098084</v>
      </c>
      <c r="P21" s="20" t="n">
        <f aca="false">M21*F21</f>
        <v>560.134944</v>
      </c>
      <c r="Q21" s="20" t="n">
        <f aca="false">(O21+M21)*F21</f>
        <v>691.0944939072</v>
      </c>
    </row>
    <row r="22" customFormat="false" ht="15" hidden="false" customHeight="false" outlineLevel="0" collapsed="false">
      <c r="A22" s="10" t="n">
        <v>2</v>
      </c>
      <c r="B22" s="12"/>
      <c r="C22" s="19"/>
      <c r="D22" s="15" t="s">
        <v>54</v>
      </c>
      <c r="E22" s="10"/>
      <c r="F22" s="11"/>
      <c r="G22" s="20"/>
      <c r="H22" s="13"/>
      <c r="I22" s="14"/>
      <c r="J22" s="20"/>
      <c r="K22" s="21"/>
      <c r="L22" s="12"/>
      <c r="M22" s="20"/>
      <c r="N22" s="13"/>
      <c r="O22" s="14"/>
      <c r="P22" s="20"/>
      <c r="Q22" s="20"/>
      <c r="R22" s="22" t="n">
        <f aca="false">SUM(Q11:Q21)</f>
        <v>12389.5331017696</v>
      </c>
    </row>
    <row r="23" customFormat="false" ht="15" hidden="false" customHeight="false" outlineLevel="0" collapsed="false">
      <c r="A23" s="10"/>
      <c r="B23" s="12"/>
      <c r="C23" s="19"/>
      <c r="D23" s="15" t="s">
        <v>55</v>
      </c>
      <c r="E23" s="10"/>
      <c r="F23" s="11"/>
      <c r="G23" s="20"/>
      <c r="H23" s="13"/>
      <c r="I23" s="14"/>
      <c r="J23" s="20"/>
      <c r="K23" s="21"/>
      <c r="L23" s="12"/>
      <c r="M23" s="20"/>
      <c r="N23" s="13"/>
      <c r="O23" s="14"/>
      <c r="P23" s="20"/>
      <c r="Q23" s="20"/>
      <c r="R23" s="22"/>
    </row>
    <row r="24" customFormat="false" ht="15" hidden="false" customHeight="false" outlineLevel="0" collapsed="false">
      <c r="A24" s="10" t="s">
        <v>56</v>
      </c>
      <c r="B24" s="12" t="s">
        <v>25</v>
      </c>
      <c r="C24" s="19" t="s">
        <v>57</v>
      </c>
      <c r="D24" s="12" t="s">
        <v>58</v>
      </c>
      <c r="E24" s="10" t="s">
        <v>32</v>
      </c>
      <c r="F24" s="11" t="n">
        <f aca="false">18.53*3.5</f>
        <v>64.855</v>
      </c>
      <c r="G24" s="14" t="n">
        <v>1.45</v>
      </c>
      <c r="H24" s="13" t="n">
        <f aca="false">$H$11</f>
        <v>0.2338</v>
      </c>
      <c r="I24" s="14" t="n">
        <f aca="false">G24*H24</f>
        <v>0.33901</v>
      </c>
      <c r="J24" s="20" t="n">
        <f aca="false">G24*F24</f>
        <v>94.03975</v>
      </c>
      <c r="K24" s="21" t="n">
        <f aca="false">(I24+G24)*F24</f>
        <v>116.02624355</v>
      </c>
      <c r="L24" s="12"/>
      <c r="M24" s="14" t="n">
        <v>1.4</v>
      </c>
      <c r="N24" s="13" t="n">
        <f aca="false">$H$11</f>
        <v>0.2338</v>
      </c>
      <c r="O24" s="14" t="n">
        <f aca="false">M24*N24</f>
        <v>0.32732</v>
      </c>
      <c r="P24" s="20" t="n">
        <f aca="false">M24*F24</f>
        <v>90.797</v>
      </c>
      <c r="Q24" s="20" t="n">
        <f aca="false">(O24+M24)*F24</f>
        <v>112.0253386</v>
      </c>
    </row>
    <row r="25" customFormat="false" ht="15" hidden="false" customHeight="false" outlineLevel="0" collapsed="false">
      <c r="A25" s="10" t="s">
        <v>59</v>
      </c>
      <c r="B25" s="12" t="s">
        <v>25</v>
      </c>
      <c r="C25" s="19" t="s">
        <v>60</v>
      </c>
      <c r="D25" s="23" t="s">
        <v>61</v>
      </c>
      <c r="E25" s="10" t="s">
        <v>39</v>
      </c>
      <c r="F25" s="11" t="n">
        <f aca="false">18.53*3.5</f>
        <v>64.855</v>
      </c>
      <c r="G25" s="14" t="n">
        <v>17.17</v>
      </c>
      <c r="H25" s="13" t="n">
        <f aca="false">$H$11</f>
        <v>0.2338</v>
      </c>
      <c r="I25" s="14" t="n">
        <f aca="false">G25*H25</f>
        <v>4.014346</v>
      </c>
      <c r="J25" s="20" t="n">
        <f aca="false">G25*F25</f>
        <v>1113.56035</v>
      </c>
      <c r="K25" s="21" t="n">
        <f aca="false">(I25+G25)*F25</f>
        <v>1373.91075983</v>
      </c>
      <c r="L25" s="12"/>
      <c r="M25" s="14" t="n">
        <v>17.13</v>
      </c>
      <c r="N25" s="13" t="n">
        <f aca="false">$H$11</f>
        <v>0.2338</v>
      </c>
      <c r="O25" s="14" t="n">
        <f aca="false">M25*N25</f>
        <v>4.004994</v>
      </c>
      <c r="P25" s="20" t="n">
        <f aca="false">M25*F25</f>
        <v>1110.96615</v>
      </c>
      <c r="Q25" s="20" t="n">
        <f aca="false">(O25+M25)*F25</f>
        <v>1370.71003587</v>
      </c>
    </row>
    <row r="26" customFormat="false" ht="15" hidden="false" customHeight="false" outlineLevel="0" collapsed="false">
      <c r="A26" s="10" t="s">
        <v>62</v>
      </c>
      <c r="B26" s="12" t="s">
        <v>25</v>
      </c>
      <c r="C26" s="19" t="s">
        <v>63</v>
      </c>
      <c r="D26" s="12" t="s">
        <v>64</v>
      </c>
      <c r="E26" s="10" t="s">
        <v>65</v>
      </c>
      <c r="F26" s="11" t="n">
        <f aca="false">21*0.5</f>
        <v>10.5</v>
      </c>
      <c r="G26" s="14" t="n">
        <v>65.66</v>
      </c>
      <c r="H26" s="13" t="n">
        <f aca="false">$H$11</f>
        <v>0.2338</v>
      </c>
      <c r="I26" s="14" t="n">
        <f aca="false">G26*H26</f>
        <v>15.351308</v>
      </c>
      <c r="J26" s="20" t="n">
        <f aca="false">G26*F26</f>
        <v>689.43</v>
      </c>
      <c r="K26" s="21" t="n">
        <f aca="false">(I26+G26)*F26</f>
        <v>850.618734</v>
      </c>
      <c r="L26" s="12"/>
      <c r="M26" s="14" t="n">
        <v>59.3</v>
      </c>
      <c r="N26" s="13" t="n">
        <f aca="false">$H$11</f>
        <v>0.2338</v>
      </c>
      <c r="O26" s="14" t="n">
        <f aca="false">M26*N26</f>
        <v>13.86434</v>
      </c>
      <c r="P26" s="20" t="n">
        <f aca="false">M26*F26</f>
        <v>622.65</v>
      </c>
      <c r="Q26" s="20" t="n">
        <f aca="false">(O26+M26)*F26</f>
        <v>768.22557</v>
      </c>
    </row>
    <row r="27" customFormat="false" ht="15" hidden="false" customHeight="false" outlineLevel="0" collapsed="false">
      <c r="A27" s="10" t="s">
        <v>66</v>
      </c>
      <c r="B27" s="12" t="s">
        <v>25</v>
      </c>
      <c r="C27" s="19" t="s">
        <v>67</v>
      </c>
      <c r="D27" s="12" t="s">
        <v>68</v>
      </c>
      <c r="E27" s="10" t="s">
        <v>32</v>
      </c>
      <c r="F27" s="11" t="n">
        <f aca="false">18.53*3.5</f>
        <v>64.855</v>
      </c>
      <c r="G27" s="14" t="n">
        <v>101.6</v>
      </c>
      <c r="H27" s="13" t="n">
        <f aca="false">$H$11</f>
        <v>0.2338</v>
      </c>
      <c r="I27" s="14" t="n">
        <f aca="false">G27*H27</f>
        <v>23.75408</v>
      </c>
      <c r="J27" s="20" t="n">
        <f aca="false">G27*F27</f>
        <v>6589.268</v>
      </c>
      <c r="K27" s="21" t="n">
        <f aca="false">(I27+G27)*F27</f>
        <v>8129.8388584</v>
      </c>
      <c r="L27" s="12"/>
      <c r="M27" s="14" t="n">
        <v>93.75</v>
      </c>
      <c r="N27" s="13" t="n">
        <f aca="false">$H$11</f>
        <v>0.2338</v>
      </c>
      <c r="O27" s="14" t="n">
        <f aca="false">M27*N27</f>
        <v>21.91875</v>
      </c>
      <c r="P27" s="20" t="n">
        <f aca="false">M27*F27</f>
        <v>6080.15625</v>
      </c>
      <c r="Q27" s="20" t="n">
        <f aca="false">(O27+M27)*F27</f>
        <v>7501.69678125</v>
      </c>
    </row>
    <row r="28" customFormat="false" ht="15" hidden="false" customHeight="false" outlineLevel="0" collapsed="false">
      <c r="A28" s="10" t="s">
        <v>69</v>
      </c>
      <c r="B28" s="12" t="s">
        <v>25</v>
      </c>
      <c r="C28" s="19" t="s">
        <v>70</v>
      </c>
      <c r="D28" s="12" t="s">
        <v>71</v>
      </c>
      <c r="E28" s="10" t="s">
        <v>39</v>
      </c>
      <c r="F28" s="11" t="n">
        <f aca="false">18.53*0.05</f>
        <v>0.9265</v>
      </c>
      <c r="G28" s="14" t="n">
        <v>183.54</v>
      </c>
      <c r="H28" s="13" t="n">
        <f aca="false">$H$11</f>
        <v>0.2338</v>
      </c>
      <c r="I28" s="14" t="n">
        <f aca="false">G28*H28</f>
        <v>42.911652</v>
      </c>
      <c r="J28" s="20" t="n">
        <f aca="false">G28*F28</f>
        <v>170.04981</v>
      </c>
      <c r="K28" s="21" t="n">
        <f aca="false">(I28+G28)*F28</f>
        <v>209.807455578</v>
      </c>
      <c r="L28" s="12"/>
      <c r="M28" s="14" t="n">
        <v>179.46</v>
      </c>
      <c r="N28" s="13" t="n">
        <f aca="false">$H$11</f>
        <v>0.2338</v>
      </c>
      <c r="O28" s="14" t="n">
        <f aca="false">M28*N28</f>
        <v>41.957748</v>
      </c>
      <c r="P28" s="20" t="n">
        <f aca="false">M28*F28</f>
        <v>166.26969</v>
      </c>
      <c r="Q28" s="20" t="n">
        <f aca="false">(O28+M28)*F28</f>
        <v>205.143543522</v>
      </c>
    </row>
    <row r="29" customFormat="false" ht="15" hidden="false" customHeight="false" outlineLevel="0" collapsed="false">
      <c r="A29" s="10" t="s">
        <v>72</v>
      </c>
      <c r="B29" s="12" t="s">
        <v>25</v>
      </c>
      <c r="C29" s="19" t="s">
        <v>73</v>
      </c>
      <c r="D29" s="12" t="s">
        <v>74</v>
      </c>
      <c r="E29" s="10" t="s">
        <v>75</v>
      </c>
      <c r="F29" s="11" t="n">
        <v>150</v>
      </c>
      <c r="G29" s="14" t="n">
        <v>11.34</v>
      </c>
      <c r="H29" s="13" t="n">
        <f aca="false">$H$11</f>
        <v>0.2338</v>
      </c>
      <c r="I29" s="14" t="n">
        <f aca="false">G29*H29</f>
        <v>2.651292</v>
      </c>
      <c r="J29" s="20" t="n">
        <f aca="false">G29*F29</f>
        <v>1701</v>
      </c>
      <c r="K29" s="21" t="n">
        <f aca="false">(I29+G29)*F29</f>
        <v>2098.6938</v>
      </c>
      <c r="L29" s="12"/>
      <c r="M29" s="14" t="n">
        <v>10.99</v>
      </c>
      <c r="N29" s="13" t="n">
        <f aca="false">$H$11</f>
        <v>0.2338</v>
      </c>
      <c r="O29" s="14" t="n">
        <f aca="false">M29*N29</f>
        <v>2.569462</v>
      </c>
      <c r="P29" s="20" t="n">
        <f aca="false">M29*F29</f>
        <v>1648.5</v>
      </c>
      <c r="Q29" s="20" t="n">
        <f aca="false">(O29+M29)*F29</f>
        <v>2033.9193</v>
      </c>
    </row>
    <row r="30" customFormat="false" ht="15" hidden="false" customHeight="false" outlineLevel="0" collapsed="false">
      <c r="A30" s="10" t="s">
        <v>76</v>
      </c>
      <c r="B30" s="12" t="s">
        <v>25</v>
      </c>
      <c r="C30" s="19" t="s">
        <v>77</v>
      </c>
      <c r="D30" s="12" t="s">
        <v>78</v>
      </c>
      <c r="E30" s="10" t="s">
        <v>39</v>
      </c>
      <c r="F30" s="11" t="n">
        <v>18</v>
      </c>
      <c r="G30" s="14" t="n">
        <v>464.19</v>
      </c>
      <c r="H30" s="13" t="n">
        <f aca="false">$H$11</f>
        <v>0.2338</v>
      </c>
      <c r="I30" s="14" t="n">
        <f aca="false">G30*H30</f>
        <v>108.527622</v>
      </c>
      <c r="J30" s="20" t="n">
        <f aca="false">G30*F30</f>
        <v>8355.42</v>
      </c>
      <c r="K30" s="21" t="n">
        <f aca="false">(I30+G30)*F30</f>
        <v>10308.917196</v>
      </c>
      <c r="L30" s="12"/>
      <c r="M30" s="14" t="n">
        <v>464.19</v>
      </c>
      <c r="N30" s="13" t="n">
        <f aca="false">$H$11</f>
        <v>0.2338</v>
      </c>
      <c r="O30" s="14" t="n">
        <f aca="false">M30*N30</f>
        <v>108.527622</v>
      </c>
      <c r="P30" s="20" t="n">
        <f aca="false">M30*F30</f>
        <v>8355.42</v>
      </c>
      <c r="Q30" s="20" t="n">
        <f aca="false">(O30+M30)*F30</f>
        <v>10308.917196</v>
      </c>
    </row>
    <row r="31" customFormat="false" ht="15" hidden="false" customHeight="false" outlineLevel="0" collapsed="false">
      <c r="A31" s="10" t="s">
        <v>79</v>
      </c>
      <c r="B31" s="12" t="s">
        <v>25</v>
      </c>
      <c r="C31" s="19" t="s">
        <v>80</v>
      </c>
      <c r="D31" s="12" t="s">
        <v>81</v>
      </c>
      <c r="E31" s="10" t="s">
        <v>32</v>
      </c>
      <c r="F31" s="11" t="n">
        <f aca="false">((18.53*4)+(2*4*8)+(2*4*4))+(6.15*4*4)+37.56+(3.15*3.5)</f>
        <v>317.105</v>
      </c>
      <c r="G31" s="14" t="n">
        <v>85.17</v>
      </c>
      <c r="H31" s="13" t="n">
        <f aca="false">$H$11</f>
        <v>0.2338</v>
      </c>
      <c r="I31" s="14" t="n">
        <f aca="false">G31*H31</f>
        <v>19.912746</v>
      </c>
      <c r="J31" s="20" t="n">
        <f aca="false">G31*F31</f>
        <v>27007.83285</v>
      </c>
      <c r="K31" s="21" t="n">
        <f aca="false">(I31+G31)*F31</f>
        <v>33322.26417033</v>
      </c>
      <c r="L31" s="12"/>
      <c r="M31" s="14" t="n">
        <v>80.37</v>
      </c>
      <c r="N31" s="13" t="n">
        <f aca="false">$H$11</f>
        <v>0.2338</v>
      </c>
      <c r="O31" s="14" t="n">
        <f aca="false">M31*N31</f>
        <v>18.790506</v>
      </c>
      <c r="P31" s="20" t="n">
        <f aca="false">M31*F31</f>
        <v>25485.72885</v>
      </c>
      <c r="Q31" s="20" t="n">
        <f aca="false">(O31+M31)*F31</f>
        <v>31444.29225513</v>
      </c>
    </row>
    <row r="32" customFormat="false" ht="15" hidden="false" customHeight="false" outlineLevel="0" collapsed="false">
      <c r="A32" s="10" t="s">
        <v>82</v>
      </c>
      <c r="B32" s="12" t="s">
        <v>25</v>
      </c>
      <c r="C32" s="19" t="s">
        <v>83</v>
      </c>
      <c r="D32" s="12" t="s">
        <v>84</v>
      </c>
      <c r="E32" s="10" t="s">
        <v>39</v>
      </c>
      <c r="F32" s="11" t="n">
        <v>9</v>
      </c>
      <c r="G32" s="14" t="n">
        <v>6.76</v>
      </c>
      <c r="H32" s="13" t="n">
        <f aca="false">$H$11</f>
        <v>0.2338</v>
      </c>
      <c r="I32" s="14" t="n">
        <f aca="false">G32*H32</f>
        <v>1.580488</v>
      </c>
      <c r="J32" s="20" t="n">
        <f aca="false">G32*F32</f>
        <v>60.84</v>
      </c>
      <c r="K32" s="21" t="n">
        <f aca="false">(I32+G32)*F32</f>
        <v>75.064392</v>
      </c>
      <c r="L32" s="12"/>
      <c r="M32" s="14" t="n">
        <v>6.38</v>
      </c>
      <c r="N32" s="13" t="n">
        <f aca="false">$H$11</f>
        <v>0.2338</v>
      </c>
      <c r="O32" s="14" t="n">
        <f aca="false">M32*N32</f>
        <v>1.491644</v>
      </c>
      <c r="P32" s="20" t="n">
        <f aca="false">M32*F32</f>
        <v>57.42</v>
      </c>
      <c r="Q32" s="20" t="n">
        <f aca="false">(O32+M32)*F32</f>
        <v>70.844796</v>
      </c>
    </row>
    <row r="33" customFormat="false" ht="15" hidden="false" customHeight="false" outlineLevel="0" collapsed="false">
      <c r="A33" s="10" t="s">
        <v>85</v>
      </c>
      <c r="B33" s="12" t="s">
        <v>25</v>
      </c>
      <c r="C33" s="24" t="s">
        <v>86</v>
      </c>
      <c r="D33" s="12" t="s">
        <v>87</v>
      </c>
      <c r="E33" s="10" t="s">
        <v>32</v>
      </c>
      <c r="F33" s="11" t="n">
        <v>125.46</v>
      </c>
      <c r="G33" s="14" t="n">
        <v>30.38</v>
      </c>
      <c r="H33" s="13" t="n">
        <f aca="false">$H$11</f>
        <v>0.2338</v>
      </c>
      <c r="I33" s="14" t="n">
        <f aca="false">G33*H33</f>
        <v>7.102844</v>
      </c>
      <c r="J33" s="20" t="n">
        <f aca="false">G33*F33</f>
        <v>3811.4748</v>
      </c>
      <c r="K33" s="21" t="n">
        <f aca="false">(I33+G33)*F33</f>
        <v>4702.59760824</v>
      </c>
      <c r="L33" s="12"/>
      <c r="M33" s="14" t="n">
        <v>29.6</v>
      </c>
      <c r="N33" s="13" t="n">
        <f aca="false">$H$11</f>
        <v>0.2338</v>
      </c>
      <c r="O33" s="14" t="n">
        <f aca="false">M33*N33</f>
        <v>6.92048</v>
      </c>
      <c r="P33" s="20" t="n">
        <f aca="false">M33*F33</f>
        <v>3713.616</v>
      </c>
      <c r="Q33" s="20" t="n">
        <f aca="false">(O33+M33)*F33</f>
        <v>4581.8594208</v>
      </c>
    </row>
    <row r="34" customFormat="false" ht="15" hidden="false" customHeight="false" outlineLevel="0" collapsed="false">
      <c r="A34" s="10" t="s">
        <v>88</v>
      </c>
      <c r="B34" s="12" t="s">
        <v>89</v>
      </c>
      <c r="C34" s="24" t="n">
        <v>94207</v>
      </c>
      <c r="D34" s="12" t="s">
        <v>90</v>
      </c>
      <c r="E34" s="10" t="s">
        <v>32</v>
      </c>
      <c r="F34" s="11" t="n">
        <v>92.71</v>
      </c>
      <c r="G34" s="14" t="n">
        <v>45.94</v>
      </c>
      <c r="H34" s="13" t="n">
        <f aca="false">$H$11</f>
        <v>0.2338</v>
      </c>
      <c r="I34" s="14" t="n">
        <f aca="false">G34*H34</f>
        <v>10.740772</v>
      </c>
      <c r="J34" s="20" t="n">
        <f aca="false">G34*F34</f>
        <v>4259.0974</v>
      </c>
      <c r="K34" s="21" t="n">
        <f aca="false">(I34+G34)*F34</f>
        <v>5254.87437212</v>
      </c>
      <c r="L34" s="12"/>
      <c r="M34" s="14" t="n">
        <v>45.17</v>
      </c>
      <c r="N34" s="13" t="n">
        <f aca="false">$H$11</f>
        <v>0.2338</v>
      </c>
      <c r="O34" s="14" t="n">
        <f aca="false">M34*N34</f>
        <v>10.560746</v>
      </c>
      <c r="P34" s="20" t="n">
        <f aca="false">M34*F34</f>
        <v>4187.7107</v>
      </c>
      <c r="Q34" s="20" t="n">
        <f aca="false">(O34+M34)*F34</f>
        <v>5166.79746166</v>
      </c>
    </row>
    <row r="35" customFormat="false" ht="15" hidden="false" customHeight="false" outlineLevel="0" collapsed="false">
      <c r="A35" s="10" t="s">
        <v>91</v>
      </c>
      <c r="B35" s="12" t="s">
        <v>25</v>
      </c>
      <c r="C35" s="19" t="s">
        <v>92</v>
      </c>
      <c r="D35" s="12" t="s">
        <v>93</v>
      </c>
      <c r="E35" s="10" t="s">
        <v>32</v>
      </c>
      <c r="F35" s="11" t="n">
        <v>56.3</v>
      </c>
      <c r="G35" s="14" t="n">
        <v>98.11</v>
      </c>
      <c r="H35" s="13" t="n">
        <f aca="false">$H$11</f>
        <v>0.2338</v>
      </c>
      <c r="I35" s="14" t="n">
        <f aca="false">G35*H35</f>
        <v>22.938118</v>
      </c>
      <c r="J35" s="20" t="n">
        <f aca="false">G35*F35</f>
        <v>5523.593</v>
      </c>
      <c r="K35" s="21" t="n">
        <f aca="false">(I35+G35)*F35</f>
        <v>6815.0090434</v>
      </c>
      <c r="L35" s="12"/>
      <c r="M35" s="14" t="n">
        <v>65.7</v>
      </c>
      <c r="N35" s="13" t="n">
        <f aca="false">$H$11</f>
        <v>0.2338</v>
      </c>
      <c r="O35" s="14" t="n">
        <f aca="false">M35*N35</f>
        <v>15.36066</v>
      </c>
      <c r="P35" s="20" t="n">
        <f aca="false">M35*F35</f>
        <v>3698.91</v>
      </c>
      <c r="Q35" s="20" t="n">
        <f aca="false">(O35+M35)*F35</f>
        <v>4563.715158</v>
      </c>
    </row>
    <row r="36" customFormat="false" ht="15" hidden="false" customHeight="false" outlineLevel="0" collapsed="false">
      <c r="A36" s="10" t="s">
        <v>94</v>
      </c>
      <c r="B36" s="12" t="s">
        <v>25</v>
      </c>
      <c r="C36" s="19" t="s">
        <v>95</v>
      </c>
      <c r="D36" s="12" t="s">
        <v>96</v>
      </c>
      <c r="E36" s="10" t="s">
        <v>32</v>
      </c>
      <c r="F36" s="11" t="n">
        <v>110</v>
      </c>
      <c r="G36" s="14" t="n">
        <v>53.26</v>
      </c>
      <c r="H36" s="13" t="n">
        <f aca="false">$H$11</f>
        <v>0.2338</v>
      </c>
      <c r="I36" s="14" t="n">
        <f aca="false">G36*H36</f>
        <v>12.452188</v>
      </c>
      <c r="J36" s="20" t="n">
        <f aca="false">G36*F36</f>
        <v>5858.6</v>
      </c>
      <c r="K36" s="21" t="n">
        <f aca="false">(I36+G36)*F36</f>
        <v>7228.34068</v>
      </c>
      <c r="L36" s="12"/>
      <c r="M36" s="14" t="n">
        <v>51.04</v>
      </c>
      <c r="N36" s="13" t="n">
        <f aca="false">$H$11</f>
        <v>0.2338</v>
      </c>
      <c r="O36" s="14" t="n">
        <f aca="false">M36*N36</f>
        <v>11.933152</v>
      </c>
      <c r="P36" s="20" t="n">
        <f aca="false">M36*F36</f>
        <v>5614.4</v>
      </c>
      <c r="Q36" s="20" t="n">
        <f aca="false">(O36+M36)*F36</f>
        <v>6927.04672</v>
      </c>
    </row>
    <row r="37" customFormat="false" ht="15" hidden="false" customHeight="false" outlineLevel="0" collapsed="false">
      <c r="A37" s="10" t="s">
        <v>97</v>
      </c>
      <c r="B37" s="12" t="s">
        <v>25</v>
      </c>
      <c r="C37" s="19" t="s">
        <v>98</v>
      </c>
      <c r="D37" s="12" t="s">
        <v>99</v>
      </c>
      <c r="E37" s="10" t="s">
        <v>32</v>
      </c>
      <c r="F37" s="11" t="n">
        <v>25</v>
      </c>
      <c r="G37" s="14" t="n">
        <v>856.61</v>
      </c>
      <c r="H37" s="13" t="n">
        <f aca="false">$H$11</f>
        <v>0.2338</v>
      </c>
      <c r="I37" s="14" t="n">
        <f aca="false">G37*H37</f>
        <v>200.275418</v>
      </c>
      <c r="J37" s="20" t="n">
        <f aca="false">G37*F37</f>
        <v>21415.25</v>
      </c>
      <c r="K37" s="21" t="n">
        <f aca="false">(I37+G37)*F37</f>
        <v>26422.13545</v>
      </c>
      <c r="L37" s="12"/>
      <c r="M37" s="14" t="n">
        <v>847.86</v>
      </c>
      <c r="N37" s="13" t="n">
        <f aca="false">$H$11</f>
        <v>0.2338</v>
      </c>
      <c r="O37" s="14" t="n">
        <f aca="false">M37*N37</f>
        <v>198.229668</v>
      </c>
      <c r="P37" s="20" t="n">
        <f aca="false">M37*F37</f>
        <v>21196.5</v>
      </c>
      <c r="Q37" s="20" t="n">
        <f aca="false">(O37+M37)*F37</f>
        <v>26152.2417</v>
      </c>
    </row>
    <row r="38" customFormat="false" ht="13.8" hidden="false" customHeight="false" outlineLevel="0" collapsed="false">
      <c r="A38" s="10" t="s">
        <v>100</v>
      </c>
      <c r="B38" s="12" t="s">
        <v>25</v>
      </c>
      <c r="C38" s="19" t="s">
        <v>101</v>
      </c>
      <c r="D38" s="12" t="s">
        <v>102</v>
      </c>
      <c r="E38" s="10" t="s">
        <v>32</v>
      </c>
      <c r="F38" s="11" t="n">
        <v>3.36</v>
      </c>
      <c r="G38" s="14" t="n">
        <v>527.63</v>
      </c>
      <c r="H38" s="13" t="n">
        <v>0.2338</v>
      </c>
      <c r="I38" s="14" t="n">
        <f aca="false">G38*H38</f>
        <v>123.359894</v>
      </c>
      <c r="J38" s="20" t="n">
        <f aca="false">G38*F38</f>
        <v>1772.8368</v>
      </c>
      <c r="K38" s="21" t="n">
        <f aca="false">(I38+G38)*F38</f>
        <v>2187.32604384</v>
      </c>
      <c r="L38" s="12"/>
      <c r="M38" s="14" t="n">
        <v>509.54</v>
      </c>
      <c r="N38" s="13" t="n">
        <v>0.2338</v>
      </c>
      <c r="O38" s="14" t="n">
        <f aca="false">M38*N38</f>
        <v>119.130452</v>
      </c>
      <c r="P38" s="20" t="n">
        <f aca="false">M38*F38</f>
        <v>1712.0544</v>
      </c>
      <c r="Q38" s="20" t="n">
        <f aca="false">(O38+M38)*F38</f>
        <v>2112.33271872</v>
      </c>
    </row>
    <row r="39" customFormat="false" ht="15" hidden="false" customHeight="false" outlineLevel="0" collapsed="false">
      <c r="A39" s="10" t="s">
        <v>103</v>
      </c>
      <c r="B39" s="12" t="s">
        <v>89</v>
      </c>
      <c r="C39" s="19" t="n">
        <v>93441</v>
      </c>
      <c r="D39" s="12" t="s">
        <v>104</v>
      </c>
      <c r="E39" s="10" t="s">
        <v>16</v>
      </c>
      <c r="F39" s="11" t="n">
        <v>1</v>
      </c>
      <c r="G39" s="14" t="n">
        <v>1259.16</v>
      </c>
      <c r="H39" s="13" t="n">
        <v>0.2338</v>
      </c>
      <c r="I39" s="14" t="n">
        <f aca="false">G39*H39</f>
        <v>294.391608</v>
      </c>
      <c r="J39" s="20" t="n">
        <f aca="false">G39*F39</f>
        <v>1259.16</v>
      </c>
      <c r="K39" s="21" t="n">
        <f aca="false">(I39+G39)*F39</f>
        <v>1553.551608</v>
      </c>
      <c r="L39" s="12"/>
      <c r="M39" s="14" t="n">
        <v>1247.56</v>
      </c>
      <c r="N39" s="13" t="n">
        <v>0.2338</v>
      </c>
      <c r="O39" s="14" t="n">
        <f aca="false">M39*N39</f>
        <v>291.679528</v>
      </c>
      <c r="P39" s="20" t="n">
        <f aca="false">M39*F39</f>
        <v>1247.56</v>
      </c>
      <c r="Q39" s="20" t="n">
        <f aca="false">(O39+M39)*F39</f>
        <v>1539.239528</v>
      </c>
      <c r="R39" s="25"/>
      <c r="S39" s="26"/>
    </row>
    <row r="40" customFormat="false" ht="15" hidden="false" customHeight="false" outlineLevel="0" collapsed="false">
      <c r="A40" s="10" t="s">
        <v>105</v>
      </c>
      <c r="B40" s="12" t="s">
        <v>25</v>
      </c>
      <c r="C40" s="19" t="s">
        <v>106</v>
      </c>
      <c r="D40" s="27" t="s">
        <v>107</v>
      </c>
      <c r="E40" s="10" t="s">
        <v>32</v>
      </c>
      <c r="F40" s="11" t="n">
        <f aca="false">(4.29+5.05+3.7)*3</f>
        <v>39.12</v>
      </c>
      <c r="G40" s="14" t="n">
        <v>6.96</v>
      </c>
      <c r="H40" s="13" t="n">
        <v>0.2338</v>
      </c>
      <c r="I40" s="14" t="n">
        <f aca="false">G40*H40</f>
        <v>1.627248</v>
      </c>
      <c r="J40" s="20" t="n">
        <f aca="false">G40*F40</f>
        <v>272.2752</v>
      </c>
      <c r="K40" s="21" t="n">
        <f aca="false">(I40+G40)*F40</f>
        <v>335.93314176</v>
      </c>
      <c r="L40" s="12"/>
      <c r="M40" s="14" t="n">
        <v>6.32</v>
      </c>
      <c r="N40" s="13" t="n">
        <v>0.2338</v>
      </c>
      <c r="O40" s="14" t="n">
        <f aca="false">M40*N40</f>
        <v>1.477616</v>
      </c>
      <c r="P40" s="20" t="n">
        <f aca="false">M40*F40</f>
        <v>247.2384</v>
      </c>
      <c r="Q40" s="20" t="n">
        <f aca="false">(O40+M40)*F40</f>
        <v>305.04273792</v>
      </c>
      <c r="R40" s="25"/>
    </row>
    <row r="41" customFormat="false" ht="15" hidden="false" customHeight="false" outlineLevel="0" collapsed="false">
      <c r="A41" s="10" t="s">
        <v>108</v>
      </c>
      <c r="B41" s="12" t="s">
        <v>25</v>
      </c>
      <c r="C41" s="19" t="s">
        <v>109</v>
      </c>
      <c r="D41" s="27" t="s">
        <v>110</v>
      </c>
      <c r="E41" s="10" t="s">
        <v>32</v>
      </c>
      <c r="F41" s="11" t="n">
        <f aca="false">(4.29+5.05+3.7)*3</f>
        <v>39.12</v>
      </c>
      <c r="G41" s="14" t="n">
        <v>13.18</v>
      </c>
      <c r="H41" s="13" t="n">
        <v>0.2338</v>
      </c>
      <c r="I41" s="14" t="n">
        <f aca="false">G41*H41</f>
        <v>3.081484</v>
      </c>
      <c r="J41" s="20" t="n">
        <f aca="false">G41*F41</f>
        <v>515.6016</v>
      </c>
      <c r="K41" s="21" t="n">
        <f aca="false">(I41+G41)*F41</f>
        <v>636.14925408</v>
      </c>
      <c r="L41" s="12"/>
      <c r="M41" s="14" t="n">
        <v>11.67</v>
      </c>
      <c r="N41" s="13" t="n">
        <v>0.2338</v>
      </c>
      <c r="O41" s="14" t="n">
        <f aca="false">M41*N41</f>
        <v>2.728446</v>
      </c>
      <c r="P41" s="20" t="n">
        <f aca="false">M41*F41</f>
        <v>456.5304</v>
      </c>
      <c r="Q41" s="20" t="n">
        <f aca="false">(O41+M41)*F41</f>
        <v>563.26720752</v>
      </c>
      <c r="R41" s="25"/>
      <c r="S41" s="25"/>
    </row>
    <row r="42" customFormat="false" ht="15" hidden="false" customHeight="false" outlineLevel="0" collapsed="false">
      <c r="A42" s="10" t="s">
        <v>111</v>
      </c>
      <c r="B42" s="12" t="s">
        <v>25</v>
      </c>
      <c r="C42" s="19" t="s">
        <v>112</v>
      </c>
      <c r="D42" s="12" t="s">
        <v>113</v>
      </c>
      <c r="E42" s="10" t="s">
        <v>32</v>
      </c>
      <c r="F42" s="11" t="n">
        <f aca="false">4.3*5.05</f>
        <v>21.715</v>
      </c>
      <c r="G42" s="14" t="n">
        <v>134.75</v>
      </c>
      <c r="H42" s="13" t="n">
        <v>0.2338</v>
      </c>
      <c r="I42" s="14" t="n">
        <f aca="false">G42*H42</f>
        <v>31.50455</v>
      </c>
      <c r="J42" s="20" t="n">
        <f aca="false">G42*F42</f>
        <v>2926.09625</v>
      </c>
      <c r="K42" s="21" t="n">
        <f aca="false">(I42+G42)*F42</f>
        <v>3610.21755325</v>
      </c>
      <c r="L42" s="12"/>
      <c r="M42" s="14" t="n">
        <v>129.33</v>
      </c>
      <c r="N42" s="13" t="n">
        <v>0.2338</v>
      </c>
      <c r="O42" s="14" t="n">
        <f aca="false">M42*N42</f>
        <v>30.237354</v>
      </c>
      <c r="P42" s="20" t="n">
        <f aca="false">M42*F42</f>
        <v>2808.40095</v>
      </c>
      <c r="Q42" s="20" t="n">
        <f aca="false">(O42+M42)*F42</f>
        <v>3465.00509211</v>
      </c>
    </row>
    <row r="43" customFormat="false" ht="15" hidden="false" customHeight="false" outlineLevel="0" collapsed="false">
      <c r="A43" s="10" t="n">
        <v>3</v>
      </c>
      <c r="B43" s="12"/>
      <c r="C43" s="19"/>
      <c r="D43" s="15" t="s">
        <v>114</v>
      </c>
      <c r="E43" s="10"/>
      <c r="F43" s="11"/>
      <c r="G43" s="14"/>
      <c r="H43" s="13"/>
      <c r="I43" s="14"/>
      <c r="J43" s="20"/>
      <c r="K43" s="21"/>
      <c r="L43" s="12"/>
      <c r="M43" s="14"/>
      <c r="N43" s="13"/>
      <c r="O43" s="14"/>
      <c r="P43" s="20"/>
      <c r="Q43" s="20"/>
      <c r="R43" s="22" t="n">
        <f aca="false">SUM(Q24:Q42)</f>
        <v>109192.322561102</v>
      </c>
      <c r="S43" s="25"/>
    </row>
    <row r="44" customFormat="false" ht="15" hidden="false" customHeight="false" outlineLevel="0" collapsed="false">
      <c r="A44" s="10" t="s">
        <v>115</v>
      </c>
      <c r="B44" s="12" t="s">
        <v>116</v>
      </c>
      <c r="C44" s="12" t="n">
        <v>94227</v>
      </c>
      <c r="D44" s="12" t="s">
        <v>117</v>
      </c>
      <c r="E44" s="10" t="s">
        <v>65</v>
      </c>
      <c r="F44" s="11" t="n">
        <f aca="false">4.3+5.05+3.7</f>
        <v>13.05</v>
      </c>
      <c r="G44" s="14" t="n">
        <v>65.24</v>
      </c>
      <c r="H44" s="13" t="n">
        <v>0.2338</v>
      </c>
      <c r="I44" s="14" t="n">
        <f aca="false">G44*H44</f>
        <v>15.253112</v>
      </c>
      <c r="J44" s="20" t="n">
        <f aca="false">G44*F44</f>
        <v>851.382</v>
      </c>
      <c r="K44" s="21" t="n">
        <f aca="false">(I44+G44)*F44</f>
        <v>1050.4351116</v>
      </c>
      <c r="L44" s="12"/>
      <c r="M44" s="14" t="n">
        <v>63.76</v>
      </c>
      <c r="N44" s="13" t="n">
        <v>0.2338</v>
      </c>
      <c r="O44" s="14" t="n">
        <f aca="false">M44*N44</f>
        <v>14.907088</v>
      </c>
      <c r="P44" s="20" t="n">
        <f aca="false">M44*F44</f>
        <v>832.068</v>
      </c>
      <c r="Q44" s="20" t="n">
        <f aca="false">(O44+M44)*F44</f>
        <v>1026.6054984</v>
      </c>
    </row>
    <row r="45" customFormat="false" ht="15" hidden="false" customHeight="false" outlineLevel="0" collapsed="false">
      <c r="A45" s="10" t="s">
        <v>118</v>
      </c>
      <c r="B45" s="12" t="s">
        <v>116</v>
      </c>
      <c r="C45" s="19" t="n">
        <v>91785</v>
      </c>
      <c r="D45" s="12" t="s">
        <v>119</v>
      </c>
      <c r="E45" s="10" t="s">
        <v>65</v>
      </c>
      <c r="F45" s="11" t="n">
        <v>60</v>
      </c>
      <c r="G45" s="14" t="n">
        <v>55.75</v>
      </c>
      <c r="H45" s="13" t="n">
        <v>0.2338</v>
      </c>
      <c r="I45" s="14" t="n">
        <f aca="false">G45*H45</f>
        <v>13.03435</v>
      </c>
      <c r="J45" s="20" t="n">
        <f aca="false">G45*F45</f>
        <v>3345</v>
      </c>
      <c r="K45" s="21" t="n">
        <f aca="false">(I45+G45)*F45</f>
        <v>4127.061</v>
      </c>
      <c r="L45" s="12"/>
      <c r="M45" s="14" t="n">
        <v>50.89</v>
      </c>
      <c r="N45" s="13" t="n">
        <v>0.2338</v>
      </c>
      <c r="O45" s="14" t="n">
        <f aca="false">M45*N45</f>
        <v>11.898082</v>
      </c>
      <c r="P45" s="20" t="n">
        <f aca="false">M45*F45</f>
        <v>3053.4</v>
      </c>
      <c r="Q45" s="20" t="n">
        <f aca="false">(O45+M45)*F45</f>
        <v>3767.28492</v>
      </c>
      <c r="R45" s="25"/>
      <c r="T45" s="25"/>
    </row>
    <row r="46" customFormat="false" ht="15" hidden="false" customHeight="false" outlineLevel="0" collapsed="false">
      <c r="A46" s="10" t="s">
        <v>120</v>
      </c>
      <c r="B46" s="12" t="s">
        <v>116</v>
      </c>
      <c r="C46" s="19" t="n">
        <v>86913</v>
      </c>
      <c r="D46" s="12" t="s">
        <v>121</v>
      </c>
      <c r="E46" s="10" t="s">
        <v>16</v>
      </c>
      <c r="F46" s="11" t="n">
        <v>5</v>
      </c>
      <c r="G46" s="14" t="n">
        <v>47.3</v>
      </c>
      <c r="H46" s="13" t="n">
        <v>0.2338</v>
      </c>
      <c r="I46" s="14" t="n">
        <f aca="false">G46*H46</f>
        <v>11.05874</v>
      </c>
      <c r="J46" s="20" t="n">
        <f aca="false">G46*F46</f>
        <v>236.5</v>
      </c>
      <c r="K46" s="21" t="n">
        <f aca="false">(I46+G46)*F46</f>
        <v>291.7937</v>
      </c>
      <c r="L46" s="12"/>
      <c r="M46" s="14" t="n">
        <v>46.71</v>
      </c>
      <c r="N46" s="13" t="n">
        <v>0.2338</v>
      </c>
      <c r="O46" s="14" t="n">
        <f aca="false">M46*N46</f>
        <v>10.920798</v>
      </c>
      <c r="P46" s="20" t="n">
        <f aca="false">M46*F46</f>
        <v>233.55</v>
      </c>
      <c r="Q46" s="20" t="n">
        <f aca="false">(O46+M46)*F46</f>
        <v>288.15399</v>
      </c>
      <c r="R46" s="25"/>
      <c r="S46" s="25"/>
    </row>
    <row r="47" customFormat="false" ht="15" hidden="false" customHeight="false" outlineLevel="0" collapsed="false">
      <c r="A47" s="10" t="s">
        <v>122</v>
      </c>
      <c r="B47" s="12" t="s">
        <v>25</v>
      </c>
      <c r="C47" s="19" t="s">
        <v>123</v>
      </c>
      <c r="D47" s="12" t="s">
        <v>124</v>
      </c>
      <c r="E47" s="10" t="s">
        <v>32</v>
      </c>
      <c r="F47" s="11" t="n">
        <v>27</v>
      </c>
      <c r="G47" s="14" t="n">
        <v>139.01</v>
      </c>
      <c r="H47" s="13" t="n">
        <f aca="false">$H$11</f>
        <v>0.2338</v>
      </c>
      <c r="I47" s="14" t="n">
        <f aca="false">G47*H47</f>
        <v>32.500538</v>
      </c>
      <c r="J47" s="20" t="n">
        <f aca="false">G47*F47</f>
        <v>3753.27</v>
      </c>
      <c r="K47" s="21" t="n">
        <f aca="false">(I47+G47)*F47</f>
        <v>4630.784526</v>
      </c>
      <c r="L47" s="12"/>
      <c r="M47" s="14" t="n">
        <v>133.59</v>
      </c>
      <c r="N47" s="13" t="n">
        <f aca="false">$H$11</f>
        <v>0.2338</v>
      </c>
      <c r="O47" s="14" t="n">
        <f aca="false">M47*N47</f>
        <v>31.233342</v>
      </c>
      <c r="P47" s="20" t="n">
        <f aca="false">M47*F47</f>
        <v>3606.93</v>
      </c>
      <c r="Q47" s="20" t="n">
        <f aca="false">(O47+M47)*F47</f>
        <v>4450.230234</v>
      </c>
    </row>
    <row r="48" customFormat="false" ht="15" hidden="false" customHeight="false" outlineLevel="0" collapsed="false">
      <c r="A48" s="10" t="s">
        <v>125</v>
      </c>
      <c r="B48" s="12" t="s">
        <v>25</v>
      </c>
      <c r="C48" s="19" t="s">
        <v>126</v>
      </c>
      <c r="D48" s="27" t="s">
        <v>127</v>
      </c>
      <c r="E48" s="10" t="s">
        <v>32</v>
      </c>
      <c r="F48" s="11" t="n">
        <v>20</v>
      </c>
      <c r="G48" s="14" t="n">
        <v>12.33</v>
      </c>
      <c r="H48" s="13" t="n">
        <f aca="false">$H$11</f>
        <v>0.2338</v>
      </c>
      <c r="I48" s="14" t="n">
        <f aca="false">G48*H48</f>
        <v>2.882754</v>
      </c>
      <c r="J48" s="20" t="n">
        <f aca="false">G48*F48</f>
        <v>246.6</v>
      </c>
      <c r="K48" s="21" t="n">
        <f aca="false">(I48+G48)*F48</f>
        <v>304.25508</v>
      </c>
      <c r="L48" s="12"/>
      <c r="M48" s="14" t="n">
        <v>12.33</v>
      </c>
      <c r="N48" s="13" t="n">
        <f aca="false">$H$11</f>
        <v>0.2338</v>
      </c>
      <c r="O48" s="14" t="n">
        <f aca="false">M48*N48</f>
        <v>2.882754</v>
      </c>
      <c r="P48" s="20" t="n">
        <f aca="false">M48*F48</f>
        <v>246.6</v>
      </c>
      <c r="Q48" s="20" t="n">
        <f aca="false">(O48+M48)*F48</f>
        <v>304.25508</v>
      </c>
    </row>
    <row r="49" customFormat="false" ht="15" hidden="false" customHeight="false" outlineLevel="0" collapsed="false">
      <c r="A49" s="10" t="s">
        <v>128</v>
      </c>
      <c r="B49" s="12" t="s">
        <v>25</v>
      </c>
      <c r="C49" s="19" t="s">
        <v>129</v>
      </c>
      <c r="D49" s="27" t="s">
        <v>130</v>
      </c>
      <c r="E49" s="10" t="s">
        <v>65</v>
      </c>
      <c r="F49" s="28" t="n">
        <v>600</v>
      </c>
      <c r="G49" s="14" t="n">
        <v>4.94</v>
      </c>
      <c r="H49" s="13" t="n">
        <f aca="false">$H$11</f>
        <v>0.2338</v>
      </c>
      <c r="I49" s="14" t="n">
        <f aca="false">G49*H49</f>
        <v>1.154972</v>
      </c>
      <c r="J49" s="20" t="n">
        <f aca="false">G49*F49</f>
        <v>2964</v>
      </c>
      <c r="K49" s="21" t="n">
        <f aca="false">(I49+G49)*F49</f>
        <v>3656.9832</v>
      </c>
      <c r="L49" s="12"/>
      <c r="M49" s="14" t="n">
        <v>4.61</v>
      </c>
      <c r="N49" s="13" t="n">
        <f aca="false">$H$11</f>
        <v>0.2338</v>
      </c>
      <c r="O49" s="14" t="n">
        <f aca="false">M49*N49</f>
        <v>1.077818</v>
      </c>
      <c r="P49" s="20" t="n">
        <f aca="false">M49*F49</f>
        <v>2766</v>
      </c>
      <c r="Q49" s="20" t="n">
        <f aca="false">(O49+M49)*F49</f>
        <v>3412.6908</v>
      </c>
    </row>
    <row r="50" customFormat="false" ht="15" hidden="false" customHeight="false" outlineLevel="0" collapsed="false">
      <c r="A50" s="10" t="s">
        <v>131</v>
      </c>
      <c r="B50" s="12" t="s">
        <v>25</v>
      </c>
      <c r="C50" s="19" t="s">
        <v>132</v>
      </c>
      <c r="D50" s="27" t="s">
        <v>133</v>
      </c>
      <c r="E50" s="10" t="s">
        <v>16</v>
      </c>
      <c r="F50" s="28" t="n">
        <v>6</v>
      </c>
      <c r="G50" s="14" t="n">
        <v>141.79</v>
      </c>
      <c r="H50" s="13" t="n">
        <f aca="false">$H$11</f>
        <v>0.2338</v>
      </c>
      <c r="I50" s="14" t="n">
        <f aca="false">G50*H50</f>
        <v>33.150502</v>
      </c>
      <c r="J50" s="20" t="n">
        <f aca="false">G50*F50</f>
        <v>850.74</v>
      </c>
      <c r="K50" s="21" t="n">
        <f aca="false">(I50+G50)*F50</f>
        <v>1049.643012</v>
      </c>
      <c r="L50" s="12"/>
      <c r="M50" s="14" t="n">
        <v>137.78</v>
      </c>
      <c r="N50" s="13" t="n">
        <f aca="false">$H$11</f>
        <v>0.2338</v>
      </c>
      <c r="O50" s="14" t="n">
        <f aca="false">M50*N50</f>
        <v>32.212964</v>
      </c>
      <c r="P50" s="20" t="n">
        <f aca="false">M50*F50</f>
        <v>826.68</v>
      </c>
      <c r="Q50" s="20" t="n">
        <f aca="false">(O50+M50)*F50</f>
        <v>1019.957784</v>
      </c>
    </row>
    <row r="51" customFormat="false" ht="15" hidden="false" customHeight="false" outlineLevel="0" collapsed="false">
      <c r="A51" s="10" t="s">
        <v>134</v>
      </c>
      <c r="B51" s="12" t="s">
        <v>25</v>
      </c>
      <c r="C51" s="19" t="s">
        <v>135</v>
      </c>
      <c r="D51" s="12" t="s">
        <v>136</v>
      </c>
      <c r="E51" s="10" t="s">
        <v>16</v>
      </c>
      <c r="F51" s="29" t="n">
        <v>1</v>
      </c>
      <c r="G51" s="14" t="n">
        <v>41.06</v>
      </c>
      <c r="H51" s="13" t="n">
        <f aca="false">$H$11</f>
        <v>0.2338</v>
      </c>
      <c r="I51" s="14" t="n">
        <f aca="false">G51*H51</f>
        <v>9.599828</v>
      </c>
      <c r="J51" s="20" t="n">
        <f aca="false">G51*F51</f>
        <v>41.06</v>
      </c>
      <c r="K51" s="21" t="n">
        <f aca="false">(I51+G51)*F51</f>
        <v>50.659828</v>
      </c>
      <c r="L51" s="12"/>
      <c r="M51" s="14" t="n">
        <v>39.05</v>
      </c>
      <c r="N51" s="13" t="n">
        <f aca="false">$H$11</f>
        <v>0.2338</v>
      </c>
      <c r="O51" s="14" t="n">
        <f aca="false">M51*N51</f>
        <v>9.12989</v>
      </c>
      <c r="P51" s="20" t="n">
        <f aca="false">M51*F51</f>
        <v>39.05</v>
      </c>
      <c r="Q51" s="20" t="n">
        <f aca="false">(O51+M51)*F51</f>
        <v>48.17989</v>
      </c>
    </row>
    <row r="52" customFormat="false" ht="15" hidden="false" customHeight="false" outlineLevel="0" collapsed="false">
      <c r="A52" s="10" t="s">
        <v>137</v>
      </c>
      <c r="B52" s="12" t="s">
        <v>25</v>
      </c>
      <c r="C52" s="19" t="s">
        <v>138</v>
      </c>
      <c r="D52" s="12" t="s">
        <v>139</v>
      </c>
      <c r="E52" s="10" t="s">
        <v>16</v>
      </c>
      <c r="F52" s="28" t="n">
        <v>30</v>
      </c>
      <c r="G52" s="14" t="n">
        <v>35.02</v>
      </c>
      <c r="H52" s="13" t="n">
        <f aca="false">$H$11</f>
        <v>0.2338</v>
      </c>
      <c r="I52" s="14" t="n">
        <f aca="false">G52*H52</f>
        <v>8.187676</v>
      </c>
      <c r="J52" s="20" t="n">
        <f aca="false">G52*F52</f>
        <v>1050.6</v>
      </c>
      <c r="K52" s="21" t="n">
        <f aca="false">(I52+G52)*F52</f>
        <v>1296.23028</v>
      </c>
      <c r="L52" s="12"/>
      <c r="M52" s="14" t="n">
        <v>33.01</v>
      </c>
      <c r="N52" s="13" t="n">
        <f aca="false">$H$11</f>
        <v>0.2338</v>
      </c>
      <c r="O52" s="14" t="n">
        <f aca="false">M52*N52</f>
        <v>7.717738</v>
      </c>
      <c r="P52" s="20" t="n">
        <f aca="false">M52*F52</f>
        <v>990.3</v>
      </c>
      <c r="Q52" s="20" t="n">
        <f aca="false">(O52+M52)*F52</f>
        <v>1221.83214</v>
      </c>
    </row>
    <row r="53" customFormat="false" ht="15" hidden="false" customHeight="false" outlineLevel="0" collapsed="false">
      <c r="A53" s="10" t="s">
        <v>140</v>
      </c>
      <c r="B53" s="12" t="s">
        <v>89</v>
      </c>
      <c r="C53" s="12" t="n">
        <v>97589</v>
      </c>
      <c r="D53" s="12" t="s">
        <v>141</v>
      </c>
      <c r="E53" s="10" t="s">
        <v>16</v>
      </c>
      <c r="F53" s="30" t="n">
        <v>12</v>
      </c>
      <c r="G53" s="14" t="n">
        <v>46.92</v>
      </c>
      <c r="H53" s="13" t="n">
        <f aca="false">$H$11</f>
        <v>0.2338</v>
      </c>
      <c r="I53" s="14" t="n">
        <f aca="false">G53*H53</f>
        <v>10.969896</v>
      </c>
      <c r="J53" s="20" t="n">
        <f aca="false">G53*F53</f>
        <v>563.04</v>
      </c>
      <c r="K53" s="21" t="n">
        <f aca="false">(I53+G53)*F53</f>
        <v>694.678752</v>
      </c>
      <c r="L53" s="12"/>
      <c r="M53" s="14" t="n">
        <v>49.88</v>
      </c>
      <c r="N53" s="13" t="n">
        <f aca="false">$H$11</f>
        <v>0.2338</v>
      </c>
      <c r="O53" s="14" t="n">
        <f aca="false">M53*N53</f>
        <v>11.661944</v>
      </c>
      <c r="P53" s="20" t="n">
        <f aca="false">M53*F53</f>
        <v>598.56</v>
      </c>
      <c r="Q53" s="20" t="n">
        <f aca="false">(O53+M53)*F53</f>
        <v>738.503328</v>
      </c>
    </row>
    <row r="54" customFormat="false" ht="15" hidden="false" customHeight="false" outlineLevel="0" collapsed="false">
      <c r="A54" s="10" t="s">
        <v>142</v>
      </c>
      <c r="B54" s="12" t="s">
        <v>25</v>
      </c>
      <c r="C54" s="19" t="s">
        <v>143</v>
      </c>
      <c r="D54" s="12" t="s">
        <v>144</v>
      </c>
      <c r="E54" s="10" t="s">
        <v>65</v>
      </c>
      <c r="F54" s="28" t="n">
        <v>400</v>
      </c>
      <c r="G54" s="14" t="n">
        <v>18.1</v>
      </c>
      <c r="H54" s="13" t="n">
        <f aca="false">$H$11</f>
        <v>0.2338</v>
      </c>
      <c r="I54" s="14" t="n">
        <f aca="false">G54*H54</f>
        <v>4.23178</v>
      </c>
      <c r="J54" s="20" t="n">
        <f aca="false">G54*F54</f>
        <v>7240</v>
      </c>
      <c r="K54" s="21" t="n">
        <f aca="false">(I54+G54)*F54</f>
        <v>8932.712</v>
      </c>
      <c r="L54" s="12"/>
      <c r="M54" s="14" t="n">
        <v>16.09</v>
      </c>
      <c r="N54" s="13" t="n">
        <f aca="false">$H$11</f>
        <v>0.2338</v>
      </c>
      <c r="O54" s="14" t="n">
        <f aca="false">M54*N54</f>
        <v>3.761842</v>
      </c>
      <c r="P54" s="20" t="n">
        <f aca="false">M54*F54</f>
        <v>6436</v>
      </c>
      <c r="Q54" s="20" t="n">
        <f aca="false">(O54+M54)*F54</f>
        <v>7940.7368</v>
      </c>
    </row>
    <row r="55" customFormat="false" ht="15" hidden="false" customHeight="false" outlineLevel="0" collapsed="false">
      <c r="A55" s="10"/>
      <c r="B55" s="31" t="s">
        <v>145</v>
      </c>
      <c r="C55" s="10" t="s">
        <v>146</v>
      </c>
      <c r="D55" s="12" t="s">
        <v>147</v>
      </c>
      <c r="E55" s="10" t="s">
        <v>16</v>
      </c>
      <c r="F55" s="28" t="n">
        <v>5</v>
      </c>
      <c r="G55" s="14" t="n">
        <f aca="false">(2199.5+2019.35+3349.5)/3</f>
        <v>2522.78333333333</v>
      </c>
      <c r="H55" s="13" t="n">
        <f aca="false">$H$11</f>
        <v>0.2338</v>
      </c>
      <c r="I55" s="14" t="n">
        <f aca="false">G55*H55</f>
        <v>589.826743333333</v>
      </c>
      <c r="J55" s="20" t="n">
        <f aca="false">G55+I55</f>
        <v>3112.61007666667</v>
      </c>
      <c r="K55" s="21" t="n">
        <f aca="false">(I55+G55)</f>
        <v>3112.61007666667</v>
      </c>
      <c r="L55" s="12"/>
      <c r="M55" s="14" t="n">
        <f aca="false">(2199.5+2019.35+3349.5+2399.5)/4</f>
        <v>2491.9625</v>
      </c>
      <c r="N55" s="13" t="n">
        <f aca="false">$H$11</f>
        <v>0.2338</v>
      </c>
      <c r="O55" s="14" t="n">
        <f aca="false">M55*N55</f>
        <v>582.6208325</v>
      </c>
      <c r="P55" s="20" t="n">
        <f aca="false">M55+O55</f>
        <v>3074.5833325</v>
      </c>
      <c r="Q55" s="20" t="n">
        <f aca="false">(O55+M55)</f>
        <v>3074.5833325</v>
      </c>
      <c r="R55" s="22" t="n">
        <f aca="false">SUM(Q44:Q55)</f>
        <v>27293.0137969</v>
      </c>
    </row>
    <row r="56" customFormat="false" ht="15" hidden="false" customHeight="false" outlineLevel="0" collapsed="false">
      <c r="A56" s="10"/>
      <c r="B56" s="12"/>
      <c r="C56" s="19"/>
      <c r="D56" s="9" t="s">
        <v>148</v>
      </c>
      <c r="E56" s="10"/>
      <c r="F56" s="11"/>
      <c r="G56" s="12"/>
      <c r="H56" s="13"/>
      <c r="I56" s="14" t="n">
        <f aca="false">SUM(I11:I54)</f>
        <v>1208.170852</v>
      </c>
      <c r="J56" s="20" t="n">
        <f aca="false">SUM(J11:J54)</f>
        <v>125080.751418</v>
      </c>
      <c r="K56" s="32" t="n">
        <f aca="false">SUM(K11:K54)</f>
        <v>154324.631099528</v>
      </c>
      <c r="L56" s="12"/>
      <c r="M56" s="12"/>
      <c r="N56" s="13"/>
      <c r="O56" s="14"/>
      <c r="P56" s="20"/>
      <c r="Q56" s="33" t="n">
        <f aca="false">SUM(Q11:Q55)</f>
        <v>148874.869459772</v>
      </c>
      <c r="R56" s="22"/>
    </row>
    <row r="57" customFormat="false" ht="15" hidden="false" customHeight="false" outlineLevel="0" collapsed="false">
      <c r="A57" s="1"/>
      <c r="C57" s="34"/>
      <c r="F57" s="35"/>
      <c r="G57" s="4"/>
      <c r="J57" s="25"/>
      <c r="K57" s="36"/>
      <c r="M57" s="4"/>
      <c r="P57" s="25"/>
      <c r="Q57" s="25"/>
      <c r="R57" s="22"/>
    </row>
    <row r="58" customFormat="false" ht="15" hidden="false" customHeight="false" outlineLevel="0" collapsed="false">
      <c r="A58" s="1"/>
      <c r="C58" s="34"/>
      <c r="F58" s="35"/>
      <c r="G58" s="4"/>
      <c r="J58" s="25"/>
      <c r="K58" s="36"/>
      <c r="M58" s="4"/>
      <c r="P58" s="25"/>
      <c r="Q58" s="25"/>
      <c r="R58" s="22"/>
    </row>
    <row r="59" customFormat="false" ht="15" hidden="false" customHeight="false" outlineLevel="0" collapsed="false">
      <c r="A59" s="1"/>
      <c r="C59" s="34"/>
      <c r="F59" s="35"/>
      <c r="G59" s="4"/>
      <c r="J59" s="25"/>
      <c r="K59" s="36"/>
      <c r="M59" s="4"/>
      <c r="P59" s="25"/>
      <c r="Q59" s="25"/>
      <c r="R59" s="22"/>
    </row>
    <row r="60" customFormat="false" ht="15" hidden="false" customHeight="false" outlineLevel="0" collapsed="false">
      <c r="A60" s="1"/>
      <c r="C60" s="34"/>
      <c r="F60" s="35"/>
      <c r="G60" s="4"/>
      <c r="J60" s="25"/>
      <c r="K60" s="36"/>
      <c r="M60" s="4"/>
      <c r="P60" s="25"/>
      <c r="Q60" s="25"/>
      <c r="R60" s="22"/>
    </row>
    <row r="61" customFormat="false" ht="15" hidden="false" customHeight="false" outlineLevel="0" collapsed="false">
      <c r="A61" s="1"/>
      <c r="C61" s="34"/>
      <c r="F61" s="35"/>
      <c r="G61" s="4"/>
      <c r="J61" s="25"/>
      <c r="K61" s="36"/>
      <c r="M61" s="4"/>
      <c r="P61" s="25"/>
      <c r="Q61" s="25"/>
      <c r="R61" s="22"/>
    </row>
    <row r="62" customFormat="false" ht="15.75" hidden="false" customHeight="false" outlineLevel="0" collapsed="false">
      <c r="A62" s="1"/>
      <c r="C62" s="34"/>
      <c r="D62" s="37" t="s">
        <v>149</v>
      </c>
      <c r="F62" s="35"/>
      <c r="G62" s="4"/>
      <c r="J62" s="25"/>
      <c r="K62" s="36"/>
      <c r="M62" s="4"/>
      <c r="P62" s="38" t="s">
        <v>150</v>
      </c>
      <c r="Q62" s="25"/>
      <c r="R62" s="22"/>
    </row>
    <row r="63" customFormat="false" ht="15" hidden="false" customHeight="false" outlineLevel="0" collapsed="false">
      <c r="A63" s="1"/>
      <c r="C63" s="34"/>
      <c r="D63" s="39" t="s">
        <v>151</v>
      </c>
      <c r="F63" s="35"/>
      <c r="G63" s="4"/>
      <c r="J63" s="25"/>
      <c r="K63" s="36"/>
      <c r="M63" s="4"/>
      <c r="P63" s="40" t="s">
        <v>152</v>
      </c>
      <c r="Q63" s="25"/>
      <c r="R63" s="22"/>
    </row>
    <row r="64" customFormat="false" ht="15" hidden="false" customHeight="false" outlineLevel="0" collapsed="false">
      <c r="A64" s="1"/>
      <c r="C64" s="34"/>
      <c r="F64" s="35"/>
      <c r="G64" s="4"/>
      <c r="J64" s="25"/>
      <c r="K64" s="36"/>
      <c r="M64" s="4"/>
      <c r="P64" s="25"/>
      <c r="Q64" s="25"/>
      <c r="R64" s="22"/>
    </row>
    <row r="65" customFormat="false" ht="15" hidden="false" customHeight="false" outlineLevel="0" collapsed="false">
      <c r="A65" s="1"/>
      <c r="C65" s="34"/>
      <c r="F65" s="35"/>
      <c r="G65" s="4"/>
      <c r="J65" s="25"/>
      <c r="K65" s="36"/>
      <c r="M65" s="4"/>
      <c r="P65" s="25"/>
      <c r="Q65" s="25"/>
      <c r="R65" s="22"/>
    </row>
    <row r="66" customFormat="false" ht="15" hidden="false" customHeight="false" outlineLevel="0" collapsed="false">
      <c r="G66" s="25"/>
    </row>
    <row r="67" customFormat="false" ht="15" hidden="false" customHeight="false" outlineLevel="0" collapsed="false">
      <c r="R67" s="25" t="n">
        <f aca="false">SUM(R22:R55)</f>
        <v>148874.869459772</v>
      </c>
    </row>
  </sheetData>
  <mergeCells count="6">
    <mergeCell ref="A1:D1"/>
    <mergeCell ref="B2:D2"/>
    <mergeCell ref="B3:D3"/>
    <mergeCell ref="B4:D4"/>
    <mergeCell ref="B5:D5"/>
    <mergeCell ref="B6:D6"/>
  </mergeCells>
  <printOptions headings="false" gridLines="false" gridLinesSet="true" horizontalCentered="false" verticalCentered="false"/>
  <pageMargins left="0" right="0" top="0" bottom="0" header="0.511811023622047" footer="0.511811023622047"/>
  <pageSetup paperSize="9" scale="6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3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10" activeCellId="0" sqref="C10"/>
    </sheetView>
  </sheetViews>
  <sheetFormatPr defaultColWidth="14.5703125" defaultRowHeight="15" zeroHeight="false" outlineLevelRow="0" outlineLevelCol="0"/>
  <cols>
    <col collapsed="false" customWidth="true" hidden="false" outlineLevel="0" max="1" min="1" style="0" width="9.86"/>
    <col collapsed="false" customWidth="true" hidden="false" outlineLevel="0" max="2" min="2" style="0" width="38"/>
  </cols>
  <sheetData>
    <row r="1" customFormat="false" ht="15" hidden="false" customHeight="false" outlineLevel="0" collapsed="false">
      <c r="A1" s="41" t="s">
        <v>153</v>
      </c>
      <c r="B1" s="42" t="str">
        <f aca="false">PO!B2</f>
        <v>OBRA DE MELHORIAS NO CENTRO DE ZOONOSES</v>
      </c>
      <c r="C1" s="42"/>
      <c r="D1" s="42"/>
    </row>
    <row r="2" customFormat="false" ht="15" hidden="false" customHeight="false" outlineLevel="0" collapsed="false">
      <c r="A2" s="41" t="str">
        <f aca="false">[2]Planilha!A4</f>
        <v>LOCAL:</v>
      </c>
      <c r="B2" s="42" t="str">
        <f aca="false">PO!B3</f>
        <v>ESTR. DOMINGUES WALDEMAR BELLUCI, 555 – BOITUVA/SP</v>
      </c>
      <c r="C2" s="42"/>
      <c r="D2" s="42"/>
    </row>
    <row r="3" customFormat="false" ht="15" hidden="false" customHeight="false" outlineLevel="0" collapsed="false">
      <c r="C3" s="43"/>
      <c r="D3" s="43"/>
      <c r="E3" s="43"/>
      <c r="F3" s="43"/>
      <c r="G3" s="43"/>
      <c r="H3" s="43"/>
      <c r="I3" s="43"/>
      <c r="J3" s="43"/>
    </row>
    <row r="5" customFormat="false" ht="15" hidden="false" customHeight="false" outlineLevel="0" collapsed="false">
      <c r="A5" s="44" t="s">
        <v>154</v>
      </c>
      <c r="B5" s="44"/>
      <c r="C5" s="44"/>
      <c r="D5" s="44"/>
      <c r="E5" s="44"/>
      <c r="F5" s="44"/>
      <c r="G5" s="44"/>
      <c r="H5" s="44"/>
      <c r="I5" s="44"/>
      <c r="J5" s="44"/>
    </row>
    <row r="6" customFormat="false" ht="15" hidden="false" customHeight="false" outlineLevel="0" collapsed="false">
      <c r="A6" s="44"/>
      <c r="B6" s="44"/>
      <c r="C6" s="44"/>
      <c r="D6" s="44"/>
      <c r="E6" s="44"/>
      <c r="F6" s="44"/>
      <c r="G6" s="44"/>
      <c r="H6" s="44"/>
      <c r="I6" s="44"/>
      <c r="J6" s="44"/>
    </row>
    <row r="8" customFormat="false" ht="15" hidden="false" customHeight="false" outlineLevel="0" collapsed="false">
      <c r="A8" s="43"/>
      <c r="B8" s="43"/>
      <c r="C8" s="43"/>
      <c r="D8" s="43"/>
      <c r="E8" s="43"/>
      <c r="F8" s="43"/>
      <c r="G8" s="43"/>
      <c r="H8" s="43"/>
      <c r="I8" s="43"/>
      <c r="J8" s="43"/>
    </row>
    <row r="9" customFormat="false" ht="15" hidden="false" customHeight="false" outlineLevel="0" collapsed="false">
      <c r="A9" s="45" t="s">
        <v>155</v>
      </c>
      <c r="B9" s="46" t="s">
        <v>156</v>
      </c>
      <c r="C9" s="47" t="s">
        <v>157</v>
      </c>
      <c r="D9" s="47" t="s">
        <v>158</v>
      </c>
      <c r="E9" s="47" t="s">
        <v>159</v>
      </c>
      <c r="F9" s="47" t="s">
        <v>158</v>
      </c>
      <c r="G9" s="47" t="s">
        <v>160</v>
      </c>
      <c r="H9" s="48" t="s">
        <v>158</v>
      </c>
      <c r="I9" s="49" t="s">
        <v>148</v>
      </c>
      <c r="J9" s="48" t="s">
        <v>158</v>
      </c>
    </row>
    <row r="10" customFormat="false" ht="15" hidden="false" customHeight="false" outlineLevel="0" collapsed="false">
      <c r="A10" s="50" t="n">
        <v>1</v>
      </c>
      <c r="B10" s="51" t="str">
        <f aca="false">[2]Planilha!C8</f>
        <v>SERVIÇOS PRELIMINARES</v>
      </c>
      <c r="C10" s="52" t="n">
        <f aca="false">PO!R22</f>
        <v>12389.5331017696</v>
      </c>
      <c r="D10" s="53" t="n">
        <f aca="false">C10/I10</f>
        <v>1</v>
      </c>
      <c r="E10" s="54"/>
      <c r="F10" s="55"/>
      <c r="G10" s="54"/>
      <c r="H10" s="56"/>
      <c r="I10" s="57" t="n">
        <f aca="false">SUM(C10,E10,G10)</f>
        <v>12389.5331017696</v>
      </c>
      <c r="J10" s="56" t="n">
        <f aca="false">I10/I15</f>
        <v>0.0832211181559924</v>
      </c>
    </row>
    <row r="11" customFormat="false" ht="15" hidden="false" customHeight="false" outlineLevel="0" collapsed="false">
      <c r="A11" s="50"/>
      <c r="C11" s="54"/>
      <c r="D11" s="55"/>
      <c r="E11" s="54"/>
      <c r="F11" s="55"/>
      <c r="G11" s="54"/>
      <c r="H11" s="56"/>
      <c r="I11" s="57"/>
      <c r="J11" s="56"/>
    </row>
    <row r="12" customFormat="false" ht="15" hidden="false" customHeight="false" outlineLevel="0" collapsed="false">
      <c r="A12" s="50" t="n">
        <v>2</v>
      </c>
      <c r="B12" s="51" t="s">
        <v>54</v>
      </c>
      <c r="D12" s="55"/>
      <c r="E12" s="54" t="n">
        <f aca="false">PO!R43</f>
        <v>109192.322561102</v>
      </c>
      <c r="F12" s="53" t="n">
        <v>1</v>
      </c>
      <c r="G12" s="54"/>
      <c r="H12" s="56"/>
      <c r="I12" s="57" t="n">
        <f aca="false">C12+E12+G12</f>
        <v>109192.322561102</v>
      </c>
      <c r="J12" s="56" t="n">
        <f aca="false">I12/I15</f>
        <v>0.733450332869024</v>
      </c>
    </row>
    <row r="13" customFormat="false" ht="15" hidden="false" customHeight="false" outlineLevel="0" collapsed="false">
      <c r="A13" s="50"/>
      <c r="B13" s="51"/>
      <c r="C13" s="54"/>
      <c r="D13" s="55"/>
      <c r="E13" s="54"/>
      <c r="F13" s="55"/>
      <c r="H13" s="56"/>
      <c r="I13" s="57"/>
      <c r="J13" s="56"/>
    </row>
    <row r="14" customFormat="false" ht="15" hidden="false" customHeight="false" outlineLevel="0" collapsed="false">
      <c r="A14" s="50" t="n">
        <v>3</v>
      </c>
      <c r="B14" s="51" t="s">
        <v>161</v>
      </c>
      <c r="D14" s="55"/>
      <c r="E14" s="54"/>
      <c r="F14" s="55"/>
      <c r="G14" s="54" t="n">
        <f aca="false">PO!R55</f>
        <v>27293.0137969</v>
      </c>
      <c r="H14" s="58" t="n">
        <v>1</v>
      </c>
      <c r="I14" s="57" t="n">
        <f aca="false">C14+E14+G14</f>
        <v>27293.0137969</v>
      </c>
      <c r="J14" s="56" t="n">
        <f aca="false">I14/I15</f>
        <v>0.183328548974983</v>
      </c>
    </row>
    <row r="15" customFormat="false" ht="15" hidden="false" customHeight="false" outlineLevel="0" collapsed="false">
      <c r="A15" s="59" t="s">
        <v>148</v>
      </c>
      <c r="B15" s="59"/>
      <c r="C15" s="60" t="n">
        <f aca="false">SUM(C10:C14)</f>
        <v>12389.5331017696</v>
      </c>
      <c r="D15" s="61" t="n">
        <f aca="false">C15/I15</f>
        <v>0.0832211181559924</v>
      </c>
      <c r="E15" s="60" t="n">
        <f aca="false">SUM(E10:E14)</f>
        <v>109192.322561102</v>
      </c>
      <c r="F15" s="61" t="n">
        <f aca="false">E15/I15</f>
        <v>0.733450332869024</v>
      </c>
      <c r="G15" s="60" t="n">
        <f aca="false">SUM(G10:G14)</f>
        <v>27293.0137969</v>
      </c>
      <c r="H15" s="62" t="n">
        <f aca="false">G15/I15</f>
        <v>0.183328548974983</v>
      </c>
      <c r="I15" s="63" t="n">
        <f aca="false">SUM(I10:I14)</f>
        <v>148874.869459772</v>
      </c>
      <c r="J15" s="62" t="n">
        <f aca="false">SUM(J10:J14)</f>
        <v>1</v>
      </c>
    </row>
    <row r="29" customFormat="false" ht="15" hidden="false" customHeight="false" outlineLevel="0" collapsed="false">
      <c r="C29" s="1" t="str">
        <f aca="false">PO!D62</f>
        <v>AMANDA DE PAULA RIBEIRO</v>
      </c>
      <c r="H29" s="1" t="str">
        <f aca="false">PO!P62</f>
        <v>MAURICI GODOY </v>
      </c>
    </row>
    <row r="30" customFormat="false" ht="15" hidden="false" customHeight="false" outlineLevel="0" collapsed="false">
      <c r="C30" s="1" t="str">
        <f aca="false">PO!D63</f>
        <v>DIRETOR DEPTO INFRAESTRUTURA</v>
      </c>
      <c r="H30" s="1" t="str">
        <f aca="false">PO!P63</f>
        <v>ENGENHEIRO CIVIL </v>
      </c>
    </row>
  </sheetData>
  <mergeCells count="4">
    <mergeCell ref="B1:D1"/>
    <mergeCell ref="B2:D2"/>
    <mergeCell ref="A5:J6"/>
    <mergeCell ref="A15:B15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4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273"/>
  <sheetViews>
    <sheetView showFormulas="false" showGridLines="true" showRowColHeaders="true" showZeros="true" rightToLeft="false" tabSelected="false" showOutlineSymbols="true" defaultGridColor="true" view="normal" topLeftCell="A61" colorId="64" zoomScale="80" zoomScaleNormal="80" zoomScalePageLayoutView="100" workbookViewId="0">
      <selection pane="topLeft" activeCell="M12" activeCellId="0" sqref="M12"/>
    </sheetView>
  </sheetViews>
  <sheetFormatPr defaultColWidth="8.71484375" defaultRowHeight="15" zeroHeight="false" outlineLevelRow="0" outlineLevelCol="0"/>
  <cols>
    <col collapsed="false" customWidth="true" hidden="false" outlineLevel="0" max="2" min="2" style="0" width="13.42"/>
    <col collapsed="false" customWidth="true" hidden="false" outlineLevel="0" max="3" min="3" style="0" width="14"/>
    <col collapsed="false" customWidth="true" hidden="false" outlineLevel="0" max="4" min="4" style="0" width="13.29"/>
    <col collapsed="false" customWidth="true" hidden="false" outlineLevel="0" max="5" min="5" style="0" width="11.43"/>
    <col collapsed="false" customWidth="true" hidden="false" outlineLevel="0" max="6" min="6" style="64" width="9.14"/>
    <col collapsed="false" customWidth="true" hidden="false" outlineLevel="0" max="10" min="10" style="0" width="10.71"/>
  </cols>
  <sheetData>
    <row r="1" customFormat="false" ht="15" hidden="false" customHeight="false" outlineLevel="0" collapsed="false">
      <c r="B1" s="65" t="s">
        <v>162</v>
      </c>
    </row>
    <row r="2" customFormat="false" ht="15" hidden="false" customHeight="false" outlineLevel="0" collapsed="false">
      <c r="A2" s="0" t="n">
        <v>3</v>
      </c>
      <c r="B2" s="0" t="s">
        <v>163</v>
      </c>
    </row>
    <row r="3" customFormat="false" ht="15" hidden="false" customHeight="false" outlineLevel="0" collapsed="false">
      <c r="B3" s="0" t="s">
        <v>164</v>
      </c>
      <c r="C3" s="66" t="n">
        <v>3</v>
      </c>
    </row>
    <row r="5" customFormat="false" ht="15" hidden="false" customHeight="false" outlineLevel="0" collapsed="false">
      <c r="B5" s="65" t="s">
        <v>165</v>
      </c>
    </row>
    <row r="6" customFormat="false" ht="15" hidden="false" customHeight="false" outlineLevel="0" collapsed="false">
      <c r="A6" s="0" t="n">
        <v>4</v>
      </c>
      <c r="B6" s="67" t="s">
        <v>166</v>
      </c>
      <c r="D6" s="67" t="s">
        <v>167</v>
      </c>
      <c r="E6" s="66" t="n">
        <f aca="false">57+17.99</f>
        <v>74.99</v>
      </c>
    </row>
    <row r="7" customFormat="false" ht="15" hidden="false" customHeight="false" outlineLevel="0" collapsed="false">
      <c r="A7" s="0" t="n">
        <v>5</v>
      </c>
      <c r="B7" s="67" t="s">
        <v>168</v>
      </c>
      <c r="D7" s="67" t="s">
        <v>167</v>
      </c>
      <c r="E7" s="66" t="n">
        <f aca="false">57+17.99</f>
        <v>74.99</v>
      </c>
    </row>
    <row r="9" customFormat="false" ht="15" hidden="false" customHeight="false" outlineLevel="0" collapsed="false">
      <c r="A9" s="0" t="n">
        <v>6</v>
      </c>
      <c r="B9" s="65" t="s">
        <v>169</v>
      </c>
      <c r="C9" s="65"/>
    </row>
    <row r="10" customFormat="false" ht="15" hidden="false" customHeight="false" outlineLevel="0" collapsed="false">
      <c r="B10" s="0" t="s">
        <v>170</v>
      </c>
    </row>
    <row r="11" customFormat="false" ht="15" hidden="false" customHeight="false" outlineLevel="0" collapsed="false">
      <c r="B11" s="0" t="s">
        <v>171</v>
      </c>
      <c r="C11" s="0" t="s">
        <v>172</v>
      </c>
      <c r="D11" s="0" t="s">
        <v>173</v>
      </c>
      <c r="E11" s="0" t="s">
        <v>174</v>
      </c>
      <c r="F11" s="68" t="s">
        <v>175</v>
      </c>
    </row>
    <row r="12" customFormat="false" ht="15" hidden="false" customHeight="false" outlineLevel="0" collapsed="false">
      <c r="B12" s="69" t="n">
        <f aca="false">(6.48+6.48+6.48+6.48+6.48+4.62)+(8.73+8.73)+3.78</f>
        <v>58.26</v>
      </c>
      <c r="C12" s="69" t="n">
        <v>0.2</v>
      </c>
      <c r="D12" s="69" t="n">
        <v>0.4</v>
      </c>
      <c r="E12" s="69" t="n">
        <v>1</v>
      </c>
      <c r="F12" s="67" t="n">
        <f aca="false">B12*C12*D12*E12</f>
        <v>4.6608</v>
      </c>
    </row>
    <row r="14" customFormat="false" ht="15" hidden="false" customHeight="false" outlineLevel="0" collapsed="false">
      <c r="B14" s="0" t="s">
        <v>176</v>
      </c>
    </row>
    <row r="15" customFormat="false" ht="15" hidden="false" customHeight="false" outlineLevel="0" collapsed="false">
      <c r="B15" s="0" t="s">
        <v>171</v>
      </c>
      <c r="C15" s="0" t="s">
        <v>172</v>
      </c>
      <c r="D15" s="0" t="s">
        <v>173</v>
      </c>
      <c r="E15" s="0" t="s">
        <v>174</v>
      </c>
      <c r="F15" s="68" t="s">
        <v>175</v>
      </c>
    </row>
    <row r="16" customFormat="false" ht="15" hidden="false" customHeight="false" outlineLevel="0" collapsed="false">
      <c r="B16" s="0" t="n">
        <f aca="false">1.3+1+1</f>
        <v>3.3</v>
      </c>
      <c r="C16" s="1" t="n">
        <v>0.2</v>
      </c>
      <c r="D16" s="1" t="n">
        <f aca="false">1.7+1.7</f>
        <v>3.4</v>
      </c>
      <c r="E16" s="1" t="n">
        <v>1</v>
      </c>
      <c r="F16" s="67" t="n">
        <f aca="false">B16*C16*D16*E16</f>
        <v>2.244</v>
      </c>
    </row>
    <row r="18" customFormat="false" ht="15" hidden="false" customHeight="false" outlineLevel="0" collapsed="false">
      <c r="B18" s="0" t="s">
        <v>177</v>
      </c>
    </row>
    <row r="19" customFormat="false" ht="15" hidden="false" customHeight="false" outlineLevel="0" collapsed="false">
      <c r="B19" s="0" t="s">
        <v>171</v>
      </c>
      <c r="C19" s="0" t="s">
        <v>172</v>
      </c>
      <c r="D19" s="0" t="s">
        <v>173</v>
      </c>
      <c r="E19" s="0" t="s">
        <v>174</v>
      </c>
      <c r="F19" s="68" t="s">
        <v>175</v>
      </c>
    </row>
    <row r="20" customFormat="false" ht="15" hidden="false" customHeight="false" outlineLevel="0" collapsed="false">
      <c r="B20" s="0" t="n">
        <v>0.2</v>
      </c>
      <c r="C20" s="0" t="n">
        <v>0.2</v>
      </c>
      <c r="D20" s="0" t="n">
        <v>1.8</v>
      </c>
      <c r="E20" s="0" t="n">
        <v>2</v>
      </c>
      <c r="F20" s="67" t="n">
        <f aca="false">C20*D20*E20</f>
        <v>0.72</v>
      </c>
    </row>
    <row r="22" customFormat="false" ht="15" hidden="false" customHeight="false" outlineLevel="0" collapsed="false">
      <c r="B22" s="0" t="s">
        <v>178</v>
      </c>
    </row>
    <row r="23" customFormat="false" ht="15" hidden="false" customHeight="false" outlineLevel="0" collapsed="false">
      <c r="B23" s="0" t="s">
        <v>171</v>
      </c>
      <c r="C23" s="0" t="s">
        <v>172</v>
      </c>
      <c r="D23" s="0" t="s">
        <v>173</v>
      </c>
      <c r="E23" s="0" t="s">
        <v>174</v>
      </c>
      <c r="F23" s="68" t="s">
        <v>175</v>
      </c>
    </row>
    <row r="24" customFormat="false" ht="15" hidden="false" customHeight="false" outlineLevel="0" collapsed="false">
      <c r="B24" s="0" t="n">
        <v>3.15</v>
      </c>
      <c r="C24" s="0" t="n">
        <v>0.2</v>
      </c>
      <c r="D24" s="0" t="n">
        <v>1.8</v>
      </c>
      <c r="E24" s="0" t="n">
        <v>2</v>
      </c>
      <c r="F24" s="67" t="n">
        <f aca="false">B24*C24*D24*E24</f>
        <v>2.268</v>
      </c>
    </row>
    <row r="26" customFormat="false" ht="15" hidden="false" customHeight="false" outlineLevel="0" collapsed="false">
      <c r="B26" s="0" t="s">
        <v>179</v>
      </c>
    </row>
    <row r="27" customFormat="false" ht="15" hidden="false" customHeight="false" outlineLevel="0" collapsed="false">
      <c r="B27" s="0" t="s">
        <v>171</v>
      </c>
      <c r="C27" s="0" t="s">
        <v>172</v>
      </c>
      <c r="D27" s="0" t="s">
        <v>173</v>
      </c>
      <c r="E27" s="0" t="s">
        <v>174</v>
      </c>
      <c r="F27" s="68" t="s">
        <v>175</v>
      </c>
    </row>
    <row r="28" customFormat="false" ht="15" hidden="false" customHeight="false" outlineLevel="0" collapsed="false">
      <c r="B28" s="0" t="n">
        <v>0.9</v>
      </c>
      <c r="C28" s="0" t="n">
        <v>0.2</v>
      </c>
      <c r="D28" s="0" t="n">
        <v>2.1</v>
      </c>
      <c r="E28" s="0" t="n">
        <v>1</v>
      </c>
      <c r="F28" s="67" t="n">
        <f aca="false">B28*C28*D28*E28</f>
        <v>0.378</v>
      </c>
    </row>
    <row r="30" customFormat="false" ht="15" hidden="false" customHeight="false" outlineLevel="0" collapsed="false">
      <c r="B30" s="0" t="s">
        <v>180</v>
      </c>
    </row>
    <row r="31" customFormat="false" ht="15" hidden="false" customHeight="false" outlineLevel="0" collapsed="false">
      <c r="B31" s="0" t="s">
        <v>171</v>
      </c>
      <c r="C31" s="0" t="s">
        <v>172</v>
      </c>
      <c r="D31" s="0" t="s">
        <v>173</v>
      </c>
      <c r="E31" s="0" t="s">
        <v>174</v>
      </c>
      <c r="F31" s="68" t="s">
        <v>175</v>
      </c>
    </row>
    <row r="32" customFormat="false" ht="15" hidden="false" customHeight="false" outlineLevel="0" collapsed="false">
      <c r="B32" s="0" t="n">
        <v>0.9</v>
      </c>
      <c r="C32" s="0" t="n">
        <v>0.2</v>
      </c>
      <c r="D32" s="0" t="n">
        <v>1.8</v>
      </c>
      <c r="E32" s="0" t="n">
        <v>2</v>
      </c>
      <c r="F32" s="67" t="n">
        <f aca="false">B32*C32*D32*E32</f>
        <v>0.648</v>
      </c>
    </row>
    <row r="34" customFormat="false" ht="15" hidden="false" customHeight="false" outlineLevel="0" collapsed="false">
      <c r="E34" s="0" t="s">
        <v>175</v>
      </c>
      <c r="F34" s="70" t="n">
        <f aca="false">F32+F28+F24+F20+F16+F12</f>
        <v>10.9188</v>
      </c>
    </row>
    <row r="36" customFormat="false" ht="15" hidden="false" customHeight="false" outlineLevel="0" collapsed="false">
      <c r="A36" s="0" t="n">
        <v>7</v>
      </c>
      <c r="B36" s="65" t="s">
        <v>181</v>
      </c>
      <c r="C36" s="65"/>
    </row>
    <row r="37" customFormat="false" ht="15" hidden="false" customHeight="false" outlineLevel="0" collapsed="false">
      <c r="B37" s="0" t="s">
        <v>182</v>
      </c>
    </row>
    <row r="38" customFormat="false" ht="15" hidden="false" customHeight="false" outlineLevel="0" collapsed="false">
      <c r="B38" s="0" t="s">
        <v>183</v>
      </c>
      <c r="C38" s="0" t="s">
        <v>173</v>
      </c>
    </row>
    <row r="39" customFormat="false" ht="15" hidden="false" customHeight="false" outlineLevel="0" collapsed="false">
      <c r="B39" s="67" t="n">
        <f aca="false">25.99</f>
        <v>25.99</v>
      </c>
      <c r="C39" s="0" t="n">
        <v>0.07</v>
      </c>
      <c r="D39" s="68" t="s">
        <v>175</v>
      </c>
      <c r="E39" s="70" t="n">
        <f aca="false">B39*C39</f>
        <v>1.8193</v>
      </c>
    </row>
    <row r="40" customFormat="false" ht="15" hidden="false" customHeight="false" outlineLevel="0" collapsed="false">
      <c r="B40" s="71"/>
    </row>
    <row r="41" customFormat="false" ht="15" hidden="false" customHeight="false" outlineLevel="0" collapsed="false">
      <c r="B41" s="65" t="s">
        <v>165</v>
      </c>
    </row>
    <row r="42" customFormat="false" ht="15" hidden="false" customHeight="false" outlineLevel="0" collapsed="false">
      <c r="A42" s="0" t="n">
        <v>8</v>
      </c>
      <c r="B42" s="0" t="s">
        <v>184</v>
      </c>
      <c r="C42" s="0" t="s">
        <v>185</v>
      </c>
      <c r="D42" s="70" t="n">
        <v>1</v>
      </c>
    </row>
    <row r="43" customFormat="false" ht="15" hidden="false" customHeight="false" outlineLevel="0" collapsed="false">
      <c r="C43" s="64"/>
    </row>
    <row r="44" customFormat="false" ht="15" hidden="false" customHeight="false" outlineLevel="0" collapsed="false">
      <c r="A44" s="0" t="n">
        <v>10</v>
      </c>
      <c r="B44" s="65" t="s">
        <v>186</v>
      </c>
      <c r="C44" s="0" t="s">
        <v>175</v>
      </c>
      <c r="D44" s="70" t="n">
        <f aca="false">F34+E39</f>
        <v>12.7381</v>
      </c>
    </row>
    <row r="45" customFormat="false" ht="15" hidden="false" customHeight="false" outlineLevel="0" collapsed="false">
      <c r="C45" s="64"/>
    </row>
    <row r="46" customFormat="false" ht="15" hidden="false" customHeight="false" outlineLevel="0" collapsed="false">
      <c r="A46" s="0" t="n">
        <v>9</v>
      </c>
      <c r="B46" s="65" t="s">
        <v>187</v>
      </c>
      <c r="C46" s="65"/>
    </row>
    <row r="47" customFormat="false" ht="15" hidden="false" customHeight="false" outlineLevel="0" collapsed="false">
      <c r="B47" s="0" t="s">
        <v>188</v>
      </c>
    </row>
    <row r="48" customFormat="false" ht="15" hidden="false" customHeight="false" outlineLevel="0" collapsed="false">
      <c r="B48" s="0" t="s">
        <v>171</v>
      </c>
      <c r="C48" s="0" t="s">
        <v>172</v>
      </c>
      <c r="D48" s="0" t="s">
        <v>173</v>
      </c>
      <c r="E48" s="0" t="s">
        <v>174</v>
      </c>
      <c r="F48" s="68" t="s">
        <v>175</v>
      </c>
    </row>
    <row r="49" customFormat="false" ht="15" hidden="false" customHeight="false" outlineLevel="0" collapsed="false">
      <c r="B49" s="0" t="n">
        <v>3.3</v>
      </c>
      <c r="C49" s="0" t="n">
        <v>1.14</v>
      </c>
      <c r="D49" s="0" t="n">
        <v>1.8</v>
      </c>
      <c r="E49" s="0" t="n">
        <v>1</v>
      </c>
      <c r="F49" s="68" t="n">
        <f aca="false">B49*C49*D49*E49</f>
        <v>6.7716</v>
      </c>
    </row>
    <row r="51" customFormat="false" ht="15" hidden="false" customHeight="false" outlineLevel="0" collapsed="false">
      <c r="B51" s="0" t="s">
        <v>189</v>
      </c>
    </row>
    <row r="52" customFormat="false" ht="15" hidden="false" customHeight="false" outlineLevel="0" collapsed="false">
      <c r="B52" s="0" t="s">
        <v>171</v>
      </c>
      <c r="C52" s="0" t="s">
        <v>172</v>
      </c>
      <c r="D52" s="0" t="s">
        <v>173</v>
      </c>
      <c r="E52" s="0" t="s">
        <v>174</v>
      </c>
      <c r="F52" s="68" t="s">
        <v>175</v>
      </c>
    </row>
    <row r="53" customFormat="false" ht="15" hidden="false" customHeight="false" outlineLevel="0" collapsed="false">
      <c r="B53" s="0" t="n">
        <v>3.3</v>
      </c>
      <c r="C53" s="0" t="n">
        <v>1.14</v>
      </c>
      <c r="D53" s="0" t="n">
        <v>1.8</v>
      </c>
      <c r="E53" s="0" t="n">
        <v>1</v>
      </c>
      <c r="F53" s="64" t="n">
        <f aca="false">B53*C53*D53*E53</f>
        <v>6.7716</v>
      </c>
    </row>
    <row r="55" customFormat="false" ht="15" hidden="false" customHeight="false" outlineLevel="0" collapsed="false">
      <c r="B55" s="0" t="s">
        <v>190</v>
      </c>
    </row>
    <row r="56" customFormat="false" ht="15" hidden="false" customHeight="false" outlineLevel="0" collapsed="false">
      <c r="B56" s="0" t="s">
        <v>171</v>
      </c>
      <c r="C56" s="0" t="s">
        <v>172</v>
      </c>
      <c r="D56" s="0" t="s">
        <v>173</v>
      </c>
      <c r="E56" s="0" t="s">
        <v>174</v>
      </c>
      <c r="F56" s="68" t="s">
        <v>175</v>
      </c>
    </row>
    <row r="57" customFormat="false" ht="15" hidden="false" customHeight="false" outlineLevel="0" collapsed="false">
      <c r="B57" s="0" t="n">
        <v>3</v>
      </c>
      <c r="C57" s="0" t="n">
        <v>1</v>
      </c>
      <c r="D57" s="0" t="n">
        <v>1.8</v>
      </c>
      <c r="E57" s="0" t="n">
        <v>1</v>
      </c>
      <c r="F57" s="64" t="n">
        <f aca="false">B57*C57*D57*E57</f>
        <v>5.4</v>
      </c>
    </row>
    <row r="59" customFormat="false" ht="15" hidden="false" customHeight="false" outlineLevel="0" collapsed="false">
      <c r="B59" s="0" t="s">
        <v>191</v>
      </c>
    </row>
    <row r="60" customFormat="false" ht="15" hidden="false" customHeight="false" outlineLevel="0" collapsed="false">
      <c r="B60" s="0" t="s">
        <v>171</v>
      </c>
      <c r="C60" s="0" t="s">
        <v>172</v>
      </c>
      <c r="D60" s="0" t="s">
        <v>173</v>
      </c>
      <c r="E60" s="0" t="s">
        <v>174</v>
      </c>
      <c r="F60" s="68" t="s">
        <v>175</v>
      </c>
    </row>
    <row r="61" customFormat="false" ht="15" hidden="false" customHeight="false" outlineLevel="0" collapsed="false">
      <c r="B61" s="0" t="n">
        <v>4.09</v>
      </c>
      <c r="C61" s="0" t="n">
        <v>1</v>
      </c>
      <c r="D61" s="0" t="n">
        <v>1.8</v>
      </c>
      <c r="E61" s="0" t="n">
        <v>1</v>
      </c>
      <c r="F61" s="64" t="n">
        <f aca="false">B61*C61*D61*E61</f>
        <v>7.362</v>
      </c>
    </row>
    <row r="63" customFormat="false" ht="15" hidden="false" customHeight="false" outlineLevel="0" collapsed="false">
      <c r="B63" s="0" t="s">
        <v>192</v>
      </c>
    </row>
    <row r="64" customFormat="false" ht="15" hidden="false" customHeight="false" outlineLevel="0" collapsed="false">
      <c r="B64" s="0" t="s">
        <v>171</v>
      </c>
      <c r="C64" s="0" t="s">
        <v>172</v>
      </c>
      <c r="D64" s="0" t="s">
        <v>173</v>
      </c>
      <c r="E64" s="0" t="s">
        <v>174</v>
      </c>
      <c r="F64" s="68" t="s">
        <v>175</v>
      </c>
    </row>
    <row r="65" customFormat="false" ht="15" hidden="false" customHeight="false" outlineLevel="0" collapsed="false">
      <c r="B65" s="0" t="n">
        <v>1</v>
      </c>
      <c r="C65" s="0" t="n">
        <v>1.25</v>
      </c>
      <c r="D65" s="0" t="n">
        <v>2.1</v>
      </c>
      <c r="E65" s="0" t="n">
        <v>1</v>
      </c>
      <c r="F65" s="64" t="n">
        <f aca="false">B65*C65*D65*E65</f>
        <v>2.625</v>
      </c>
    </row>
    <row r="67" customFormat="false" ht="15" hidden="false" customHeight="false" outlineLevel="0" collapsed="false">
      <c r="B67" s="0" t="s">
        <v>193</v>
      </c>
    </row>
    <row r="68" customFormat="false" ht="15" hidden="false" customHeight="false" outlineLevel="0" collapsed="false">
      <c r="B68" s="0" t="s">
        <v>171</v>
      </c>
      <c r="C68" s="0" t="s">
        <v>172</v>
      </c>
      <c r="D68" s="0" t="s">
        <v>173</v>
      </c>
      <c r="E68" s="0" t="s">
        <v>174</v>
      </c>
      <c r="F68" s="68" t="s">
        <v>175</v>
      </c>
    </row>
    <row r="69" customFormat="false" ht="15" hidden="false" customHeight="false" outlineLevel="0" collapsed="false">
      <c r="B69" s="0" t="n">
        <v>1</v>
      </c>
      <c r="C69" s="0" t="n">
        <v>1.25</v>
      </c>
      <c r="D69" s="0" t="n">
        <v>2.1</v>
      </c>
      <c r="E69" s="0" t="n">
        <v>1</v>
      </c>
      <c r="F69" s="64" t="n">
        <f aca="false">B69*C69*D69*E69</f>
        <v>2.625</v>
      </c>
    </row>
    <row r="71" customFormat="false" ht="15" hidden="false" customHeight="false" outlineLevel="0" collapsed="false">
      <c r="E71" s="0" t="s">
        <v>194</v>
      </c>
      <c r="F71" s="70" t="n">
        <f aca="false">F49+F53+F57+F61+F65+F69</f>
        <v>31.5552</v>
      </c>
    </row>
    <row r="73" customFormat="false" ht="15" hidden="false" customHeight="false" outlineLevel="0" collapsed="false">
      <c r="B73" s="65" t="s">
        <v>195</v>
      </c>
    </row>
    <row r="74" customFormat="false" ht="15" hidden="false" customHeight="false" outlineLevel="0" collapsed="false">
      <c r="A74" s="0" t="n">
        <v>11</v>
      </c>
      <c r="B74" s="72" t="s">
        <v>196</v>
      </c>
    </row>
    <row r="75" customFormat="false" ht="15" hidden="false" customHeight="false" outlineLevel="0" collapsed="false">
      <c r="B75" s="72" t="s">
        <v>197</v>
      </c>
      <c r="D75" s="72" t="s">
        <v>198</v>
      </c>
      <c r="E75" s="70" t="n">
        <f aca="false">15.18*9.9+(4.24*4.24)</f>
        <v>168.2596</v>
      </c>
    </row>
    <row r="76" s="72" customFormat="true" ht="15" hidden="false" customHeight="false" outlineLevel="0" collapsed="false">
      <c r="D76" s="73"/>
      <c r="F76" s="74"/>
    </row>
    <row r="77" s="72" customFormat="true" ht="15" hidden="false" customHeight="false" outlineLevel="0" collapsed="false">
      <c r="A77" s="72" t="n">
        <v>12</v>
      </c>
      <c r="B77" s="72" t="s">
        <v>199</v>
      </c>
      <c r="D77" s="73"/>
      <c r="F77" s="74"/>
    </row>
    <row r="78" s="72" customFormat="true" ht="15" hidden="false" customHeight="false" outlineLevel="0" collapsed="false">
      <c r="B78" s="72" t="s">
        <v>171</v>
      </c>
      <c r="C78" s="72" t="s">
        <v>172</v>
      </c>
      <c r="D78" s="73" t="s">
        <v>200</v>
      </c>
      <c r="F78" s="74"/>
    </row>
    <row r="79" s="72" customFormat="true" ht="15" hidden="false" customHeight="false" outlineLevel="0" collapsed="false">
      <c r="B79" s="72" t="n">
        <f aca="false">15.18+8.87+8.87+8.87+9.9+8.49+8.49+8.49+8.57+5.19+4.24+4.24</f>
        <v>99.4</v>
      </c>
      <c r="C79" s="72" t="n">
        <v>0.3</v>
      </c>
      <c r="D79" s="73" t="n">
        <v>0.3</v>
      </c>
      <c r="E79" s="72" t="s">
        <v>175</v>
      </c>
      <c r="F79" s="70" t="n">
        <f aca="false">B79*C79*D79</f>
        <v>8.946</v>
      </c>
    </row>
    <row r="80" s="72" customFormat="true" ht="15" hidden="false" customHeight="false" outlineLevel="0" collapsed="false">
      <c r="D80" s="73"/>
      <c r="E80" s="73"/>
      <c r="F80" s="74"/>
    </row>
    <row r="81" s="72" customFormat="true" ht="15" hidden="false" customHeight="false" outlineLevel="0" collapsed="false">
      <c r="A81" s="72" t="n">
        <v>13</v>
      </c>
      <c r="B81" s="72" t="s">
        <v>201</v>
      </c>
      <c r="D81" s="73"/>
      <c r="E81" s="73"/>
      <c r="F81" s="74"/>
    </row>
    <row r="82" s="72" customFormat="true" ht="15" hidden="false" customHeight="false" outlineLevel="0" collapsed="false">
      <c r="B82" s="72" t="s">
        <v>174</v>
      </c>
      <c r="C82" s="72" t="s">
        <v>200</v>
      </c>
      <c r="D82" s="73" t="s">
        <v>172</v>
      </c>
      <c r="F82" s="74"/>
    </row>
    <row r="83" s="72" customFormat="true" ht="15" hidden="false" customHeight="false" outlineLevel="0" collapsed="false">
      <c r="B83" s="73" t="n">
        <v>29</v>
      </c>
      <c r="C83" s="73" t="n">
        <v>1.5</v>
      </c>
      <c r="D83" s="72" t="n">
        <v>0.2</v>
      </c>
      <c r="E83" s="73" t="s">
        <v>202</v>
      </c>
      <c r="F83" s="70" t="n">
        <f aca="false">B83*C83*D83</f>
        <v>8.7</v>
      </c>
    </row>
    <row r="84" s="72" customFormat="true" ht="15" hidden="false" customHeight="false" outlineLevel="0" collapsed="false">
      <c r="B84" s="73"/>
      <c r="C84" s="73"/>
      <c r="E84" s="73"/>
      <c r="F84" s="74"/>
    </row>
    <row r="85" s="72" customFormat="true" ht="15" hidden="false" customHeight="false" outlineLevel="0" collapsed="false">
      <c r="A85" s="72" t="n">
        <v>14</v>
      </c>
      <c r="B85" s="73" t="s">
        <v>203</v>
      </c>
      <c r="C85" s="73"/>
      <c r="E85" s="73"/>
      <c r="F85" s="74"/>
    </row>
    <row r="86" s="72" customFormat="true" ht="15" hidden="false" customHeight="false" outlineLevel="0" collapsed="false">
      <c r="B86" s="73" t="s">
        <v>171</v>
      </c>
      <c r="C86" s="73" t="s">
        <v>174</v>
      </c>
      <c r="E86" s="73"/>
      <c r="F86" s="74"/>
    </row>
    <row r="87" s="72" customFormat="true" ht="15" hidden="false" customHeight="false" outlineLevel="0" collapsed="false">
      <c r="B87" s="73" t="n">
        <f aca="false">B79</f>
        <v>99.4</v>
      </c>
      <c r="C87" s="73" t="n">
        <v>2</v>
      </c>
      <c r="D87" s="72" t="s">
        <v>198</v>
      </c>
      <c r="E87" s="70" t="n">
        <f aca="false">B87*C87</f>
        <v>198.8</v>
      </c>
      <c r="F87" s="74"/>
    </row>
    <row r="88" s="72" customFormat="true" ht="15" hidden="false" customHeight="false" outlineLevel="0" collapsed="false">
      <c r="B88" s="73"/>
      <c r="C88" s="73"/>
      <c r="E88" s="73"/>
      <c r="F88" s="74"/>
    </row>
    <row r="89" s="72" customFormat="true" ht="15" hidden="false" customHeight="false" outlineLevel="0" collapsed="false">
      <c r="A89" s="72" t="n">
        <v>15</v>
      </c>
      <c r="B89" s="73" t="s">
        <v>204</v>
      </c>
      <c r="C89" s="73"/>
      <c r="E89" s="73"/>
      <c r="F89" s="74"/>
    </row>
    <row r="90" s="72" customFormat="true" ht="15" hidden="false" customHeight="false" outlineLevel="0" collapsed="false">
      <c r="B90" s="73" t="s">
        <v>171</v>
      </c>
      <c r="C90" s="73" t="s">
        <v>172</v>
      </c>
      <c r="E90" s="73"/>
      <c r="F90" s="74"/>
    </row>
    <row r="91" s="72" customFormat="true" ht="15" hidden="false" customHeight="false" outlineLevel="0" collapsed="false">
      <c r="B91" s="73" t="n">
        <f aca="false">78.2+25.59</f>
        <v>103.79</v>
      </c>
      <c r="C91" s="73" t="n">
        <v>0.02</v>
      </c>
      <c r="D91" s="72" t="s">
        <v>175</v>
      </c>
      <c r="E91" s="70" t="n">
        <f aca="false">B91*C91</f>
        <v>2.0758</v>
      </c>
      <c r="F91" s="74"/>
    </row>
    <row r="92" s="72" customFormat="true" ht="15" hidden="false" customHeight="false" outlineLevel="0" collapsed="false">
      <c r="B92" s="73"/>
      <c r="C92" s="73"/>
      <c r="E92" s="73"/>
      <c r="F92" s="74"/>
    </row>
    <row r="93" s="72" customFormat="true" ht="15" hidden="false" customHeight="false" outlineLevel="0" collapsed="false">
      <c r="A93" s="72" t="n">
        <v>16</v>
      </c>
      <c r="B93" s="65" t="s">
        <v>74</v>
      </c>
      <c r="C93" s="65"/>
      <c r="D93" s="65"/>
      <c r="E93" s="65"/>
      <c r="F93" s="74"/>
    </row>
    <row r="94" s="72" customFormat="true" ht="15" hidden="false" customHeight="true" outlineLevel="0" collapsed="false">
      <c r="B94" s="75" t="s">
        <v>205</v>
      </c>
      <c r="C94" s="76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8"/>
      <c r="S94" s="78"/>
      <c r="T94" s="78"/>
    </row>
    <row r="95" s="72" customFormat="true" ht="15" hidden="false" customHeight="false" outlineLevel="0" collapsed="false">
      <c r="B95" s="79" t="s">
        <v>206</v>
      </c>
      <c r="C95" s="76"/>
      <c r="D95" s="80"/>
      <c r="E95" s="80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76"/>
      <c r="R95" s="81"/>
      <c r="S95" s="81"/>
      <c r="T95" s="81"/>
    </row>
    <row r="96" s="72" customFormat="true" ht="15" hidden="false" customHeight="false" outlineLevel="0" collapsed="false">
      <c r="B96" s="82"/>
      <c r="C96" s="83"/>
      <c r="D96" s="84"/>
      <c r="E96" s="84"/>
      <c r="F96" s="85" t="s">
        <v>207</v>
      </c>
      <c r="G96" s="84"/>
      <c r="H96" s="85" t="s">
        <v>208</v>
      </c>
      <c r="I96" s="84"/>
      <c r="J96" s="84"/>
      <c r="K96" s="84"/>
      <c r="L96" s="84"/>
      <c r="M96" s="84"/>
      <c r="N96" s="82"/>
      <c r="O96" s="86"/>
      <c r="P96" s="86"/>
      <c r="Q96" s="76"/>
      <c r="R96" s="81"/>
      <c r="S96" s="81"/>
      <c r="T96" s="81"/>
    </row>
    <row r="97" s="72" customFormat="true" ht="15" hidden="false" customHeight="false" outlineLevel="0" collapsed="false">
      <c r="B97" s="83"/>
      <c r="C97" s="83"/>
      <c r="D97" s="87" t="s">
        <v>209</v>
      </c>
      <c r="E97" s="87" t="s">
        <v>210</v>
      </c>
      <c r="F97" s="88" t="s">
        <v>211</v>
      </c>
      <c r="G97" s="87" t="s">
        <v>210</v>
      </c>
      <c r="H97" s="87" t="s">
        <v>212</v>
      </c>
      <c r="I97" s="87" t="s">
        <v>210</v>
      </c>
      <c r="J97" s="88" t="s">
        <v>213</v>
      </c>
      <c r="K97" s="87" t="s">
        <v>214</v>
      </c>
      <c r="L97" s="89" t="s">
        <v>215</v>
      </c>
      <c r="M97" s="84"/>
      <c r="N97" s="84"/>
      <c r="O97" s="79"/>
      <c r="P97" s="79"/>
      <c r="Q97" s="79"/>
      <c r="R97" s="79"/>
      <c r="S97" s="79"/>
      <c r="T97" s="81"/>
    </row>
    <row r="98" customFormat="false" ht="15" hidden="false" customHeight="false" outlineLevel="0" collapsed="false">
      <c r="B98" s="90" t="s">
        <v>216</v>
      </c>
      <c r="C98" s="90"/>
      <c r="D98" s="91" t="n">
        <f aca="false">1.5+3.5</f>
        <v>5</v>
      </c>
      <c r="E98" s="92" t="s">
        <v>210</v>
      </c>
      <c r="F98" s="92" t="n">
        <v>24</v>
      </c>
      <c r="G98" s="92" t="s">
        <v>210</v>
      </c>
      <c r="H98" s="92" t="n">
        <v>4</v>
      </c>
      <c r="I98" s="92" t="s">
        <v>210</v>
      </c>
      <c r="J98" s="92" t="n">
        <v>0.617</v>
      </c>
      <c r="K98" s="87" t="s">
        <v>214</v>
      </c>
      <c r="L98" s="92" t="n">
        <f aca="false">ROUND((D98*F98*H98*J98),2)</f>
        <v>296.16</v>
      </c>
      <c r="M98" s="84"/>
      <c r="N98" s="93" t="s">
        <v>217</v>
      </c>
      <c r="O98" s="82"/>
      <c r="P98" s="79"/>
      <c r="Q98" s="79"/>
      <c r="R98" s="79"/>
      <c r="S98" s="79"/>
      <c r="T98" s="81"/>
    </row>
    <row r="99" customFormat="false" ht="30" hidden="false" customHeight="false" outlineLevel="0" collapsed="false">
      <c r="B99" s="90" t="s">
        <v>218</v>
      </c>
      <c r="C99" s="90"/>
      <c r="D99" s="91" t="n">
        <v>0.7</v>
      </c>
      <c r="E99" s="92" t="s">
        <v>210</v>
      </c>
      <c r="F99" s="92" t="n">
        <v>25</v>
      </c>
      <c r="G99" s="92" t="s">
        <v>210</v>
      </c>
      <c r="H99" s="92" t="n">
        <v>12</v>
      </c>
      <c r="I99" s="92" t="s">
        <v>210</v>
      </c>
      <c r="J99" s="92" t="n">
        <v>0.245</v>
      </c>
      <c r="K99" s="87" t="s">
        <v>214</v>
      </c>
      <c r="L99" s="92" t="n">
        <f aca="false">ROUND((D99*F99*H99*J99),2)</f>
        <v>51.45</v>
      </c>
      <c r="M99" s="84"/>
      <c r="N99" s="93" t="s">
        <v>219</v>
      </c>
      <c r="O99" s="84"/>
      <c r="P99" s="86"/>
      <c r="Q99" s="76"/>
      <c r="R99" s="81"/>
      <c r="S99" s="81"/>
      <c r="T99" s="81"/>
    </row>
    <row r="100" customFormat="false" ht="15" hidden="false" customHeight="true" outlineLevel="0" collapsed="false">
      <c r="B100" s="94"/>
      <c r="C100" s="94"/>
      <c r="D100" s="91"/>
      <c r="E100" s="92"/>
      <c r="F100" s="92"/>
      <c r="G100" s="92"/>
      <c r="H100" s="92"/>
      <c r="I100" s="92"/>
      <c r="J100" s="92" t="s">
        <v>220</v>
      </c>
      <c r="K100" s="87" t="s">
        <v>214</v>
      </c>
      <c r="L100" s="70" t="e">
        <f aca="false">SUM(L98:L100)</f>
        <v>#VALUE!</v>
      </c>
      <c r="M100" s="84"/>
      <c r="N100" s="93"/>
      <c r="O100" s="84"/>
      <c r="P100" s="86"/>
      <c r="Q100" s="76"/>
      <c r="R100" s="81"/>
      <c r="S100" s="81"/>
      <c r="T100" s="81"/>
    </row>
    <row r="101" customFormat="false" ht="15" hidden="false" customHeight="false" outlineLevel="0" collapsed="false">
      <c r="B101" s="76"/>
      <c r="C101" s="76"/>
      <c r="D101" s="86"/>
      <c r="E101" s="86"/>
      <c r="F101" s="86"/>
      <c r="G101" s="86"/>
      <c r="H101" s="86"/>
      <c r="I101" s="86"/>
      <c r="J101" s="95"/>
      <c r="K101" s="86"/>
      <c r="L101" s="86"/>
      <c r="M101" s="86"/>
      <c r="N101" s="86"/>
      <c r="O101" s="86"/>
      <c r="P101" s="86"/>
      <c r="Q101" s="76"/>
      <c r="R101" s="81"/>
      <c r="S101" s="81"/>
      <c r="T101" s="81"/>
    </row>
    <row r="102" customFormat="false" ht="15" hidden="false" customHeight="false" outlineLevel="0" collapsed="false">
      <c r="A102" s="0" t="n">
        <v>17</v>
      </c>
      <c r="B102" s="65" t="s">
        <v>221</v>
      </c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</row>
    <row r="103" customFormat="false" ht="15" hidden="false" customHeight="false" outlineLevel="0" collapsed="false">
      <c r="B103" s="0" t="s">
        <v>222</v>
      </c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customFormat="false" ht="15" hidden="false" customHeight="false" outlineLevel="0" collapsed="false">
      <c r="B104" s="0" t="s">
        <v>175</v>
      </c>
      <c r="C104" s="70" t="n">
        <f aca="false">F79+F83+E39</f>
        <v>19.4653</v>
      </c>
      <c r="D104" s="72"/>
      <c r="E104" s="73"/>
      <c r="F104" s="74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customFormat="false" ht="15" hidden="false" customHeight="false" outlineLevel="0" collapsed="false">
      <c r="B105" s="73"/>
      <c r="C105" s="73"/>
      <c r="D105" s="72"/>
      <c r="E105" s="73"/>
      <c r="F105" s="74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</row>
    <row r="106" customFormat="false" ht="15" hidden="false" customHeight="false" outlineLevel="0" collapsed="false">
      <c r="A106" s="0" t="n">
        <v>18</v>
      </c>
      <c r="B106" s="65" t="s">
        <v>223</v>
      </c>
      <c r="C106" s="73"/>
      <c r="D106" s="72"/>
      <c r="E106" s="73"/>
      <c r="F106" s="74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customFormat="false" ht="15" hidden="false" customHeight="false" outlineLevel="0" collapsed="false">
      <c r="B107" s="0" t="s">
        <v>224</v>
      </c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</row>
    <row r="108" customFormat="false" ht="15" hidden="false" customHeight="false" outlineLevel="0" collapsed="false">
      <c r="B108" s="0" t="s">
        <v>225</v>
      </c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</row>
    <row r="109" customFormat="false" ht="15" hidden="false" customHeight="false" outlineLevel="0" collapsed="false">
      <c r="B109" s="0" t="s">
        <v>171</v>
      </c>
      <c r="C109" s="0" t="s">
        <v>172</v>
      </c>
      <c r="D109" s="0" t="s">
        <v>173</v>
      </c>
      <c r="E109" s="0" t="s">
        <v>174</v>
      </c>
      <c r="F109" s="68" t="s">
        <v>226</v>
      </c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customFormat="false" ht="15" hidden="false" customHeight="false" outlineLevel="0" collapsed="false">
      <c r="B110" s="0" t="n">
        <v>7.84</v>
      </c>
      <c r="C110" s="0" t="n">
        <v>1</v>
      </c>
      <c r="D110" s="0" t="n">
        <v>0.4</v>
      </c>
      <c r="E110" s="0" t="n">
        <v>1</v>
      </c>
      <c r="F110" s="64" t="n">
        <f aca="false">B110*C110*D110*E110</f>
        <v>3.136</v>
      </c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</row>
    <row r="111" customFormat="false" ht="15" hidden="false" customHeight="false" outlineLevel="0" collapsed="false">
      <c r="H111" s="72"/>
      <c r="I111" s="72"/>
      <c r="J111" s="72"/>
      <c r="K111" s="72"/>
      <c r="L111" s="72"/>
      <c r="M111" s="72"/>
      <c r="N111" s="72"/>
      <c r="O111" s="72"/>
      <c r="P111" s="72"/>
      <c r="Q111" s="72"/>
      <c r="R111" s="72"/>
      <c r="S111" s="72"/>
      <c r="T111" s="72"/>
    </row>
    <row r="112" customFormat="false" ht="15" hidden="false" customHeight="false" outlineLevel="0" collapsed="false">
      <c r="B112" s="0" t="s">
        <v>227</v>
      </c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</row>
    <row r="113" customFormat="false" ht="15" hidden="false" customHeight="false" outlineLevel="0" collapsed="false">
      <c r="B113" s="0" t="s">
        <v>225</v>
      </c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</row>
    <row r="114" customFormat="false" ht="15" hidden="false" customHeight="false" outlineLevel="0" collapsed="false">
      <c r="B114" s="0" t="s">
        <v>171</v>
      </c>
      <c r="C114" s="0" t="s">
        <v>172</v>
      </c>
      <c r="D114" s="0" t="s">
        <v>173</v>
      </c>
      <c r="E114" s="0" t="s">
        <v>174</v>
      </c>
      <c r="F114" s="68" t="s">
        <v>226</v>
      </c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</row>
    <row r="115" customFormat="false" ht="15" hidden="false" customHeight="false" outlineLevel="0" collapsed="false">
      <c r="B115" s="0" t="n">
        <v>7.84</v>
      </c>
      <c r="C115" s="0" t="n">
        <v>1</v>
      </c>
      <c r="D115" s="0" t="n">
        <v>4</v>
      </c>
      <c r="E115" s="0" t="n">
        <v>1</v>
      </c>
      <c r="F115" s="64" t="n">
        <f aca="false">B115*C115*D115*E115</f>
        <v>31.36</v>
      </c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</row>
    <row r="116" customFormat="false" ht="15" hidden="false" customHeight="false" outlineLevel="0" collapsed="false"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</row>
    <row r="117" customFormat="false" ht="15" hidden="false" customHeight="false" outlineLevel="0" collapsed="false">
      <c r="B117" s="0" t="s">
        <v>228</v>
      </c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</row>
    <row r="118" customFormat="false" ht="15" hidden="false" customHeight="false" outlineLevel="0" collapsed="false">
      <c r="B118" s="0" t="s">
        <v>229</v>
      </c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</row>
    <row r="119" customFormat="false" ht="15" hidden="false" customHeight="false" outlineLevel="0" collapsed="false">
      <c r="B119" s="0" t="s">
        <v>171</v>
      </c>
      <c r="C119" s="0" t="s">
        <v>172</v>
      </c>
      <c r="D119" s="0" t="s">
        <v>173</v>
      </c>
      <c r="E119" s="0" t="s">
        <v>174</v>
      </c>
      <c r="F119" s="68" t="s">
        <v>226</v>
      </c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  <c r="T119" s="72"/>
    </row>
    <row r="120" customFormat="false" ht="15" hidden="false" customHeight="false" outlineLevel="0" collapsed="false">
      <c r="B120" s="0" t="n">
        <f aca="false">4.29+5.19+1.25</f>
        <v>10.73</v>
      </c>
      <c r="C120" s="0" t="n">
        <v>1</v>
      </c>
      <c r="D120" s="0" t="n">
        <v>4</v>
      </c>
      <c r="E120" s="0" t="n">
        <v>1</v>
      </c>
      <c r="F120" s="64" t="n">
        <f aca="false">B120*C120*D120*E120</f>
        <v>42.92</v>
      </c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</row>
    <row r="121" customFormat="false" ht="15" hidden="false" customHeight="false" outlineLevel="0" collapsed="false"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  <c r="T121" s="72"/>
    </row>
    <row r="122" customFormat="false" ht="15" hidden="false" customHeight="false" outlineLevel="0" collapsed="false"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</row>
    <row r="123" customFormat="false" ht="15" hidden="false" customHeight="false" outlineLevel="0" collapsed="false">
      <c r="B123" s="0" t="s">
        <v>224</v>
      </c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</row>
    <row r="124" customFormat="false" ht="15" hidden="false" customHeight="false" outlineLevel="0" collapsed="false">
      <c r="B124" s="0" t="s">
        <v>230</v>
      </c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</row>
    <row r="125" customFormat="false" ht="15" hidden="false" customHeight="false" outlineLevel="0" collapsed="false">
      <c r="B125" s="0" t="s">
        <v>171</v>
      </c>
      <c r="C125" s="0" t="s">
        <v>172</v>
      </c>
      <c r="D125" s="0" t="s">
        <v>173</v>
      </c>
      <c r="E125" s="0" t="s">
        <v>174</v>
      </c>
      <c r="F125" s="68" t="s">
        <v>226</v>
      </c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  <c r="T125" s="72"/>
    </row>
    <row r="126" customFormat="false" ht="15" hidden="false" customHeight="false" outlineLevel="0" collapsed="false">
      <c r="B126" s="0" t="n">
        <v>14.93</v>
      </c>
      <c r="C126" s="0" t="n">
        <v>1</v>
      </c>
      <c r="D126" s="0" t="n">
        <v>0.4</v>
      </c>
      <c r="E126" s="0" t="n">
        <v>1</v>
      </c>
      <c r="F126" s="64" t="n">
        <f aca="false">B126*C126*D126*E126</f>
        <v>5.972</v>
      </c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</row>
    <row r="127" customFormat="false" ht="15" hidden="false" customHeight="false" outlineLevel="0" collapsed="false"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</row>
    <row r="128" customFormat="false" ht="15" hidden="false" customHeight="false" outlineLevel="0" collapsed="false">
      <c r="B128" s="0" t="s">
        <v>224</v>
      </c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</row>
    <row r="129" customFormat="false" ht="15" hidden="false" customHeight="false" outlineLevel="0" collapsed="false">
      <c r="B129" s="0" t="s">
        <v>231</v>
      </c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</row>
    <row r="130" customFormat="false" ht="15" hidden="false" customHeight="false" outlineLevel="0" collapsed="false">
      <c r="B130" s="0" t="s">
        <v>171</v>
      </c>
      <c r="C130" s="0" t="s">
        <v>172</v>
      </c>
      <c r="D130" s="0" t="s">
        <v>173</v>
      </c>
      <c r="E130" s="0" t="s">
        <v>174</v>
      </c>
      <c r="F130" s="68" t="s">
        <v>226</v>
      </c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</row>
    <row r="131" customFormat="false" ht="15" hidden="false" customHeight="false" outlineLevel="0" collapsed="false">
      <c r="B131" s="0" t="n">
        <v>6.48</v>
      </c>
      <c r="C131" s="0" t="n">
        <v>1</v>
      </c>
      <c r="D131" s="0" t="n">
        <v>4</v>
      </c>
      <c r="E131" s="0" t="n">
        <v>1</v>
      </c>
      <c r="F131" s="64" t="n">
        <f aca="false">B131*C131*D131*E131</f>
        <v>25.92</v>
      </c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</row>
    <row r="132" customFormat="false" ht="15" hidden="false" customHeight="false" outlineLevel="0" collapsed="false"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  <c r="T132" s="72"/>
    </row>
    <row r="133" customFormat="false" ht="15" hidden="false" customHeight="false" outlineLevel="0" collapsed="false">
      <c r="B133" s="0" t="s">
        <v>231</v>
      </c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  <c r="T133" s="72"/>
    </row>
    <row r="134" customFormat="false" ht="15" hidden="false" customHeight="false" outlineLevel="0" collapsed="false">
      <c r="B134" s="0" t="s">
        <v>171</v>
      </c>
      <c r="C134" s="0" t="s">
        <v>172</v>
      </c>
      <c r="D134" s="0" t="s">
        <v>173</v>
      </c>
      <c r="E134" s="0" t="s">
        <v>174</v>
      </c>
      <c r="F134" s="68" t="s">
        <v>226</v>
      </c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</row>
    <row r="135" customFormat="false" ht="15" hidden="false" customHeight="false" outlineLevel="0" collapsed="false">
      <c r="B135" s="0" t="n">
        <v>6.48</v>
      </c>
      <c r="C135" s="0" t="n">
        <v>1</v>
      </c>
      <c r="D135" s="0" t="n">
        <v>4</v>
      </c>
      <c r="E135" s="0" t="n">
        <v>1</v>
      </c>
      <c r="F135" s="64" t="n">
        <f aca="false">B135*C135*D135*E135</f>
        <v>25.92</v>
      </c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  <c r="T135" s="72"/>
    </row>
    <row r="136" customFormat="false" ht="15" hidden="false" customHeight="false" outlineLevel="0" collapsed="false"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  <c r="T136" s="72"/>
    </row>
    <row r="137" customFormat="false" ht="15" hidden="false" customHeight="false" outlineLevel="0" collapsed="false">
      <c r="B137" s="0" t="s">
        <v>224</v>
      </c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  <c r="T137" s="72"/>
    </row>
    <row r="138" customFormat="false" ht="15" hidden="false" customHeight="false" outlineLevel="0" collapsed="false">
      <c r="B138" s="0" t="s">
        <v>232</v>
      </c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</row>
    <row r="139" customFormat="false" ht="15" hidden="false" customHeight="false" outlineLevel="0" collapsed="false">
      <c r="B139" s="0" t="s">
        <v>171</v>
      </c>
      <c r="C139" s="0" t="s">
        <v>172</v>
      </c>
      <c r="D139" s="0" t="s">
        <v>173</v>
      </c>
      <c r="E139" s="0" t="s">
        <v>174</v>
      </c>
      <c r="F139" s="68" t="s">
        <v>226</v>
      </c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  <c r="T139" s="72"/>
    </row>
    <row r="140" customFormat="false" ht="15" hidden="false" customHeight="false" outlineLevel="0" collapsed="false">
      <c r="B140" s="0" t="n">
        <v>5.52</v>
      </c>
      <c r="C140" s="0" t="n">
        <v>1</v>
      </c>
      <c r="D140" s="0" t="n">
        <v>4</v>
      </c>
      <c r="E140" s="0" t="n">
        <v>1</v>
      </c>
      <c r="F140" s="64" t="n">
        <f aca="false">B140*C140*D140*E140</f>
        <v>22.08</v>
      </c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</row>
    <row r="141" customFormat="false" ht="15" hidden="false" customHeight="false" outlineLevel="0" collapsed="false"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</row>
    <row r="142" customFormat="false" ht="15" hidden="false" customHeight="false" outlineLevel="0" collapsed="false">
      <c r="E142" s="0" t="s">
        <v>198</v>
      </c>
      <c r="F142" s="64" t="n">
        <f aca="false">F140+F135+F131+F126+F120+F115+F110</f>
        <v>157.308</v>
      </c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</row>
    <row r="143" customFormat="false" ht="15" hidden="false" customHeight="false" outlineLevel="0" collapsed="false">
      <c r="H143" s="72"/>
      <c r="I143" s="72"/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</row>
    <row r="144" customFormat="false" ht="15" hidden="false" customHeight="false" outlineLevel="0" collapsed="false">
      <c r="B144" s="0" t="s">
        <v>224</v>
      </c>
      <c r="H144" s="72"/>
      <c r="I144" s="72"/>
      <c r="J144" s="72"/>
      <c r="K144" s="72"/>
      <c r="L144" s="72"/>
      <c r="M144" s="72"/>
      <c r="N144" s="72"/>
      <c r="O144" s="72"/>
      <c r="P144" s="72"/>
      <c r="Q144" s="72"/>
      <c r="R144" s="72"/>
      <c r="S144" s="72"/>
      <c r="T144" s="72"/>
    </row>
    <row r="145" customFormat="false" ht="15" hidden="false" customHeight="false" outlineLevel="0" collapsed="false">
      <c r="B145" s="0" t="s">
        <v>233</v>
      </c>
      <c r="H145" s="72"/>
      <c r="I145" s="72"/>
      <c r="J145" s="72"/>
      <c r="K145" s="72"/>
      <c r="L145" s="72"/>
      <c r="M145" s="72"/>
      <c r="N145" s="72"/>
      <c r="O145" s="72"/>
      <c r="P145" s="72"/>
      <c r="Q145" s="72"/>
      <c r="R145" s="72"/>
      <c r="S145" s="72"/>
      <c r="T145" s="72"/>
    </row>
    <row r="146" customFormat="false" ht="15" hidden="false" customHeight="false" outlineLevel="0" collapsed="false">
      <c r="B146" s="0" t="s">
        <v>171</v>
      </c>
      <c r="C146" s="0" t="s">
        <v>172</v>
      </c>
      <c r="D146" s="0" t="s">
        <v>173</v>
      </c>
      <c r="E146" s="0" t="s">
        <v>174</v>
      </c>
      <c r="F146" s="68" t="s">
        <v>226</v>
      </c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</row>
    <row r="147" customFormat="false" ht="15" hidden="false" customHeight="false" outlineLevel="0" collapsed="false">
      <c r="B147" s="0" t="n">
        <v>4</v>
      </c>
      <c r="C147" s="0" t="n">
        <v>1</v>
      </c>
      <c r="D147" s="0" t="n">
        <v>4</v>
      </c>
      <c r="E147" s="0" t="n">
        <v>1</v>
      </c>
      <c r="F147" s="64" t="n">
        <f aca="false">B147*C147*D147*E147</f>
        <v>16</v>
      </c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</row>
    <row r="148" customFormat="false" ht="15" hidden="false" customHeight="false" outlineLevel="0" collapsed="false"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</row>
    <row r="149" customFormat="false" ht="15" hidden="false" customHeight="false" outlineLevel="0" collapsed="false">
      <c r="B149" s="0" t="s">
        <v>228</v>
      </c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</row>
    <row r="150" customFormat="false" ht="15" hidden="false" customHeight="false" outlineLevel="0" collapsed="false">
      <c r="B150" s="0" t="s">
        <v>233</v>
      </c>
      <c r="H150" s="72"/>
      <c r="I150" s="72"/>
      <c r="J150" s="72"/>
      <c r="K150" s="72"/>
      <c r="L150" s="72"/>
      <c r="M150" s="72"/>
      <c r="N150" s="72"/>
      <c r="O150" s="72"/>
      <c r="P150" s="72"/>
      <c r="Q150" s="72"/>
      <c r="R150" s="72"/>
      <c r="S150" s="72"/>
      <c r="T150" s="72"/>
    </row>
    <row r="151" customFormat="false" ht="15" hidden="false" customHeight="false" outlineLevel="0" collapsed="false">
      <c r="B151" s="0" t="s">
        <v>171</v>
      </c>
      <c r="C151" s="0" t="s">
        <v>172</v>
      </c>
      <c r="D151" s="0" t="s">
        <v>173</v>
      </c>
      <c r="E151" s="0" t="s">
        <v>174</v>
      </c>
      <c r="F151" s="68" t="s">
        <v>226</v>
      </c>
      <c r="H151" s="72"/>
      <c r="I151" s="72"/>
      <c r="J151" s="72"/>
      <c r="K151" s="72"/>
      <c r="L151" s="72"/>
      <c r="M151" s="72"/>
      <c r="N151" s="72"/>
      <c r="O151" s="72"/>
      <c r="P151" s="72"/>
      <c r="Q151" s="72"/>
      <c r="R151" s="72"/>
      <c r="S151" s="72"/>
      <c r="T151" s="72"/>
    </row>
    <row r="152" customFormat="false" ht="15" hidden="false" customHeight="false" outlineLevel="0" collapsed="false">
      <c r="B152" s="0" t="n">
        <v>4</v>
      </c>
      <c r="C152" s="0" t="n">
        <v>1</v>
      </c>
      <c r="D152" s="0" t="n">
        <v>4</v>
      </c>
      <c r="E152" s="0" t="n">
        <v>1</v>
      </c>
      <c r="F152" s="64" t="n">
        <f aca="false">B152*C152*D152*E152</f>
        <v>16</v>
      </c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</row>
    <row r="153" customFormat="false" ht="15" hidden="false" customHeight="false" outlineLevel="0" collapsed="false"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</row>
    <row r="154" customFormat="false" ht="15" hidden="false" customHeight="false" outlineLevel="0" collapsed="false"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</row>
    <row r="155" customFormat="false" ht="15" hidden="false" customHeight="false" outlineLevel="0" collapsed="false">
      <c r="B155" s="0" t="s">
        <v>234</v>
      </c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</row>
    <row r="156" customFormat="false" ht="15" hidden="false" customHeight="false" outlineLevel="0" collapsed="false">
      <c r="B156" s="0" t="s">
        <v>172</v>
      </c>
      <c r="C156" s="0" t="s">
        <v>173</v>
      </c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customFormat="false" ht="15" hidden="false" customHeight="false" outlineLevel="0" collapsed="false">
      <c r="B157" s="0" t="n">
        <v>1.65</v>
      </c>
      <c r="C157" s="67" t="n">
        <v>3</v>
      </c>
      <c r="D157" s="0" t="n">
        <f aca="false">C157*B157</f>
        <v>4.95</v>
      </c>
      <c r="H157" s="72"/>
      <c r="I157" s="72"/>
      <c r="J157" s="72"/>
      <c r="K157" s="72"/>
      <c r="L157" s="72"/>
      <c r="M157" s="72"/>
      <c r="N157" s="72"/>
      <c r="O157" s="72"/>
      <c r="P157" s="72"/>
      <c r="Q157" s="72"/>
      <c r="R157" s="72"/>
      <c r="S157" s="72"/>
      <c r="T157" s="72"/>
    </row>
    <row r="158" customFormat="false" ht="15" hidden="false" customHeight="false" outlineLevel="0" collapsed="false">
      <c r="H158" s="72"/>
      <c r="I158" s="72"/>
      <c r="J158" s="72"/>
      <c r="K158" s="72"/>
      <c r="L158" s="72"/>
      <c r="M158" s="72"/>
      <c r="N158" s="72"/>
      <c r="O158" s="72"/>
      <c r="P158" s="72"/>
      <c r="Q158" s="72"/>
      <c r="R158" s="72"/>
      <c r="S158" s="72"/>
      <c r="T158" s="72"/>
    </row>
    <row r="159" customFormat="false" ht="15" hidden="false" customHeight="false" outlineLevel="0" collapsed="false">
      <c r="E159" s="0" t="s">
        <v>198</v>
      </c>
      <c r="F159" s="70" t="n">
        <f aca="false">F142+F147+F152+D157</f>
        <v>194.258</v>
      </c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</row>
    <row r="160" customFormat="false" ht="15" hidden="false" customHeight="false" outlineLevel="0" collapsed="false">
      <c r="B160" s="72"/>
      <c r="C160" s="72"/>
      <c r="D160" s="72"/>
      <c r="E160" s="72"/>
      <c r="F160" s="74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</row>
    <row r="161" customFormat="false" ht="15" hidden="false" customHeight="false" outlineLevel="0" collapsed="false">
      <c r="A161" s="0" t="n">
        <v>19</v>
      </c>
      <c r="B161" s="65" t="s">
        <v>235</v>
      </c>
      <c r="C161" s="72"/>
      <c r="D161" s="72"/>
      <c r="E161" s="72"/>
      <c r="F161" s="74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</row>
    <row r="162" customFormat="false" ht="15" hidden="false" customHeight="false" outlineLevel="0" collapsed="false">
      <c r="B162" s="0" t="s">
        <v>175</v>
      </c>
      <c r="C162" s="73" t="n">
        <v>9</v>
      </c>
      <c r="D162" s="72"/>
      <c r="E162" s="72"/>
      <c r="F162" s="74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</row>
    <row r="163" customFormat="false" ht="15" hidden="false" customHeight="false" outlineLevel="0" collapsed="false">
      <c r="B163" s="72"/>
      <c r="C163" s="72"/>
      <c r="D163" s="72"/>
      <c r="E163" s="72"/>
      <c r="F163" s="74"/>
      <c r="G163" s="72"/>
      <c r="H163" s="72"/>
      <c r="I163" s="72"/>
      <c r="J163" s="72"/>
      <c r="K163" s="72"/>
      <c r="L163" s="72"/>
      <c r="M163" s="72"/>
      <c r="N163" s="72"/>
      <c r="O163" s="72"/>
      <c r="P163" s="72"/>
      <c r="Q163" s="72"/>
      <c r="R163" s="72"/>
      <c r="S163" s="72"/>
      <c r="T163" s="72"/>
    </row>
    <row r="164" customFormat="false" ht="15" hidden="false" customHeight="false" outlineLevel="0" collapsed="false">
      <c r="D164" s="72"/>
      <c r="E164" s="72"/>
      <c r="F164" s="74"/>
      <c r="G164" s="72"/>
      <c r="H164" s="72"/>
      <c r="I164" s="72"/>
      <c r="J164" s="72"/>
      <c r="K164" s="72"/>
      <c r="L164" s="72"/>
      <c r="M164" s="72"/>
      <c r="N164" s="72"/>
      <c r="O164" s="72"/>
      <c r="P164" s="72"/>
      <c r="Q164" s="72"/>
      <c r="R164" s="72"/>
      <c r="S164" s="72"/>
      <c r="T164" s="72"/>
    </row>
    <row r="165" customFormat="false" ht="15" hidden="false" customHeight="false" outlineLevel="0" collapsed="false">
      <c r="A165" s="0" t="n">
        <v>20</v>
      </c>
      <c r="B165" s="65" t="s">
        <v>236</v>
      </c>
      <c r="C165" s="65"/>
      <c r="D165" s="72"/>
      <c r="E165" s="72"/>
      <c r="F165" s="74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</row>
    <row r="166" customFormat="false" ht="15" hidden="false" customHeight="false" outlineLevel="0" collapsed="false">
      <c r="B166" s="72" t="s">
        <v>198</v>
      </c>
      <c r="C166" s="70" t="n">
        <f aca="false">(8.63*9.9)+(6.61*2)+(4.24*5.19)</f>
        <v>120.6626</v>
      </c>
      <c r="D166" s="72"/>
      <c r="E166" s="72"/>
      <c r="F166" s="74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</row>
    <row r="167" customFormat="false" ht="15" hidden="false" customHeight="false" outlineLevel="0" collapsed="false">
      <c r="B167" s="72"/>
      <c r="C167" s="72"/>
      <c r="D167" s="72"/>
      <c r="E167" s="72"/>
      <c r="F167" s="74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</row>
    <row r="168" customFormat="false" ht="15" hidden="false" customHeight="false" outlineLevel="0" collapsed="false">
      <c r="A168" s="0" t="n">
        <v>21</v>
      </c>
      <c r="B168" s="65" t="s">
        <v>237</v>
      </c>
      <c r="C168" s="65"/>
      <c r="D168" s="72"/>
      <c r="E168" s="72"/>
      <c r="F168" s="74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</row>
    <row r="169" customFormat="false" ht="15" hidden="false" customHeight="false" outlineLevel="0" collapsed="false">
      <c r="B169" s="0" t="s">
        <v>198</v>
      </c>
      <c r="C169" s="70" t="n">
        <f aca="false">(6.48*8.57)+(4.24*5.19)</f>
        <v>77.5392</v>
      </c>
      <c r="D169" s="72"/>
      <c r="E169" s="72"/>
      <c r="F169" s="74"/>
      <c r="G169" s="72"/>
      <c r="H169" s="72"/>
      <c r="I169" s="72"/>
      <c r="J169" s="72"/>
      <c r="K169" s="72"/>
      <c r="L169" s="72"/>
      <c r="M169" s="72"/>
      <c r="N169" s="72"/>
      <c r="O169" s="72"/>
      <c r="P169" s="72"/>
      <c r="Q169" s="72"/>
      <c r="R169" s="72"/>
      <c r="S169" s="72"/>
      <c r="T169" s="72"/>
    </row>
    <row r="170" customFormat="false" ht="15" hidden="false" customHeight="false" outlineLevel="0" collapsed="false">
      <c r="B170" s="72"/>
      <c r="C170" s="72"/>
      <c r="D170" s="72"/>
      <c r="E170" s="72"/>
      <c r="F170" s="74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</row>
    <row r="171" customFormat="false" ht="15" hidden="false" customHeight="false" outlineLevel="0" collapsed="false">
      <c r="A171" s="0" t="n">
        <v>22</v>
      </c>
      <c r="B171" s="65" t="s">
        <v>238</v>
      </c>
      <c r="C171" s="65"/>
      <c r="D171" s="65"/>
      <c r="E171" s="72"/>
      <c r="F171" s="74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</row>
    <row r="172" customFormat="false" ht="15" hidden="false" customHeight="false" outlineLevel="0" collapsed="false">
      <c r="B172" s="0" t="s">
        <v>198</v>
      </c>
      <c r="C172" s="70" t="n">
        <f aca="false">(15.18*2)+(2*3.15)</f>
        <v>36.66</v>
      </c>
      <c r="D172" s="72"/>
      <c r="E172" s="72"/>
      <c r="F172" s="74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</row>
    <row r="173" customFormat="false" ht="15" hidden="false" customHeight="false" outlineLevel="0" collapsed="false">
      <c r="B173" s="72"/>
      <c r="C173" s="72"/>
      <c r="D173" s="72"/>
      <c r="E173" s="72"/>
      <c r="F173" s="74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</row>
    <row r="174" customFormat="false" ht="15" hidden="false" customHeight="false" outlineLevel="0" collapsed="false">
      <c r="A174" s="0" t="n">
        <v>23</v>
      </c>
      <c r="B174" s="65" t="s">
        <v>239</v>
      </c>
      <c r="C174" s="72"/>
      <c r="D174" s="72"/>
      <c r="E174" s="72"/>
      <c r="F174" s="74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</row>
    <row r="175" customFormat="false" ht="15" hidden="false" customHeight="false" outlineLevel="0" collapsed="false">
      <c r="B175" s="0" t="s">
        <v>240</v>
      </c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</row>
    <row r="176" customFormat="false" ht="15" hidden="false" customHeight="false" outlineLevel="0" collapsed="false">
      <c r="B176" s="0" t="s">
        <v>188</v>
      </c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</row>
    <row r="177" customFormat="false" ht="15" hidden="false" customHeight="false" outlineLevel="0" collapsed="false">
      <c r="B177" s="0" t="s">
        <v>171</v>
      </c>
      <c r="C177" s="0" t="s">
        <v>172</v>
      </c>
      <c r="D177" s="0" t="s">
        <v>173</v>
      </c>
      <c r="E177" s="0" t="s">
        <v>174</v>
      </c>
      <c r="F177" s="68" t="s">
        <v>32</v>
      </c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</row>
    <row r="178" customFormat="false" ht="15" hidden="false" customHeight="false" outlineLevel="0" collapsed="false">
      <c r="B178" s="0" t="n">
        <v>3.3</v>
      </c>
      <c r="C178" s="0" t="n">
        <v>1.14</v>
      </c>
      <c r="D178" s="0" t="n">
        <v>1.8</v>
      </c>
      <c r="E178" s="0" t="n">
        <v>1</v>
      </c>
      <c r="F178" s="64" t="n">
        <f aca="false">B178*C178</f>
        <v>3.762</v>
      </c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</row>
    <row r="179" customFormat="false" ht="15" hidden="false" customHeight="false" outlineLevel="0" collapsed="false"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</row>
    <row r="180" customFormat="false" ht="15" hidden="false" customHeight="false" outlineLevel="0" collapsed="false">
      <c r="B180" s="0" t="s">
        <v>189</v>
      </c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</row>
    <row r="181" customFormat="false" ht="15" hidden="false" customHeight="false" outlineLevel="0" collapsed="false">
      <c r="B181" s="0" t="s">
        <v>171</v>
      </c>
      <c r="C181" s="0" t="s">
        <v>172</v>
      </c>
      <c r="D181" s="0" t="s">
        <v>173</v>
      </c>
      <c r="E181" s="0" t="s">
        <v>174</v>
      </c>
      <c r="F181" s="68" t="s">
        <v>226</v>
      </c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</row>
    <row r="182" customFormat="false" ht="15" hidden="false" customHeight="false" outlineLevel="0" collapsed="false">
      <c r="B182" s="0" t="n">
        <v>3.3</v>
      </c>
      <c r="C182" s="0" t="n">
        <v>1.14</v>
      </c>
      <c r="D182" s="0" t="n">
        <v>1.8</v>
      </c>
      <c r="E182" s="0" t="n">
        <v>1</v>
      </c>
      <c r="F182" s="64" t="n">
        <f aca="false">B182*C182</f>
        <v>3.762</v>
      </c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</row>
    <row r="183" customFormat="false" ht="15" hidden="false" customHeight="false" outlineLevel="0" collapsed="false"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</row>
    <row r="184" customFormat="false" ht="15" hidden="false" customHeight="false" outlineLevel="0" collapsed="false">
      <c r="B184" s="0" t="s">
        <v>241</v>
      </c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</row>
    <row r="185" customFormat="false" ht="15" hidden="false" customHeight="false" outlineLevel="0" collapsed="false">
      <c r="B185" s="0" t="s">
        <v>171</v>
      </c>
      <c r="C185" s="0" t="s">
        <v>172</v>
      </c>
      <c r="D185" s="0" t="s">
        <v>173</v>
      </c>
      <c r="E185" s="0" t="s">
        <v>174</v>
      </c>
      <c r="F185" s="68" t="s">
        <v>226</v>
      </c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</row>
    <row r="186" customFormat="false" ht="15" hidden="false" customHeight="false" outlineLevel="0" collapsed="false">
      <c r="B186" s="0" t="n">
        <v>3.15</v>
      </c>
      <c r="C186" s="0" t="n">
        <v>0.2</v>
      </c>
      <c r="D186" s="0" t="n">
        <v>1.8</v>
      </c>
      <c r="E186" s="0" t="n">
        <v>2</v>
      </c>
      <c r="F186" s="64" t="n">
        <f aca="false">B186*C186</f>
        <v>0.63</v>
      </c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</row>
    <row r="187" customFormat="false" ht="15" hidden="false" customHeight="false" outlineLevel="0" collapsed="false"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</row>
    <row r="188" customFormat="false" ht="15" hidden="false" customHeight="false" outlineLevel="0" collapsed="false">
      <c r="B188" s="0" t="s">
        <v>242</v>
      </c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</row>
    <row r="189" customFormat="false" ht="15" hidden="false" customHeight="false" outlineLevel="0" collapsed="false">
      <c r="B189" s="0" t="s">
        <v>171</v>
      </c>
      <c r="C189" s="0" t="s">
        <v>172</v>
      </c>
      <c r="D189" s="0" t="s">
        <v>173</v>
      </c>
      <c r="E189" s="0" t="s">
        <v>174</v>
      </c>
      <c r="F189" s="68" t="s">
        <v>226</v>
      </c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</row>
    <row r="190" customFormat="false" ht="15" hidden="false" customHeight="false" outlineLevel="0" collapsed="false">
      <c r="B190" s="0" t="n">
        <f aca="false">8.54+2.04+14.93+10.87</f>
        <v>36.38</v>
      </c>
      <c r="C190" s="0" t="n">
        <v>1</v>
      </c>
      <c r="D190" s="0" t="n">
        <v>1.8</v>
      </c>
      <c r="E190" s="0" t="n">
        <v>2</v>
      </c>
      <c r="F190" s="64" t="n">
        <f aca="false">B190*C190</f>
        <v>36.38</v>
      </c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</row>
    <row r="191" customFormat="false" ht="15" hidden="false" customHeight="false" outlineLevel="0" collapsed="false"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</row>
    <row r="192" customFormat="false" ht="15" hidden="false" customHeight="false" outlineLevel="0" collapsed="false">
      <c r="B192" s="0" t="s">
        <v>243</v>
      </c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</row>
    <row r="193" customFormat="false" ht="15" hidden="false" customHeight="false" outlineLevel="0" collapsed="false">
      <c r="B193" s="1" t="s">
        <v>183</v>
      </c>
      <c r="F193" s="68" t="s">
        <v>226</v>
      </c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</row>
    <row r="194" customFormat="false" ht="15" hidden="false" customHeight="false" outlineLevel="0" collapsed="false">
      <c r="B194" s="0" t="n">
        <f aca="false">12.91+9.82</f>
        <v>22.73</v>
      </c>
      <c r="F194" s="64" t="n">
        <f aca="false">B194</f>
        <v>22.73</v>
      </c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</row>
    <row r="195" customFormat="false" ht="15" hidden="false" customHeight="false" outlineLevel="0" collapsed="false"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</row>
    <row r="197" customFormat="false" ht="15" hidden="false" customHeight="false" outlineLevel="0" collapsed="false">
      <c r="E197" s="0" t="s">
        <v>244</v>
      </c>
      <c r="F197" s="70" t="n">
        <f aca="false">F240+F194+F190+F186+F182+F178</f>
        <v>73.024</v>
      </c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</row>
    <row r="202" customFormat="false" ht="15" hidden="false" customHeight="false" outlineLevel="0" collapsed="false">
      <c r="B202" s="72"/>
      <c r="C202" s="72"/>
      <c r="D202" s="72"/>
      <c r="E202" s="72"/>
      <c r="F202" s="74"/>
      <c r="G202" s="72"/>
      <c r="H202" s="72"/>
      <c r="I202" s="72"/>
      <c r="J202" s="72"/>
      <c r="K202" s="72"/>
      <c r="L202" s="72"/>
      <c r="M202" s="72"/>
      <c r="N202" s="72"/>
      <c r="O202" s="72"/>
      <c r="P202" s="72"/>
      <c r="Q202" s="72"/>
      <c r="R202" s="72"/>
      <c r="S202" s="72"/>
      <c r="T202" s="72"/>
    </row>
    <row r="203" customFormat="false" ht="15" hidden="false" customHeight="false" outlineLevel="0" collapsed="false">
      <c r="A203" s="0" t="n">
        <v>24</v>
      </c>
      <c r="B203" s="65" t="s">
        <v>245</v>
      </c>
      <c r="C203" s="65"/>
      <c r="D203" s="72"/>
      <c r="E203" s="72"/>
      <c r="F203" s="74"/>
      <c r="G203" s="72"/>
      <c r="H203" s="72"/>
      <c r="I203" s="72"/>
      <c r="J203" s="72"/>
      <c r="K203" s="72"/>
      <c r="L203" s="72"/>
      <c r="M203" s="72"/>
      <c r="N203" s="72"/>
      <c r="O203" s="72"/>
      <c r="P203" s="72"/>
      <c r="Q203" s="72"/>
      <c r="R203" s="72"/>
      <c r="S203" s="72"/>
      <c r="T203" s="72"/>
    </row>
    <row r="204" customFormat="false" ht="15" hidden="false" customHeight="false" outlineLevel="0" collapsed="false">
      <c r="B204" s="0" t="s">
        <v>246</v>
      </c>
      <c r="G204" s="72"/>
      <c r="H204" s="72"/>
      <c r="I204" s="72"/>
      <c r="J204" s="72"/>
      <c r="K204" s="72"/>
      <c r="L204" s="72"/>
      <c r="M204" s="72"/>
      <c r="N204" s="72"/>
      <c r="O204" s="72"/>
      <c r="P204" s="72"/>
      <c r="Q204" s="72"/>
      <c r="R204" s="72"/>
      <c r="S204" s="72"/>
      <c r="T204" s="72"/>
    </row>
    <row r="205" customFormat="false" ht="15" hidden="false" customHeight="false" outlineLevel="0" collapsed="false">
      <c r="B205" s="0" t="s">
        <v>171</v>
      </c>
      <c r="C205" s="0" t="s">
        <v>172</v>
      </c>
      <c r="D205" s="0" t="s">
        <v>173</v>
      </c>
      <c r="E205" s="0" t="s">
        <v>174</v>
      </c>
      <c r="F205" s="68"/>
      <c r="G205" s="72"/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</row>
    <row r="206" customFormat="false" ht="15" hidden="false" customHeight="false" outlineLevel="0" collapsed="false">
      <c r="B206" s="0" t="n">
        <v>1</v>
      </c>
      <c r="C206" s="0" t="n">
        <v>1.25</v>
      </c>
      <c r="D206" s="0" t="n">
        <v>1.5</v>
      </c>
      <c r="E206" s="0" t="n">
        <v>1</v>
      </c>
      <c r="F206" s="64" t="n">
        <f aca="false">B206*C206</f>
        <v>1.25</v>
      </c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customFormat="false" ht="15" hidden="false" customHeight="false" outlineLevel="0" collapsed="false">
      <c r="G207" s="72"/>
      <c r="H207" s="72"/>
      <c r="I207" s="72"/>
      <c r="J207" s="72"/>
      <c r="K207" s="72"/>
      <c r="L207" s="72"/>
      <c r="M207" s="72"/>
      <c r="N207" s="72"/>
      <c r="O207" s="72"/>
      <c r="P207" s="72"/>
      <c r="Q207" s="72"/>
      <c r="R207" s="72"/>
      <c r="S207" s="72"/>
      <c r="T207" s="72"/>
    </row>
    <row r="208" customFormat="false" ht="15" hidden="false" customHeight="false" outlineLevel="0" collapsed="false">
      <c r="G208" s="72"/>
      <c r="H208" s="72"/>
      <c r="I208" s="72"/>
      <c r="J208" s="72"/>
      <c r="K208" s="72"/>
      <c r="L208" s="72"/>
      <c r="M208" s="72"/>
      <c r="N208" s="72"/>
      <c r="O208" s="72"/>
      <c r="P208" s="72"/>
      <c r="Q208" s="72"/>
      <c r="R208" s="72"/>
      <c r="S208" s="72"/>
      <c r="T208" s="72"/>
    </row>
    <row r="209" customFormat="false" ht="15" hidden="false" customHeight="false" outlineLevel="0" collapsed="false">
      <c r="B209" s="0" t="s">
        <v>247</v>
      </c>
      <c r="G209" s="72"/>
      <c r="H209" s="72"/>
      <c r="I209" s="72"/>
      <c r="J209" s="72"/>
      <c r="K209" s="72"/>
      <c r="L209" s="72"/>
      <c r="M209" s="72"/>
      <c r="N209" s="72"/>
      <c r="O209" s="72"/>
      <c r="P209" s="72"/>
      <c r="Q209" s="72"/>
      <c r="R209" s="72"/>
      <c r="S209" s="72"/>
      <c r="T209" s="72"/>
    </row>
    <row r="210" customFormat="false" ht="15" hidden="false" customHeight="false" outlineLevel="0" collapsed="false">
      <c r="B210" s="0" t="s">
        <v>171</v>
      </c>
      <c r="C210" s="0" t="s">
        <v>172</v>
      </c>
      <c r="D210" s="0" t="s">
        <v>173</v>
      </c>
      <c r="E210" s="0" t="s">
        <v>174</v>
      </c>
      <c r="F210" s="68"/>
      <c r="G210" s="72"/>
      <c r="H210" s="72"/>
      <c r="I210" s="72"/>
      <c r="J210" s="72"/>
      <c r="K210" s="72"/>
      <c r="L210" s="72"/>
      <c r="M210" s="72"/>
      <c r="N210" s="72"/>
      <c r="O210" s="72"/>
      <c r="P210" s="72"/>
      <c r="Q210" s="72"/>
      <c r="R210" s="72"/>
      <c r="S210" s="72"/>
      <c r="T210" s="72"/>
    </row>
    <row r="211" customFormat="false" ht="15" hidden="false" customHeight="false" outlineLevel="0" collapsed="false">
      <c r="B211" s="0" t="n">
        <v>1</v>
      </c>
      <c r="C211" s="0" t="n">
        <v>0.8</v>
      </c>
      <c r="D211" s="0" t="n">
        <v>2.1</v>
      </c>
      <c r="E211" s="0" t="n">
        <v>1</v>
      </c>
      <c r="F211" s="64" t="n">
        <f aca="false">B211*C211</f>
        <v>0.8</v>
      </c>
      <c r="G211" s="72"/>
      <c r="H211" s="72"/>
      <c r="I211" s="72"/>
      <c r="J211" s="72"/>
      <c r="K211" s="72"/>
      <c r="L211" s="72"/>
      <c r="M211" s="72"/>
      <c r="N211" s="72"/>
      <c r="O211" s="72"/>
      <c r="P211" s="72"/>
      <c r="Q211" s="72"/>
      <c r="R211" s="72"/>
      <c r="S211" s="72"/>
      <c r="T211" s="72"/>
    </row>
    <row r="212" customFormat="false" ht="15" hidden="false" customHeight="false" outlineLevel="0" collapsed="false">
      <c r="G212" s="72"/>
      <c r="H212" s="72"/>
      <c r="I212" s="72"/>
      <c r="J212" s="72"/>
      <c r="K212" s="72"/>
      <c r="L212" s="72"/>
      <c r="M212" s="72"/>
      <c r="N212" s="72"/>
      <c r="O212" s="72"/>
      <c r="P212" s="72"/>
      <c r="Q212" s="72"/>
      <c r="R212" s="72"/>
      <c r="S212" s="72"/>
      <c r="T212" s="72"/>
    </row>
    <row r="213" customFormat="false" ht="15" hidden="false" customHeight="false" outlineLevel="0" collapsed="false">
      <c r="B213" s="0" t="s">
        <v>248</v>
      </c>
      <c r="G213" s="72"/>
      <c r="H213" s="72"/>
      <c r="I213" s="72"/>
      <c r="J213" s="72"/>
      <c r="K213" s="72"/>
      <c r="L213" s="72"/>
      <c r="M213" s="72"/>
      <c r="N213" s="72"/>
      <c r="O213" s="72"/>
      <c r="P213" s="72"/>
      <c r="Q213" s="72"/>
      <c r="R213" s="72"/>
      <c r="S213" s="72"/>
      <c r="T213" s="72"/>
    </row>
    <row r="214" customFormat="false" ht="15" hidden="false" customHeight="false" outlineLevel="0" collapsed="false">
      <c r="B214" s="0" t="s">
        <v>171</v>
      </c>
      <c r="C214" s="0" t="s">
        <v>172</v>
      </c>
      <c r="D214" s="0" t="s">
        <v>173</v>
      </c>
      <c r="E214" s="0" t="s">
        <v>174</v>
      </c>
      <c r="F214" s="68"/>
      <c r="G214" s="72"/>
      <c r="H214" s="72"/>
      <c r="I214" s="72"/>
      <c r="J214" s="72"/>
      <c r="K214" s="72"/>
      <c r="L214" s="72"/>
      <c r="M214" s="72"/>
      <c r="N214" s="72"/>
      <c r="O214" s="72"/>
      <c r="P214" s="72"/>
      <c r="Q214" s="72"/>
      <c r="R214" s="72"/>
      <c r="S214" s="72"/>
      <c r="T214" s="72"/>
    </row>
    <row r="215" customFormat="false" ht="15" hidden="false" customHeight="false" outlineLevel="0" collapsed="false">
      <c r="B215" s="0" t="n">
        <v>1</v>
      </c>
      <c r="C215" s="0" t="n">
        <v>0.8</v>
      </c>
      <c r="D215" s="0" t="n">
        <v>1.8</v>
      </c>
      <c r="E215" s="0" t="n">
        <v>3</v>
      </c>
      <c r="F215" s="64" t="n">
        <f aca="false">B215*C215</f>
        <v>0.8</v>
      </c>
      <c r="G215" s="72"/>
      <c r="H215" s="72"/>
      <c r="I215" s="72"/>
      <c r="J215" s="72"/>
      <c r="K215" s="72"/>
      <c r="L215" s="72"/>
      <c r="M215" s="72"/>
      <c r="N215" s="72"/>
      <c r="O215" s="72"/>
      <c r="P215" s="72"/>
      <c r="Q215" s="72"/>
      <c r="R215" s="72"/>
      <c r="S215" s="72"/>
      <c r="T215" s="72"/>
    </row>
    <row r="216" customFormat="false" ht="15" hidden="false" customHeight="false" outlineLevel="0" collapsed="false">
      <c r="G216" s="72"/>
      <c r="H216" s="72"/>
      <c r="I216" s="72"/>
      <c r="J216" s="72"/>
      <c r="K216" s="72"/>
      <c r="L216" s="72"/>
      <c r="M216" s="72"/>
      <c r="N216" s="72"/>
      <c r="O216" s="72"/>
      <c r="P216" s="72"/>
      <c r="Q216" s="72"/>
      <c r="R216" s="72"/>
      <c r="S216" s="72"/>
      <c r="T216" s="72"/>
    </row>
    <row r="217" customFormat="false" ht="15" hidden="false" customHeight="false" outlineLevel="0" collapsed="false">
      <c r="B217" s="0" t="s">
        <v>249</v>
      </c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</row>
    <row r="218" customFormat="false" ht="15" hidden="false" customHeight="false" outlineLevel="0" collapsed="false">
      <c r="B218" s="0" t="s">
        <v>171</v>
      </c>
      <c r="C218" s="0" t="s">
        <v>172</v>
      </c>
      <c r="D218" s="0" t="s">
        <v>173</v>
      </c>
      <c r="E218" s="0" t="s">
        <v>174</v>
      </c>
      <c r="F218" s="68"/>
      <c r="G218" s="72"/>
      <c r="H218" s="72"/>
      <c r="I218" s="72"/>
      <c r="J218" s="72"/>
      <c r="K218" s="72"/>
      <c r="L218" s="72"/>
      <c r="M218" s="72"/>
      <c r="N218" s="72"/>
      <c r="O218" s="72"/>
      <c r="P218" s="72"/>
      <c r="Q218" s="72"/>
      <c r="R218" s="72"/>
      <c r="S218" s="72"/>
      <c r="T218" s="72"/>
    </row>
    <row r="219" customFormat="false" ht="15" hidden="false" customHeight="false" outlineLevel="0" collapsed="false">
      <c r="B219" s="0" t="n">
        <v>1</v>
      </c>
      <c r="C219" s="0" t="n">
        <v>0.8</v>
      </c>
      <c r="D219" s="0" t="n">
        <v>1.8</v>
      </c>
      <c r="E219" s="0" t="n">
        <v>3</v>
      </c>
      <c r="F219" s="64" t="n">
        <f aca="false">B219*C219</f>
        <v>0.8</v>
      </c>
      <c r="G219" s="72"/>
      <c r="H219" s="72"/>
      <c r="I219" s="72"/>
      <c r="J219" s="72"/>
      <c r="K219" s="72"/>
      <c r="L219" s="72"/>
      <c r="M219" s="72"/>
      <c r="N219" s="72"/>
      <c r="O219" s="72"/>
      <c r="P219" s="72"/>
      <c r="Q219" s="72"/>
      <c r="R219" s="72"/>
      <c r="S219" s="72"/>
      <c r="T219" s="72"/>
    </row>
    <row r="220" customFormat="false" ht="15" hidden="false" customHeight="false" outlineLevel="0" collapsed="false">
      <c r="G220" s="72"/>
      <c r="H220" s="72"/>
      <c r="I220" s="72"/>
      <c r="J220" s="72"/>
      <c r="K220" s="72"/>
      <c r="L220" s="72"/>
      <c r="M220" s="72"/>
      <c r="N220" s="72"/>
      <c r="O220" s="72"/>
      <c r="P220" s="72"/>
      <c r="Q220" s="72"/>
      <c r="R220" s="72"/>
      <c r="S220" s="72"/>
      <c r="T220" s="72"/>
    </row>
    <row r="221" customFormat="false" ht="15" hidden="false" customHeight="false" outlineLevel="0" collapsed="false">
      <c r="B221" s="0" t="s">
        <v>250</v>
      </c>
      <c r="G221" s="72"/>
      <c r="H221" s="72"/>
      <c r="I221" s="72"/>
      <c r="J221" s="72"/>
      <c r="K221" s="72"/>
      <c r="L221" s="72"/>
      <c r="M221" s="72"/>
      <c r="N221" s="72"/>
      <c r="O221" s="72"/>
      <c r="P221" s="72"/>
      <c r="Q221" s="72"/>
      <c r="R221" s="72"/>
      <c r="S221" s="72"/>
      <c r="T221" s="72"/>
    </row>
    <row r="222" customFormat="false" ht="15" hidden="false" customHeight="false" outlineLevel="0" collapsed="false">
      <c r="B222" s="0" t="s">
        <v>171</v>
      </c>
      <c r="C222" s="0" t="s">
        <v>172</v>
      </c>
      <c r="D222" s="0" t="s">
        <v>173</v>
      </c>
      <c r="E222" s="0" t="s">
        <v>174</v>
      </c>
      <c r="F222" s="68"/>
      <c r="G222" s="72"/>
      <c r="H222" s="72"/>
      <c r="I222" s="72"/>
      <c r="J222" s="72"/>
      <c r="K222" s="72"/>
      <c r="L222" s="72"/>
      <c r="M222" s="72"/>
      <c r="N222" s="72"/>
      <c r="O222" s="72"/>
      <c r="P222" s="72"/>
      <c r="Q222" s="72"/>
      <c r="R222" s="72"/>
      <c r="S222" s="72"/>
      <c r="T222" s="72"/>
    </row>
    <row r="223" customFormat="false" ht="15" hidden="false" customHeight="false" outlineLevel="0" collapsed="false">
      <c r="B223" s="0" t="n">
        <v>1</v>
      </c>
      <c r="C223" s="0" t="n">
        <v>3</v>
      </c>
      <c r="D223" s="0" t="n">
        <v>1.8</v>
      </c>
      <c r="E223" s="0" t="n">
        <v>1</v>
      </c>
      <c r="F223" s="64" t="n">
        <f aca="false">B223*C223</f>
        <v>3</v>
      </c>
      <c r="G223" s="72"/>
      <c r="H223" s="72"/>
      <c r="I223" s="72"/>
      <c r="J223" s="72"/>
      <c r="K223" s="72"/>
      <c r="L223" s="72"/>
      <c r="M223" s="72"/>
      <c r="N223" s="72"/>
      <c r="O223" s="72"/>
      <c r="P223" s="72"/>
      <c r="Q223" s="72"/>
      <c r="R223" s="72"/>
      <c r="S223" s="72"/>
      <c r="T223" s="72"/>
    </row>
    <row r="224" customFormat="false" ht="15" hidden="false" customHeight="false" outlineLevel="0" collapsed="false"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  <c r="R224" s="72"/>
      <c r="S224" s="72"/>
      <c r="T224" s="72"/>
    </row>
    <row r="225" customFormat="false" ht="15" hidden="false" customHeight="false" outlineLevel="0" collapsed="false">
      <c r="B225" s="0" t="s">
        <v>251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  <c r="R225" s="72"/>
      <c r="S225" s="72"/>
      <c r="T225" s="72"/>
    </row>
    <row r="226" customFormat="false" ht="15" hidden="false" customHeight="false" outlineLevel="0" collapsed="false">
      <c r="B226" s="0" t="s">
        <v>171</v>
      </c>
      <c r="C226" s="0" t="s">
        <v>172</v>
      </c>
      <c r="D226" s="0" t="s">
        <v>173</v>
      </c>
      <c r="E226" s="0" t="s">
        <v>174</v>
      </c>
      <c r="F226" s="68"/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  <c r="R226" s="72"/>
      <c r="S226" s="72"/>
      <c r="T226" s="72"/>
    </row>
    <row r="227" customFormat="false" ht="15" hidden="false" customHeight="false" outlineLevel="0" collapsed="false">
      <c r="B227" s="0" t="n">
        <v>1</v>
      </c>
      <c r="C227" s="0" t="n">
        <v>0.8</v>
      </c>
      <c r="D227" s="0" t="n">
        <v>1.8</v>
      </c>
      <c r="E227" s="0" t="n">
        <v>1</v>
      </c>
      <c r="F227" s="64" t="n">
        <f aca="false">B227*C227</f>
        <v>0.8</v>
      </c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  <c r="R227" s="72"/>
      <c r="S227" s="72"/>
      <c r="T227" s="72"/>
    </row>
    <row r="228" customFormat="false" ht="15" hidden="false" customHeight="false" outlineLevel="0" collapsed="false"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  <c r="R228" s="72"/>
      <c r="S228" s="72"/>
      <c r="T228" s="72"/>
    </row>
    <row r="229" customFormat="false" ht="15" hidden="false" customHeight="false" outlineLevel="0" collapsed="false">
      <c r="B229" s="0" t="s">
        <v>252</v>
      </c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  <c r="R229" s="72"/>
      <c r="S229" s="72"/>
      <c r="T229" s="72"/>
    </row>
    <row r="230" customFormat="false" ht="15" hidden="false" customHeight="false" outlineLevel="0" collapsed="false">
      <c r="B230" s="0" t="s">
        <v>171</v>
      </c>
      <c r="C230" s="0" t="s">
        <v>172</v>
      </c>
      <c r="D230" s="0" t="s">
        <v>173</v>
      </c>
      <c r="E230" s="0" t="s">
        <v>174</v>
      </c>
      <c r="F230" s="68"/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  <c r="R230" s="72"/>
      <c r="S230" s="72"/>
      <c r="T230" s="72"/>
    </row>
    <row r="231" customFormat="false" ht="15" hidden="false" customHeight="false" outlineLevel="0" collapsed="false">
      <c r="B231" s="0" t="n">
        <v>1</v>
      </c>
      <c r="C231" s="0" t="n">
        <v>0.8</v>
      </c>
      <c r="D231" s="0" t="n">
        <v>1.8</v>
      </c>
      <c r="E231" s="0" t="n">
        <v>1</v>
      </c>
      <c r="F231" s="64" t="n">
        <f aca="false">B231*C231</f>
        <v>0.8</v>
      </c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  <c r="R231" s="72"/>
      <c r="S231" s="72"/>
      <c r="T231" s="72"/>
    </row>
    <row r="232" customFormat="false" ht="15" hidden="false" customHeight="false" outlineLevel="0" collapsed="false"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  <c r="R232" s="72"/>
      <c r="S232" s="72"/>
      <c r="T232" s="72"/>
    </row>
    <row r="233" customFormat="false" ht="15" hidden="false" customHeight="false" outlineLevel="0" collapsed="false">
      <c r="B233" s="0" t="s">
        <v>253</v>
      </c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  <c r="R233" s="72"/>
      <c r="S233" s="72"/>
      <c r="T233" s="72"/>
    </row>
    <row r="234" customFormat="false" ht="15" hidden="false" customHeight="false" outlineLevel="0" collapsed="false">
      <c r="B234" s="0" t="s">
        <v>171</v>
      </c>
      <c r="C234" s="0" t="s">
        <v>172</v>
      </c>
      <c r="D234" s="0" t="s">
        <v>173</v>
      </c>
      <c r="E234" s="0" t="s">
        <v>174</v>
      </c>
      <c r="F234" s="68"/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  <c r="R234" s="72"/>
      <c r="S234" s="72"/>
      <c r="T234" s="72"/>
    </row>
    <row r="235" customFormat="false" ht="15" hidden="false" customHeight="false" outlineLevel="0" collapsed="false">
      <c r="B235" s="0" t="n">
        <v>1</v>
      </c>
      <c r="C235" s="0" t="n">
        <v>0.8</v>
      </c>
      <c r="D235" s="0" t="n">
        <v>2.1</v>
      </c>
      <c r="E235" s="0" t="n">
        <v>11</v>
      </c>
      <c r="F235" s="64" t="n">
        <f aca="false">B235*C235</f>
        <v>0.8</v>
      </c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  <c r="R235" s="72"/>
      <c r="S235" s="72"/>
      <c r="T235" s="72"/>
    </row>
    <row r="236" customFormat="false" ht="15" hidden="false" customHeight="false" outlineLevel="0" collapsed="false">
      <c r="B236" s="72"/>
      <c r="C236" s="72"/>
      <c r="D236" s="72"/>
      <c r="E236" s="72"/>
      <c r="F236" s="74"/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  <c r="R236" s="72"/>
      <c r="S236" s="72"/>
      <c r="T236" s="72"/>
    </row>
    <row r="237" customFormat="false" ht="15" hidden="false" customHeight="false" outlineLevel="0" collapsed="false">
      <c r="B237" s="0" t="s">
        <v>254</v>
      </c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  <c r="R237" s="72"/>
      <c r="S237" s="72"/>
      <c r="T237" s="72"/>
    </row>
    <row r="238" customFormat="false" ht="15" hidden="false" customHeight="false" outlineLevel="0" collapsed="false">
      <c r="B238" s="0" t="s">
        <v>172</v>
      </c>
      <c r="C238" s="0" t="s">
        <v>173</v>
      </c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  <c r="R238" s="72"/>
      <c r="S238" s="72"/>
      <c r="T238" s="72"/>
    </row>
    <row r="239" customFormat="false" ht="15" hidden="false" customHeight="false" outlineLevel="0" collapsed="false">
      <c r="B239" s="0" t="n">
        <v>1.6</v>
      </c>
      <c r="C239" s="0" t="n">
        <v>2.1</v>
      </c>
      <c r="D239" s="0" t="n">
        <f aca="false">B239*C239</f>
        <v>3.36</v>
      </c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  <c r="R239" s="72"/>
      <c r="S239" s="72"/>
      <c r="T239" s="72"/>
    </row>
    <row r="240" customFormat="false" ht="15" hidden="false" customHeight="false" outlineLevel="0" collapsed="false">
      <c r="B240" s="0" t="n">
        <v>1.6</v>
      </c>
      <c r="C240" s="0" t="n">
        <v>1.5</v>
      </c>
      <c r="D240" s="0" t="n">
        <f aca="false">B240*C240</f>
        <v>2.4</v>
      </c>
      <c r="F240" s="64" t="n">
        <f aca="false">SUM(D239:D240)</f>
        <v>5.76</v>
      </c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  <c r="R240" s="72"/>
      <c r="S240" s="72"/>
      <c r="T240" s="72"/>
    </row>
    <row r="241" customFormat="false" ht="15" hidden="false" customHeight="false" outlineLevel="0" collapsed="false"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  <c r="R241" s="72"/>
      <c r="S241" s="72"/>
      <c r="T241" s="72"/>
    </row>
    <row r="242" customFormat="false" ht="15" hidden="false" customHeight="false" outlineLevel="0" collapsed="false">
      <c r="B242" s="72"/>
      <c r="C242" s="72"/>
      <c r="D242" s="72"/>
      <c r="E242" s="72"/>
      <c r="F242" s="74"/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  <c r="R242" s="72"/>
      <c r="S242" s="72"/>
      <c r="T242" s="72"/>
    </row>
    <row r="243" customFormat="false" ht="15" hidden="false" customHeight="false" outlineLevel="0" collapsed="false">
      <c r="B243" s="72"/>
      <c r="C243" s="72"/>
      <c r="E243" s="72" t="s">
        <v>198</v>
      </c>
      <c r="F243" s="70" t="n">
        <f aca="false">F235+F231+F227+F223+F219+F215+F211+F206+F240</f>
        <v>14.81</v>
      </c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  <c r="R243" s="72"/>
      <c r="S243" s="72"/>
      <c r="T243" s="72"/>
    </row>
    <row r="244" customFormat="false" ht="15" hidden="false" customHeight="false" outlineLevel="0" collapsed="false">
      <c r="B244" s="72"/>
      <c r="C244" s="72"/>
      <c r="D244" s="72"/>
      <c r="E244" s="72"/>
      <c r="F244" s="74"/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  <c r="R244" s="72"/>
      <c r="S244" s="72"/>
      <c r="T244" s="72"/>
    </row>
    <row r="245" customFormat="false" ht="15" hidden="false" customHeight="false" outlineLevel="0" collapsed="false">
      <c r="B245" s="72"/>
      <c r="C245" s="72"/>
      <c r="D245" s="72"/>
      <c r="E245" s="72"/>
      <c r="F245" s="74"/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  <c r="R245" s="72"/>
      <c r="S245" s="72"/>
      <c r="T245" s="72"/>
    </row>
    <row r="246" customFormat="false" ht="15" hidden="false" customHeight="false" outlineLevel="0" collapsed="false">
      <c r="B246" s="72"/>
      <c r="C246" s="72"/>
      <c r="D246" s="72"/>
      <c r="E246" s="72"/>
      <c r="F246" s="74"/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  <c r="R246" s="72"/>
      <c r="S246" s="72"/>
      <c r="T246" s="72"/>
    </row>
    <row r="247" customFormat="false" ht="15" hidden="false" customHeight="false" outlineLevel="0" collapsed="false">
      <c r="B247" s="72"/>
      <c r="C247" s="72"/>
      <c r="D247" s="72"/>
      <c r="E247" s="72"/>
      <c r="F247" s="74"/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  <c r="R247" s="72"/>
      <c r="S247" s="72"/>
      <c r="T247" s="72"/>
    </row>
    <row r="248" customFormat="false" ht="15" hidden="false" customHeight="false" outlineLevel="0" collapsed="false">
      <c r="B248" s="72"/>
      <c r="C248" s="72"/>
      <c r="D248" s="72"/>
      <c r="E248" s="72"/>
      <c r="F248" s="74"/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  <c r="R248" s="72"/>
      <c r="S248" s="72"/>
      <c r="T248" s="72"/>
    </row>
    <row r="249" customFormat="false" ht="15" hidden="false" customHeight="false" outlineLevel="0" collapsed="false">
      <c r="B249" s="72"/>
      <c r="C249" s="72"/>
      <c r="D249" s="72"/>
      <c r="E249" s="72"/>
      <c r="F249" s="74"/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  <c r="R249" s="72"/>
      <c r="S249" s="72"/>
      <c r="T249" s="72"/>
    </row>
    <row r="250" customFormat="false" ht="15" hidden="false" customHeight="false" outlineLevel="0" collapsed="false">
      <c r="B250" s="72"/>
      <c r="C250" s="72"/>
      <c r="D250" s="72"/>
      <c r="E250" s="72"/>
      <c r="F250" s="74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</row>
    <row r="251" customFormat="false" ht="15" hidden="false" customHeight="false" outlineLevel="0" collapsed="false">
      <c r="B251" s="72"/>
      <c r="C251" s="72"/>
      <c r="D251" s="72"/>
      <c r="E251" s="72"/>
      <c r="F251" s="74"/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  <c r="R251" s="72"/>
      <c r="S251" s="72"/>
      <c r="T251" s="72"/>
    </row>
    <row r="252" customFormat="false" ht="15" hidden="false" customHeight="false" outlineLevel="0" collapsed="false">
      <c r="B252" s="72"/>
      <c r="C252" s="72"/>
      <c r="D252" s="72"/>
      <c r="E252" s="72"/>
      <c r="F252" s="74"/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  <c r="R252" s="72"/>
      <c r="S252" s="72"/>
      <c r="T252" s="72"/>
    </row>
    <row r="253" customFormat="false" ht="15" hidden="false" customHeight="false" outlineLevel="0" collapsed="false">
      <c r="B253" s="72"/>
      <c r="C253" s="72"/>
      <c r="D253" s="72"/>
      <c r="E253" s="72"/>
      <c r="F253" s="74"/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  <c r="R253" s="72"/>
      <c r="S253" s="72"/>
      <c r="T253" s="72"/>
    </row>
    <row r="254" customFormat="false" ht="15" hidden="false" customHeight="false" outlineLevel="0" collapsed="false">
      <c r="B254" s="72"/>
      <c r="C254" s="72"/>
      <c r="D254" s="72"/>
      <c r="E254" s="72"/>
      <c r="F254" s="74"/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  <c r="R254" s="72"/>
      <c r="S254" s="72"/>
      <c r="T254" s="72"/>
    </row>
    <row r="255" customFormat="false" ht="15" hidden="false" customHeight="false" outlineLevel="0" collapsed="false">
      <c r="B255" s="72"/>
      <c r="C255" s="72"/>
      <c r="D255" s="72"/>
      <c r="E255" s="72"/>
      <c r="F255" s="74"/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  <c r="R255" s="72"/>
      <c r="S255" s="72"/>
      <c r="T255" s="72"/>
    </row>
    <row r="256" customFormat="false" ht="15" hidden="false" customHeight="false" outlineLevel="0" collapsed="false">
      <c r="B256" s="72"/>
      <c r="C256" s="72"/>
      <c r="D256" s="72"/>
      <c r="E256" s="72"/>
      <c r="F256" s="74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customFormat="false" ht="15" hidden="false" customHeight="false" outlineLevel="0" collapsed="false">
      <c r="B257" s="72"/>
      <c r="C257" s="72"/>
      <c r="D257" s="72"/>
      <c r="E257" s="72"/>
      <c r="F257" s="74"/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  <c r="R257" s="72"/>
      <c r="S257" s="72"/>
      <c r="T257" s="72"/>
    </row>
    <row r="258" customFormat="false" ht="15" hidden="false" customHeight="false" outlineLevel="0" collapsed="false">
      <c r="B258" s="72"/>
      <c r="C258" s="72"/>
      <c r="D258" s="72"/>
      <c r="E258" s="72"/>
      <c r="F258" s="74"/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  <c r="R258" s="72"/>
      <c r="S258" s="72"/>
      <c r="T258" s="72"/>
    </row>
    <row r="259" customFormat="false" ht="15" hidden="false" customHeight="false" outlineLevel="0" collapsed="false">
      <c r="B259" s="72"/>
      <c r="C259" s="72"/>
      <c r="D259" s="72"/>
      <c r="E259" s="72"/>
      <c r="F259" s="74"/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  <c r="R259" s="72"/>
      <c r="S259" s="72"/>
      <c r="T259" s="72"/>
    </row>
    <row r="260" customFormat="false" ht="15" hidden="false" customHeight="false" outlineLevel="0" collapsed="false">
      <c r="B260" s="72"/>
      <c r="C260" s="72"/>
      <c r="D260" s="72"/>
      <c r="E260" s="72"/>
      <c r="F260" s="74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</row>
    <row r="261" customFormat="false" ht="15" hidden="false" customHeight="false" outlineLevel="0" collapsed="false">
      <c r="B261" s="72"/>
      <c r="C261" s="72"/>
      <c r="D261" s="72"/>
      <c r="E261" s="72"/>
      <c r="F261" s="74"/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  <c r="R261" s="72"/>
      <c r="S261" s="72"/>
      <c r="T261" s="72"/>
    </row>
    <row r="262" customFormat="false" ht="15" hidden="false" customHeight="false" outlineLevel="0" collapsed="false">
      <c r="B262" s="72"/>
      <c r="C262" s="72"/>
      <c r="D262" s="72"/>
      <c r="E262" s="72"/>
      <c r="F262" s="74"/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  <c r="R262" s="72"/>
      <c r="S262" s="72"/>
      <c r="T262" s="72"/>
    </row>
    <row r="263" customFormat="false" ht="15" hidden="false" customHeight="false" outlineLevel="0" collapsed="false">
      <c r="B263" s="72"/>
      <c r="C263" s="72"/>
      <c r="D263" s="72"/>
      <c r="E263" s="72"/>
      <c r="F263" s="74"/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  <c r="R263" s="72"/>
      <c r="S263" s="72"/>
      <c r="T263" s="72"/>
    </row>
    <row r="264" customFormat="false" ht="15" hidden="false" customHeight="false" outlineLevel="0" collapsed="false">
      <c r="B264" s="72"/>
      <c r="C264" s="72"/>
      <c r="D264" s="72"/>
      <c r="E264" s="72"/>
      <c r="F264" s="74"/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  <c r="R264" s="72"/>
      <c r="S264" s="72"/>
      <c r="T264" s="72"/>
    </row>
    <row r="265" customFormat="false" ht="15" hidden="false" customHeight="false" outlineLevel="0" collapsed="false">
      <c r="B265" s="72"/>
      <c r="C265" s="72"/>
      <c r="D265" s="72"/>
      <c r="E265" s="72"/>
      <c r="F265" s="74"/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  <c r="R265" s="72"/>
      <c r="S265" s="72"/>
      <c r="T265" s="72"/>
    </row>
    <row r="266" customFormat="false" ht="15" hidden="false" customHeight="false" outlineLevel="0" collapsed="false">
      <c r="B266" s="72"/>
      <c r="C266" s="72"/>
      <c r="D266" s="72"/>
      <c r="E266" s="72"/>
      <c r="F266" s="74"/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  <c r="R266" s="72"/>
      <c r="S266" s="72"/>
      <c r="T266" s="72"/>
    </row>
    <row r="267" customFormat="false" ht="15" hidden="false" customHeight="false" outlineLevel="0" collapsed="false">
      <c r="B267" s="72"/>
      <c r="C267" s="72"/>
      <c r="D267" s="72"/>
      <c r="E267" s="72"/>
      <c r="F267" s="74"/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  <c r="R267" s="72"/>
      <c r="S267" s="72"/>
      <c r="T267" s="72"/>
    </row>
    <row r="268" customFormat="false" ht="15" hidden="false" customHeight="false" outlineLevel="0" collapsed="false">
      <c r="B268" s="72"/>
      <c r="C268" s="72"/>
      <c r="D268" s="72"/>
      <c r="E268" s="72"/>
      <c r="F268" s="74"/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  <c r="R268" s="72"/>
      <c r="S268" s="72"/>
      <c r="T268" s="72"/>
    </row>
    <row r="269" customFormat="false" ht="15" hidden="false" customHeight="false" outlineLevel="0" collapsed="false">
      <c r="B269" s="72"/>
      <c r="C269" s="72"/>
      <c r="D269" s="72"/>
      <c r="E269" s="72"/>
      <c r="F269" s="74"/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  <c r="R269" s="72"/>
      <c r="S269" s="72"/>
      <c r="T269" s="72"/>
    </row>
    <row r="270" customFormat="false" ht="15" hidden="false" customHeight="false" outlineLevel="0" collapsed="false">
      <c r="B270" s="72"/>
      <c r="C270" s="72"/>
      <c r="D270" s="72"/>
      <c r="E270" s="72"/>
      <c r="F270" s="74"/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  <c r="R270" s="72"/>
      <c r="S270" s="72"/>
      <c r="T270" s="72"/>
    </row>
    <row r="271" customFormat="false" ht="15" hidden="false" customHeight="false" outlineLevel="0" collapsed="false">
      <c r="B271" s="72"/>
      <c r="C271" s="72"/>
      <c r="D271" s="72"/>
      <c r="E271" s="72"/>
      <c r="F271" s="74"/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  <c r="R271" s="72"/>
      <c r="S271" s="72"/>
      <c r="T271" s="72"/>
    </row>
    <row r="272" customFormat="false" ht="15" hidden="false" customHeight="false" outlineLevel="0" collapsed="false">
      <c r="B272" s="72"/>
      <c r="C272" s="72"/>
      <c r="D272" s="72"/>
      <c r="E272" s="72"/>
      <c r="F272" s="74"/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  <c r="R272" s="72"/>
      <c r="S272" s="72"/>
      <c r="T272" s="72"/>
    </row>
    <row r="273" customFormat="false" ht="15" hidden="false" customHeight="false" outlineLevel="0" collapsed="false">
      <c r="B273" s="72"/>
      <c r="C273" s="72"/>
      <c r="D273" s="72"/>
      <c r="E273" s="72"/>
      <c r="F273" s="74"/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  <c r="R273" s="72"/>
      <c r="S273" s="72"/>
      <c r="T273" s="72"/>
    </row>
  </sheetData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754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2023-07-21T15:46:40Z</dcterms:created>
  <dc:creator>usuario</dc:creator>
  <dc:description/>
  <dc:language>pt-BR</dc:language>
  <cp:lastModifiedBy/>
  <dcterms:modified xsi:type="dcterms:W3CDTF">2023-11-07T13:44:43Z</dcterms:modified>
  <cp:revision>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