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ARTAMENTO DE PROJETOS NOVOS\LICITAÇÕES\RECAPES APROVADOS\21- DEMANDA 063050_R$ 350 MIL\"/>
    </mc:Choice>
  </mc:AlternateContent>
  <xr:revisionPtr revIDLastSave="0" documentId="13_ncr:1_{8B839E26-3DED-4AA3-A3E9-AC3B67F73C4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ilha orçamentária" sheetId="1" r:id="rId1"/>
    <sheet name="Cronograma" sheetId="2" r:id="rId2"/>
  </sheets>
  <definedNames>
    <definedName name="_xlnm.Print_Area" localSheetId="1">Cronograma!$A$1:$H$26</definedName>
    <definedName name="_xlnm.Print_Area" localSheetId="0">'Planilha orçamentária'!$A$1:$I$145</definedName>
    <definedName name="Print_Area_0" localSheetId="0">'Planilha orçamentária'!$A$1:$I$144</definedName>
    <definedName name="Print_Area_0_0" localSheetId="0">'Planilha orçamentária'!$A$1:$I$151</definedName>
    <definedName name="Print_Area_0_0_0" localSheetId="0">'Planilha orçamentária'!$A$1:$I$147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1" i="2"/>
  <c r="C12" i="2"/>
  <c r="C13" i="2"/>
  <c r="C14" i="2"/>
  <c r="C15" i="2"/>
  <c r="C16" i="2"/>
  <c r="C11" i="2"/>
  <c r="H12" i="2"/>
  <c r="H13" i="2"/>
  <c r="H14" i="2"/>
  <c r="H15" i="2"/>
  <c r="H16" i="2"/>
  <c r="H11" i="2"/>
  <c r="G16" i="2"/>
  <c r="G15" i="2"/>
  <c r="G14" i="2"/>
  <c r="G13" i="2"/>
  <c r="G12" i="2"/>
  <c r="G11" i="2"/>
  <c r="B16" i="2"/>
  <c r="B15" i="2"/>
  <c r="E116" i="1"/>
  <c r="E82" i="1"/>
  <c r="E78" i="1"/>
  <c r="E77" i="1" s="1"/>
  <c r="E115" i="1"/>
  <c r="E12" i="1"/>
  <c r="E60" i="1"/>
  <c r="E50" i="1"/>
  <c r="E49" i="1" s="1"/>
  <c r="E56" i="1" s="1"/>
  <c r="H49" i="1"/>
  <c r="I49" i="1" l="1"/>
  <c r="E65" i="1" l="1"/>
  <c r="E101" i="1"/>
  <c r="E130" i="1"/>
  <c r="E138" i="1"/>
  <c r="E129" i="1"/>
  <c r="E98" i="1"/>
  <c r="E96" i="1" s="1"/>
  <c r="E92" i="1"/>
  <c r="E91" i="1"/>
  <c r="E22" i="1"/>
  <c r="E29" i="1" s="1"/>
  <c r="E15" i="1"/>
  <c r="E46" i="1"/>
  <c r="E124" i="1"/>
  <c r="E125" i="1"/>
  <c r="E126" i="1"/>
  <c r="E14" i="1"/>
  <c r="E13" i="1"/>
  <c r="E20" i="1"/>
  <c r="E27" i="1" s="1"/>
  <c r="E19" i="1"/>
  <c r="E26" i="1" s="1"/>
  <c r="E18" i="1"/>
  <c r="E25" i="1" s="1"/>
  <c r="E11" i="1"/>
  <c r="E120" i="1"/>
  <c r="E123" i="1"/>
  <c r="E119" i="1"/>
  <c r="E114" i="1"/>
  <c r="E111" i="1"/>
  <c r="E110" i="1"/>
  <c r="E93" i="1"/>
  <c r="E88" i="1"/>
  <c r="E87" i="1"/>
  <c r="E75" i="1"/>
  <c r="E21" i="1"/>
  <c r="E28" i="1" s="1"/>
  <c r="E134" i="1"/>
  <c r="E135" i="1"/>
  <c r="E136" i="1"/>
  <c r="E137" i="1"/>
  <c r="E42" i="1"/>
  <c r="E43" i="1"/>
  <c r="E44" i="1"/>
  <c r="E45" i="1"/>
  <c r="B14" i="2"/>
  <c r="B13" i="2"/>
  <c r="B12" i="2"/>
  <c r="B11" i="2"/>
  <c r="A2" i="2"/>
  <c r="A1" i="2"/>
  <c r="H133" i="1"/>
  <c r="H108" i="1"/>
  <c r="H101" i="1"/>
  <c r="H72" i="1"/>
  <c r="H65" i="1"/>
  <c r="H59" i="1"/>
  <c r="H55" i="1"/>
  <c r="H52" i="1"/>
  <c r="H41" i="1"/>
  <c r="H34" i="1"/>
  <c r="H24" i="1"/>
  <c r="H17" i="1"/>
  <c r="H10" i="1"/>
  <c r="H8" i="1"/>
  <c r="I8" i="1" s="1"/>
  <c r="C3" i="1"/>
  <c r="E10" i="1" l="1"/>
  <c r="E24" i="1"/>
  <c r="I24" i="1" s="1"/>
  <c r="E17" i="1"/>
  <c r="I17" i="1" s="1"/>
  <c r="E133" i="1"/>
  <c r="I133" i="1" s="1"/>
  <c r="I139" i="1" s="1"/>
  <c r="E128" i="1"/>
  <c r="E118" i="1"/>
  <c r="E41" i="1"/>
  <c r="E90" i="1"/>
  <c r="E122" i="1"/>
  <c r="E109" i="1"/>
  <c r="E113" i="1"/>
  <c r="E84" i="1"/>
  <c r="E73" i="1"/>
  <c r="I10" i="1"/>
  <c r="E52" i="1"/>
  <c r="I65" i="1"/>
  <c r="I70" i="1" s="1"/>
  <c r="E34" i="1"/>
  <c r="I34" i="1" s="1"/>
  <c r="I101" i="1"/>
  <c r="E72" i="1" l="1"/>
  <c r="I72" i="1" s="1"/>
  <c r="E108" i="1"/>
  <c r="I108" i="1" s="1"/>
  <c r="E57" i="1"/>
  <c r="E61" i="1"/>
  <c r="I41" i="1"/>
  <c r="I47" i="1" s="1"/>
  <c r="I52" i="1"/>
  <c r="I32" i="1"/>
  <c r="E59" i="1" l="1"/>
  <c r="I59" i="1" s="1"/>
  <c r="E55" i="1"/>
  <c r="I55" i="1" s="1"/>
  <c r="I131" i="1"/>
  <c r="C17" i="2"/>
  <c r="C18" i="2" s="1"/>
  <c r="I63" i="1" l="1"/>
  <c r="E17" i="2" s="1"/>
  <c r="E18" i="2" s="1"/>
  <c r="I140" i="1" l="1"/>
  <c r="G17" i="2"/>
  <c r="F17" i="2" l="1"/>
  <c r="D17" i="2"/>
  <c r="D18" i="2" s="1"/>
  <c r="H17" i="2"/>
  <c r="F18" i="2" l="1"/>
</calcChain>
</file>

<file path=xl/sharedStrings.xml><?xml version="1.0" encoding="utf-8"?>
<sst xmlns="http://schemas.openxmlformats.org/spreadsheetml/2006/main" count="191" uniqueCount="109">
  <si>
    <t>PLANILHA ORÇAMENTÁRIA</t>
  </si>
  <si>
    <t>MUNICÍPIO:</t>
  </si>
  <si>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BOITUVA</t>
    </r>
  </si>
  <si>
    <t>OBJETO:</t>
  </si>
  <si>
    <t>REFERÊNCIA:</t>
  </si>
  <si>
    <t>LOCAL:</t>
  </si>
  <si>
    <t>BDI NÃO DESONERADO:</t>
  </si>
  <si>
    <t>ITEM</t>
  </si>
  <si>
    <t>CÓD.</t>
  </si>
  <si>
    <t>DESCRIÇÃO DOS SERVIÇOS</t>
  </si>
  <si>
    <t>QUANT.</t>
  </si>
  <si>
    <t xml:space="preserve">UN. </t>
  </si>
  <si>
    <t>VALOR UNITÁRIO SEM BDI</t>
  </si>
  <si>
    <t>VALOR UNITÁRIO COM BDI</t>
  </si>
  <si>
    <t>TOTAL (R$) NÃO DESONERADO</t>
  </si>
  <si>
    <t>Serviços Preliminares</t>
  </si>
  <si>
    <t>1.1</t>
  </si>
  <si>
    <t>CDHU 02.08.020</t>
  </si>
  <si>
    <t>Placa de identificação para obra</t>
  </si>
  <si>
    <t>m²</t>
  </si>
  <si>
    <t>1.2</t>
  </si>
  <si>
    <t>CDHU 03.07.050</t>
  </si>
  <si>
    <t>Fresagem de pavimento asfáltico com espessura até 5 cm, inclusive carregamento, transporte até 1 quilômetro e descarregamento</t>
  </si>
  <si>
    <t>1.3</t>
  </si>
  <si>
    <t>CDHU 54.03.230</t>
  </si>
  <si>
    <t>Imprimação betuminosa ligante</t>
  </si>
  <si>
    <t>1.4</t>
  </si>
  <si>
    <t>CDHU 54.03.200</t>
  </si>
  <si>
    <t>Concreto asfáltico usinado a quente - Binder</t>
  </si>
  <si>
    <t>m³</t>
  </si>
  <si>
    <t>SUBTOTAL</t>
  </si>
  <si>
    <t>Capa asfáltica</t>
  </si>
  <si>
    <t>2.1</t>
  </si>
  <si>
    <t>2.2</t>
  </si>
  <si>
    <t>CDHU 54.03.210</t>
  </si>
  <si>
    <t>Camada de rolamento em concreto betuminoso usinado quente - CBUQ</t>
  </si>
  <si>
    <t>Sarjetão</t>
  </si>
  <si>
    <t>3.1</t>
  </si>
  <si>
    <t>3.4</t>
  </si>
  <si>
    <t>CDHU 05.07.060</t>
  </si>
  <si>
    <t>Remoção de entulho de obra com caçamba metálica - material rejeitado e misturado por vegetação, isopor, manta asfáltica e lã de vidro</t>
  </si>
  <si>
    <t>3.5</t>
  </si>
  <si>
    <t>CDHU 54.06.170</t>
  </si>
  <si>
    <t>Sarjeta ou sarjetão moldado no local, tipo PMSP em concreto com FCK 25 Mpa</t>
  </si>
  <si>
    <t>Levantamento de Poço de Visita</t>
  </si>
  <si>
    <t>4.1</t>
  </si>
  <si>
    <t>Levantamento ou rebaixamento de tampão de poço de visita</t>
  </si>
  <si>
    <t xml:space="preserve">un   </t>
  </si>
  <si>
    <t xml:space="preserve">Sinalização </t>
  </si>
  <si>
    <t>5.1</t>
  </si>
  <si>
    <t>CDHU 70.02.010</t>
  </si>
  <si>
    <t>Sinalização horizontal com tinta vinílica ou acrílica, para faixas (diversas cores)</t>
  </si>
  <si>
    <t>5.2</t>
  </si>
  <si>
    <t>CDHU 70.04.001</t>
  </si>
  <si>
    <t>Coluna simples (PP), diâmetro de 2 1/2" e comprimento de 3,6m</t>
  </si>
  <si>
    <t xml:space="preserve">un </t>
  </si>
  <si>
    <t>5.3</t>
  </si>
  <si>
    <t>CDHU 70.03.003</t>
  </si>
  <si>
    <t>Placa para sinalização viária em chapa de aço, totalmente refletiva com película III/III - área até 2,0m²</t>
  </si>
  <si>
    <t>Serviços Complementares</t>
  </si>
  <si>
    <t>6.1</t>
  </si>
  <si>
    <t>CDHU 01.20.280</t>
  </si>
  <si>
    <t>Levantamento planimétrico de área pavimentada para veículo e pedestre</t>
  </si>
  <si>
    <t>TOTAL DO ORÇAMENTO</t>
  </si>
  <si>
    <t>Recapeamento de vias do município de Boituva.</t>
  </si>
  <si>
    <t>LOCAL</t>
  </si>
  <si>
    <t>CRONOGRAMA</t>
  </si>
  <si>
    <t>item</t>
  </si>
  <si>
    <t>DESCRIÇÃO</t>
  </si>
  <si>
    <t>%</t>
  </si>
  <si>
    <t>TOTAL</t>
  </si>
  <si>
    <t>somatória</t>
  </si>
  <si>
    <t>Rua Romeu Citrangulo</t>
  </si>
  <si>
    <t>Rua Gustavo Sartorelli</t>
  </si>
  <si>
    <t>Rua José Vitiello</t>
  </si>
  <si>
    <t>Retenção</t>
  </si>
  <si>
    <t>Pare</t>
  </si>
  <si>
    <t>retenção</t>
  </si>
  <si>
    <t>pare</t>
  </si>
  <si>
    <t>faixa pedestre</t>
  </si>
  <si>
    <t>divisão de fluxo</t>
  </si>
  <si>
    <t>lombada</t>
  </si>
  <si>
    <t>Rua Romeu Citrângulo</t>
  </si>
  <si>
    <t>Rua Gustavo Sartoreli</t>
  </si>
  <si>
    <t>Rua José Vitielo</t>
  </si>
  <si>
    <t>redonda</t>
  </si>
  <si>
    <t>quadrada</t>
  </si>
  <si>
    <t>retangular</t>
  </si>
  <si>
    <t>octagonal</t>
  </si>
  <si>
    <t>faixa amarela</t>
  </si>
  <si>
    <t>retirada de lajota</t>
  </si>
  <si>
    <t>CDHU 04.40.070</t>
  </si>
  <si>
    <t>Retirada manual de paralelepípedo ou lajota de concreto, inclusive limpeza e empilhamento</t>
  </si>
  <si>
    <t>CDHU 191</t>
  </si>
  <si>
    <t>(SIURB 01/2023) 06-21-00</t>
  </si>
  <si>
    <t>Rua Prof Maria da Glória L. de Paula</t>
  </si>
  <si>
    <t>CDHU 03.01.270</t>
  </si>
  <si>
    <t>Demolição mecanizada de sarjeta ou sarjetão, inclusive fragmentação e acomodação do material</t>
  </si>
  <si>
    <t>Rua Prof Maria da Gloria L. de Paula</t>
  </si>
  <si>
    <t>demolição sarjetão</t>
  </si>
  <si>
    <t>Rua Nicolau Vercelino</t>
  </si>
  <si>
    <t>faixa azul e amarela</t>
  </si>
  <si>
    <t>vagas e canalização</t>
  </si>
  <si>
    <t>Rua Nicolau Vercellino</t>
  </si>
  <si>
    <t>Prefeitura do Município de Boituva, aos 10/10/2023</t>
  </si>
  <si>
    <t>Ruas Romeu Citrângulo, Nicolau Vercellino, Gustavo Sartoreli, José Vitielo e Prof. Maria da Glória L. de Paula</t>
  </si>
  <si>
    <t>CDHU 191 - NÃO DESONERADO</t>
  </si>
  <si>
    <t>1ª MÊS</t>
  </si>
  <si>
    <t>2ª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</si>
</sst>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&quot;R$&quot;#,##0.00"/>
  </numFmts>
  <fonts count="11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2"/>
      <name val="Arial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6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0" fillId="2" borderId="0" xfId="0" applyFill="1"/>
    <xf numFmtId="2" fontId="3" fillId="2" borderId="0" xfId="1" applyNumberFormat="1" applyFont="1" applyFill="1" applyAlignment="1">
      <alignment horizontal="center" vertical="center"/>
    </xf>
    <xf numFmtId="4" fontId="3" fillId="2" borderId="0" xfId="1" applyNumberFormat="1" applyFont="1" applyFill="1" applyAlignment="1">
      <alignment horizontal="center" vertical="center"/>
    </xf>
    <xf numFmtId="164" fontId="10" fillId="2" borderId="2" xfId="1" applyNumberFormat="1" applyFill="1" applyBorder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/>
    </xf>
    <xf numFmtId="4" fontId="5" fillId="2" borderId="3" xfId="1" applyNumberFormat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2" borderId="3" xfId="1" applyFont="1" applyFill="1" applyBorder="1" applyAlignment="1">
      <alignment horizontal="left" vertical="center"/>
    </xf>
    <xf numFmtId="2" fontId="6" fillId="2" borderId="3" xfId="1" applyNumberFormat="1" applyFont="1" applyFill="1" applyBorder="1" applyAlignment="1">
      <alignment horizontal="center" vertical="center"/>
    </xf>
    <xf numFmtId="4" fontId="6" fillId="2" borderId="3" xfId="1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center" vertical="center"/>
    </xf>
    <xf numFmtId="165" fontId="0" fillId="2" borderId="0" xfId="0" applyNumberFormat="1" applyFill="1"/>
    <xf numFmtId="2" fontId="6" fillId="2" borderId="2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left" vertical="center" wrapText="1"/>
    </xf>
    <xf numFmtId="165" fontId="6" fillId="2" borderId="3" xfId="1" applyNumberFormat="1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4" fontId="6" fillId="2" borderId="3" xfId="1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center"/>
    </xf>
    <xf numFmtId="0" fontId="10" fillId="2" borderId="0" xfId="1" applyFill="1"/>
    <xf numFmtId="0" fontId="0" fillId="2" borderId="0" xfId="1" applyFont="1" applyFill="1"/>
    <xf numFmtId="2" fontId="0" fillId="2" borderId="0" xfId="1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/>
    <xf numFmtId="165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9" xfId="0" applyBorder="1"/>
    <xf numFmtId="165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8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0" fontId="2" fillId="0" borderId="12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2" fontId="6" fillId="2" borderId="3" xfId="1" applyNumberFormat="1" applyFont="1" applyFill="1" applyBorder="1" applyAlignment="1">
      <alignment horizontal="center"/>
    </xf>
    <xf numFmtId="2" fontId="6" fillId="0" borderId="3" xfId="1" applyNumberFormat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right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right" vertical="center"/>
    </xf>
    <xf numFmtId="0" fontId="5" fillId="2" borderId="16" xfId="1" applyFont="1" applyFill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0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164" fontId="0" fillId="2" borderId="1" xfId="1" applyNumberFormat="1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 shrinkToFit="1"/>
    </xf>
    <xf numFmtId="0" fontId="1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vertical="center"/>
    </xf>
    <xf numFmtId="10" fontId="2" fillId="0" borderId="11" xfId="0" applyNumberFormat="1" applyFont="1" applyBorder="1" applyAlignment="1">
      <alignment horizontal="center" vertical="center"/>
    </xf>
    <xf numFmtId="9" fontId="6" fillId="2" borderId="3" xfId="3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6000000}"/>
    <cellStyle name="Normal 3" xfId="2" xr:uid="{00000000-0005-0000-0000-000007000000}"/>
    <cellStyle name="Po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152400</xdr:rowOff>
    </xdr:from>
    <xdr:to>
      <xdr:col>7</xdr:col>
      <xdr:colOff>800100</xdr:colOff>
      <xdr:row>3</xdr:row>
      <xdr:rowOff>173283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ADF0685-65F6-49BC-AFB9-EC996D3C1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" t="-114" r="-23" b="-114"/>
        <a:stretch>
          <a:fillRect/>
        </a:stretch>
      </xdr:blipFill>
      <xdr:spPr bwMode="auto">
        <a:xfrm>
          <a:off x="6343650" y="152400"/>
          <a:ext cx="2914650" cy="61143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43296</xdr:colOff>
      <xdr:row>0</xdr:row>
      <xdr:rowOff>51955</xdr:rowOff>
    </xdr:from>
    <xdr:to>
      <xdr:col>1</xdr:col>
      <xdr:colOff>2467841</xdr:colOff>
      <xdr:row>0</xdr:row>
      <xdr:rowOff>560574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28ECCCA-1027-40F7-935F-3DFB1ABF3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" t="-114" r="-23" b="-114"/>
        <a:stretch>
          <a:fillRect/>
        </a:stretch>
      </xdr:blipFill>
      <xdr:spPr bwMode="auto">
        <a:xfrm>
          <a:off x="1073728" y="51955"/>
          <a:ext cx="2424545" cy="508619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7"/>
  <sheetViews>
    <sheetView tabSelected="1" view="pageBreakPreview" zoomScaleNormal="100" zoomScaleSheetLayoutView="100" zoomScalePageLayoutView="110" workbookViewId="0">
      <pane ySplit="6" topLeftCell="A115" activePane="bottomLeft" state="frozen"/>
      <selection pane="bottomLeft" activeCell="F35" sqref="F35:F39"/>
    </sheetView>
  </sheetViews>
  <sheetFormatPr defaultColWidth="9.5703125" defaultRowHeight="15" x14ac:dyDescent="0.25"/>
  <cols>
    <col min="3" max="3" width="12.28515625" customWidth="1"/>
    <col min="4" max="4" width="60.42578125" customWidth="1"/>
    <col min="5" max="5" width="11.42578125" style="5" customWidth="1"/>
    <col min="6" max="6" width="8.28515625" customWidth="1"/>
    <col min="7" max="8" width="15.28515625" customWidth="1"/>
    <col min="9" max="9" width="13.85546875" style="6" customWidth="1"/>
    <col min="10" max="10" width="11.28515625" customWidth="1"/>
    <col min="1022" max="1024" width="11.5703125" customWidth="1"/>
  </cols>
  <sheetData>
    <row r="1" spans="1:1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"/>
    </row>
    <row r="2" spans="1:10" ht="15.75" x14ac:dyDescent="0.25">
      <c r="A2" s="71" t="s">
        <v>1</v>
      </c>
      <c r="B2" s="71"/>
      <c r="C2" s="3" t="s">
        <v>2</v>
      </c>
      <c r="D2" s="4"/>
      <c r="E2" s="8"/>
      <c r="F2" s="4"/>
      <c r="G2" s="4"/>
      <c r="H2" s="4"/>
      <c r="I2" s="9"/>
      <c r="J2" s="7"/>
    </row>
    <row r="3" spans="1:10" x14ac:dyDescent="0.25">
      <c r="A3" s="71" t="s">
        <v>3</v>
      </c>
      <c r="B3" s="71"/>
      <c r="C3" s="72" t="str">
        <f>Cronograma!B1</f>
        <v>Recapeamento de vias do município de Boituva.</v>
      </c>
      <c r="D3" s="72"/>
      <c r="E3" s="72"/>
      <c r="F3" s="72"/>
      <c r="G3" s="72"/>
      <c r="H3" s="72"/>
      <c r="I3" s="72"/>
      <c r="J3" s="7"/>
    </row>
    <row r="4" spans="1:10" x14ac:dyDescent="0.25">
      <c r="A4" s="71" t="s">
        <v>4</v>
      </c>
      <c r="B4" s="71"/>
      <c r="C4" s="73" t="s">
        <v>93</v>
      </c>
      <c r="D4" s="73"/>
      <c r="E4" s="73"/>
      <c r="F4" s="73"/>
      <c r="G4" s="73"/>
      <c r="H4" s="73"/>
      <c r="I4" s="73"/>
      <c r="J4" s="7"/>
    </row>
    <row r="5" spans="1:10" ht="31.5" customHeight="1" x14ac:dyDescent="0.25">
      <c r="A5" s="71" t="s">
        <v>5</v>
      </c>
      <c r="B5" s="71"/>
      <c r="C5" s="74" t="s">
        <v>105</v>
      </c>
      <c r="D5" s="74"/>
      <c r="E5" s="75" t="s">
        <v>6</v>
      </c>
      <c r="F5" s="75"/>
      <c r="G5" s="75"/>
      <c r="H5" s="10">
        <v>1.2353000000000001</v>
      </c>
      <c r="I5" s="11"/>
      <c r="J5" s="7"/>
    </row>
    <row r="6" spans="1:10" ht="25.5" x14ac:dyDescent="0.25">
      <c r="A6" s="2" t="s">
        <v>7</v>
      </c>
      <c r="B6" s="65" t="s">
        <v>8</v>
      </c>
      <c r="C6" s="65"/>
      <c r="D6" s="12" t="s">
        <v>9</v>
      </c>
      <c r="E6" s="13" t="s">
        <v>10</v>
      </c>
      <c r="F6" s="2" t="s">
        <v>11</v>
      </c>
      <c r="G6" s="12" t="s">
        <v>12</v>
      </c>
      <c r="H6" s="12" t="s">
        <v>13</v>
      </c>
      <c r="I6" s="14" t="s">
        <v>14</v>
      </c>
      <c r="J6" s="7"/>
    </row>
    <row r="7" spans="1:10" x14ac:dyDescent="0.25">
      <c r="A7" s="2">
        <v>1</v>
      </c>
      <c r="B7" s="65"/>
      <c r="C7" s="65"/>
      <c r="D7" s="2" t="s">
        <v>15</v>
      </c>
      <c r="E7" s="15"/>
      <c r="F7" s="15"/>
      <c r="G7" s="15"/>
      <c r="H7" s="15"/>
      <c r="I7" s="15"/>
      <c r="J7" s="7"/>
    </row>
    <row r="8" spans="1:10" x14ac:dyDescent="0.25">
      <c r="A8" s="1" t="s">
        <v>16</v>
      </c>
      <c r="B8" s="58" t="s">
        <v>17</v>
      </c>
      <c r="C8" s="58"/>
      <c r="D8" s="16" t="s">
        <v>18</v>
      </c>
      <c r="E8" s="17">
        <v>6</v>
      </c>
      <c r="F8" s="1" t="s">
        <v>19</v>
      </c>
      <c r="G8" s="18">
        <v>890.9</v>
      </c>
      <c r="H8" s="19">
        <f>G8*H5</f>
        <v>1100.5287700000001</v>
      </c>
      <c r="I8" s="19">
        <f>H8*E8</f>
        <v>6603.1726200000012</v>
      </c>
      <c r="J8" s="20"/>
    </row>
    <row r="9" spans="1:10" x14ac:dyDescent="0.25">
      <c r="A9" s="1"/>
      <c r="B9" s="58"/>
      <c r="C9" s="58"/>
      <c r="D9" s="16"/>
      <c r="E9" s="21"/>
      <c r="F9" s="1"/>
      <c r="G9" s="22"/>
      <c r="H9" s="19"/>
      <c r="I9" s="19"/>
      <c r="J9" s="20"/>
    </row>
    <row r="10" spans="1:10" ht="25.5" x14ac:dyDescent="0.25">
      <c r="A10" s="22" t="s">
        <v>20</v>
      </c>
      <c r="B10" s="58" t="s">
        <v>21</v>
      </c>
      <c r="C10" s="58"/>
      <c r="D10" s="23" t="s">
        <v>22</v>
      </c>
      <c r="E10" s="17">
        <f>SUM(E11:E15)</f>
        <v>541.77217799999994</v>
      </c>
      <c r="F10" s="22" t="s">
        <v>19</v>
      </c>
      <c r="G10" s="56">
        <v>10.9</v>
      </c>
      <c r="H10" s="24">
        <f>G10*H5</f>
        <v>13.464770000000001</v>
      </c>
      <c r="I10" s="24">
        <f>H10*E10</f>
        <v>7294.8377691690603</v>
      </c>
      <c r="J10" s="20"/>
    </row>
    <row r="11" spans="1:10" x14ac:dyDescent="0.25">
      <c r="A11" s="1"/>
      <c r="B11" s="58"/>
      <c r="C11" s="58"/>
      <c r="D11" s="16" t="s">
        <v>72</v>
      </c>
      <c r="E11" s="17">
        <f>E35*0.07</f>
        <v>59.748857000000008</v>
      </c>
      <c r="F11" s="1"/>
      <c r="G11" s="22"/>
      <c r="H11" s="19"/>
      <c r="I11" s="19"/>
      <c r="J11" s="20"/>
    </row>
    <row r="12" spans="1:10" x14ac:dyDescent="0.25">
      <c r="A12" s="1"/>
      <c r="B12" s="58"/>
      <c r="C12" s="58"/>
      <c r="D12" s="16" t="s">
        <v>100</v>
      </c>
      <c r="E12" s="17">
        <f>E36*0.2</f>
        <v>150.98571999999999</v>
      </c>
      <c r="F12" s="1"/>
      <c r="G12" s="22"/>
      <c r="H12" s="19"/>
      <c r="I12" s="19"/>
      <c r="J12" s="20"/>
    </row>
    <row r="13" spans="1:10" x14ac:dyDescent="0.25">
      <c r="A13" s="1"/>
      <c r="B13" s="58"/>
      <c r="C13" s="58"/>
      <c r="D13" s="16" t="s">
        <v>73</v>
      </c>
      <c r="E13" s="17">
        <f>E37*0.1</f>
        <v>120.94680000000001</v>
      </c>
      <c r="F13" s="1"/>
      <c r="G13" s="22"/>
      <c r="H13" s="19"/>
      <c r="I13" s="19"/>
      <c r="J13" s="20"/>
    </row>
    <row r="14" spans="1:10" x14ac:dyDescent="0.25">
      <c r="A14" s="1"/>
      <c r="B14" s="58"/>
      <c r="C14" s="58"/>
      <c r="D14" s="16" t="s">
        <v>74</v>
      </c>
      <c r="E14" s="17">
        <f>E38*0.07</f>
        <v>66.072321000000002</v>
      </c>
      <c r="F14" s="1"/>
      <c r="G14" s="22"/>
      <c r="H14" s="19"/>
      <c r="I14" s="19"/>
      <c r="J14" s="20"/>
    </row>
    <row r="15" spans="1:10" x14ac:dyDescent="0.25">
      <c r="A15" s="1"/>
      <c r="B15" s="58"/>
      <c r="C15" s="58"/>
      <c r="D15" s="16" t="s">
        <v>95</v>
      </c>
      <c r="E15" s="17">
        <f>E39*0.2</f>
        <v>144.01848000000001</v>
      </c>
      <c r="F15" s="1"/>
      <c r="G15" s="22"/>
      <c r="H15" s="19"/>
      <c r="I15" s="19"/>
      <c r="J15" s="20"/>
    </row>
    <row r="16" spans="1:10" x14ac:dyDescent="0.25">
      <c r="A16" s="1"/>
      <c r="B16" s="58"/>
      <c r="C16" s="58"/>
      <c r="D16" s="16"/>
      <c r="E16" s="17"/>
      <c r="F16" s="1"/>
      <c r="G16" s="22"/>
      <c r="H16" s="19"/>
      <c r="I16" s="19"/>
      <c r="J16" s="20"/>
    </row>
    <row r="17" spans="1:10" x14ac:dyDescent="0.25">
      <c r="A17" s="1" t="s">
        <v>23</v>
      </c>
      <c r="B17" s="58" t="s">
        <v>24</v>
      </c>
      <c r="C17" s="58"/>
      <c r="D17" s="16" t="s">
        <v>25</v>
      </c>
      <c r="E17" s="17">
        <f>SUM(E18:E22)</f>
        <v>241.84652700000001</v>
      </c>
      <c r="F17" s="1" t="s">
        <v>19</v>
      </c>
      <c r="G17" s="17">
        <v>7.11</v>
      </c>
      <c r="H17" s="19">
        <f>G17*H5</f>
        <v>8.7829830000000015</v>
      </c>
      <c r="I17" s="19">
        <f>H17*E17</f>
        <v>2124.1339352500413</v>
      </c>
      <c r="J17" s="20"/>
    </row>
    <row r="18" spans="1:10" x14ac:dyDescent="0.25">
      <c r="A18" s="1"/>
      <c r="B18" s="58"/>
      <c r="C18" s="58"/>
      <c r="D18" s="16" t="s">
        <v>72</v>
      </c>
      <c r="E18" s="17">
        <f>E35*0.03</f>
        <v>25.606653000000001</v>
      </c>
      <c r="F18" s="1"/>
      <c r="G18" s="22"/>
      <c r="H18" s="19"/>
      <c r="I18" s="19"/>
      <c r="J18" s="20"/>
    </row>
    <row r="19" spans="1:10" x14ac:dyDescent="0.25">
      <c r="A19" s="1"/>
      <c r="B19" s="58"/>
      <c r="C19" s="58"/>
      <c r="D19" s="16" t="s">
        <v>100</v>
      </c>
      <c r="E19" s="17">
        <f>E36*0.03</f>
        <v>22.647857999999999</v>
      </c>
      <c r="F19" s="1"/>
      <c r="G19" s="22"/>
      <c r="H19" s="19"/>
      <c r="I19" s="19"/>
      <c r="J19" s="20"/>
    </row>
    <row r="20" spans="1:10" x14ac:dyDescent="0.25">
      <c r="A20" s="1"/>
      <c r="B20" s="58"/>
      <c r="C20" s="58"/>
      <c r="D20" s="16" t="s">
        <v>73</v>
      </c>
      <c r="E20" s="17">
        <f>E37*0.05</f>
        <v>60.473400000000005</v>
      </c>
      <c r="F20" s="1"/>
      <c r="G20" s="22"/>
      <c r="H20" s="19"/>
      <c r="I20" s="19"/>
      <c r="J20" s="20"/>
    </row>
    <row r="21" spans="1:10" x14ac:dyDescent="0.25">
      <c r="A21" s="1"/>
      <c r="B21" s="58"/>
      <c r="C21" s="58"/>
      <c r="D21" s="16" t="s">
        <v>74</v>
      </c>
      <c r="E21" s="17">
        <f>E38*0.08</f>
        <v>75.511223999999999</v>
      </c>
      <c r="F21" s="1"/>
      <c r="G21" s="22"/>
      <c r="H21" s="19"/>
      <c r="I21" s="19"/>
      <c r="J21" s="20"/>
    </row>
    <row r="22" spans="1:10" x14ac:dyDescent="0.25">
      <c r="A22" s="1"/>
      <c r="B22" s="58"/>
      <c r="C22" s="58"/>
      <c r="D22" s="16" t="s">
        <v>95</v>
      </c>
      <c r="E22" s="17">
        <f>E39*0.08</f>
        <v>57.607392000000004</v>
      </c>
      <c r="F22" s="1"/>
      <c r="G22" s="22"/>
      <c r="H22" s="19"/>
      <c r="I22" s="19"/>
      <c r="J22" s="20"/>
    </row>
    <row r="23" spans="1:10" x14ac:dyDescent="0.25">
      <c r="A23" s="1"/>
      <c r="B23" s="58"/>
      <c r="C23" s="58"/>
      <c r="D23" s="16"/>
      <c r="E23" s="17"/>
      <c r="F23" s="1"/>
      <c r="G23" s="22"/>
      <c r="H23" s="19"/>
      <c r="I23" s="19"/>
      <c r="J23" s="20"/>
    </row>
    <row r="24" spans="1:10" x14ac:dyDescent="0.25">
      <c r="A24" s="1" t="s">
        <v>26</v>
      </c>
      <c r="B24" s="58" t="s">
        <v>27</v>
      </c>
      <c r="C24" s="58"/>
      <c r="D24" s="16" t="s">
        <v>28</v>
      </c>
      <c r="E24" s="17">
        <f>SUM(E25:E29)</f>
        <v>7.2553958100000004</v>
      </c>
      <c r="F24" s="1" t="s">
        <v>29</v>
      </c>
      <c r="G24" s="18">
        <v>1348.29</v>
      </c>
      <c r="H24" s="19">
        <f>G24*H5</f>
        <v>1665.542637</v>
      </c>
      <c r="I24" s="19">
        <f>H24*E24</f>
        <v>12084.171069866152</v>
      </c>
      <c r="J24" s="20"/>
    </row>
    <row r="25" spans="1:10" x14ac:dyDescent="0.25">
      <c r="A25" s="1"/>
      <c r="B25" s="58"/>
      <c r="C25" s="58"/>
      <c r="D25" s="16" t="s">
        <v>72</v>
      </c>
      <c r="E25" s="17">
        <f>E18*0.03</f>
        <v>0.76819959000000004</v>
      </c>
      <c r="F25" s="1"/>
      <c r="G25" s="22"/>
      <c r="H25" s="19"/>
      <c r="I25" s="19"/>
      <c r="J25" s="20"/>
    </row>
    <row r="26" spans="1:10" x14ac:dyDescent="0.25">
      <c r="A26" s="1"/>
      <c r="B26" s="58"/>
      <c r="C26" s="58"/>
      <c r="D26" s="16" t="s">
        <v>100</v>
      </c>
      <c r="E26" s="17">
        <f>E19*0.03</f>
        <v>0.67943573999999995</v>
      </c>
      <c r="F26" s="1"/>
      <c r="G26" s="22"/>
      <c r="H26" s="19"/>
      <c r="I26" s="19"/>
      <c r="J26" s="20"/>
    </row>
    <row r="27" spans="1:10" x14ac:dyDescent="0.25">
      <c r="A27" s="1"/>
      <c r="B27" s="58"/>
      <c r="C27" s="58"/>
      <c r="D27" s="16" t="s">
        <v>73</v>
      </c>
      <c r="E27" s="17">
        <f>E20*0.03</f>
        <v>1.8142020000000001</v>
      </c>
      <c r="F27" s="1"/>
      <c r="G27" s="22"/>
      <c r="H27" s="19"/>
      <c r="I27" s="19"/>
      <c r="J27" s="20"/>
    </row>
    <row r="28" spans="1:10" x14ac:dyDescent="0.25">
      <c r="A28" s="1"/>
      <c r="B28" s="58"/>
      <c r="C28" s="58"/>
      <c r="D28" s="16" t="s">
        <v>74</v>
      </c>
      <c r="E28" s="17">
        <f>E21*0.03</f>
        <v>2.2653367200000001</v>
      </c>
      <c r="F28" s="1"/>
      <c r="G28" s="22"/>
      <c r="H28" s="19"/>
      <c r="I28" s="19"/>
      <c r="J28" s="20"/>
    </row>
    <row r="29" spans="1:10" x14ac:dyDescent="0.25">
      <c r="A29" s="1"/>
      <c r="B29" s="58"/>
      <c r="C29" s="58"/>
      <c r="D29" s="16" t="s">
        <v>95</v>
      </c>
      <c r="E29" s="17">
        <f>E22*0.03</f>
        <v>1.7282217600000001</v>
      </c>
      <c r="F29" s="1"/>
      <c r="G29" s="22"/>
      <c r="H29" s="19"/>
      <c r="I29" s="19"/>
      <c r="J29" s="20"/>
    </row>
    <row r="30" spans="1:10" x14ac:dyDescent="0.25">
      <c r="A30" s="1"/>
      <c r="B30" s="58"/>
      <c r="C30" s="58"/>
      <c r="D30" s="16"/>
      <c r="E30" s="17"/>
      <c r="F30" s="1"/>
      <c r="G30" s="22"/>
      <c r="H30" s="19"/>
      <c r="I30" s="19"/>
      <c r="J30" s="20"/>
    </row>
    <row r="31" spans="1:10" x14ac:dyDescent="0.25">
      <c r="A31" s="1"/>
      <c r="B31" s="58"/>
      <c r="C31" s="58"/>
      <c r="D31" s="16"/>
      <c r="E31" s="17"/>
      <c r="F31" s="1"/>
      <c r="G31" s="22"/>
      <c r="H31" s="19"/>
      <c r="I31" s="19"/>
      <c r="J31" s="20"/>
    </row>
    <row r="32" spans="1:10" x14ac:dyDescent="0.25">
      <c r="A32" s="64" t="s">
        <v>30</v>
      </c>
      <c r="B32" s="64"/>
      <c r="C32" s="64"/>
      <c r="D32" s="64"/>
      <c r="E32" s="64"/>
      <c r="F32" s="64"/>
      <c r="G32" s="64"/>
      <c r="H32" s="64"/>
      <c r="I32" s="26">
        <f>I8+I24+I10+I17</f>
        <v>28106.315394285255</v>
      </c>
      <c r="J32" s="20"/>
    </row>
    <row r="33" spans="1:10" x14ac:dyDescent="0.25">
      <c r="A33" s="2">
        <v>2</v>
      </c>
      <c r="B33" s="65"/>
      <c r="C33" s="65"/>
      <c r="D33" s="2" t="s">
        <v>31</v>
      </c>
      <c r="E33" s="17"/>
      <c r="F33" s="1"/>
      <c r="G33" s="19"/>
      <c r="H33" s="19"/>
      <c r="I33" s="26"/>
      <c r="J33" s="7"/>
    </row>
    <row r="34" spans="1:10" x14ac:dyDescent="0.25">
      <c r="A34" s="1" t="s">
        <v>32</v>
      </c>
      <c r="B34" s="58" t="s">
        <v>24</v>
      </c>
      <c r="C34" s="58"/>
      <c r="D34" s="16" t="s">
        <v>25</v>
      </c>
      <c r="E34" s="17">
        <f>SUM(E35:E39)</f>
        <v>4481.9344000000001</v>
      </c>
      <c r="F34" s="1" t="s">
        <v>19</v>
      </c>
      <c r="G34" s="17">
        <v>7.11</v>
      </c>
      <c r="H34" s="19">
        <f>G34*H5</f>
        <v>8.7829830000000015</v>
      </c>
      <c r="I34" s="19">
        <f>H34*E34</f>
        <v>39364.753642315205</v>
      </c>
      <c r="J34" s="7"/>
    </row>
    <row r="35" spans="1:10" x14ac:dyDescent="0.25">
      <c r="A35" s="1"/>
      <c r="B35" s="58"/>
      <c r="C35" s="58"/>
      <c r="D35" s="16" t="s">
        <v>72</v>
      </c>
      <c r="E35" s="17">
        <v>853.55510000000004</v>
      </c>
      <c r="F35" s="82"/>
      <c r="G35" s="22"/>
      <c r="H35" s="19"/>
      <c r="I35" s="19"/>
      <c r="J35" s="20"/>
    </row>
    <row r="36" spans="1:10" x14ac:dyDescent="0.25">
      <c r="A36" s="1"/>
      <c r="B36" s="58"/>
      <c r="C36" s="58"/>
      <c r="D36" s="16" t="s">
        <v>100</v>
      </c>
      <c r="E36" s="17">
        <v>754.92859999999996</v>
      </c>
      <c r="F36" s="82"/>
      <c r="G36" s="22"/>
      <c r="H36" s="19"/>
      <c r="I36" s="19"/>
      <c r="J36" s="20"/>
    </row>
    <row r="37" spans="1:10" x14ac:dyDescent="0.25">
      <c r="A37" s="1"/>
      <c r="B37" s="58"/>
      <c r="C37" s="58"/>
      <c r="D37" s="16" t="s">
        <v>73</v>
      </c>
      <c r="E37" s="17">
        <v>1209.4680000000001</v>
      </c>
      <c r="F37" s="82"/>
      <c r="G37" s="22"/>
      <c r="H37" s="19"/>
      <c r="I37" s="19"/>
      <c r="J37" s="20"/>
    </row>
    <row r="38" spans="1:10" x14ac:dyDescent="0.25">
      <c r="A38" s="1"/>
      <c r="B38" s="58"/>
      <c r="C38" s="58"/>
      <c r="D38" s="16" t="s">
        <v>74</v>
      </c>
      <c r="E38" s="17">
        <v>943.89030000000002</v>
      </c>
      <c r="F38" s="82"/>
      <c r="G38" s="22"/>
      <c r="H38" s="19"/>
      <c r="I38" s="19"/>
      <c r="J38" s="20"/>
    </row>
    <row r="39" spans="1:10" x14ac:dyDescent="0.25">
      <c r="A39" s="1"/>
      <c r="B39" s="58"/>
      <c r="C39" s="58"/>
      <c r="D39" s="16" t="s">
        <v>95</v>
      </c>
      <c r="E39" s="17">
        <v>720.0924</v>
      </c>
      <c r="F39" s="82"/>
      <c r="G39" s="22"/>
      <c r="H39" s="19"/>
      <c r="I39" s="19"/>
      <c r="J39" s="20"/>
    </row>
    <row r="40" spans="1:10" x14ac:dyDescent="0.25">
      <c r="A40" s="1"/>
      <c r="B40" s="58"/>
      <c r="C40" s="58"/>
      <c r="D40" s="16"/>
      <c r="E40" s="17"/>
      <c r="F40" s="1"/>
      <c r="G40" s="1"/>
      <c r="H40" s="19"/>
      <c r="I40" s="19"/>
      <c r="J40" s="7"/>
    </row>
    <row r="41" spans="1:10" x14ac:dyDescent="0.25">
      <c r="A41" s="1" t="s">
        <v>33</v>
      </c>
      <c r="B41" s="58" t="s">
        <v>34</v>
      </c>
      <c r="C41" s="58"/>
      <c r="D41" s="23" t="s">
        <v>35</v>
      </c>
      <c r="E41" s="17">
        <f>SUM(E42:E46)</f>
        <v>134.458032</v>
      </c>
      <c r="F41" s="1" t="s">
        <v>29</v>
      </c>
      <c r="G41" s="17">
        <v>1504.05</v>
      </c>
      <c r="H41" s="19">
        <f>G41*H5</f>
        <v>1857.9529649999999</v>
      </c>
      <c r="I41" s="19">
        <f>H41*E41</f>
        <v>249816.69922246487</v>
      </c>
      <c r="J41" s="7"/>
    </row>
    <row r="42" spans="1:10" x14ac:dyDescent="0.25">
      <c r="A42" s="22"/>
      <c r="B42" s="58"/>
      <c r="C42" s="58"/>
      <c r="D42" s="16" t="s">
        <v>72</v>
      </c>
      <c r="E42" s="17">
        <f>E35*0.03</f>
        <v>25.606653000000001</v>
      </c>
      <c r="F42" s="22"/>
      <c r="G42" s="22"/>
      <c r="H42" s="24"/>
      <c r="I42" s="24"/>
      <c r="J42" s="20"/>
    </row>
    <row r="43" spans="1:10" x14ac:dyDescent="0.25">
      <c r="A43" s="22"/>
      <c r="B43" s="58"/>
      <c r="C43" s="58"/>
      <c r="D43" s="16" t="s">
        <v>100</v>
      </c>
      <c r="E43" s="17">
        <f>E36*0.03</f>
        <v>22.647857999999999</v>
      </c>
      <c r="F43" s="22"/>
      <c r="G43" s="22"/>
      <c r="H43" s="24"/>
      <c r="I43" s="24"/>
      <c r="J43" s="20"/>
    </row>
    <row r="44" spans="1:10" x14ac:dyDescent="0.25">
      <c r="A44" s="22"/>
      <c r="B44" s="58"/>
      <c r="C44" s="58"/>
      <c r="D44" s="16" t="s">
        <v>73</v>
      </c>
      <c r="E44" s="17">
        <f t="shared" ref="E44:E46" si="0">E37*0.03</f>
        <v>36.284039999999997</v>
      </c>
      <c r="F44" s="22"/>
      <c r="G44" s="22"/>
      <c r="H44" s="24"/>
      <c r="I44" s="24"/>
      <c r="J44" s="20"/>
    </row>
    <row r="45" spans="1:10" x14ac:dyDescent="0.25">
      <c r="A45" s="22"/>
      <c r="B45" s="58"/>
      <c r="C45" s="58"/>
      <c r="D45" s="16" t="s">
        <v>74</v>
      </c>
      <c r="E45" s="17">
        <f t="shared" si="0"/>
        <v>28.316708999999999</v>
      </c>
      <c r="F45" s="22"/>
      <c r="G45" s="22"/>
      <c r="H45" s="24"/>
      <c r="I45" s="24"/>
      <c r="J45" s="20"/>
    </row>
    <row r="46" spans="1:10" x14ac:dyDescent="0.25">
      <c r="A46" s="22"/>
      <c r="B46" s="58"/>
      <c r="C46" s="58"/>
      <c r="D46" s="16" t="s">
        <v>95</v>
      </c>
      <c r="E46" s="17">
        <f t="shared" si="0"/>
        <v>21.602771999999998</v>
      </c>
      <c r="F46" s="22"/>
      <c r="G46" s="22"/>
      <c r="H46" s="24"/>
      <c r="I46" s="24"/>
      <c r="J46" s="20"/>
    </row>
    <row r="47" spans="1:10" ht="15.6" customHeight="1" x14ac:dyDescent="0.25">
      <c r="A47" s="64" t="s">
        <v>30</v>
      </c>
      <c r="B47" s="64"/>
      <c r="C47" s="64"/>
      <c r="D47" s="64"/>
      <c r="E47" s="64"/>
      <c r="F47" s="64"/>
      <c r="G47" s="64"/>
      <c r="H47" s="64"/>
      <c r="I47" s="26">
        <f>I34+I41</f>
        <v>289181.45286478009</v>
      </c>
      <c r="J47" s="7"/>
    </row>
    <row r="48" spans="1:10" x14ac:dyDescent="0.25">
      <c r="A48" s="2">
        <v>3</v>
      </c>
      <c r="B48" s="65"/>
      <c r="C48" s="65"/>
      <c r="D48" s="2" t="s">
        <v>36</v>
      </c>
      <c r="E48" s="17"/>
      <c r="F48" s="1"/>
      <c r="G48" s="19"/>
      <c r="H48" s="19"/>
      <c r="I48" s="26"/>
      <c r="J48" s="7"/>
    </row>
    <row r="49" spans="1:10" ht="25.5" x14ac:dyDescent="0.25">
      <c r="A49" s="1" t="s">
        <v>37</v>
      </c>
      <c r="B49" s="58" t="s">
        <v>96</v>
      </c>
      <c r="C49" s="58"/>
      <c r="D49" s="27" t="s">
        <v>97</v>
      </c>
      <c r="E49" s="17">
        <f>SUM(E50:E50)</f>
        <v>5.4398799999999996</v>
      </c>
      <c r="F49" s="1" t="s">
        <v>29</v>
      </c>
      <c r="G49" s="1">
        <v>294.55</v>
      </c>
      <c r="H49" s="19">
        <f>G49*H$5</f>
        <v>363.85761500000001</v>
      </c>
      <c r="I49" s="19">
        <f>H49*E49</f>
        <v>1979.3417626861999</v>
      </c>
      <c r="J49" s="7"/>
    </row>
    <row r="50" spans="1:10" x14ac:dyDescent="0.25">
      <c r="A50" s="1"/>
      <c r="B50" s="58"/>
      <c r="C50" s="58"/>
      <c r="D50" s="16" t="s">
        <v>98</v>
      </c>
      <c r="E50" s="17">
        <f>(14.6076+12.5918)*0.2</f>
        <v>5.4398799999999996</v>
      </c>
      <c r="F50" s="1"/>
      <c r="G50" s="1"/>
      <c r="H50" s="19"/>
      <c r="I50" s="19"/>
      <c r="J50" s="7"/>
    </row>
    <row r="51" spans="1:10" x14ac:dyDescent="0.25">
      <c r="A51" s="1"/>
      <c r="B51" s="58"/>
      <c r="C51" s="58"/>
      <c r="F51" s="1"/>
      <c r="G51" s="22"/>
      <c r="H51" s="19"/>
      <c r="I51" s="19"/>
      <c r="J51" s="7"/>
    </row>
    <row r="52" spans="1:10" ht="25.5" x14ac:dyDescent="0.25">
      <c r="A52" s="1" t="s">
        <v>37</v>
      </c>
      <c r="B52" s="58" t="s">
        <v>91</v>
      </c>
      <c r="C52" s="58"/>
      <c r="D52" s="27" t="s">
        <v>92</v>
      </c>
      <c r="E52" s="17">
        <f>SUM(E53:E53)</f>
        <v>11.447800000000001</v>
      </c>
      <c r="F52" s="1" t="s">
        <v>19</v>
      </c>
      <c r="G52" s="1">
        <v>12.22</v>
      </c>
      <c r="H52" s="19">
        <f>G52*H$5</f>
        <v>15.095366000000002</v>
      </c>
      <c r="I52" s="19">
        <f>H52*E52</f>
        <v>172.80873089480005</v>
      </c>
      <c r="J52" s="7"/>
    </row>
    <row r="53" spans="1:10" x14ac:dyDescent="0.25">
      <c r="A53" s="1"/>
      <c r="B53" s="58"/>
      <c r="C53" s="58"/>
      <c r="D53" s="16" t="s">
        <v>73</v>
      </c>
      <c r="E53" s="17">
        <v>11.447800000000001</v>
      </c>
      <c r="F53" s="1"/>
      <c r="G53" s="22"/>
      <c r="H53" s="19"/>
      <c r="I53" s="19"/>
      <c r="J53" s="7"/>
    </row>
    <row r="54" spans="1:10" x14ac:dyDescent="0.25">
      <c r="A54" s="1"/>
      <c r="B54" s="58"/>
      <c r="C54" s="58"/>
      <c r="D54" s="27"/>
      <c r="E54" s="17"/>
      <c r="F54" s="1"/>
      <c r="G54" s="22"/>
      <c r="H54" s="19"/>
      <c r="I54" s="19"/>
      <c r="J54" s="7"/>
    </row>
    <row r="55" spans="1:10" ht="25.5" x14ac:dyDescent="0.25">
      <c r="A55" s="1" t="s">
        <v>38</v>
      </c>
      <c r="B55" s="58" t="s">
        <v>39</v>
      </c>
      <c r="C55" s="58"/>
      <c r="D55" s="27" t="s">
        <v>40</v>
      </c>
      <c r="E55" s="17">
        <f>SUM(E56:E57)</f>
        <v>7.7294400000000003</v>
      </c>
      <c r="F55" s="1" t="s">
        <v>29</v>
      </c>
      <c r="G55" s="22">
        <v>131.81</v>
      </c>
      <c r="H55" s="19">
        <f>G55*H$5</f>
        <v>162.824893</v>
      </c>
      <c r="I55" s="19">
        <f>H55*E55</f>
        <v>1258.5452409499201</v>
      </c>
      <c r="J55" s="7"/>
    </row>
    <row r="56" spans="1:10" x14ac:dyDescent="0.25">
      <c r="A56" s="1"/>
      <c r="B56" s="58"/>
      <c r="C56" s="58"/>
      <c r="D56" s="16" t="s">
        <v>99</v>
      </c>
      <c r="E56" s="56">
        <f>E49</f>
        <v>5.4398799999999996</v>
      </c>
      <c r="F56" s="1"/>
      <c r="G56" s="22"/>
      <c r="H56" s="19"/>
      <c r="I56" s="19"/>
      <c r="J56" s="7"/>
    </row>
    <row r="57" spans="1:10" x14ac:dyDescent="0.25">
      <c r="A57" s="1"/>
      <c r="B57" s="58"/>
      <c r="C57" s="58"/>
      <c r="D57" s="16" t="s">
        <v>90</v>
      </c>
      <c r="E57" s="25">
        <f>E52*0.2</f>
        <v>2.2895600000000003</v>
      </c>
      <c r="F57" s="1"/>
      <c r="G57" s="22"/>
      <c r="H57" s="19"/>
      <c r="I57" s="19"/>
      <c r="J57" s="7"/>
    </row>
    <row r="58" spans="1:10" x14ac:dyDescent="0.25">
      <c r="A58" s="1"/>
      <c r="B58" s="58"/>
      <c r="C58" s="58"/>
      <c r="D58" s="27"/>
      <c r="E58" s="17"/>
      <c r="F58" s="1"/>
      <c r="G58" s="22"/>
      <c r="H58" s="19"/>
      <c r="I58" s="19"/>
      <c r="J58" s="7"/>
    </row>
    <row r="59" spans="1:10" ht="25.5" x14ac:dyDescent="0.25">
      <c r="A59" s="1" t="s">
        <v>41</v>
      </c>
      <c r="B59" s="58" t="s">
        <v>42</v>
      </c>
      <c r="C59" s="58"/>
      <c r="D59" s="23" t="s">
        <v>43</v>
      </c>
      <c r="E59" s="17">
        <f>SUM(E60:E61)</f>
        <v>7.7294400000000003</v>
      </c>
      <c r="F59" s="1" t="s">
        <v>29</v>
      </c>
      <c r="G59" s="18">
        <v>821.94</v>
      </c>
      <c r="H59" s="19">
        <f>G59*H$5</f>
        <v>1015.3424820000001</v>
      </c>
      <c r="I59" s="19">
        <f>H59*E59</f>
        <v>7848.0287940700809</v>
      </c>
      <c r="J59" s="7"/>
    </row>
    <row r="60" spans="1:10" x14ac:dyDescent="0.25">
      <c r="A60" s="1"/>
      <c r="B60" s="58"/>
      <c r="C60" s="58"/>
      <c r="D60" s="16" t="s">
        <v>98</v>
      </c>
      <c r="E60" s="17">
        <f>(14.6076+12.5918)*0.2</f>
        <v>5.4398799999999996</v>
      </c>
      <c r="F60" s="1"/>
      <c r="G60" s="18"/>
      <c r="H60" s="19"/>
      <c r="I60" s="19"/>
      <c r="J60" s="7"/>
    </row>
    <row r="61" spans="1:10" x14ac:dyDescent="0.25">
      <c r="A61" s="1"/>
      <c r="B61" s="58"/>
      <c r="C61" s="58"/>
      <c r="D61" s="16" t="s">
        <v>73</v>
      </c>
      <c r="E61" s="25">
        <f>E52*0.2</f>
        <v>2.2895600000000003</v>
      </c>
      <c r="F61" s="1"/>
      <c r="G61" s="22"/>
      <c r="H61" s="19"/>
      <c r="I61" s="19"/>
      <c r="J61" s="7"/>
    </row>
    <row r="62" spans="1:10" x14ac:dyDescent="0.25">
      <c r="A62" s="1"/>
      <c r="B62" s="58"/>
      <c r="C62" s="58"/>
      <c r="D62" s="23"/>
      <c r="E62" s="17"/>
      <c r="F62" s="1"/>
      <c r="G62" s="22"/>
      <c r="H62" s="19"/>
      <c r="I62" s="19"/>
      <c r="J62" s="7"/>
    </row>
    <row r="63" spans="1:10" ht="14.85" customHeight="1" x14ac:dyDescent="0.25">
      <c r="A63" s="64" t="s">
        <v>30</v>
      </c>
      <c r="B63" s="64"/>
      <c r="C63" s="64"/>
      <c r="D63" s="64"/>
      <c r="E63" s="64"/>
      <c r="F63" s="64"/>
      <c r="G63" s="64"/>
      <c r="H63" s="64"/>
      <c r="I63" s="26">
        <f>I52+I55+I59+I49</f>
        <v>11258.724528601</v>
      </c>
      <c r="J63" s="7"/>
    </row>
    <row r="64" spans="1:10" x14ac:dyDescent="0.25">
      <c r="A64" s="2">
        <v>4</v>
      </c>
      <c r="B64" s="65"/>
      <c r="C64" s="65"/>
      <c r="D64" s="2" t="s">
        <v>44</v>
      </c>
      <c r="E64" s="17"/>
      <c r="F64" s="1"/>
      <c r="G64" s="19"/>
      <c r="H64" s="19"/>
      <c r="I64" s="26"/>
      <c r="J64" s="7"/>
    </row>
    <row r="65" spans="1:10" x14ac:dyDescent="0.25">
      <c r="A65" s="1" t="s">
        <v>45</v>
      </c>
      <c r="B65" s="69" t="s">
        <v>94</v>
      </c>
      <c r="C65" s="69"/>
      <c r="D65" s="23" t="s">
        <v>46</v>
      </c>
      <c r="E65" s="17">
        <f>SUM(E66:E69)</f>
        <v>11</v>
      </c>
      <c r="F65" s="1" t="s">
        <v>47</v>
      </c>
      <c r="G65" s="57">
        <v>167.05</v>
      </c>
      <c r="H65" s="19">
        <f>G65*H$5</f>
        <v>206.35686500000003</v>
      </c>
      <c r="I65" s="19">
        <f>H65*E65</f>
        <v>2269.9255150000004</v>
      </c>
      <c r="J65" s="7"/>
    </row>
    <row r="66" spans="1:10" x14ac:dyDescent="0.25">
      <c r="A66" s="1"/>
      <c r="B66" s="58"/>
      <c r="C66" s="58"/>
      <c r="D66" s="16" t="s">
        <v>72</v>
      </c>
      <c r="E66" s="17">
        <v>4</v>
      </c>
      <c r="F66" s="1"/>
      <c r="G66" s="22"/>
      <c r="H66" s="19"/>
      <c r="I66" s="19"/>
      <c r="J66" s="20"/>
    </row>
    <row r="67" spans="1:10" x14ac:dyDescent="0.25">
      <c r="A67" s="1"/>
      <c r="B67" s="58"/>
      <c r="C67" s="58"/>
      <c r="D67" s="16" t="s">
        <v>73</v>
      </c>
      <c r="E67" s="17">
        <v>3</v>
      </c>
      <c r="F67" s="1"/>
      <c r="G67" s="22"/>
      <c r="H67" s="19"/>
      <c r="I67" s="19"/>
      <c r="J67" s="20"/>
    </row>
    <row r="68" spans="1:10" x14ac:dyDescent="0.25">
      <c r="A68" s="1"/>
      <c r="B68" s="58"/>
      <c r="C68" s="58"/>
      <c r="D68" s="16" t="s">
        <v>74</v>
      </c>
      <c r="E68" s="17">
        <v>3</v>
      </c>
      <c r="F68" s="1"/>
      <c r="G68" s="22"/>
      <c r="H68" s="19"/>
      <c r="I68" s="19"/>
      <c r="J68" s="20"/>
    </row>
    <row r="69" spans="1:10" x14ac:dyDescent="0.25">
      <c r="A69" s="1"/>
      <c r="B69" s="58"/>
      <c r="C69" s="58"/>
      <c r="D69" s="16" t="s">
        <v>95</v>
      </c>
      <c r="E69" s="17">
        <v>1</v>
      </c>
      <c r="F69" s="1"/>
      <c r="G69" s="22"/>
      <c r="H69" s="19"/>
      <c r="I69" s="19"/>
      <c r="J69" s="20"/>
    </row>
    <row r="70" spans="1:10" x14ac:dyDescent="0.25">
      <c r="A70" s="64" t="s">
        <v>30</v>
      </c>
      <c r="B70" s="64"/>
      <c r="C70" s="64"/>
      <c r="D70" s="64"/>
      <c r="E70" s="64"/>
      <c r="F70" s="64"/>
      <c r="G70" s="64"/>
      <c r="H70" s="64"/>
      <c r="I70" s="26">
        <f>I65</f>
        <v>2269.9255150000004</v>
      </c>
      <c r="J70" s="7"/>
    </row>
    <row r="71" spans="1:10" x14ac:dyDescent="0.25">
      <c r="A71" s="2">
        <v>5</v>
      </c>
      <c r="B71" s="65"/>
      <c r="C71" s="65"/>
      <c r="D71" s="2" t="s">
        <v>48</v>
      </c>
      <c r="E71" s="17"/>
      <c r="F71" s="1"/>
      <c r="G71" s="19"/>
      <c r="H71" s="19"/>
      <c r="I71" s="26"/>
      <c r="J71" s="7"/>
    </row>
    <row r="72" spans="1:10" ht="25.5" x14ac:dyDescent="0.25">
      <c r="A72" s="1" t="s">
        <v>49</v>
      </c>
      <c r="B72" s="58" t="s">
        <v>50</v>
      </c>
      <c r="C72" s="58"/>
      <c r="D72" s="23" t="s">
        <v>51</v>
      </c>
      <c r="E72" s="17">
        <f>E73+E77+E84+E90+E96</f>
        <v>164.07959999999997</v>
      </c>
      <c r="F72" s="1" t="s">
        <v>19</v>
      </c>
      <c r="G72" s="1">
        <v>37.380000000000003</v>
      </c>
      <c r="H72" s="19">
        <f>G72*H5</f>
        <v>46.175514000000007</v>
      </c>
      <c r="I72" s="19">
        <f>H72*E72</f>
        <v>7576.4598669143998</v>
      </c>
      <c r="J72" s="7"/>
    </row>
    <row r="73" spans="1:10" x14ac:dyDescent="0.25">
      <c r="A73" s="1"/>
      <c r="B73" s="58"/>
      <c r="C73" s="58"/>
      <c r="D73" s="16" t="s">
        <v>72</v>
      </c>
      <c r="E73" s="13">
        <f>SUM(E74:E76)</f>
        <v>15.079899999999999</v>
      </c>
      <c r="F73" s="1"/>
      <c r="G73" s="1"/>
      <c r="H73" s="19"/>
      <c r="I73" s="19"/>
      <c r="J73" s="7"/>
    </row>
    <row r="74" spans="1:10" x14ac:dyDescent="0.25">
      <c r="A74" s="1"/>
      <c r="B74" s="58"/>
      <c r="C74" s="58"/>
      <c r="D74" s="16" t="s">
        <v>75</v>
      </c>
      <c r="E74" s="17">
        <v>8.2068999999999992</v>
      </c>
      <c r="F74" s="1"/>
      <c r="G74" s="1"/>
      <c r="H74" s="19"/>
      <c r="I74" s="19"/>
      <c r="J74" s="7"/>
    </row>
    <row r="75" spans="1:10" x14ac:dyDescent="0.25">
      <c r="A75" s="1"/>
      <c r="B75" s="58"/>
      <c r="C75" s="58"/>
      <c r="D75" s="16" t="s">
        <v>76</v>
      </c>
      <c r="E75" s="17">
        <f>2.291*3</f>
        <v>6.8729999999999993</v>
      </c>
      <c r="F75" s="1"/>
      <c r="G75" s="1"/>
      <c r="H75" s="19"/>
      <c r="I75" s="19"/>
      <c r="J75" s="7"/>
    </row>
    <row r="76" spans="1:10" x14ac:dyDescent="0.25">
      <c r="A76" s="1"/>
      <c r="B76" s="58"/>
      <c r="C76" s="58"/>
      <c r="D76" s="16"/>
      <c r="E76" s="17"/>
      <c r="F76" s="17"/>
      <c r="G76" s="22"/>
      <c r="H76" s="24"/>
      <c r="I76" s="19"/>
      <c r="J76" s="7"/>
    </row>
    <row r="77" spans="1:10" x14ac:dyDescent="0.25">
      <c r="A77" s="1"/>
      <c r="B77" s="58"/>
      <c r="C77" s="58"/>
      <c r="D77" s="16" t="s">
        <v>100</v>
      </c>
      <c r="E77" s="13">
        <f>SUM(E78:E82)</f>
        <v>56.028400000000005</v>
      </c>
      <c r="F77" s="1"/>
      <c r="G77" s="22"/>
      <c r="H77" s="19"/>
      <c r="I77" s="19"/>
      <c r="J77" s="20"/>
    </row>
    <row r="78" spans="1:10" x14ac:dyDescent="0.25">
      <c r="A78" s="1"/>
      <c r="B78" s="58"/>
      <c r="C78" s="58"/>
      <c r="D78" s="16" t="s">
        <v>102</v>
      </c>
      <c r="E78" s="17">
        <f>11.7531+0.2344+0.2446</f>
        <v>12.232100000000001</v>
      </c>
      <c r="F78" s="1"/>
      <c r="G78" s="22"/>
      <c r="H78" s="19"/>
      <c r="I78" s="19"/>
      <c r="J78" s="20"/>
    </row>
    <row r="79" spans="1:10" x14ac:dyDescent="0.25">
      <c r="A79" s="1"/>
      <c r="B79" s="58"/>
      <c r="C79" s="58"/>
      <c r="D79" s="16" t="s">
        <v>79</v>
      </c>
      <c r="E79" s="17">
        <v>11.7806</v>
      </c>
      <c r="F79" s="1"/>
      <c r="G79" s="22"/>
      <c r="H79" s="19"/>
      <c r="I79" s="19"/>
      <c r="J79" s="20"/>
    </row>
    <row r="80" spans="1:10" x14ac:dyDescent="0.25">
      <c r="A80" s="1"/>
      <c r="B80" s="58"/>
      <c r="C80" s="58"/>
      <c r="D80" s="16" t="s">
        <v>77</v>
      </c>
      <c r="E80" s="17">
        <v>2.2848000000000002</v>
      </c>
      <c r="F80" s="1"/>
      <c r="G80" s="22"/>
      <c r="H80" s="24"/>
      <c r="I80" s="19"/>
      <c r="J80" s="7"/>
    </row>
    <row r="81" spans="1:10" x14ac:dyDescent="0.25">
      <c r="A81" s="1"/>
      <c r="B81" s="58"/>
      <c r="C81" s="58"/>
      <c r="D81" s="16" t="s">
        <v>78</v>
      </c>
      <c r="E81" s="17">
        <v>2.2909999999999999</v>
      </c>
      <c r="F81" s="1"/>
      <c r="G81" s="22"/>
      <c r="H81" s="24"/>
      <c r="I81" s="19"/>
      <c r="J81" s="7"/>
    </row>
    <row r="82" spans="1:10" x14ac:dyDescent="0.25">
      <c r="A82" s="1"/>
      <c r="B82" s="59"/>
      <c r="C82" s="60"/>
      <c r="D82" s="16" t="s">
        <v>101</v>
      </c>
      <c r="E82" s="17">
        <f>21.4399+6</f>
        <v>27.439900000000002</v>
      </c>
      <c r="F82" s="1"/>
      <c r="G82" s="22"/>
      <c r="H82" s="24"/>
      <c r="I82" s="19"/>
      <c r="J82" s="7"/>
    </row>
    <row r="83" spans="1:10" x14ac:dyDescent="0.25">
      <c r="A83" s="1"/>
      <c r="B83" s="58"/>
      <c r="C83" s="58"/>
      <c r="D83" s="16"/>
      <c r="E83" s="17"/>
      <c r="F83" s="1"/>
      <c r="G83" s="22"/>
      <c r="H83" s="19"/>
      <c r="I83" s="19"/>
      <c r="J83" s="20"/>
    </row>
    <row r="84" spans="1:10" x14ac:dyDescent="0.25">
      <c r="A84" s="1"/>
      <c r="B84" s="58"/>
      <c r="C84" s="58"/>
      <c r="D84" s="16" t="s">
        <v>73</v>
      </c>
      <c r="E84" s="13">
        <f>SUM(E85:E88)</f>
        <v>40.362299999999998</v>
      </c>
      <c r="F84" s="1"/>
      <c r="G84" s="22"/>
      <c r="H84" s="19"/>
      <c r="I84" s="19"/>
      <c r="J84" s="20"/>
    </row>
    <row r="85" spans="1:10" x14ac:dyDescent="0.25">
      <c r="A85" s="1"/>
      <c r="B85" s="58"/>
      <c r="C85" s="58"/>
      <c r="D85" s="16" t="s">
        <v>79</v>
      </c>
      <c r="E85" s="17">
        <v>12.8</v>
      </c>
      <c r="F85" s="1"/>
      <c r="G85" s="22"/>
      <c r="H85" s="19"/>
      <c r="I85" s="19"/>
      <c r="J85" s="20"/>
    </row>
    <row r="86" spans="1:10" x14ac:dyDescent="0.25">
      <c r="A86" s="1"/>
      <c r="B86" s="58"/>
      <c r="C86" s="58"/>
      <c r="D86" s="16" t="s">
        <v>77</v>
      </c>
      <c r="E86" s="17">
        <v>6.3975</v>
      </c>
      <c r="F86" s="1"/>
      <c r="G86" s="22"/>
      <c r="H86" s="19"/>
      <c r="I86" s="19"/>
      <c r="J86" s="20"/>
    </row>
    <row r="87" spans="1:10" x14ac:dyDescent="0.25">
      <c r="A87" s="1"/>
      <c r="B87" s="58"/>
      <c r="C87" s="58"/>
      <c r="D87" s="16" t="s">
        <v>78</v>
      </c>
      <c r="E87" s="17">
        <f>2.291*4</f>
        <v>9.1639999999999997</v>
      </c>
      <c r="F87" s="1"/>
      <c r="G87" s="22"/>
      <c r="H87" s="19"/>
      <c r="I87" s="19"/>
      <c r="J87" s="20"/>
    </row>
    <row r="88" spans="1:10" x14ac:dyDescent="0.25">
      <c r="A88" s="1"/>
      <c r="B88" s="58"/>
      <c r="C88" s="58"/>
      <c r="D88" s="16" t="s">
        <v>80</v>
      </c>
      <c r="E88" s="17">
        <f>3.0002*4</f>
        <v>12.0008</v>
      </c>
      <c r="F88" s="1"/>
      <c r="G88" s="22"/>
      <c r="H88" s="19"/>
      <c r="I88" s="19"/>
      <c r="J88" s="20"/>
    </row>
    <row r="89" spans="1:10" x14ac:dyDescent="0.25">
      <c r="A89" s="1"/>
      <c r="B89" s="58"/>
      <c r="C89" s="58"/>
      <c r="D89" s="16"/>
      <c r="E89" s="17"/>
      <c r="F89" s="1"/>
      <c r="G89" s="22"/>
      <c r="H89" s="19"/>
      <c r="I89" s="19"/>
      <c r="J89" s="20"/>
    </row>
    <row r="90" spans="1:10" x14ac:dyDescent="0.25">
      <c r="A90" s="1"/>
      <c r="B90" s="58"/>
      <c r="C90" s="58"/>
      <c r="D90" s="16" t="s">
        <v>74</v>
      </c>
      <c r="E90" s="13">
        <f>SUM(E91:E94)</f>
        <v>43.627299999999998</v>
      </c>
      <c r="F90" s="1"/>
      <c r="G90" s="22"/>
      <c r="H90" s="19"/>
      <c r="I90" s="19"/>
      <c r="J90" s="20"/>
    </row>
    <row r="91" spans="1:10" x14ac:dyDescent="0.25">
      <c r="A91" s="1"/>
      <c r="B91" s="58"/>
      <c r="C91" s="58"/>
      <c r="D91" s="16" t="s">
        <v>81</v>
      </c>
      <c r="E91" s="17">
        <f>12.8018+13.3161</f>
        <v>26.117899999999999</v>
      </c>
      <c r="F91" s="1"/>
      <c r="G91" s="22"/>
      <c r="H91" s="19"/>
      <c r="I91" s="19"/>
      <c r="J91" s="20"/>
    </row>
    <row r="92" spans="1:10" x14ac:dyDescent="0.25">
      <c r="A92" s="1"/>
      <c r="B92" s="58"/>
      <c r="C92" s="58"/>
      <c r="D92" s="16" t="s">
        <v>77</v>
      </c>
      <c r="E92" s="17">
        <f>2.6313+2.6582</f>
        <v>5.2895000000000003</v>
      </c>
      <c r="F92" s="1"/>
      <c r="G92" s="22"/>
      <c r="H92" s="19"/>
      <c r="I92" s="19"/>
      <c r="J92" s="20"/>
    </row>
    <row r="93" spans="1:10" x14ac:dyDescent="0.25">
      <c r="A93" s="1"/>
      <c r="B93" s="58"/>
      <c r="C93" s="58"/>
      <c r="D93" s="16" t="s">
        <v>78</v>
      </c>
      <c r="E93" s="17">
        <f>2.291*2</f>
        <v>4.5819999999999999</v>
      </c>
      <c r="F93" s="1"/>
      <c r="G93" s="22"/>
      <c r="H93" s="19"/>
      <c r="I93" s="19"/>
      <c r="J93" s="20"/>
    </row>
    <row r="94" spans="1:10" x14ac:dyDescent="0.25">
      <c r="A94" s="1"/>
      <c r="B94" s="58"/>
      <c r="C94" s="58"/>
      <c r="D94" s="16" t="s">
        <v>89</v>
      </c>
      <c r="E94" s="17">
        <v>7.6379000000000001</v>
      </c>
      <c r="F94" s="1"/>
      <c r="G94" s="22"/>
      <c r="H94" s="19"/>
      <c r="I94" s="19"/>
      <c r="J94" s="20"/>
    </row>
    <row r="95" spans="1:10" x14ac:dyDescent="0.25">
      <c r="A95" s="1"/>
      <c r="B95" s="58"/>
      <c r="C95" s="58"/>
      <c r="D95" s="16"/>
      <c r="E95" s="17"/>
      <c r="F95" s="1"/>
      <c r="G95" s="22"/>
      <c r="H95" s="19"/>
      <c r="I95" s="19"/>
      <c r="J95" s="20"/>
    </row>
    <row r="96" spans="1:10" x14ac:dyDescent="0.25">
      <c r="A96" s="1"/>
      <c r="B96" s="58"/>
      <c r="C96" s="58"/>
      <c r="D96" s="16" t="s">
        <v>95</v>
      </c>
      <c r="E96" s="13">
        <f>SUM(E97:E99)</f>
        <v>8.9817</v>
      </c>
      <c r="F96" s="1"/>
      <c r="G96" s="22"/>
      <c r="H96" s="19"/>
      <c r="I96" s="19"/>
      <c r="J96" s="20"/>
    </row>
    <row r="97" spans="1:10" x14ac:dyDescent="0.25">
      <c r="A97" s="1"/>
      <c r="B97" s="58"/>
      <c r="C97" s="58"/>
      <c r="D97" s="16" t="s">
        <v>77</v>
      </c>
      <c r="E97" s="17">
        <v>3.6890999999999998</v>
      </c>
      <c r="F97" s="1"/>
      <c r="G97" s="22"/>
      <c r="H97" s="19"/>
      <c r="I97" s="19"/>
      <c r="J97" s="20"/>
    </row>
    <row r="98" spans="1:10" x14ac:dyDescent="0.25">
      <c r="A98" s="1"/>
      <c r="B98" s="58"/>
      <c r="C98" s="58"/>
      <c r="D98" s="16" t="s">
        <v>78</v>
      </c>
      <c r="E98" s="17">
        <f>2.291*1</f>
        <v>2.2909999999999999</v>
      </c>
      <c r="F98" s="1"/>
      <c r="G98" s="22"/>
      <c r="H98" s="19"/>
      <c r="I98" s="19"/>
      <c r="J98" s="20"/>
    </row>
    <row r="99" spans="1:10" x14ac:dyDescent="0.25">
      <c r="A99" s="1"/>
      <c r="B99" s="58"/>
      <c r="C99" s="58"/>
      <c r="D99" s="16" t="s">
        <v>80</v>
      </c>
      <c r="E99" s="17">
        <v>3.0015999999999998</v>
      </c>
      <c r="F99" s="1"/>
      <c r="G99" s="22"/>
      <c r="H99" s="19"/>
      <c r="I99" s="19"/>
      <c r="J99" s="20"/>
    </row>
    <row r="100" spans="1:10" x14ac:dyDescent="0.25">
      <c r="A100" s="1"/>
      <c r="B100" s="58"/>
      <c r="C100" s="58"/>
      <c r="D100" s="16"/>
      <c r="E100" s="17"/>
      <c r="F100" s="1"/>
      <c r="G100" s="22"/>
      <c r="H100" s="24"/>
      <c r="I100" s="19"/>
      <c r="J100" s="7"/>
    </row>
    <row r="101" spans="1:10" x14ac:dyDescent="0.25">
      <c r="A101" s="1" t="s">
        <v>52</v>
      </c>
      <c r="B101" s="58" t="s">
        <v>53</v>
      </c>
      <c r="C101" s="58"/>
      <c r="D101" s="16" t="s">
        <v>54</v>
      </c>
      <c r="E101" s="17">
        <f>SUM(E102:E106)</f>
        <v>9</v>
      </c>
      <c r="F101" s="1" t="s">
        <v>55</v>
      </c>
      <c r="G101" s="22">
        <v>1290.1600000000001</v>
      </c>
      <c r="H101" s="24">
        <f>G101*H$5</f>
        <v>1593.7346480000001</v>
      </c>
      <c r="I101" s="19">
        <f>H101*E101</f>
        <v>14343.611832000001</v>
      </c>
      <c r="J101" s="7"/>
    </row>
    <row r="102" spans="1:10" x14ac:dyDescent="0.25">
      <c r="A102" s="22"/>
      <c r="B102" s="58"/>
      <c r="C102" s="58"/>
      <c r="D102" s="16" t="s">
        <v>72</v>
      </c>
      <c r="E102" s="17">
        <v>2</v>
      </c>
      <c r="F102" s="22"/>
      <c r="G102" s="22"/>
      <c r="H102" s="24"/>
      <c r="I102" s="24"/>
      <c r="J102" s="20"/>
    </row>
    <row r="103" spans="1:10" x14ac:dyDescent="0.25">
      <c r="A103" s="1"/>
      <c r="B103" s="58"/>
      <c r="C103" s="58"/>
      <c r="D103" s="16" t="s">
        <v>103</v>
      </c>
      <c r="E103" s="17">
        <v>1</v>
      </c>
      <c r="F103" s="1"/>
      <c r="G103" s="22"/>
      <c r="H103" s="19"/>
      <c r="I103" s="19"/>
      <c r="J103" s="20"/>
    </row>
    <row r="104" spans="1:10" x14ac:dyDescent="0.25">
      <c r="A104" s="1"/>
      <c r="B104" s="58"/>
      <c r="C104" s="58"/>
      <c r="D104" s="16" t="s">
        <v>73</v>
      </c>
      <c r="E104" s="17">
        <v>1</v>
      </c>
      <c r="F104" s="1"/>
      <c r="G104" s="22"/>
      <c r="H104" s="19"/>
      <c r="I104" s="19"/>
      <c r="J104" s="20"/>
    </row>
    <row r="105" spans="1:10" x14ac:dyDescent="0.25">
      <c r="A105" s="1"/>
      <c r="B105" s="58"/>
      <c r="C105" s="58"/>
      <c r="D105" s="16" t="s">
        <v>74</v>
      </c>
      <c r="E105" s="17">
        <v>4</v>
      </c>
      <c r="F105" s="1"/>
      <c r="G105" s="22"/>
      <c r="H105" s="19"/>
      <c r="I105" s="19"/>
      <c r="J105" s="20"/>
    </row>
    <row r="106" spans="1:10" x14ac:dyDescent="0.25">
      <c r="A106" s="1"/>
      <c r="B106" s="58"/>
      <c r="C106" s="58"/>
      <c r="D106" s="16" t="s">
        <v>95</v>
      </c>
      <c r="E106" s="17">
        <v>1</v>
      </c>
      <c r="F106" s="1"/>
      <c r="G106" s="22"/>
      <c r="H106" s="19"/>
      <c r="I106" s="19"/>
      <c r="J106" s="20"/>
    </row>
    <row r="107" spans="1:10" x14ac:dyDescent="0.25">
      <c r="A107" s="1"/>
      <c r="B107" s="58"/>
      <c r="C107" s="58"/>
      <c r="D107" s="16"/>
      <c r="E107" s="17"/>
      <c r="F107" s="1"/>
      <c r="G107" s="22"/>
      <c r="H107" s="24"/>
      <c r="I107" s="19"/>
      <c r="J107" s="7"/>
    </row>
    <row r="108" spans="1:10" ht="25.5" x14ac:dyDescent="0.25">
      <c r="A108" s="1" t="s">
        <v>56</v>
      </c>
      <c r="B108" s="58" t="s">
        <v>57</v>
      </c>
      <c r="C108" s="58"/>
      <c r="D108" s="23" t="s">
        <v>58</v>
      </c>
      <c r="E108" s="17">
        <f>E109+E113+E117+E118+E122+E128</f>
        <v>7.0780499999999993</v>
      </c>
      <c r="F108" s="1" t="s">
        <v>19</v>
      </c>
      <c r="G108" s="30">
        <v>1609.03</v>
      </c>
      <c r="H108" s="19">
        <f>G108*H$5</f>
        <v>1987.634759</v>
      </c>
      <c r="I108" s="19">
        <f>H108*E108</f>
        <v>14068.578205939948</v>
      </c>
      <c r="J108" s="7"/>
    </row>
    <row r="109" spans="1:10" x14ac:dyDescent="0.25">
      <c r="A109" s="1"/>
      <c r="B109" s="58"/>
      <c r="C109" s="58"/>
      <c r="D109" s="28" t="s">
        <v>82</v>
      </c>
      <c r="E109" s="13">
        <f>SUM(E110:E112)</f>
        <v>1.2714000000000001</v>
      </c>
      <c r="F109" s="1"/>
      <c r="G109" s="1"/>
      <c r="H109" s="19"/>
      <c r="I109" s="19"/>
      <c r="J109" s="7"/>
    </row>
    <row r="110" spans="1:10" x14ac:dyDescent="0.25">
      <c r="A110" s="1"/>
      <c r="B110" s="58"/>
      <c r="C110" s="58"/>
      <c r="D110" s="16" t="s">
        <v>88</v>
      </c>
      <c r="E110" s="17">
        <f>3*(0.2988)</f>
        <v>0.89640000000000009</v>
      </c>
      <c r="F110" s="1"/>
      <c r="G110" s="1"/>
      <c r="H110" s="19"/>
      <c r="I110" s="19"/>
      <c r="J110" s="7"/>
    </row>
    <row r="111" spans="1:10" x14ac:dyDescent="0.25">
      <c r="A111" s="1"/>
      <c r="B111" s="58"/>
      <c r="C111" s="58"/>
      <c r="D111" s="16" t="s">
        <v>87</v>
      </c>
      <c r="E111" s="17">
        <f>3*(0.5*0.25)</f>
        <v>0.375</v>
      </c>
      <c r="F111" s="1"/>
      <c r="G111" s="1"/>
      <c r="H111" s="19"/>
      <c r="I111" s="19"/>
      <c r="J111" s="7"/>
    </row>
    <row r="112" spans="1:10" x14ac:dyDescent="0.25">
      <c r="A112" s="1"/>
      <c r="B112" s="58"/>
      <c r="C112" s="58"/>
      <c r="D112" s="16"/>
      <c r="E112" s="17"/>
      <c r="F112" s="1"/>
      <c r="G112" s="1"/>
      <c r="H112" s="19"/>
      <c r="I112" s="19"/>
      <c r="J112" s="7"/>
    </row>
    <row r="113" spans="1:10" x14ac:dyDescent="0.25">
      <c r="A113" s="22"/>
      <c r="B113" s="58"/>
      <c r="C113" s="58"/>
      <c r="D113" s="29" t="s">
        <v>100</v>
      </c>
      <c r="E113" s="31">
        <f>SUM(E114:E116)</f>
        <v>0.87004999999999999</v>
      </c>
      <c r="F113" s="22"/>
      <c r="G113" s="22"/>
      <c r="H113" s="24"/>
      <c r="I113" s="24"/>
      <c r="J113" s="20"/>
    </row>
    <row r="114" spans="1:10" x14ac:dyDescent="0.25">
      <c r="A114" s="1"/>
      <c r="B114" s="58"/>
      <c r="C114" s="58"/>
      <c r="D114" s="16" t="s">
        <v>88</v>
      </c>
      <c r="E114" s="17">
        <f>1*(0.2988)</f>
        <v>0.29880000000000001</v>
      </c>
      <c r="F114" s="1"/>
      <c r="G114" s="22"/>
      <c r="H114" s="19"/>
      <c r="I114" s="19"/>
      <c r="J114" s="20"/>
    </row>
    <row r="115" spans="1:10" x14ac:dyDescent="0.25">
      <c r="A115" s="1"/>
      <c r="B115" s="58"/>
      <c r="C115" s="58"/>
      <c r="D115" s="16" t="s">
        <v>87</v>
      </c>
      <c r="E115" s="17">
        <f>3*(0.5*0.25)</f>
        <v>0.375</v>
      </c>
      <c r="F115" s="1"/>
      <c r="G115" s="22"/>
      <c r="H115" s="19"/>
      <c r="I115" s="19"/>
      <c r="J115" s="20"/>
    </row>
    <row r="116" spans="1:10" x14ac:dyDescent="0.25">
      <c r="A116" s="1"/>
      <c r="B116" s="58"/>
      <c r="C116" s="58"/>
      <c r="D116" s="16" t="s">
        <v>85</v>
      </c>
      <c r="E116" s="17">
        <f>1*(0.19625)</f>
        <v>0.19625000000000001</v>
      </c>
      <c r="F116" s="1"/>
      <c r="G116" s="22"/>
      <c r="H116" s="19"/>
      <c r="I116" s="19"/>
      <c r="J116" s="20"/>
    </row>
    <row r="117" spans="1:10" x14ac:dyDescent="0.25">
      <c r="A117" s="1"/>
      <c r="B117" s="58"/>
      <c r="C117" s="58"/>
      <c r="D117" s="29"/>
      <c r="E117" s="13"/>
      <c r="F117" s="1"/>
      <c r="G117" s="22"/>
      <c r="H117" s="19"/>
      <c r="I117" s="19"/>
      <c r="J117" s="20"/>
    </row>
    <row r="118" spans="1:10" x14ac:dyDescent="0.25">
      <c r="A118" s="1"/>
      <c r="B118" s="59"/>
      <c r="C118" s="60"/>
      <c r="D118" s="29" t="s">
        <v>83</v>
      </c>
      <c r="E118" s="13">
        <f>SUM(E119:E121)</f>
        <v>1.6952</v>
      </c>
      <c r="F118" s="1"/>
      <c r="G118" s="22"/>
      <c r="H118" s="19"/>
      <c r="I118" s="19"/>
      <c r="J118" s="20"/>
    </row>
    <row r="119" spans="1:10" x14ac:dyDescent="0.25">
      <c r="A119" s="1"/>
      <c r="B119" s="59"/>
      <c r="C119" s="60"/>
      <c r="D119" s="16" t="s">
        <v>88</v>
      </c>
      <c r="E119" s="17">
        <f>4*(0.2988)</f>
        <v>1.1952</v>
      </c>
      <c r="F119" s="1"/>
      <c r="G119" s="22"/>
      <c r="H119" s="19"/>
      <c r="I119" s="19"/>
      <c r="J119" s="20"/>
    </row>
    <row r="120" spans="1:10" x14ac:dyDescent="0.25">
      <c r="A120" s="1"/>
      <c r="B120" s="59"/>
      <c r="C120" s="60"/>
      <c r="D120" s="16" t="s">
        <v>87</v>
      </c>
      <c r="E120" s="17">
        <f>4*(0.5*0.25)</f>
        <v>0.5</v>
      </c>
      <c r="F120" s="1"/>
      <c r="G120" s="22"/>
      <c r="H120" s="19"/>
      <c r="I120" s="19"/>
      <c r="J120" s="20"/>
    </row>
    <row r="121" spans="1:10" x14ac:dyDescent="0.25">
      <c r="A121" s="1"/>
      <c r="B121" s="59"/>
      <c r="C121" s="60"/>
      <c r="D121" s="16"/>
      <c r="E121" s="17"/>
      <c r="F121" s="1"/>
      <c r="G121" s="22"/>
      <c r="H121" s="19"/>
      <c r="I121" s="19"/>
      <c r="J121" s="20"/>
    </row>
    <row r="122" spans="1:10" x14ac:dyDescent="0.25">
      <c r="A122" s="1"/>
      <c r="B122" s="59"/>
      <c r="C122" s="60"/>
      <c r="D122" s="29" t="s">
        <v>84</v>
      </c>
      <c r="E122" s="13">
        <f>SUM(E123:E126)</f>
        <v>2.5676000000000001</v>
      </c>
      <c r="F122" s="1"/>
      <c r="G122" s="22"/>
      <c r="H122" s="19"/>
      <c r="I122" s="19"/>
      <c r="J122" s="20"/>
    </row>
    <row r="123" spans="1:10" x14ac:dyDescent="0.25">
      <c r="A123" s="1"/>
      <c r="B123" s="59"/>
      <c r="C123" s="60"/>
      <c r="D123" s="16" t="s">
        <v>88</v>
      </c>
      <c r="E123" s="17">
        <f>2*(0.2988)</f>
        <v>0.59760000000000002</v>
      </c>
      <c r="F123" s="1"/>
      <c r="G123" s="22"/>
      <c r="H123" s="19"/>
      <c r="I123" s="19"/>
      <c r="J123" s="20"/>
    </row>
    <row r="124" spans="1:10" x14ac:dyDescent="0.25">
      <c r="A124" s="1"/>
      <c r="B124" s="59"/>
      <c r="C124" s="60"/>
      <c r="D124" s="16" t="s">
        <v>87</v>
      </c>
      <c r="E124" s="17">
        <f>3*(0.5*0.25)</f>
        <v>0.375</v>
      </c>
      <c r="F124" s="1"/>
      <c r="G124" s="22"/>
      <c r="H124" s="24"/>
      <c r="I124" s="19"/>
      <c r="J124" s="7"/>
    </row>
    <row r="125" spans="1:10" x14ac:dyDescent="0.25">
      <c r="A125" s="1"/>
      <c r="B125" s="59"/>
      <c r="C125" s="60"/>
      <c r="D125" s="16" t="s">
        <v>86</v>
      </c>
      <c r="E125" s="17">
        <f>4*(0.45*0.45)</f>
        <v>0.81</v>
      </c>
      <c r="F125" s="1"/>
      <c r="G125" s="22"/>
      <c r="H125" s="24"/>
      <c r="I125" s="19"/>
      <c r="J125" s="7"/>
    </row>
    <row r="126" spans="1:10" x14ac:dyDescent="0.25">
      <c r="A126" s="1"/>
      <c r="B126" s="59"/>
      <c r="C126" s="60"/>
      <c r="D126" s="16" t="s">
        <v>85</v>
      </c>
      <c r="E126" s="17">
        <f>4*(0.19625)</f>
        <v>0.78500000000000003</v>
      </c>
      <c r="F126" s="1"/>
      <c r="G126" s="22"/>
      <c r="H126" s="24"/>
      <c r="I126" s="19"/>
      <c r="J126" s="7"/>
    </row>
    <row r="127" spans="1:10" x14ac:dyDescent="0.25">
      <c r="A127" s="1"/>
      <c r="B127" s="59"/>
      <c r="C127" s="60"/>
      <c r="D127" s="16"/>
      <c r="E127" s="17"/>
      <c r="F127" s="1"/>
      <c r="G127" s="22"/>
      <c r="H127" s="19"/>
      <c r="I127" s="19"/>
      <c r="J127" s="20"/>
    </row>
    <row r="128" spans="1:10" x14ac:dyDescent="0.25">
      <c r="A128" s="1"/>
      <c r="B128" s="59"/>
      <c r="C128" s="60"/>
      <c r="D128" s="29" t="s">
        <v>95</v>
      </c>
      <c r="E128" s="13">
        <f>SUM(E129:E130)</f>
        <v>0.67379999999999995</v>
      </c>
      <c r="F128" s="1"/>
      <c r="G128" s="22"/>
      <c r="H128" s="19"/>
      <c r="I128" s="19"/>
      <c r="J128" s="20"/>
    </row>
    <row r="129" spans="1:10" x14ac:dyDescent="0.25">
      <c r="A129" s="1"/>
      <c r="B129" s="59"/>
      <c r="C129" s="60"/>
      <c r="D129" s="16" t="s">
        <v>88</v>
      </c>
      <c r="E129" s="17">
        <f>1*(0.2988)</f>
        <v>0.29880000000000001</v>
      </c>
      <c r="F129" s="1"/>
      <c r="G129" s="22"/>
      <c r="H129" s="19"/>
      <c r="I129" s="19"/>
      <c r="J129" s="20"/>
    </row>
    <row r="130" spans="1:10" x14ac:dyDescent="0.25">
      <c r="A130" s="1"/>
      <c r="B130" s="59"/>
      <c r="C130" s="60"/>
      <c r="D130" s="16" t="s">
        <v>87</v>
      </c>
      <c r="E130" s="17">
        <f>3*(0.5*0.25)</f>
        <v>0.375</v>
      </c>
      <c r="F130" s="1"/>
      <c r="G130" s="22"/>
      <c r="H130" s="19"/>
      <c r="I130" s="19"/>
      <c r="J130" s="20"/>
    </row>
    <row r="131" spans="1:10" x14ac:dyDescent="0.25">
      <c r="A131" s="66" t="s">
        <v>30</v>
      </c>
      <c r="B131" s="67"/>
      <c r="C131" s="67"/>
      <c r="D131" s="67"/>
      <c r="E131" s="67"/>
      <c r="F131" s="67"/>
      <c r="G131" s="67"/>
      <c r="H131" s="68"/>
      <c r="I131" s="26">
        <f>I72+I101+I108</f>
        <v>35988.649904854348</v>
      </c>
      <c r="J131" s="7"/>
    </row>
    <row r="132" spans="1:10" x14ac:dyDescent="0.25">
      <c r="A132" s="2">
        <v>6</v>
      </c>
      <c r="B132" s="62"/>
      <c r="C132" s="63"/>
      <c r="D132" s="2" t="s">
        <v>59</v>
      </c>
      <c r="E132" s="17"/>
      <c r="F132" s="1"/>
      <c r="G132" s="19"/>
      <c r="H132" s="19"/>
      <c r="I132" s="26"/>
      <c r="J132" s="7"/>
    </row>
    <row r="133" spans="1:10" x14ac:dyDescent="0.25">
      <c r="A133" s="1" t="s">
        <v>60</v>
      </c>
      <c r="B133" s="59" t="s">
        <v>61</v>
      </c>
      <c r="C133" s="60"/>
      <c r="D133" s="23" t="s">
        <v>62</v>
      </c>
      <c r="E133" s="17">
        <f>SUM(E134:E138)</f>
        <v>4481.9344000000001</v>
      </c>
      <c r="F133" s="1" t="s">
        <v>19</v>
      </c>
      <c r="G133" s="30">
        <v>0.2</v>
      </c>
      <c r="H133" s="19">
        <f>G133*H$5</f>
        <v>0.24706000000000003</v>
      </c>
      <c r="I133" s="19">
        <f>H133*E133</f>
        <v>1107.3067128640002</v>
      </c>
      <c r="J133" s="7"/>
    </row>
    <row r="134" spans="1:10" x14ac:dyDescent="0.25">
      <c r="A134" s="1"/>
      <c r="B134" s="58"/>
      <c r="C134" s="58"/>
      <c r="D134" s="16" t="s">
        <v>72</v>
      </c>
      <c r="E134" s="17">
        <f>E35</f>
        <v>853.55510000000004</v>
      </c>
      <c r="F134" s="1"/>
      <c r="G134" s="22"/>
      <c r="H134" s="19"/>
      <c r="I134" s="19"/>
      <c r="J134" s="20"/>
    </row>
    <row r="135" spans="1:10" x14ac:dyDescent="0.25">
      <c r="A135" s="1"/>
      <c r="B135" s="58"/>
      <c r="C135" s="58"/>
      <c r="D135" s="16" t="s">
        <v>103</v>
      </c>
      <c r="E135" s="17">
        <f>E36</f>
        <v>754.92859999999996</v>
      </c>
      <c r="F135" s="1"/>
      <c r="G135" s="22"/>
      <c r="H135" s="19"/>
      <c r="I135" s="19"/>
      <c r="J135" s="20"/>
    </row>
    <row r="136" spans="1:10" x14ac:dyDescent="0.25">
      <c r="A136" s="1"/>
      <c r="B136" s="58"/>
      <c r="C136" s="58"/>
      <c r="D136" s="16" t="s">
        <v>73</v>
      </c>
      <c r="E136" s="17">
        <f t="shared" ref="E136:E138" si="1">E37</f>
        <v>1209.4680000000001</v>
      </c>
      <c r="F136" s="1"/>
      <c r="G136" s="22"/>
      <c r="H136" s="19"/>
      <c r="I136" s="19"/>
      <c r="J136" s="20"/>
    </row>
    <row r="137" spans="1:10" x14ac:dyDescent="0.25">
      <c r="A137" s="1"/>
      <c r="B137" s="58"/>
      <c r="C137" s="58"/>
      <c r="D137" s="16" t="s">
        <v>74</v>
      </c>
      <c r="E137" s="17">
        <f t="shared" si="1"/>
        <v>943.89030000000002</v>
      </c>
      <c r="F137" s="1"/>
      <c r="G137" s="22"/>
      <c r="H137" s="19"/>
      <c r="I137" s="19"/>
      <c r="J137" s="20"/>
    </row>
    <row r="138" spans="1:10" x14ac:dyDescent="0.25">
      <c r="A138" s="1"/>
      <c r="B138" s="58"/>
      <c r="C138" s="58"/>
      <c r="D138" s="16" t="s">
        <v>95</v>
      </c>
      <c r="E138" s="17">
        <f t="shared" si="1"/>
        <v>720.0924</v>
      </c>
      <c r="F138" s="1"/>
      <c r="G138" s="22"/>
      <c r="H138" s="19"/>
      <c r="I138" s="19"/>
      <c r="J138" s="20"/>
    </row>
    <row r="139" spans="1:10" x14ac:dyDescent="0.25">
      <c r="A139" s="64" t="s">
        <v>30</v>
      </c>
      <c r="B139" s="64"/>
      <c r="C139" s="64"/>
      <c r="D139" s="64"/>
      <c r="E139" s="64"/>
      <c r="F139" s="64"/>
      <c r="G139" s="64"/>
      <c r="H139" s="64"/>
      <c r="I139" s="26">
        <f>I133</f>
        <v>1107.3067128640002</v>
      </c>
      <c r="J139" s="7"/>
    </row>
    <row r="140" spans="1:10" x14ac:dyDescent="0.25">
      <c r="A140" s="65" t="s">
        <v>63</v>
      </c>
      <c r="B140" s="65"/>
      <c r="C140" s="65"/>
      <c r="D140" s="65"/>
      <c r="E140" s="65"/>
      <c r="F140" s="65"/>
      <c r="G140" s="26"/>
      <c r="H140" s="26"/>
      <c r="I140" s="26">
        <f>I32+I47+I63+I70+I131+I139</f>
        <v>367912.37492038473</v>
      </c>
      <c r="J140" s="7"/>
    </row>
    <row r="141" spans="1:10" x14ac:dyDescent="0.25">
      <c r="A141" s="32"/>
      <c r="B141" s="33"/>
      <c r="C141" s="33"/>
      <c r="D141" s="33"/>
      <c r="E141" s="34"/>
      <c r="F141" s="33"/>
      <c r="G141" s="33"/>
      <c r="H141" s="33"/>
      <c r="I141" s="35"/>
      <c r="J141" s="7"/>
    </row>
    <row r="142" spans="1:10" x14ac:dyDescent="0.25">
      <c r="A142" s="61" t="s">
        <v>104</v>
      </c>
      <c r="B142" s="61"/>
      <c r="C142" s="61"/>
      <c r="D142" s="61"/>
      <c r="E142" s="61"/>
      <c r="F142" s="61"/>
      <c r="G142" s="61"/>
      <c r="H142" s="61"/>
      <c r="I142" s="61"/>
      <c r="J142" s="7"/>
    </row>
    <row r="143" spans="1:10" x14ac:dyDescent="0.25">
      <c r="A143" s="32"/>
      <c r="B143" s="33"/>
      <c r="C143" s="33"/>
      <c r="D143" s="33"/>
      <c r="E143" s="34"/>
      <c r="F143" s="33"/>
      <c r="G143" s="33"/>
      <c r="H143" s="33"/>
      <c r="I143" s="35"/>
      <c r="J143" s="7"/>
    </row>
    <row r="144" spans="1:10" x14ac:dyDescent="0.25">
      <c r="A144" s="7"/>
      <c r="B144" s="7"/>
      <c r="C144" s="7"/>
      <c r="D144" s="36"/>
      <c r="E144" s="37"/>
      <c r="F144" s="7"/>
      <c r="G144" s="7"/>
      <c r="H144" s="7"/>
      <c r="I144" s="38"/>
      <c r="J144" s="7"/>
    </row>
    <row r="145" spans="1:10" x14ac:dyDescent="0.25">
      <c r="A145" s="7"/>
      <c r="B145" s="7"/>
      <c r="C145" s="7"/>
      <c r="D145" s="36"/>
      <c r="E145" s="37"/>
      <c r="F145" s="7"/>
      <c r="G145" s="7"/>
      <c r="H145" s="7"/>
      <c r="I145" s="38"/>
      <c r="J145" s="7"/>
    </row>
    <row r="146" spans="1:10" x14ac:dyDescent="0.25">
      <c r="A146" s="7"/>
      <c r="B146" s="7"/>
      <c r="C146" s="7"/>
      <c r="E146" s="37"/>
      <c r="F146" s="7"/>
      <c r="G146" s="7"/>
      <c r="H146" s="7"/>
      <c r="I146" s="38"/>
      <c r="J146" s="7"/>
    </row>
    <row r="147" spans="1:10" x14ac:dyDescent="0.25">
      <c r="A147" s="7"/>
      <c r="B147" s="7"/>
      <c r="C147" s="7"/>
      <c r="D147" s="7"/>
      <c r="E147" s="37"/>
      <c r="F147" s="7"/>
      <c r="G147" s="7"/>
      <c r="H147" s="7"/>
      <c r="I147" s="38"/>
      <c r="J147" s="7"/>
    </row>
    <row r="148" spans="1:10" x14ac:dyDescent="0.25">
      <c r="A148" s="7"/>
      <c r="B148" s="7"/>
      <c r="C148" s="7"/>
      <c r="D148" s="7"/>
      <c r="E148" s="37"/>
      <c r="F148" s="7"/>
      <c r="G148" s="7"/>
      <c r="H148" s="7"/>
      <c r="I148" s="38"/>
      <c r="J148" s="7"/>
    </row>
    <row r="149" spans="1:10" x14ac:dyDescent="0.25">
      <c r="A149" s="7"/>
      <c r="B149" s="7"/>
      <c r="C149" s="7"/>
      <c r="D149" s="7"/>
      <c r="E149" s="37"/>
      <c r="F149" s="7"/>
      <c r="G149" s="7"/>
      <c r="H149" s="7"/>
      <c r="I149" s="38"/>
      <c r="J149" s="7"/>
    </row>
    <row r="150" spans="1:10" x14ac:dyDescent="0.25">
      <c r="A150" s="7"/>
      <c r="B150" s="7"/>
      <c r="C150" s="7"/>
      <c r="D150" s="7"/>
      <c r="E150" s="37"/>
      <c r="F150" s="7"/>
      <c r="G150" s="7"/>
      <c r="H150" s="7"/>
      <c r="I150" s="38"/>
      <c r="J150" s="7"/>
    </row>
    <row r="151" spans="1:10" x14ac:dyDescent="0.25">
      <c r="A151" s="7"/>
      <c r="B151" s="7"/>
      <c r="C151" s="7"/>
      <c r="D151" s="7"/>
      <c r="E151" s="37"/>
      <c r="F151" s="7"/>
      <c r="G151" s="7"/>
      <c r="H151" s="7"/>
      <c r="I151" s="38"/>
      <c r="J151" s="7"/>
    </row>
    <row r="152" spans="1:10" x14ac:dyDescent="0.25">
      <c r="A152" s="7"/>
      <c r="B152" s="7"/>
      <c r="C152" s="7"/>
      <c r="D152" s="7"/>
      <c r="E152" s="37"/>
      <c r="F152" s="7"/>
      <c r="G152" s="7"/>
      <c r="H152" s="7"/>
      <c r="I152" s="38"/>
      <c r="J152" s="7"/>
    </row>
    <row r="153" spans="1:10" x14ac:dyDescent="0.25">
      <c r="A153" s="7"/>
      <c r="B153" s="7"/>
      <c r="C153" s="7"/>
      <c r="D153" s="7"/>
      <c r="E153" s="37"/>
      <c r="F153" s="7"/>
      <c r="G153" s="7"/>
      <c r="H153" s="7"/>
      <c r="I153" s="38"/>
      <c r="J153" s="7"/>
    </row>
    <row r="154" spans="1:10" x14ac:dyDescent="0.25">
      <c r="A154" s="7"/>
      <c r="B154" s="7"/>
      <c r="C154" s="7"/>
      <c r="D154" s="7"/>
      <c r="E154" s="37"/>
      <c r="F154" s="7"/>
      <c r="G154" s="7"/>
      <c r="H154" s="7"/>
      <c r="I154" s="38"/>
      <c r="J154" s="7"/>
    </row>
    <row r="155" spans="1:10" x14ac:dyDescent="0.25">
      <c r="A155" s="7"/>
      <c r="B155" s="7"/>
      <c r="C155" s="7"/>
      <c r="D155" s="7"/>
      <c r="E155" s="37"/>
      <c r="F155" s="7"/>
      <c r="G155" s="7"/>
      <c r="H155" s="7"/>
      <c r="I155" s="38"/>
      <c r="J155" s="7"/>
    </row>
    <row r="156" spans="1:10" x14ac:dyDescent="0.25">
      <c r="A156" s="7"/>
      <c r="B156" s="7"/>
      <c r="C156" s="7"/>
      <c r="D156" s="7"/>
      <c r="E156" s="37"/>
      <c r="F156" s="7"/>
      <c r="G156" s="7"/>
      <c r="H156" s="7"/>
      <c r="I156" s="38"/>
      <c r="J156" s="7"/>
    </row>
    <row r="157" spans="1:10" x14ac:dyDescent="0.25">
      <c r="A157" s="7"/>
      <c r="B157" s="7"/>
      <c r="C157" s="7"/>
      <c r="D157" s="7"/>
      <c r="E157" s="37"/>
      <c r="F157" s="7"/>
      <c r="G157" s="7"/>
      <c r="H157" s="7"/>
      <c r="I157" s="38"/>
      <c r="J157" s="7"/>
    </row>
    <row r="158" spans="1:10" x14ac:dyDescent="0.25">
      <c r="A158" s="7"/>
      <c r="B158" s="7"/>
      <c r="C158" s="7"/>
      <c r="D158" s="7"/>
      <c r="E158" s="37"/>
      <c r="F158" s="7"/>
      <c r="G158" s="7"/>
      <c r="H158" s="7"/>
      <c r="I158" s="38"/>
      <c r="J158" s="7"/>
    </row>
    <row r="159" spans="1:10" x14ac:dyDescent="0.25">
      <c r="A159" s="7"/>
      <c r="B159" s="7"/>
      <c r="C159" s="7"/>
      <c r="D159" s="7"/>
      <c r="E159" s="37"/>
      <c r="F159" s="7"/>
      <c r="G159" s="7"/>
      <c r="H159" s="7"/>
      <c r="I159" s="38"/>
      <c r="J159" s="7"/>
    </row>
    <row r="160" spans="1:10" x14ac:dyDescent="0.25">
      <c r="A160" s="7"/>
      <c r="B160" s="7"/>
      <c r="C160" s="7"/>
      <c r="D160" s="7"/>
      <c r="E160" s="37"/>
      <c r="F160" s="7"/>
      <c r="G160" s="7"/>
      <c r="H160" s="7"/>
      <c r="I160" s="38"/>
      <c r="J160" s="7"/>
    </row>
    <row r="161" spans="1:10" x14ac:dyDescent="0.25">
      <c r="A161" s="7"/>
      <c r="B161" s="7"/>
      <c r="C161" s="7"/>
      <c r="D161" s="7"/>
      <c r="E161" s="37"/>
      <c r="F161" s="7"/>
      <c r="G161" s="7"/>
      <c r="H161" s="7"/>
      <c r="I161" s="38"/>
      <c r="J161" s="7"/>
    </row>
    <row r="162" spans="1:10" x14ac:dyDescent="0.25">
      <c r="A162" s="7"/>
      <c r="B162" s="7"/>
      <c r="C162" s="7"/>
      <c r="D162" s="7"/>
      <c r="E162" s="37"/>
      <c r="F162" s="7"/>
      <c r="G162" s="7"/>
      <c r="H162" s="7"/>
      <c r="I162" s="38"/>
      <c r="J162" s="7"/>
    </row>
    <row r="163" spans="1:10" x14ac:dyDescent="0.25">
      <c r="A163" s="7"/>
      <c r="B163" s="7"/>
      <c r="C163" s="7"/>
      <c r="D163" s="7"/>
      <c r="E163" s="37"/>
      <c r="F163" s="7"/>
      <c r="G163" s="7"/>
      <c r="H163" s="7"/>
      <c r="I163" s="38"/>
      <c r="J163" s="7"/>
    </row>
    <row r="164" spans="1:10" x14ac:dyDescent="0.25">
      <c r="A164" s="7"/>
      <c r="B164" s="7"/>
      <c r="C164" s="7"/>
      <c r="D164" s="7"/>
      <c r="E164" s="37"/>
      <c r="F164" s="7"/>
      <c r="G164" s="7"/>
      <c r="H164" s="7"/>
      <c r="I164" s="38"/>
      <c r="J164" s="7"/>
    </row>
    <row r="165" spans="1:10" x14ac:dyDescent="0.25">
      <c r="A165" s="7"/>
      <c r="B165" s="7"/>
      <c r="C165" s="7"/>
      <c r="D165" s="7"/>
      <c r="E165" s="37"/>
      <c r="F165" s="7"/>
      <c r="G165" s="7"/>
      <c r="H165" s="7"/>
      <c r="I165" s="38"/>
      <c r="J165" s="7"/>
    </row>
    <row r="166" spans="1:10" x14ac:dyDescent="0.25">
      <c r="A166" s="7"/>
      <c r="B166" s="7"/>
      <c r="C166" s="7"/>
      <c r="D166" s="7"/>
      <c r="E166" s="37"/>
      <c r="F166" s="7"/>
      <c r="G166" s="7"/>
      <c r="H166" s="7"/>
      <c r="I166" s="38"/>
      <c r="J166" s="7"/>
    </row>
    <row r="167" spans="1:10" x14ac:dyDescent="0.25">
      <c r="A167" s="7"/>
      <c r="B167" s="7"/>
      <c r="C167" s="7"/>
      <c r="D167" s="7"/>
      <c r="E167" s="37"/>
      <c r="F167" s="7"/>
      <c r="G167" s="7"/>
      <c r="H167" s="7"/>
      <c r="I167" s="38"/>
      <c r="J167" s="7"/>
    </row>
    <row r="168" spans="1:10" x14ac:dyDescent="0.25">
      <c r="A168" s="7"/>
      <c r="B168" s="7"/>
      <c r="C168" s="7"/>
      <c r="D168" s="7"/>
      <c r="E168" s="37"/>
      <c r="F168" s="7"/>
      <c r="G168" s="7"/>
      <c r="H168" s="7"/>
      <c r="I168" s="38"/>
      <c r="J168" s="7"/>
    </row>
    <row r="169" spans="1:10" x14ac:dyDescent="0.25">
      <c r="A169" s="7"/>
      <c r="B169" s="7"/>
      <c r="C169" s="7"/>
      <c r="D169" s="7"/>
      <c r="E169" s="37"/>
      <c r="F169" s="7"/>
      <c r="G169" s="7"/>
      <c r="H169" s="7"/>
      <c r="I169" s="38"/>
      <c r="J169" s="7"/>
    </row>
    <row r="170" spans="1:10" x14ac:dyDescent="0.25">
      <c r="A170" s="7"/>
      <c r="B170" s="7"/>
      <c r="C170" s="7"/>
      <c r="D170" s="7"/>
      <c r="E170" s="37"/>
      <c r="F170" s="7"/>
      <c r="G170" s="7"/>
      <c r="H170" s="7"/>
      <c r="I170" s="38"/>
      <c r="J170" s="7"/>
    </row>
    <row r="171" spans="1:10" x14ac:dyDescent="0.25">
      <c r="A171" s="7"/>
      <c r="B171" s="7"/>
      <c r="C171" s="7"/>
      <c r="D171" s="7"/>
      <c r="E171" s="37"/>
      <c r="F171" s="7"/>
      <c r="G171" s="7"/>
      <c r="H171" s="7"/>
      <c r="I171" s="38"/>
      <c r="J171" s="7"/>
    </row>
    <row r="172" spans="1:10" x14ac:dyDescent="0.25">
      <c r="A172" s="7"/>
      <c r="B172" s="7"/>
      <c r="C172" s="7"/>
      <c r="D172" s="7"/>
      <c r="E172" s="37"/>
      <c r="F172" s="7"/>
      <c r="G172" s="7"/>
      <c r="H172" s="7"/>
      <c r="I172" s="38"/>
      <c r="J172" s="7"/>
    </row>
    <row r="173" spans="1:10" x14ac:dyDescent="0.25">
      <c r="A173" s="7"/>
      <c r="B173" s="7"/>
      <c r="C173" s="7"/>
      <c r="D173" s="7"/>
      <c r="E173" s="37"/>
      <c r="F173" s="7"/>
      <c r="G173" s="7"/>
      <c r="H173" s="7"/>
      <c r="I173" s="38"/>
      <c r="J173" s="7"/>
    </row>
    <row r="174" spans="1:10" x14ac:dyDescent="0.25">
      <c r="A174" s="7"/>
      <c r="B174" s="7"/>
      <c r="C174" s="7"/>
      <c r="D174" s="7"/>
      <c r="E174" s="37"/>
      <c r="F174" s="7"/>
      <c r="G174" s="7"/>
      <c r="H174" s="7"/>
      <c r="I174" s="38"/>
      <c r="J174" s="7"/>
    </row>
    <row r="175" spans="1:10" x14ac:dyDescent="0.25">
      <c r="A175" s="7"/>
      <c r="B175" s="7"/>
      <c r="C175" s="7"/>
      <c r="D175" s="7"/>
      <c r="E175" s="37"/>
      <c r="F175" s="7"/>
      <c r="G175" s="7"/>
      <c r="H175" s="7"/>
      <c r="I175" s="38"/>
      <c r="J175" s="7"/>
    </row>
    <row r="176" spans="1:10" x14ac:dyDescent="0.25">
      <c r="A176" s="7"/>
      <c r="B176" s="7"/>
      <c r="C176" s="7"/>
      <c r="D176" s="7"/>
      <c r="E176" s="37"/>
      <c r="F176" s="7"/>
      <c r="G176" s="7"/>
      <c r="H176" s="7"/>
      <c r="I176" s="38"/>
      <c r="J176" s="7"/>
    </row>
    <row r="177" spans="1:10" x14ac:dyDescent="0.25">
      <c r="A177" s="7"/>
      <c r="B177" s="7"/>
      <c r="C177" s="7"/>
      <c r="D177" s="7"/>
      <c r="E177" s="37"/>
      <c r="F177" s="7"/>
      <c r="G177" s="7"/>
      <c r="H177" s="7"/>
      <c r="I177" s="38"/>
      <c r="J177" s="7"/>
    </row>
    <row r="178" spans="1:10" x14ac:dyDescent="0.25">
      <c r="A178" s="7"/>
      <c r="B178" s="7"/>
      <c r="C178" s="7"/>
      <c r="D178" s="7"/>
      <c r="E178" s="37"/>
      <c r="F178" s="7"/>
      <c r="G178" s="7"/>
      <c r="H178" s="7"/>
      <c r="I178" s="38"/>
      <c r="J178" s="7"/>
    </row>
    <row r="179" spans="1:10" x14ac:dyDescent="0.25">
      <c r="A179" s="7"/>
      <c r="B179" s="7"/>
      <c r="C179" s="7"/>
      <c r="D179" s="7"/>
      <c r="E179" s="37"/>
      <c r="F179" s="7"/>
      <c r="G179" s="7"/>
      <c r="H179" s="7"/>
      <c r="I179" s="38"/>
      <c r="J179" s="7"/>
    </row>
    <row r="180" spans="1:10" x14ac:dyDescent="0.25">
      <c r="A180" s="7"/>
      <c r="B180" s="7"/>
      <c r="C180" s="7"/>
      <c r="D180" s="7"/>
      <c r="E180" s="37"/>
      <c r="F180" s="7"/>
      <c r="G180" s="7"/>
      <c r="H180" s="7"/>
      <c r="I180" s="38"/>
      <c r="J180" s="7"/>
    </row>
    <row r="181" spans="1:10" x14ac:dyDescent="0.25">
      <c r="A181" s="7"/>
      <c r="B181" s="7"/>
      <c r="C181" s="7"/>
      <c r="D181" s="7"/>
      <c r="E181" s="37"/>
      <c r="F181" s="7"/>
      <c r="G181" s="7"/>
      <c r="H181" s="7"/>
      <c r="I181" s="38"/>
      <c r="J181" s="7"/>
    </row>
    <row r="182" spans="1:10" x14ac:dyDescent="0.25">
      <c r="A182" s="7"/>
      <c r="B182" s="7"/>
      <c r="C182" s="7"/>
      <c r="D182" s="7"/>
      <c r="E182" s="37"/>
      <c r="F182" s="7"/>
      <c r="G182" s="7"/>
      <c r="H182" s="7"/>
      <c r="I182" s="38"/>
      <c r="J182" s="7"/>
    </row>
    <row r="183" spans="1:10" x14ac:dyDescent="0.25">
      <c r="A183" s="7"/>
      <c r="B183" s="7"/>
      <c r="C183" s="7"/>
      <c r="D183" s="7"/>
      <c r="E183" s="37"/>
      <c r="F183" s="7"/>
      <c r="G183" s="7"/>
      <c r="H183" s="7"/>
      <c r="I183" s="38"/>
      <c r="J183" s="7"/>
    </row>
    <row r="184" spans="1:10" x14ac:dyDescent="0.25">
      <c r="A184" s="7"/>
      <c r="B184" s="7"/>
      <c r="C184" s="7"/>
      <c r="D184" s="7"/>
      <c r="E184" s="37"/>
      <c r="F184" s="7"/>
      <c r="G184" s="7"/>
      <c r="H184" s="7"/>
      <c r="I184" s="38"/>
      <c r="J184" s="7"/>
    </row>
    <row r="185" spans="1:10" x14ac:dyDescent="0.25">
      <c r="A185" s="7"/>
      <c r="B185" s="7"/>
      <c r="C185" s="7"/>
      <c r="D185" s="7"/>
      <c r="E185" s="37"/>
      <c r="F185" s="7"/>
      <c r="G185" s="7"/>
      <c r="H185" s="7"/>
      <c r="I185" s="38"/>
      <c r="J185" s="7"/>
    </row>
    <row r="186" spans="1:10" x14ac:dyDescent="0.25">
      <c r="A186" s="7"/>
      <c r="B186" s="7"/>
      <c r="C186" s="7"/>
      <c r="D186" s="7"/>
      <c r="E186" s="37"/>
      <c r="F186" s="7"/>
      <c r="G186" s="7"/>
      <c r="H186" s="7"/>
      <c r="I186" s="38"/>
      <c r="J186" s="7"/>
    </row>
    <row r="187" spans="1:10" x14ac:dyDescent="0.25">
      <c r="A187" s="7"/>
      <c r="B187" s="7"/>
      <c r="C187" s="7"/>
      <c r="D187" s="7"/>
      <c r="E187" s="37"/>
      <c r="F187" s="7"/>
      <c r="G187" s="7"/>
      <c r="H187" s="7"/>
      <c r="I187" s="38"/>
      <c r="J187" s="7"/>
    </row>
    <row r="188" spans="1:10" x14ac:dyDescent="0.25">
      <c r="A188" s="7"/>
      <c r="B188" s="7"/>
      <c r="C188" s="7"/>
      <c r="D188" s="7"/>
      <c r="E188" s="37"/>
      <c r="F188" s="7"/>
      <c r="G188" s="7"/>
      <c r="H188" s="7"/>
      <c r="I188" s="38"/>
      <c r="J188" s="7"/>
    </row>
    <row r="189" spans="1:10" x14ac:dyDescent="0.25">
      <c r="A189" s="7"/>
      <c r="B189" s="7"/>
      <c r="C189" s="7"/>
      <c r="D189" s="7"/>
      <c r="E189" s="37"/>
      <c r="F189" s="7"/>
      <c r="G189" s="7"/>
      <c r="H189" s="7"/>
      <c r="I189" s="38"/>
      <c r="J189" s="7"/>
    </row>
    <row r="190" spans="1:10" x14ac:dyDescent="0.25">
      <c r="A190" s="7"/>
      <c r="B190" s="7"/>
      <c r="C190" s="7"/>
      <c r="D190" s="7"/>
      <c r="E190" s="37"/>
      <c r="F190" s="7"/>
      <c r="G190" s="7"/>
      <c r="H190" s="7"/>
      <c r="I190" s="38"/>
      <c r="J190" s="7"/>
    </row>
    <row r="191" spans="1:10" x14ac:dyDescent="0.25">
      <c r="A191" s="7"/>
      <c r="B191" s="7"/>
      <c r="C191" s="7"/>
      <c r="D191" s="7"/>
      <c r="E191" s="37"/>
      <c r="F191" s="7"/>
      <c r="G191" s="7"/>
      <c r="H191" s="7"/>
      <c r="I191" s="38"/>
      <c r="J191" s="7"/>
    </row>
    <row r="192" spans="1:10" x14ac:dyDescent="0.25">
      <c r="A192" s="7"/>
      <c r="B192" s="7"/>
      <c r="C192" s="7"/>
      <c r="D192" s="7"/>
      <c r="E192" s="37"/>
      <c r="F192" s="7"/>
      <c r="G192" s="7"/>
      <c r="H192" s="7"/>
      <c r="I192" s="38"/>
      <c r="J192" s="7"/>
    </row>
    <row r="193" spans="1:10" x14ac:dyDescent="0.25">
      <c r="A193" s="7"/>
      <c r="B193" s="7"/>
      <c r="C193" s="7"/>
      <c r="D193" s="7"/>
      <c r="E193" s="37"/>
      <c r="F193" s="7"/>
      <c r="G193" s="7"/>
      <c r="H193" s="7"/>
      <c r="I193" s="38"/>
      <c r="J193" s="7"/>
    </row>
    <row r="194" spans="1:10" x14ac:dyDescent="0.25">
      <c r="A194" s="7"/>
      <c r="B194" s="7"/>
      <c r="C194" s="7"/>
      <c r="D194" s="7"/>
      <c r="E194" s="37"/>
      <c r="F194" s="7"/>
      <c r="G194" s="7"/>
      <c r="H194" s="7"/>
      <c r="I194" s="38"/>
      <c r="J194" s="7"/>
    </row>
    <row r="195" spans="1:10" x14ac:dyDescent="0.25">
      <c r="A195" s="7"/>
      <c r="B195" s="7"/>
      <c r="C195" s="7"/>
      <c r="D195" s="7"/>
      <c r="E195" s="37"/>
      <c r="F195" s="7"/>
      <c r="G195" s="7"/>
      <c r="H195" s="7"/>
      <c r="I195" s="38"/>
      <c r="J195" s="7"/>
    </row>
    <row r="196" spans="1:10" x14ac:dyDescent="0.25">
      <c r="A196" s="7"/>
      <c r="B196" s="7"/>
      <c r="C196" s="7"/>
      <c r="D196" s="7"/>
      <c r="E196" s="37"/>
      <c r="F196" s="7"/>
      <c r="G196" s="7"/>
      <c r="H196" s="7"/>
      <c r="I196" s="38"/>
      <c r="J196" s="7"/>
    </row>
    <row r="197" spans="1:10" x14ac:dyDescent="0.25">
      <c r="A197" s="7"/>
      <c r="B197" s="7"/>
      <c r="C197" s="7"/>
      <c r="D197" s="7"/>
      <c r="E197" s="37"/>
      <c r="F197" s="7"/>
      <c r="G197" s="7"/>
      <c r="H197" s="7"/>
      <c r="I197" s="38"/>
      <c r="J197" s="7"/>
    </row>
    <row r="198" spans="1:10" x14ac:dyDescent="0.25">
      <c r="A198" s="7"/>
      <c r="B198" s="7"/>
      <c r="C198" s="7"/>
      <c r="D198" s="7"/>
      <c r="E198" s="37"/>
      <c r="F198" s="7"/>
      <c r="G198" s="7"/>
      <c r="H198" s="7"/>
      <c r="I198" s="38"/>
      <c r="J198" s="7"/>
    </row>
    <row r="199" spans="1:10" x14ac:dyDescent="0.25">
      <c r="A199" s="7"/>
      <c r="B199" s="7"/>
      <c r="C199" s="7"/>
      <c r="D199" s="7"/>
      <c r="E199" s="37"/>
      <c r="F199" s="7"/>
      <c r="G199" s="7"/>
      <c r="H199" s="7"/>
      <c r="I199" s="38"/>
      <c r="J199" s="7"/>
    </row>
    <row r="200" spans="1:10" x14ac:dyDescent="0.25">
      <c r="A200" s="7"/>
      <c r="B200" s="7"/>
      <c r="C200" s="7"/>
      <c r="D200" s="7"/>
      <c r="E200" s="37"/>
      <c r="F200" s="7"/>
      <c r="G200" s="7"/>
      <c r="H200" s="7"/>
      <c r="I200" s="38"/>
      <c r="J200" s="7"/>
    </row>
    <row r="201" spans="1:10" x14ac:dyDescent="0.25">
      <c r="A201" s="7"/>
      <c r="B201" s="7"/>
      <c r="C201" s="7"/>
      <c r="D201" s="7"/>
      <c r="E201" s="37"/>
      <c r="F201" s="7"/>
      <c r="G201" s="7"/>
      <c r="H201" s="7"/>
      <c r="I201" s="38"/>
      <c r="J201" s="7"/>
    </row>
    <row r="202" spans="1:10" x14ac:dyDescent="0.25">
      <c r="A202" s="7"/>
      <c r="B202" s="7"/>
      <c r="C202" s="7"/>
      <c r="D202" s="7"/>
      <c r="E202" s="37"/>
      <c r="F202" s="7"/>
      <c r="G202" s="7"/>
      <c r="H202" s="7"/>
      <c r="I202" s="38"/>
      <c r="J202" s="7"/>
    </row>
    <row r="203" spans="1:10" x14ac:dyDescent="0.25">
      <c r="A203" s="7"/>
      <c r="B203" s="7"/>
      <c r="C203" s="7"/>
      <c r="D203" s="7"/>
      <c r="E203" s="37"/>
      <c r="F203" s="7"/>
      <c r="G203" s="7"/>
      <c r="H203" s="7"/>
      <c r="I203" s="38"/>
      <c r="J203" s="7"/>
    </row>
    <row r="204" spans="1:10" x14ac:dyDescent="0.25">
      <c r="A204" s="7"/>
      <c r="B204" s="7"/>
      <c r="C204" s="7"/>
      <c r="D204" s="7"/>
      <c r="E204" s="37"/>
      <c r="F204" s="7"/>
      <c r="G204" s="7"/>
      <c r="H204" s="7"/>
      <c r="I204" s="38"/>
      <c r="J204" s="7"/>
    </row>
    <row r="205" spans="1:10" x14ac:dyDescent="0.25">
      <c r="A205" s="7"/>
      <c r="B205" s="7"/>
      <c r="C205" s="7"/>
      <c r="D205" s="7"/>
      <c r="E205" s="37"/>
      <c r="F205" s="7"/>
      <c r="G205" s="7"/>
      <c r="H205" s="7"/>
      <c r="I205" s="38"/>
      <c r="J205" s="7"/>
    </row>
    <row r="206" spans="1:10" x14ac:dyDescent="0.25">
      <c r="A206" s="7"/>
      <c r="B206" s="7"/>
      <c r="C206" s="7"/>
      <c r="D206" s="7"/>
      <c r="E206" s="37"/>
      <c r="F206" s="7"/>
      <c r="G206" s="7"/>
      <c r="H206" s="7"/>
      <c r="I206" s="38"/>
      <c r="J206" s="7"/>
    </row>
    <row r="207" spans="1:10" x14ac:dyDescent="0.25">
      <c r="A207" s="7"/>
      <c r="B207" s="7"/>
      <c r="C207" s="7"/>
      <c r="D207" s="7"/>
      <c r="E207" s="37"/>
      <c r="F207" s="7"/>
      <c r="G207" s="7"/>
      <c r="H207" s="7"/>
      <c r="I207" s="38"/>
      <c r="J207" s="7"/>
    </row>
    <row r="208" spans="1:10" x14ac:dyDescent="0.25">
      <c r="A208" s="7"/>
      <c r="B208" s="7"/>
      <c r="C208" s="7"/>
      <c r="D208" s="7"/>
      <c r="E208" s="37"/>
      <c r="F208" s="7"/>
      <c r="G208" s="7"/>
      <c r="H208" s="7"/>
      <c r="I208" s="38"/>
      <c r="J208" s="7"/>
    </row>
    <row r="209" spans="1:10" x14ac:dyDescent="0.25">
      <c r="A209" s="7"/>
      <c r="B209" s="7"/>
      <c r="C209" s="7"/>
      <c r="D209" s="7"/>
      <c r="E209" s="37"/>
      <c r="F209" s="7"/>
      <c r="G209" s="7"/>
      <c r="H209" s="7"/>
      <c r="I209" s="38"/>
      <c r="J209" s="7"/>
    </row>
    <row r="210" spans="1:10" x14ac:dyDescent="0.25">
      <c r="A210" s="7"/>
      <c r="B210" s="7"/>
      <c r="C210" s="7"/>
      <c r="D210" s="7"/>
      <c r="E210" s="37"/>
      <c r="F210" s="7"/>
      <c r="G210" s="7"/>
      <c r="H210" s="7"/>
      <c r="I210" s="38"/>
      <c r="J210" s="7"/>
    </row>
    <row r="211" spans="1:10" x14ac:dyDescent="0.25">
      <c r="A211" s="7"/>
      <c r="B211" s="7"/>
      <c r="C211" s="7"/>
      <c r="D211" s="7"/>
      <c r="E211" s="37"/>
      <c r="F211" s="7"/>
      <c r="G211" s="7"/>
      <c r="H211" s="7"/>
      <c r="I211" s="38"/>
      <c r="J211" s="7"/>
    </row>
    <row r="212" spans="1:10" x14ac:dyDescent="0.25">
      <c r="A212" s="7"/>
      <c r="B212" s="7"/>
      <c r="C212" s="7"/>
      <c r="D212" s="7"/>
      <c r="E212" s="37"/>
      <c r="F212" s="7"/>
      <c r="G212" s="7"/>
      <c r="H212" s="7"/>
      <c r="I212" s="38"/>
      <c r="J212" s="7"/>
    </row>
    <row r="213" spans="1:10" x14ac:dyDescent="0.25">
      <c r="A213" s="7"/>
      <c r="B213" s="7"/>
      <c r="C213" s="7"/>
      <c r="D213" s="7"/>
      <c r="E213" s="37"/>
      <c r="F213" s="7"/>
      <c r="G213" s="7"/>
      <c r="H213" s="7"/>
      <c r="I213" s="38"/>
      <c r="J213" s="7"/>
    </row>
    <row r="214" spans="1:10" x14ac:dyDescent="0.25">
      <c r="A214" s="7"/>
      <c r="B214" s="7"/>
      <c r="C214" s="7"/>
      <c r="D214" s="7"/>
      <c r="E214" s="37"/>
      <c r="F214" s="7"/>
      <c r="G214" s="7"/>
      <c r="H214" s="7"/>
      <c r="I214" s="38"/>
      <c r="J214" s="7"/>
    </row>
    <row r="215" spans="1:10" x14ac:dyDescent="0.25">
      <c r="A215" s="7"/>
      <c r="B215" s="7"/>
      <c r="C215" s="7"/>
      <c r="D215" s="7"/>
      <c r="E215" s="37"/>
      <c r="F215" s="7"/>
      <c r="G215" s="7"/>
      <c r="H215" s="7"/>
      <c r="I215" s="38"/>
      <c r="J215" s="7"/>
    </row>
    <row r="216" spans="1:10" x14ac:dyDescent="0.25">
      <c r="A216" s="7"/>
      <c r="B216" s="7"/>
      <c r="C216" s="7"/>
      <c r="D216" s="7"/>
      <c r="E216" s="37"/>
      <c r="F216" s="7"/>
      <c r="G216" s="7"/>
      <c r="H216" s="7"/>
      <c r="I216" s="38"/>
      <c r="J216" s="7"/>
    </row>
    <row r="217" spans="1:10" x14ac:dyDescent="0.25">
      <c r="A217" s="7"/>
      <c r="B217" s="7"/>
      <c r="C217" s="7"/>
      <c r="D217" s="7"/>
      <c r="E217" s="37"/>
      <c r="F217" s="7"/>
      <c r="G217" s="7"/>
      <c r="H217" s="7"/>
      <c r="I217" s="38"/>
      <c r="J217" s="7"/>
    </row>
    <row r="218" spans="1:10" x14ac:dyDescent="0.25">
      <c r="A218" s="7"/>
      <c r="B218" s="7"/>
      <c r="C218" s="7"/>
      <c r="D218" s="7"/>
      <c r="E218" s="37"/>
      <c r="F218" s="7"/>
      <c r="G218" s="7"/>
      <c r="H218" s="7"/>
      <c r="I218" s="38"/>
      <c r="J218" s="7"/>
    </row>
    <row r="219" spans="1:10" x14ac:dyDescent="0.25">
      <c r="A219" s="7"/>
      <c r="B219" s="7"/>
      <c r="C219" s="7"/>
      <c r="D219" s="7"/>
      <c r="E219" s="37"/>
      <c r="F219" s="7"/>
      <c r="G219" s="7"/>
      <c r="H219" s="7"/>
      <c r="I219" s="38"/>
      <c r="J219" s="7"/>
    </row>
    <row r="220" spans="1:10" x14ac:dyDescent="0.25">
      <c r="A220" s="7"/>
      <c r="B220" s="7"/>
      <c r="C220" s="7"/>
      <c r="D220" s="7"/>
      <c r="E220" s="37"/>
      <c r="F220" s="7"/>
      <c r="G220" s="7"/>
      <c r="H220" s="7"/>
      <c r="I220" s="38"/>
      <c r="J220" s="7"/>
    </row>
    <row r="221" spans="1:10" x14ac:dyDescent="0.25">
      <c r="A221" s="7"/>
      <c r="B221" s="7"/>
      <c r="C221" s="7"/>
      <c r="D221" s="7"/>
      <c r="E221" s="37"/>
      <c r="F221" s="7"/>
      <c r="G221" s="7"/>
      <c r="H221" s="7"/>
      <c r="I221" s="38"/>
      <c r="J221" s="7"/>
    </row>
    <row r="222" spans="1:10" x14ac:dyDescent="0.25">
      <c r="A222" s="7"/>
      <c r="B222" s="7"/>
      <c r="C222" s="7"/>
      <c r="D222" s="7"/>
      <c r="E222" s="37"/>
      <c r="F222" s="7"/>
      <c r="G222" s="7"/>
      <c r="H222" s="7"/>
      <c r="I222" s="38"/>
      <c r="J222" s="7"/>
    </row>
    <row r="223" spans="1:10" x14ac:dyDescent="0.25">
      <c r="A223" s="7"/>
      <c r="B223" s="7"/>
      <c r="C223" s="7"/>
      <c r="D223" s="7"/>
      <c r="E223" s="37"/>
      <c r="F223" s="7"/>
      <c r="G223" s="7"/>
      <c r="H223" s="7"/>
      <c r="I223" s="38"/>
      <c r="J223" s="7"/>
    </row>
    <row r="224" spans="1:10" x14ac:dyDescent="0.25">
      <c r="A224" s="7"/>
      <c r="B224" s="7"/>
      <c r="C224" s="7"/>
      <c r="D224" s="7"/>
      <c r="E224" s="37"/>
      <c r="F224" s="7"/>
      <c r="G224" s="7"/>
      <c r="H224" s="7"/>
      <c r="I224" s="38"/>
      <c r="J224" s="7"/>
    </row>
    <row r="225" spans="1:10" x14ac:dyDescent="0.25">
      <c r="A225" s="7"/>
      <c r="B225" s="7"/>
      <c r="C225" s="7"/>
      <c r="D225" s="7"/>
      <c r="E225" s="37"/>
      <c r="F225" s="7"/>
      <c r="G225" s="7"/>
      <c r="H225" s="7"/>
      <c r="I225" s="38"/>
      <c r="J225" s="7"/>
    </row>
    <row r="226" spans="1:10" x14ac:dyDescent="0.25">
      <c r="A226" s="7"/>
      <c r="B226" s="7"/>
      <c r="C226" s="7"/>
      <c r="D226" s="7"/>
      <c r="E226" s="37"/>
      <c r="F226" s="7"/>
      <c r="G226" s="7"/>
      <c r="H226" s="7"/>
      <c r="I226" s="38"/>
      <c r="J226" s="7"/>
    </row>
    <row r="227" spans="1:10" x14ac:dyDescent="0.25">
      <c r="A227" s="7"/>
      <c r="B227" s="7"/>
      <c r="C227" s="7"/>
      <c r="D227" s="7"/>
      <c r="E227" s="37"/>
      <c r="F227" s="7"/>
      <c r="G227" s="7"/>
      <c r="H227" s="7"/>
      <c r="I227" s="38"/>
      <c r="J227" s="7"/>
    </row>
    <row r="228" spans="1:10" x14ac:dyDescent="0.25">
      <c r="A228" s="7"/>
      <c r="B228" s="7"/>
      <c r="C228" s="7"/>
      <c r="D228" s="7"/>
      <c r="E228" s="37"/>
      <c r="F228" s="7"/>
      <c r="G228" s="7"/>
      <c r="H228" s="7"/>
      <c r="I228" s="38"/>
      <c r="J228" s="7"/>
    </row>
    <row r="229" spans="1:10" x14ac:dyDescent="0.25">
      <c r="A229" s="7"/>
      <c r="B229" s="7"/>
      <c r="C229" s="7"/>
      <c r="D229" s="7"/>
      <c r="E229" s="37"/>
      <c r="F229" s="7"/>
      <c r="G229" s="7"/>
      <c r="H229" s="7"/>
      <c r="I229" s="38"/>
      <c r="J229" s="7"/>
    </row>
    <row r="230" spans="1:10" x14ac:dyDescent="0.25">
      <c r="A230" s="7"/>
      <c r="B230" s="7"/>
      <c r="C230" s="7"/>
      <c r="D230" s="7"/>
      <c r="E230" s="37"/>
      <c r="F230" s="7"/>
      <c r="G230" s="7"/>
      <c r="H230" s="7"/>
      <c r="I230" s="38"/>
      <c r="J230" s="7"/>
    </row>
    <row r="231" spans="1:10" x14ac:dyDescent="0.25">
      <c r="A231" s="7"/>
      <c r="B231" s="7"/>
      <c r="C231" s="7"/>
      <c r="D231" s="7"/>
      <c r="E231" s="37"/>
      <c r="F231" s="7"/>
      <c r="G231" s="7"/>
      <c r="H231" s="7"/>
      <c r="I231" s="38"/>
      <c r="J231" s="7"/>
    </row>
    <row r="232" spans="1:10" x14ac:dyDescent="0.25">
      <c r="A232" s="7"/>
      <c r="B232" s="7"/>
      <c r="C232" s="7"/>
      <c r="D232" s="7"/>
      <c r="E232" s="37"/>
      <c r="F232" s="7"/>
      <c r="G232" s="7"/>
      <c r="H232" s="7"/>
      <c r="I232" s="38"/>
      <c r="J232" s="7"/>
    </row>
    <row r="233" spans="1:10" x14ac:dyDescent="0.25">
      <c r="A233" s="7"/>
      <c r="B233" s="7"/>
      <c r="C233" s="7"/>
      <c r="D233" s="7"/>
      <c r="E233" s="37"/>
      <c r="F233" s="7"/>
      <c r="G233" s="7"/>
      <c r="H233" s="7"/>
      <c r="I233" s="38"/>
      <c r="J233" s="7"/>
    </row>
    <row r="234" spans="1:10" x14ac:dyDescent="0.25">
      <c r="A234" s="7"/>
      <c r="B234" s="7"/>
      <c r="C234" s="7"/>
      <c r="D234" s="7"/>
      <c r="E234" s="37"/>
      <c r="F234" s="7"/>
      <c r="G234" s="7"/>
      <c r="H234" s="7"/>
      <c r="I234" s="38"/>
      <c r="J234" s="7"/>
    </row>
    <row r="235" spans="1:10" x14ac:dyDescent="0.25">
      <c r="A235" s="7"/>
      <c r="B235" s="7"/>
      <c r="C235" s="7"/>
      <c r="D235" s="7"/>
      <c r="E235" s="37"/>
      <c r="F235" s="7"/>
      <c r="G235" s="7"/>
      <c r="H235" s="7"/>
      <c r="I235" s="38"/>
      <c r="J235" s="7"/>
    </row>
    <row r="236" spans="1:10" x14ac:dyDescent="0.25">
      <c r="A236" s="7"/>
      <c r="B236" s="7"/>
      <c r="C236" s="7"/>
      <c r="D236" s="7"/>
      <c r="E236" s="37"/>
      <c r="F236" s="7"/>
      <c r="G236" s="7"/>
      <c r="H236" s="7"/>
      <c r="I236" s="38"/>
      <c r="J236" s="7"/>
    </row>
    <row r="237" spans="1:10" x14ac:dyDescent="0.25">
      <c r="A237" s="7"/>
      <c r="B237" s="7"/>
      <c r="C237" s="7"/>
      <c r="D237" s="7"/>
      <c r="E237" s="37"/>
      <c r="F237" s="7"/>
      <c r="G237" s="7"/>
      <c r="H237" s="7"/>
      <c r="I237" s="38"/>
      <c r="J237" s="7"/>
    </row>
  </sheetData>
  <mergeCells count="145">
    <mergeCell ref="B54:C54"/>
    <mergeCell ref="B55:C55"/>
    <mergeCell ref="B57:C57"/>
    <mergeCell ref="B58:C58"/>
    <mergeCell ref="B59:C59"/>
    <mergeCell ref="B53:C53"/>
    <mergeCell ref="B40:C40"/>
    <mergeCell ref="B41:C41"/>
    <mergeCell ref="B27:C27"/>
    <mergeCell ref="B28:C28"/>
    <mergeCell ref="B29:C29"/>
    <mergeCell ref="B30:C30"/>
    <mergeCell ref="B31:C31"/>
    <mergeCell ref="A47:H47"/>
    <mergeCell ref="B48:C48"/>
    <mergeCell ref="B52:C52"/>
    <mergeCell ref="A32:H32"/>
    <mergeCell ref="B33:C33"/>
    <mergeCell ref="B34:C34"/>
    <mergeCell ref="B49:C49"/>
    <mergeCell ref="B50:C50"/>
    <mergeCell ref="B51:C51"/>
    <mergeCell ref="B56:C56"/>
    <mergeCell ref="B6:C6"/>
    <mergeCell ref="B7:C7"/>
    <mergeCell ref="B8:C8"/>
    <mergeCell ref="B9:C9"/>
    <mergeCell ref="B10:C10"/>
    <mergeCell ref="A1:I1"/>
    <mergeCell ref="A2:B2"/>
    <mergeCell ref="A3:B3"/>
    <mergeCell ref="C3:I3"/>
    <mergeCell ref="A4:B4"/>
    <mergeCell ref="C4:I4"/>
    <mergeCell ref="A5:B5"/>
    <mergeCell ref="C5:D5"/>
    <mergeCell ref="E5:G5"/>
    <mergeCell ref="B61:C61"/>
    <mergeCell ref="A70:H70"/>
    <mergeCell ref="B71:C71"/>
    <mergeCell ref="B72:C72"/>
    <mergeCell ref="B73:C73"/>
    <mergeCell ref="B74:C74"/>
    <mergeCell ref="B75:C75"/>
    <mergeCell ref="B76:C76"/>
    <mergeCell ref="B62:C62"/>
    <mergeCell ref="A63:H63"/>
    <mergeCell ref="B64:C64"/>
    <mergeCell ref="B65:C65"/>
    <mergeCell ref="B69:C69"/>
    <mergeCell ref="B84:C84"/>
    <mergeCell ref="B90:C90"/>
    <mergeCell ref="B100:C100"/>
    <mergeCell ref="B101:C101"/>
    <mergeCell ref="B102:C102"/>
    <mergeCell ref="B103:C103"/>
    <mergeCell ref="B77:C77"/>
    <mergeCell ref="B80:C80"/>
    <mergeCell ref="B81:C81"/>
    <mergeCell ref="B82:C82"/>
    <mergeCell ref="B83:C83"/>
    <mergeCell ref="B85:C85"/>
    <mergeCell ref="B86:C86"/>
    <mergeCell ref="B87:C87"/>
    <mergeCell ref="B88:C88"/>
    <mergeCell ref="B89:C89"/>
    <mergeCell ref="B91:C91"/>
    <mergeCell ref="B92:C92"/>
    <mergeCell ref="B93:C93"/>
    <mergeCell ref="B94:C94"/>
    <mergeCell ref="B78:C78"/>
    <mergeCell ref="B79:C79"/>
    <mergeCell ref="B104:C104"/>
    <mergeCell ref="B105:C105"/>
    <mergeCell ref="B107:C107"/>
    <mergeCell ref="B108:C108"/>
    <mergeCell ref="B109:C109"/>
    <mergeCell ref="B110:C110"/>
    <mergeCell ref="B111:C111"/>
    <mergeCell ref="B112:C112"/>
    <mergeCell ref="B113:C113"/>
    <mergeCell ref="A142:I142"/>
    <mergeCell ref="B35:C35"/>
    <mergeCell ref="B36:C36"/>
    <mergeCell ref="B37:C37"/>
    <mergeCell ref="B38:C38"/>
    <mergeCell ref="B39:C39"/>
    <mergeCell ref="B42:C42"/>
    <mergeCell ref="B43:C43"/>
    <mergeCell ref="B44:C44"/>
    <mergeCell ref="B45:C45"/>
    <mergeCell ref="B46:C46"/>
    <mergeCell ref="B66:C66"/>
    <mergeCell ref="B67:C67"/>
    <mergeCell ref="B68:C68"/>
    <mergeCell ref="B134:C134"/>
    <mergeCell ref="B132:C132"/>
    <mergeCell ref="B133:C133"/>
    <mergeCell ref="A139:H139"/>
    <mergeCell ref="A140:F140"/>
    <mergeCell ref="B135:C135"/>
    <mergeCell ref="B136:C136"/>
    <mergeCell ref="B119:C119"/>
    <mergeCell ref="B120:C120"/>
    <mergeCell ref="B138:C138"/>
    <mergeCell ref="B11:C11"/>
    <mergeCell ref="B12:C12"/>
    <mergeCell ref="B13:C13"/>
    <mergeCell ref="B14:C14"/>
    <mergeCell ref="B15:C15"/>
    <mergeCell ref="B25:C25"/>
    <mergeCell ref="B26:C26"/>
    <mergeCell ref="B21:C21"/>
    <mergeCell ref="B22:C22"/>
    <mergeCell ref="B23:C23"/>
    <mergeCell ref="B24:C24"/>
    <mergeCell ref="B16:C16"/>
    <mergeCell ref="B17:C17"/>
    <mergeCell ref="B18:C18"/>
    <mergeCell ref="B19:C19"/>
    <mergeCell ref="B20:C20"/>
    <mergeCell ref="B137:C137"/>
    <mergeCell ref="B118:C118"/>
    <mergeCell ref="B60:C60"/>
    <mergeCell ref="B97:C97"/>
    <mergeCell ref="B98:C98"/>
    <mergeCell ref="B99:C99"/>
    <mergeCell ref="B95:C95"/>
    <mergeCell ref="B96:C96"/>
    <mergeCell ref="B106:C106"/>
    <mergeCell ref="B128:C128"/>
    <mergeCell ref="B127:C127"/>
    <mergeCell ref="B114:C114"/>
    <mergeCell ref="B115:C115"/>
    <mergeCell ref="B116:C116"/>
    <mergeCell ref="B117:C117"/>
    <mergeCell ref="B121:C121"/>
    <mergeCell ref="B122:C122"/>
    <mergeCell ref="B123:C123"/>
    <mergeCell ref="B124:C124"/>
    <mergeCell ref="A131:H131"/>
    <mergeCell ref="B125:C125"/>
    <mergeCell ref="B126:C126"/>
    <mergeCell ref="B129:C129"/>
    <mergeCell ref="B130:C130"/>
  </mergeCells>
  <pageMargins left="0.7" right="0.7" top="0.75" bottom="0.75" header="0.3" footer="0.3"/>
  <pageSetup paperSize="9" scale="84" orientation="landscape" horizontalDpi="300" verticalDpi="300" r:id="rId1"/>
  <rowBreaks count="4" manualBreakCount="4">
    <brk id="32" max="8" man="1"/>
    <brk id="63" max="8" man="1"/>
    <brk id="99" max="8" man="1"/>
    <brk id="13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view="pageBreakPreview" zoomScale="110" zoomScaleNormal="100" zoomScalePageLayoutView="110" workbookViewId="0">
      <selection activeCell="G17" sqref="G17:G18"/>
    </sheetView>
  </sheetViews>
  <sheetFormatPr defaultColWidth="9.5703125" defaultRowHeight="15" x14ac:dyDescent="0.25"/>
  <cols>
    <col min="1" max="1" width="15.42578125" customWidth="1"/>
    <col min="2" max="2" width="48.42578125" customWidth="1"/>
    <col min="3" max="3" width="14.7109375" customWidth="1"/>
    <col min="5" max="5" width="14.7109375" customWidth="1"/>
    <col min="7" max="7" width="15.7109375" customWidth="1"/>
  </cols>
  <sheetData>
    <row r="1" spans="1:8" ht="60" customHeight="1" x14ac:dyDescent="0.25">
      <c r="A1" t="str">
        <f>'Planilha orçamentária'!A3:B3</f>
        <v>OBJETO:</v>
      </c>
      <c r="B1" s="76" t="s">
        <v>64</v>
      </c>
      <c r="C1" s="76"/>
      <c r="D1" s="76"/>
      <c r="E1" s="76"/>
      <c r="F1" s="76"/>
      <c r="G1" s="76"/>
      <c r="H1" s="76"/>
    </row>
    <row r="2" spans="1:8" x14ac:dyDescent="0.25">
      <c r="A2" t="str">
        <f>'Planilha orçamentária'!A4:B4</f>
        <v>REFERÊNCIA:</v>
      </c>
      <c r="B2" t="s">
        <v>106</v>
      </c>
    </row>
    <row r="3" spans="1:8" ht="33.75" customHeight="1" x14ac:dyDescent="0.25">
      <c r="A3" t="s">
        <v>65</v>
      </c>
      <c r="B3" s="77" t="s">
        <v>105</v>
      </c>
      <c r="C3" s="77"/>
      <c r="D3" s="77"/>
      <c r="E3" s="77"/>
      <c r="F3" s="77"/>
      <c r="G3" s="77"/>
      <c r="H3" s="77"/>
    </row>
    <row r="6" spans="1:8" x14ac:dyDescent="0.25">
      <c r="A6" s="78" t="s">
        <v>66</v>
      </c>
      <c r="B6" s="78"/>
      <c r="C6" s="78"/>
      <c r="D6" s="78"/>
      <c r="E6" s="78"/>
      <c r="F6" s="78"/>
      <c r="G6" s="78"/>
      <c r="H6" s="78"/>
    </row>
    <row r="7" spans="1:8" x14ac:dyDescent="0.25">
      <c r="A7" s="78"/>
      <c r="B7" s="78"/>
      <c r="C7" s="78"/>
      <c r="D7" s="78"/>
      <c r="E7" s="78"/>
      <c r="F7" s="78"/>
      <c r="G7" s="78"/>
      <c r="H7" s="78"/>
    </row>
    <row r="10" spans="1:8" x14ac:dyDescent="0.25">
      <c r="A10" s="39" t="s">
        <v>67</v>
      </c>
      <c r="B10" s="40" t="s">
        <v>68</v>
      </c>
      <c r="C10" s="41" t="s">
        <v>107</v>
      </c>
      <c r="D10" s="41" t="s">
        <v>69</v>
      </c>
      <c r="E10" s="41" t="s">
        <v>108</v>
      </c>
      <c r="F10" s="42" t="s">
        <v>69</v>
      </c>
      <c r="G10" s="39" t="s">
        <v>70</v>
      </c>
      <c r="H10" s="42" t="s">
        <v>69</v>
      </c>
    </row>
    <row r="11" spans="1:8" x14ac:dyDescent="0.25">
      <c r="A11" s="43">
        <v>1</v>
      </c>
      <c r="B11" s="44" t="str">
        <f>'Planilha orçamentária'!D7</f>
        <v>Serviços Preliminares</v>
      </c>
      <c r="C11" s="45">
        <f>D11*G11</f>
        <v>16863.789236571152</v>
      </c>
      <c r="D11" s="46">
        <v>0.6</v>
      </c>
      <c r="E11" s="45">
        <f>F11*G11</f>
        <v>11242.526157714103</v>
      </c>
      <c r="F11" s="47">
        <v>0.4</v>
      </c>
      <c r="G11" s="48">
        <f>'Planilha orçamentária'!I32</f>
        <v>28106.315394285255</v>
      </c>
      <c r="H11" s="47">
        <f>G11/G$17</f>
        <v>7.6394047360780912E-2</v>
      </c>
    </row>
    <row r="12" spans="1:8" x14ac:dyDescent="0.25">
      <c r="A12" s="43">
        <v>2</v>
      </c>
      <c r="B12" s="44" t="str">
        <f>'Planilha orçamentária'!D33</f>
        <v>Capa asfáltica</v>
      </c>
      <c r="C12" s="45">
        <f t="shared" ref="C12:C16" si="0">D12*G12</f>
        <v>173508.87171886806</v>
      </c>
      <c r="D12" s="46">
        <v>0.6</v>
      </c>
      <c r="E12" s="45">
        <f t="shared" ref="E12:E16" si="1">F12*G12</f>
        <v>115672.58114591205</v>
      </c>
      <c r="F12" s="47">
        <v>0.4</v>
      </c>
      <c r="G12" s="48">
        <f>'Planilha orçamentária'!I47</f>
        <v>289181.45286478009</v>
      </c>
      <c r="H12" s="47">
        <f t="shared" ref="H12:H16" si="2">G12/G$17</f>
        <v>0.78600632263961823</v>
      </c>
    </row>
    <row r="13" spans="1:8" x14ac:dyDescent="0.25">
      <c r="A13" s="43">
        <v>3</v>
      </c>
      <c r="B13" s="44" t="str">
        <f>'Planilha orçamentária'!D48</f>
        <v>Sarjetão</v>
      </c>
      <c r="C13" s="45">
        <f t="shared" si="0"/>
        <v>0</v>
      </c>
      <c r="D13" s="46">
        <v>0</v>
      </c>
      <c r="E13" s="45">
        <f t="shared" si="1"/>
        <v>11258.724528601</v>
      </c>
      <c r="F13" s="47">
        <v>1</v>
      </c>
      <c r="G13" s="48">
        <f>'Planilha orçamentária'!I63</f>
        <v>11258.724528601</v>
      </c>
      <c r="H13" s="47">
        <f t="shared" si="2"/>
        <v>3.0601646740035203E-2</v>
      </c>
    </row>
    <row r="14" spans="1:8" x14ac:dyDescent="0.25">
      <c r="A14" s="43">
        <v>4</v>
      </c>
      <c r="B14" s="44" t="str">
        <f>'Planilha orçamentária'!D64</f>
        <v>Levantamento de Poço de Visita</v>
      </c>
      <c r="C14" s="45">
        <f t="shared" si="0"/>
        <v>0</v>
      </c>
      <c r="D14" s="46">
        <v>0</v>
      </c>
      <c r="E14" s="45">
        <f t="shared" si="1"/>
        <v>2269.9255150000004</v>
      </c>
      <c r="F14" s="47">
        <v>1</v>
      </c>
      <c r="G14" s="48">
        <f>'Planilha orçamentária'!I70</f>
        <v>2269.9255150000004</v>
      </c>
      <c r="H14" s="47">
        <f t="shared" si="2"/>
        <v>6.1697449439997946E-3</v>
      </c>
    </row>
    <row r="15" spans="1:8" x14ac:dyDescent="0.25">
      <c r="A15" s="43">
        <v>5</v>
      </c>
      <c r="B15" s="49" t="str">
        <f>'Planilha orçamentária'!D71</f>
        <v xml:space="preserve">Sinalização </v>
      </c>
      <c r="C15" s="45">
        <f t="shared" si="0"/>
        <v>0</v>
      </c>
      <c r="D15" s="46">
        <v>0</v>
      </c>
      <c r="E15" s="45">
        <f t="shared" si="1"/>
        <v>35988.649904854348</v>
      </c>
      <c r="F15" s="47">
        <v>1</v>
      </c>
      <c r="G15" s="48">
        <f>'Planilha orçamentária'!I131</f>
        <v>35988.649904854348</v>
      </c>
      <c r="H15" s="47">
        <f t="shared" si="2"/>
        <v>9.7818536037669837E-2</v>
      </c>
    </row>
    <row r="16" spans="1:8" x14ac:dyDescent="0.25">
      <c r="A16" s="43">
        <v>6</v>
      </c>
      <c r="B16" s="49" t="str">
        <f>'Planilha orçamentária'!D132</f>
        <v>Serviços Complementares</v>
      </c>
      <c r="C16" s="45">
        <f t="shared" si="0"/>
        <v>0</v>
      </c>
      <c r="D16" s="46">
        <v>0</v>
      </c>
      <c r="E16" s="45">
        <f t="shared" si="1"/>
        <v>1107.3067128640002</v>
      </c>
      <c r="F16" s="47">
        <v>1</v>
      </c>
      <c r="G16" s="48">
        <f>'Planilha orçamentária'!I139</f>
        <v>1107.3067128640002</v>
      </c>
      <c r="H16" s="47">
        <f t="shared" si="2"/>
        <v>3.0097022778959761E-3</v>
      </c>
    </row>
    <row r="17" spans="1:8" x14ac:dyDescent="0.25">
      <c r="A17" s="79" t="s">
        <v>71</v>
      </c>
      <c r="B17" s="79"/>
      <c r="C17" s="50">
        <f t="shared" ref="C17:H17" si="3">SUM(C11:C16)</f>
        <v>190372.66095543921</v>
      </c>
      <c r="D17" s="51">
        <f>C17/G17</f>
        <v>0.51744022200023942</v>
      </c>
      <c r="E17" s="50">
        <f t="shared" si="3"/>
        <v>177539.71396494549</v>
      </c>
      <c r="F17" s="52">
        <f>E17/G17</f>
        <v>0.48255977799976046</v>
      </c>
      <c r="G17" s="80">
        <f t="shared" si="3"/>
        <v>367912.37492038473</v>
      </c>
      <c r="H17" s="81">
        <f t="shared" si="3"/>
        <v>1</v>
      </c>
    </row>
    <row r="18" spans="1:8" x14ac:dyDescent="0.25">
      <c r="A18" s="79"/>
      <c r="B18" s="79"/>
      <c r="C18" s="53">
        <f>C17</f>
        <v>190372.66095543921</v>
      </c>
      <c r="D18" s="54">
        <f>D17</f>
        <v>0.51744022200023942</v>
      </c>
      <c r="E18" s="53">
        <f>C18+E17</f>
        <v>367912.37492038473</v>
      </c>
      <c r="F18" s="55">
        <f>D18+F17</f>
        <v>0.99999999999999989</v>
      </c>
      <c r="G18" s="80"/>
      <c r="H18" s="81"/>
    </row>
  </sheetData>
  <mergeCells count="6">
    <mergeCell ref="B1:H1"/>
    <mergeCell ref="B3:H3"/>
    <mergeCell ref="A6:H7"/>
    <mergeCell ref="A17:B18"/>
    <mergeCell ref="G17:G18"/>
    <mergeCell ref="H17:H18"/>
  </mergeCells>
  <printOptions horizontalCentered="1" verticalCentered="1"/>
  <pageMargins left="0.51180555555555596" right="0.51180555555555596" top="1.2645833333333301" bottom="0.78749999999999998" header="0.511811023622047" footer="0.511811023622047"/>
  <pageSetup paperSize="9" scale="9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Planilha orçamentária</vt:lpstr>
      <vt:lpstr>Cronograma</vt:lpstr>
      <vt:lpstr>Cronograma!Area_de_impressao</vt:lpstr>
      <vt:lpstr>'Planilha orçamentária'!Area_de_impressao</vt:lpstr>
      <vt:lpstr>'Planilha orçamentária'!Print_Area_0</vt:lpstr>
      <vt:lpstr>'Planilha orçamentária'!Print_Area_0_0</vt:lpstr>
      <vt:lpstr>'Planilha orçamentária'!Print_Area_0_0_0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Prefeitura de Boituva</cp:lastModifiedBy>
  <cp:revision>210</cp:revision>
  <cp:lastPrinted>2023-09-22T13:32:28Z</cp:lastPrinted>
  <dcterms:created xsi:type="dcterms:W3CDTF">2021-03-29T12:10:12Z</dcterms:created>
  <dcterms:modified xsi:type="dcterms:W3CDTF">2023-12-11T16:11:21Z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