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CP1PEPF000072DC\EXCELCNV\9e5e2d70-8fb2-4cba-b9b5-be1c6a05be6f\"/>
    </mc:Choice>
  </mc:AlternateContent>
  <xr:revisionPtr revIDLastSave="0" documentId="8_{265FB61A-0EFC-4C83-AB34-E8FD79BF4667}" xr6:coauthVersionLast="47" xr6:coauthVersionMax="47" xr10:uidLastSave="{00000000-0000-0000-0000-000000000000}"/>
  <bookViews>
    <workbookView xWindow="-60" yWindow="-60" windowWidth="15480" windowHeight="11640" xr2:uid="{A8473E51-0543-49E3-AF30-74D80312646B}"/>
  </bookViews>
  <sheets>
    <sheet name="PLANILHA ORÇAMENTÁRIA" sheetId="2" r:id="rId1"/>
    <sheet name="MEMORIA DE CALCULO" sheetId="6" r:id="rId2"/>
    <sheet name="COMPOSIÇÕES" sheetId="5" r:id="rId3"/>
    <sheet name="COTAÇÕES" sheetId="7" r:id="rId4"/>
    <sheet name="CRONOGRAMA" sheetId="3" r:id="rId5"/>
    <sheet name="COMPOSIÇÃO DE BDI" sheetId="4" r:id="rId6"/>
  </sheets>
  <definedNames>
    <definedName name="_xlnm.Print_Area" localSheetId="5">'COMPOSIÇÃO DE BDI'!$A$1:$K$33</definedName>
    <definedName name="_xlnm.Print_Area" localSheetId="2">COMPOSIÇÕES!$A$1:$J$44</definedName>
    <definedName name="_xlnm.Print_Area" localSheetId="4">CRONOGRAMA!$A:$AN</definedName>
    <definedName name="_xlnm.Print_Area" localSheetId="1">'MEMORIA DE CALCULO'!$A$1:$J$1720</definedName>
    <definedName name="_xlnm.Print_Area" localSheetId="0">'PLANILHA ORÇAMENTÁRIA'!$A$1:$J$289</definedName>
    <definedName name="_xlnm.Print_Titles" localSheetId="1">'MEMORIA DE CALCULO'!$1:$10</definedName>
    <definedName name="_xlnm.Print_Titles" localSheetId="0">'PLANILHA ORÇAMENTÁRIA'!$1:$10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0" i="6" l="1"/>
  <c r="F50" i="2"/>
  <c r="F867" i="6"/>
  <c r="F59" i="2"/>
  <c r="J5" i="7"/>
  <c r="K2" i="4"/>
  <c r="K3" i="4"/>
  <c r="K4" i="4"/>
  <c r="K6" i="4"/>
  <c r="K7" i="4"/>
  <c r="K8" i="4"/>
  <c r="H22" i="4"/>
  <c r="B13" i="3"/>
  <c r="B14" i="3"/>
  <c r="B16" i="3"/>
  <c r="B18" i="3"/>
  <c r="B19" i="3"/>
  <c r="B21" i="3"/>
  <c r="B23" i="3"/>
  <c r="B25" i="3"/>
  <c r="B27" i="3"/>
  <c r="B28" i="3"/>
  <c r="B30" i="3"/>
  <c r="B32" i="3"/>
  <c r="B34" i="3"/>
  <c r="B36" i="3"/>
  <c r="B38" i="3"/>
  <c r="B40" i="3"/>
  <c r="B42" i="3"/>
  <c r="B44" i="3"/>
  <c r="B46" i="3"/>
  <c r="B48" i="3"/>
  <c r="B50" i="3"/>
  <c r="B52" i="3"/>
  <c r="B54" i="3"/>
  <c r="B55" i="3"/>
  <c r="B57" i="3"/>
  <c r="B59" i="3"/>
  <c r="AA59" i="3"/>
  <c r="AC59" i="3"/>
  <c r="AG59" i="3"/>
  <c r="AI59" i="3"/>
  <c r="I13" i="7"/>
  <c r="J2" i="5"/>
  <c r="J3" i="5"/>
  <c r="J4" i="5"/>
  <c r="J6" i="5"/>
  <c r="J7" i="5"/>
  <c r="J8" i="5"/>
  <c r="F13" i="5"/>
  <c r="F14" i="5"/>
  <c r="F15" i="5"/>
  <c r="F16" i="5"/>
  <c r="F17" i="5"/>
  <c r="F18" i="5"/>
  <c r="F19" i="5"/>
  <c r="F20" i="5"/>
  <c r="F21" i="5"/>
  <c r="F22" i="5"/>
  <c r="F23" i="5"/>
  <c r="I27" i="5"/>
  <c r="I28" i="5"/>
  <c r="I29" i="5"/>
  <c r="I30" i="5"/>
  <c r="I31" i="5"/>
  <c r="J2" i="6"/>
  <c r="J3" i="6"/>
  <c r="J4" i="6"/>
  <c r="J6" i="6"/>
  <c r="J7" i="6"/>
  <c r="J8" i="6"/>
  <c r="H14" i="6"/>
  <c r="F13" i="2"/>
  <c r="H20" i="6"/>
  <c r="F15" i="2"/>
  <c r="I27" i="6"/>
  <c r="F18" i="2"/>
  <c r="I33" i="6"/>
  <c r="I38" i="6"/>
  <c r="I39" i="6"/>
  <c r="I40" i="6"/>
  <c r="J38" i="6"/>
  <c r="F23" i="2"/>
  <c r="I43" i="6"/>
  <c r="F24" i="2"/>
  <c r="I46" i="6"/>
  <c r="F25" i="2"/>
  <c r="H60" i="6"/>
  <c r="I71" i="6"/>
  <c r="H74" i="6"/>
  <c r="J74" i="6"/>
  <c r="F36" i="2"/>
  <c r="H77" i="6"/>
  <c r="J77" i="6"/>
  <c r="F37" i="2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G234" i="6"/>
  <c r="H234" i="6"/>
  <c r="G235" i="6"/>
  <c r="H235" i="6"/>
  <c r="G236" i="6"/>
  <c r="H236" i="6"/>
  <c r="G237" i="6"/>
  <c r="H237" i="6"/>
  <c r="I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I249" i="6"/>
  <c r="G250" i="6"/>
  <c r="H250" i="6"/>
  <c r="G251" i="6"/>
  <c r="H251" i="6"/>
  <c r="G252" i="6"/>
  <c r="H252" i="6"/>
  <c r="I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I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I284" i="6" s="1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I293" i="6" s="1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G390" i="6"/>
  <c r="H390" i="6"/>
  <c r="G391" i="6"/>
  <c r="H391" i="6"/>
  <c r="G392" i="6"/>
  <c r="H392" i="6"/>
  <c r="G393" i="6"/>
  <c r="H393" i="6"/>
  <c r="G394" i="6"/>
  <c r="H394" i="6"/>
  <c r="G395" i="6"/>
  <c r="H395" i="6"/>
  <c r="G396" i="6"/>
  <c r="H396" i="6"/>
  <c r="G397" i="6"/>
  <c r="H397" i="6"/>
  <c r="G398" i="6"/>
  <c r="H398" i="6"/>
  <c r="G399" i="6"/>
  <c r="H399" i="6"/>
  <c r="G400" i="6"/>
  <c r="H400" i="6"/>
  <c r="G401" i="6"/>
  <c r="H401" i="6"/>
  <c r="G402" i="6"/>
  <c r="H402" i="6"/>
  <c r="G403" i="6"/>
  <c r="H403" i="6"/>
  <c r="G404" i="6"/>
  <c r="H404" i="6"/>
  <c r="G405" i="6"/>
  <c r="H405" i="6"/>
  <c r="G406" i="6"/>
  <c r="H406" i="6"/>
  <c r="G407" i="6"/>
  <c r="H407" i="6"/>
  <c r="G408" i="6"/>
  <c r="H408" i="6"/>
  <c r="G409" i="6"/>
  <c r="H409" i="6"/>
  <c r="G410" i="6"/>
  <c r="H410" i="6"/>
  <c r="G411" i="6"/>
  <c r="H411" i="6"/>
  <c r="G412" i="6"/>
  <c r="H412" i="6"/>
  <c r="G413" i="6"/>
  <c r="H413" i="6"/>
  <c r="G414" i="6"/>
  <c r="H414" i="6"/>
  <c r="G415" i="6"/>
  <c r="H415" i="6"/>
  <c r="G416" i="6"/>
  <c r="H416" i="6"/>
  <c r="G417" i="6"/>
  <c r="H417" i="6"/>
  <c r="G418" i="6"/>
  <c r="H418" i="6"/>
  <c r="G419" i="6"/>
  <c r="H419" i="6"/>
  <c r="G420" i="6"/>
  <c r="H420" i="6"/>
  <c r="G421" i="6"/>
  <c r="H421" i="6"/>
  <c r="G422" i="6"/>
  <c r="H422" i="6"/>
  <c r="G423" i="6"/>
  <c r="H423" i="6"/>
  <c r="G424" i="6"/>
  <c r="H424" i="6"/>
  <c r="G425" i="6"/>
  <c r="H425" i="6"/>
  <c r="G426" i="6"/>
  <c r="H426" i="6"/>
  <c r="G427" i="6"/>
  <c r="H427" i="6"/>
  <c r="G428" i="6"/>
  <c r="H428" i="6"/>
  <c r="G429" i="6"/>
  <c r="H429" i="6"/>
  <c r="G430" i="6"/>
  <c r="H430" i="6"/>
  <c r="G431" i="6"/>
  <c r="H431" i="6"/>
  <c r="G432" i="6"/>
  <c r="H432" i="6"/>
  <c r="G433" i="6"/>
  <c r="H433" i="6"/>
  <c r="G434" i="6"/>
  <c r="H434" i="6"/>
  <c r="G435" i="6"/>
  <c r="H435" i="6"/>
  <c r="G436" i="6"/>
  <c r="H436" i="6"/>
  <c r="G437" i="6"/>
  <c r="H437" i="6"/>
  <c r="G438" i="6"/>
  <c r="H438" i="6"/>
  <c r="G439" i="6"/>
  <c r="H439" i="6"/>
  <c r="G440" i="6"/>
  <c r="H440" i="6"/>
  <c r="G441" i="6"/>
  <c r="H441" i="6"/>
  <c r="G442" i="6"/>
  <c r="H442" i="6"/>
  <c r="G443" i="6"/>
  <c r="H443" i="6"/>
  <c r="G444" i="6"/>
  <c r="H444" i="6"/>
  <c r="G445" i="6"/>
  <c r="H445" i="6"/>
  <c r="G446" i="6"/>
  <c r="H446" i="6"/>
  <c r="G447" i="6"/>
  <c r="H447" i="6"/>
  <c r="G448" i="6"/>
  <c r="H448" i="6"/>
  <c r="G449" i="6"/>
  <c r="H449" i="6"/>
  <c r="G450" i="6"/>
  <c r="H450" i="6"/>
  <c r="G451" i="6"/>
  <c r="H451" i="6"/>
  <c r="G452" i="6"/>
  <c r="H452" i="6"/>
  <c r="G453" i="6"/>
  <c r="H453" i="6"/>
  <c r="G454" i="6"/>
  <c r="H454" i="6"/>
  <c r="G455" i="6"/>
  <c r="H455" i="6"/>
  <c r="G456" i="6"/>
  <c r="H456" i="6"/>
  <c r="G457" i="6"/>
  <c r="H457" i="6"/>
  <c r="G458" i="6"/>
  <c r="H458" i="6"/>
  <c r="G459" i="6"/>
  <c r="H459" i="6"/>
  <c r="G460" i="6"/>
  <c r="H460" i="6"/>
  <c r="G461" i="6"/>
  <c r="H461" i="6"/>
  <c r="G462" i="6"/>
  <c r="H462" i="6"/>
  <c r="G463" i="6"/>
  <c r="H463" i="6"/>
  <c r="G466" i="6"/>
  <c r="F43" i="2"/>
  <c r="G471" i="6"/>
  <c r="I471" i="6"/>
  <c r="G476" i="6"/>
  <c r="H476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G554" i="6"/>
  <c r="H554" i="6"/>
  <c r="I554" i="6"/>
  <c r="I555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G636" i="6"/>
  <c r="I636" i="6"/>
  <c r="I638" i="6"/>
  <c r="J636" i="6"/>
  <c r="G642" i="6"/>
  <c r="I642" i="6"/>
  <c r="G643" i="6"/>
  <c r="I643" i="6"/>
  <c r="G644" i="6"/>
  <c r="I644" i="6"/>
  <c r="G645" i="6"/>
  <c r="I645" i="6"/>
  <c r="G646" i="6"/>
  <c r="I646" i="6"/>
  <c r="G647" i="6"/>
  <c r="I647" i="6"/>
  <c r="G648" i="6"/>
  <c r="I648" i="6"/>
  <c r="G649" i="6"/>
  <c r="I649" i="6"/>
  <c r="G650" i="6"/>
  <c r="I650" i="6"/>
  <c r="G651" i="6"/>
  <c r="I651" i="6"/>
  <c r="G652" i="6"/>
  <c r="I652" i="6"/>
  <c r="G653" i="6"/>
  <c r="I653" i="6"/>
  <c r="G654" i="6"/>
  <c r="I654" i="6"/>
  <c r="G655" i="6"/>
  <c r="I655" i="6"/>
  <c r="G656" i="6"/>
  <c r="I656" i="6"/>
  <c r="G657" i="6"/>
  <c r="I657" i="6"/>
  <c r="G658" i="6"/>
  <c r="I658" i="6"/>
  <c r="G659" i="6"/>
  <c r="I659" i="6"/>
  <c r="G660" i="6"/>
  <c r="I660" i="6"/>
  <c r="G661" i="6"/>
  <c r="I661" i="6"/>
  <c r="G662" i="6"/>
  <c r="I662" i="6"/>
  <c r="G663" i="6"/>
  <c r="I663" i="6"/>
  <c r="G664" i="6"/>
  <c r="I664" i="6"/>
  <c r="G665" i="6"/>
  <c r="I665" i="6"/>
  <c r="G666" i="6"/>
  <c r="I666" i="6"/>
  <c r="G667" i="6"/>
  <c r="I667" i="6"/>
  <c r="G668" i="6"/>
  <c r="I668" i="6"/>
  <c r="G669" i="6"/>
  <c r="I669" i="6"/>
  <c r="G670" i="6"/>
  <c r="I670" i="6"/>
  <c r="G671" i="6"/>
  <c r="I671" i="6"/>
  <c r="G672" i="6"/>
  <c r="I672" i="6"/>
  <c r="G673" i="6"/>
  <c r="I673" i="6"/>
  <c r="G674" i="6"/>
  <c r="I674" i="6"/>
  <c r="G675" i="6"/>
  <c r="I675" i="6"/>
  <c r="G676" i="6"/>
  <c r="I676" i="6"/>
  <c r="G677" i="6"/>
  <c r="I677" i="6"/>
  <c r="G678" i="6"/>
  <c r="I678" i="6"/>
  <c r="G679" i="6"/>
  <c r="I679" i="6"/>
  <c r="G680" i="6"/>
  <c r="I680" i="6"/>
  <c r="G681" i="6"/>
  <c r="I681" i="6"/>
  <c r="G682" i="6"/>
  <c r="I682" i="6"/>
  <c r="G683" i="6"/>
  <c r="I683" i="6"/>
  <c r="G684" i="6"/>
  <c r="I684" i="6"/>
  <c r="G685" i="6"/>
  <c r="I685" i="6"/>
  <c r="G686" i="6"/>
  <c r="I686" i="6"/>
  <c r="G687" i="6"/>
  <c r="I687" i="6"/>
  <c r="G688" i="6"/>
  <c r="I688" i="6"/>
  <c r="G689" i="6"/>
  <c r="I689" i="6"/>
  <c r="G690" i="6"/>
  <c r="I690" i="6"/>
  <c r="G691" i="6"/>
  <c r="I691" i="6"/>
  <c r="G692" i="6"/>
  <c r="I692" i="6"/>
  <c r="G693" i="6"/>
  <c r="I693" i="6"/>
  <c r="G694" i="6"/>
  <c r="I694" i="6"/>
  <c r="G695" i="6"/>
  <c r="I695" i="6"/>
  <c r="G696" i="6"/>
  <c r="I696" i="6"/>
  <c r="G697" i="6"/>
  <c r="I697" i="6"/>
  <c r="G698" i="6"/>
  <c r="I698" i="6"/>
  <c r="G699" i="6"/>
  <c r="I699" i="6"/>
  <c r="G700" i="6"/>
  <c r="I700" i="6"/>
  <c r="G701" i="6"/>
  <c r="I701" i="6"/>
  <c r="G702" i="6"/>
  <c r="I702" i="6"/>
  <c r="G703" i="6"/>
  <c r="I703" i="6"/>
  <c r="G704" i="6"/>
  <c r="I704" i="6"/>
  <c r="G705" i="6"/>
  <c r="I705" i="6"/>
  <c r="G706" i="6"/>
  <c r="I706" i="6"/>
  <c r="G707" i="6"/>
  <c r="I707" i="6"/>
  <c r="G708" i="6"/>
  <c r="I708" i="6"/>
  <c r="G709" i="6"/>
  <c r="I709" i="6"/>
  <c r="G710" i="6"/>
  <c r="I710" i="6"/>
  <c r="G711" i="6"/>
  <c r="I711" i="6"/>
  <c r="G712" i="6"/>
  <c r="I712" i="6"/>
  <c r="G713" i="6"/>
  <c r="I713" i="6"/>
  <c r="G714" i="6"/>
  <c r="I714" i="6"/>
  <c r="G715" i="6"/>
  <c r="I715" i="6"/>
  <c r="G727" i="6"/>
  <c r="H721" i="6"/>
  <c r="F49" i="2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11" i="6"/>
  <c r="F54" i="2"/>
  <c r="F814" i="6"/>
  <c r="F55" i="2"/>
  <c r="H820" i="6"/>
  <c r="F57" i="2"/>
  <c r="H838" i="6"/>
  <c r="F58" i="2"/>
  <c r="H872" i="6"/>
  <c r="F62" i="2"/>
  <c r="H895" i="6"/>
  <c r="F63" i="2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I1005" i="6"/>
  <c r="I1006" i="6"/>
  <c r="I1007" i="6"/>
  <c r="I1008" i="6"/>
  <c r="I1011" i="6"/>
  <c r="I1012" i="6"/>
  <c r="I1013" i="6"/>
  <c r="I1014" i="6"/>
  <c r="I1015" i="6"/>
  <c r="I1016" i="6"/>
  <c r="I1017" i="6"/>
  <c r="I1018" i="6"/>
  <c r="I1019" i="6"/>
  <c r="I1020" i="6"/>
  <c r="I1021" i="6"/>
  <c r="I1022" i="6"/>
  <c r="I1023" i="6"/>
  <c r="I1024" i="6"/>
  <c r="I1025" i="6"/>
  <c r="I1026" i="6"/>
  <c r="I1027" i="6"/>
  <c r="I1028" i="6"/>
  <c r="I1029" i="6"/>
  <c r="I1030" i="6"/>
  <c r="I1031" i="6"/>
  <c r="I1036" i="6"/>
  <c r="I1037" i="6"/>
  <c r="I1038" i="6"/>
  <c r="I1039" i="6"/>
  <c r="I1040" i="6"/>
  <c r="I1041" i="6"/>
  <c r="I1042" i="6"/>
  <c r="I1043" i="6"/>
  <c r="I1044" i="6"/>
  <c r="I1045" i="6"/>
  <c r="I1046" i="6"/>
  <c r="I1047" i="6"/>
  <c r="I1048" i="6"/>
  <c r="I1049" i="6"/>
  <c r="I1050" i="6"/>
  <c r="I1051" i="6"/>
  <c r="I1052" i="6"/>
  <c r="I1053" i="6"/>
  <c r="I1054" i="6"/>
  <c r="I1055" i="6"/>
  <c r="I1056" i="6"/>
  <c r="I1059" i="6"/>
  <c r="I1060" i="6"/>
  <c r="I1061" i="6"/>
  <c r="I1062" i="6"/>
  <c r="I1063" i="6"/>
  <c r="I1064" i="6"/>
  <c r="I1065" i="6"/>
  <c r="I1066" i="6"/>
  <c r="I1067" i="6"/>
  <c r="I1068" i="6"/>
  <c r="I1069" i="6"/>
  <c r="I1070" i="6"/>
  <c r="I1071" i="6"/>
  <c r="I1072" i="6"/>
  <c r="I1073" i="6"/>
  <c r="I1074" i="6"/>
  <c r="I1075" i="6"/>
  <c r="I1076" i="6"/>
  <c r="I1077" i="6"/>
  <c r="I1078" i="6"/>
  <c r="I1079" i="6"/>
  <c r="I1082" i="6"/>
  <c r="I1083" i="6"/>
  <c r="I1084" i="6"/>
  <c r="I1085" i="6"/>
  <c r="I1086" i="6"/>
  <c r="I1087" i="6"/>
  <c r="I1088" i="6"/>
  <c r="I1089" i="6"/>
  <c r="I1090" i="6"/>
  <c r="I1091" i="6"/>
  <c r="I1092" i="6"/>
  <c r="I1093" i="6"/>
  <c r="I1094" i="6"/>
  <c r="I1095" i="6"/>
  <c r="I1096" i="6"/>
  <c r="I1097" i="6"/>
  <c r="I1098" i="6"/>
  <c r="I1099" i="6"/>
  <c r="I1100" i="6"/>
  <c r="I1101" i="6"/>
  <c r="I1102" i="6"/>
  <c r="I1105" i="6"/>
  <c r="I1106" i="6"/>
  <c r="I1107" i="6"/>
  <c r="I1108" i="6"/>
  <c r="I1109" i="6"/>
  <c r="I1110" i="6"/>
  <c r="I1111" i="6"/>
  <c r="I1112" i="6"/>
  <c r="I1113" i="6"/>
  <c r="I1117" i="6"/>
  <c r="I1118" i="6"/>
  <c r="I1121" i="6"/>
  <c r="I1122" i="6"/>
  <c r="I1125" i="6"/>
  <c r="I1126" i="6"/>
  <c r="H1130" i="6"/>
  <c r="F81" i="2"/>
  <c r="H1151" i="6"/>
  <c r="F82" i="2"/>
  <c r="H1172" i="6"/>
  <c r="F83" i="2"/>
  <c r="I1195" i="6"/>
  <c r="I1196" i="6"/>
  <c r="I1197" i="6"/>
  <c r="I1198" i="6"/>
  <c r="I1199" i="6"/>
  <c r="I1200" i="6"/>
  <c r="I1201" i="6"/>
  <c r="I1202" i="6"/>
  <c r="I1203" i="6"/>
  <c r="I1204" i="6"/>
  <c r="I1205" i="6"/>
  <c r="I1206" i="6"/>
  <c r="I1207" i="6"/>
  <c r="I1208" i="6"/>
  <c r="I1209" i="6"/>
  <c r="I1210" i="6"/>
  <c r="I1211" i="6"/>
  <c r="I1212" i="6"/>
  <c r="I1213" i="6"/>
  <c r="I1214" i="6"/>
  <c r="I1215" i="6"/>
  <c r="I1218" i="6"/>
  <c r="I1219" i="6"/>
  <c r="I1220" i="6"/>
  <c r="I1221" i="6"/>
  <c r="I1222" i="6"/>
  <c r="I1223" i="6"/>
  <c r="I1224" i="6"/>
  <c r="I1225" i="6"/>
  <c r="I1226" i="6"/>
  <c r="I1227" i="6"/>
  <c r="I1228" i="6"/>
  <c r="I1229" i="6"/>
  <c r="I1230" i="6"/>
  <c r="I1231" i="6"/>
  <c r="I1232" i="6"/>
  <c r="I1233" i="6"/>
  <c r="I1234" i="6"/>
  <c r="I1235" i="6"/>
  <c r="I1236" i="6"/>
  <c r="I1237" i="6"/>
  <c r="I1238" i="6"/>
  <c r="I1242" i="6"/>
  <c r="I1243" i="6"/>
  <c r="I1246" i="6"/>
  <c r="I1247" i="6"/>
  <c r="H1251" i="6"/>
  <c r="F92" i="2"/>
  <c r="H1272" i="6"/>
  <c r="F93" i="2"/>
  <c r="H1295" i="6"/>
  <c r="F96" i="2"/>
  <c r="H1298" i="6"/>
  <c r="F97" i="2"/>
  <c r="H1302" i="6"/>
  <c r="F98" i="2"/>
  <c r="G1305" i="6"/>
  <c r="H1305" i="6"/>
  <c r="F99" i="2"/>
  <c r="H1308" i="6"/>
  <c r="F100" i="2"/>
  <c r="H1332" i="6"/>
  <c r="F102" i="2"/>
  <c r="G1339" i="6"/>
  <c r="F105" i="2"/>
  <c r="F118" i="2"/>
  <c r="G1363" i="6"/>
  <c r="F106" i="2"/>
  <c r="G1366" i="6"/>
  <c r="G1392" i="6"/>
  <c r="F109" i="2"/>
  <c r="G1415" i="6"/>
  <c r="F110" i="2"/>
  <c r="G1438" i="6"/>
  <c r="F111" i="2"/>
  <c r="H1463" i="6"/>
  <c r="J1463" i="6"/>
  <c r="H1464" i="6"/>
  <c r="J1464" i="6"/>
  <c r="H1468" i="6"/>
  <c r="J1468" i="6"/>
  <c r="H1469" i="6"/>
  <c r="J1469" i="6"/>
  <c r="H1473" i="6"/>
  <c r="F206" i="2"/>
  <c r="H1476" i="6"/>
  <c r="F207" i="2"/>
  <c r="H1479" i="6"/>
  <c r="F208" i="2"/>
  <c r="H1482" i="6"/>
  <c r="F209" i="2"/>
  <c r="H1485" i="6"/>
  <c r="F210" i="2"/>
  <c r="H1488" i="6"/>
  <c r="H1491" i="6"/>
  <c r="F212" i="2"/>
  <c r="H1494" i="6"/>
  <c r="F213" i="2"/>
  <c r="H1497" i="6"/>
  <c r="F214" i="2"/>
  <c r="H1500" i="6"/>
  <c r="F215" i="2"/>
  <c r="H1503" i="6"/>
  <c r="F216" i="2"/>
  <c r="H1506" i="6"/>
  <c r="F217" i="2"/>
  <c r="H1509" i="6"/>
  <c r="F218" i="2"/>
  <c r="H1512" i="6"/>
  <c r="J1512" i="6"/>
  <c r="H1513" i="6"/>
  <c r="J1513" i="6"/>
  <c r="H1514" i="6"/>
  <c r="J1514" i="6"/>
  <c r="H1515" i="6"/>
  <c r="J1515" i="6"/>
  <c r="H1516" i="6"/>
  <c r="J1516" i="6"/>
  <c r="H1517" i="6"/>
  <c r="J1517" i="6"/>
  <c r="H1518" i="6"/>
  <c r="J1518" i="6"/>
  <c r="H1519" i="6"/>
  <c r="J1519" i="6"/>
  <c r="H1520" i="6"/>
  <c r="J1520" i="6"/>
  <c r="H1524" i="6"/>
  <c r="F220" i="2"/>
  <c r="H1527" i="6"/>
  <c r="F221" i="2"/>
  <c r="H1531" i="6"/>
  <c r="J1531" i="6"/>
  <c r="F223" i="2"/>
  <c r="H1534" i="6"/>
  <c r="J1534" i="6"/>
  <c r="F224" i="2"/>
  <c r="H1537" i="6"/>
  <c r="F225" i="2"/>
  <c r="H1540" i="6"/>
  <c r="F226" i="2"/>
  <c r="H1543" i="6"/>
  <c r="F227" i="2"/>
  <c r="H1546" i="6"/>
  <c r="F228" i="2"/>
  <c r="H1549" i="6"/>
  <c r="F229" i="2"/>
  <c r="H1552" i="6"/>
  <c r="F230" i="2"/>
  <c r="H1555" i="6"/>
  <c r="F231" i="2"/>
  <c r="H1558" i="6"/>
  <c r="F232" i="2"/>
  <c r="H1561" i="6"/>
  <c r="F233" i="2"/>
  <c r="H1564" i="6"/>
  <c r="F234" i="2"/>
  <c r="H1567" i="6"/>
  <c r="F235" i="2"/>
  <c r="H1570" i="6"/>
  <c r="F236" i="2"/>
  <c r="H1573" i="6"/>
  <c r="F237" i="2"/>
  <c r="H1576" i="6"/>
  <c r="F238" i="2"/>
  <c r="H1579" i="6"/>
  <c r="F239" i="2"/>
  <c r="H1582" i="6"/>
  <c r="F240" i="2"/>
  <c r="H1585" i="6"/>
  <c r="J1585" i="6"/>
  <c r="H1586" i="6"/>
  <c r="J1586" i="6"/>
  <c r="H1587" i="6"/>
  <c r="J1587" i="6"/>
  <c r="H1588" i="6"/>
  <c r="J1588" i="6"/>
  <c r="H1589" i="6"/>
  <c r="J1589" i="6"/>
  <c r="H1590" i="6"/>
  <c r="J1590" i="6"/>
  <c r="H1591" i="6"/>
  <c r="J1591" i="6"/>
  <c r="H1592" i="6"/>
  <c r="J1592" i="6"/>
  <c r="H1593" i="6"/>
  <c r="J1593" i="6"/>
  <c r="H1594" i="6"/>
  <c r="J1594" i="6"/>
  <c r="H1595" i="6"/>
  <c r="J1595" i="6"/>
  <c r="H1596" i="6"/>
  <c r="J1596" i="6"/>
  <c r="H1597" i="6"/>
  <c r="J1597" i="6"/>
  <c r="H1598" i="6"/>
  <c r="J1598" i="6"/>
  <c r="H1599" i="6"/>
  <c r="J1599" i="6"/>
  <c r="H1600" i="6"/>
  <c r="J1600" i="6"/>
  <c r="H1604" i="6"/>
  <c r="F242" i="2"/>
  <c r="H1607" i="6"/>
  <c r="F243" i="2"/>
  <c r="H1611" i="6"/>
  <c r="F245" i="2"/>
  <c r="H1615" i="6"/>
  <c r="F246" i="2"/>
  <c r="H1647" i="6"/>
  <c r="F257" i="2"/>
  <c r="H1659" i="6"/>
  <c r="F262" i="2"/>
  <c r="G1664" i="6"/>
  <c r="F263" i="2"/>
  <c r="G1671" i="6"/>
  <c r="F264" i="2"/>
  <c r="G1679" i="6"/>
  <c r="F266" i="2"/>
  <c r="H1685" i="6"/>
  <c r="H1686" i="6"/>
  <c r="H1687" i="6"/>
  <c r="H1688" i="6"/>
  <c r="H1691" i="6"/>
  <c r="H1692" i="6"/>
  <c r="H1693" i="6"/>
  <c r="H1694" i="6"/>
  <c r="H1697" i="6"/>
  <c r="H1698" i="6"/>
  <c r="H1699" i="6"/>
  <c r="H1700" i="6"/>
  <c r="H1705" i="6"/>
  <c r="F271" i="2"/>
  <c r="I1711" i="6"/>
  <c r="F273" i="2"/>
  <c r="J5" i="2"/>
  <c r="H29" i="2"/>
  <c r="H50" i="2"/>
  <c r="F14" i="2"/>
  <c r="F17" i="2"/>
  <c r="H17" i="2"/>
  <c r="I17" i="2" s="1"/>
  <c r="F21" i="2"/>
  <c r="F26" i="2"/>
  <c r="F27" i="2"/>
  <c r="F29" i="2"/>
  <c r="I29" i="2"/>
  <c r="F30" i="2"/>
  <c r="F32" i="2"/>
  <c r="F35" i="2"/>
  <c r="H72" i="2"/>
  <c r="H114" i="2"/>
  <c r="I114" i="2"/>
  <c r="H128" i="2"/>
  <c r="I128" i="2"/>
  <c r="H145" i="2"/>
  <c r="I145" i="2"/>
  <c r="H155" i="2"/>
  <c r="I155" i="2"/>
  <c r="H161" i="2"/>
  <c r="I161" i="2"/>
  <c r="F169" i="2"/>
  <c r="F170" i="2"/>
  <c r="H173" i="2"/>
  <c r="I173" i="2"/>
  <c r="H185" i="2"/>
  <c r="I185" i="2"/>
  <c r="H189" i="2"/>
  <c r="I189" i="2"/>
  <c r="H194" i="2"/>
  <c r="I194" i="2"/>
  <c r="H196" i="2"/>
  <c r="I196" i="2"/>
  <c r="H200" i="2"/>
  <c r="I200" i="2"/>
  <c r="H206" i="2"/>
  <c r="I206" i="2" s="1"/>
  <c r="H210" i="2"/>
  <c r="I210" i="2" s="1"/>
  <c r="F211" i="2"/>
  <c r="H216" i="2"/>
  <c r="I216" i="2" s="1"/>
  <c r="H225" i="2"/>
  <c r="I225" i="2" s="1"/>
  <c r="H229" i="2"/>
  <c r="I229" i="2" s="1"/>
  <c r="H238" i="2"/>
  <c r="I238" i="2" s="1"/>
  <c r="H242" i="2"/>
  <c r="I242" i="2" s="1"/>
  <c r="H246" i="2"/>
  <c r="I246" i="2" s="1"/>
  <c r="F247" i="2"/>
  <c r="F248" i="2"/>
  <c r="F249" i="2"/>
  <c r="F250" i="2"/>
  <c r="H250" i="2"/>
  <c r="I250" i="2" s="1"/>
  <c r="F251" i="2"/>
  <c r="F252" i="2"/>
  <c r="H252" i="2"/>
  <c r="I252" i="2" s="1"/>
  <c r="F253" i="2"/>
  <c r="H253" i="2"/>
  <c r="I253" i="2" s="1"/>
  <c r="F254" i="2"/>
  <c r="F255" i="2"/>
  <c r="F258" i="2"/>
  <c r="F259" i="2"/>
  <c r="H263" i="2"/>
  <c r="I263" i="2" s="1"/>
  <c r="G266" i="2"/>
  <c r="H268" i="2"/>
  <c r="G271" i="2"/>
  <c r="H271" i="2"/>
  <c r="I271" i="2" s="1"/>
  <c r="F272" i="2"/>
  <c r="H262" i="2"/>
  <c r="I262" i="2" s="1"/>
  <c r="H255" i="2"/>
  <c r="I255" i="2" s="1"/>
  <c r="H233" i="2"/>
  <c r="I233" i="2" s="1"/>
  <c r="H227" i="2"/>
  <c r="I227" i="2" s="1"/>
  <c r="H218" i="2"/>
  <c r="I218" i="2" s="1"/>
  <c r="H214" i="2"/>
  <c r="I214" i="2" s="1"/>
  <c r="H199" i="2"/>
  <c r="I199" i="2"/>
  <c r="H176" i="2"/>
  <c r="I176" i="2"/>
  <c r="H162" i="2"/>
  <c r="I162" i="2"/>
  <c r="H157" i="2"/>
  <c r="I157" i="2"/>
  <c r="H133" i="2"/>
  <c r="I133" i="2"/>
  <c r="H121" i="2"/>
  <c r="I121" i="2"/>
  <c r="H82" i="2"/>
  <c r="I82" i="2" s="1"/>
  <c r="H68" i="2"/>
  <c r="H52" i="2"/>
  <c r="H38" i="2"/>
  <c r="H269" i="2"/>
  <c r="H259" i="2"/>
  <c r="I259" i="2" s="1"/>
  <c r="H236" i="2"/>
  <c r="I236" i="2" s="1"/>
  <c r="H230" i="2"/>
  <c r="I230" i="2" s="1"/>
  <c r="H226" i="2"/>
  <c r="I226" i="2" s="1"/>
  <c r="H207" i="2"/>
  <c r="I207" i="2" s="1"/>
  <c r="H198" i="2"/>
  <c r="I198" i="2"/>
  <c r="H190" i="2"/>
  <c r="I190" i="2"/>
  <c r="H175" i="2"/>
  <c r="I175" i="2"/>
  <c r="I174" i="2"/>
  <c r="H129" i="2"/>
  <c r="I129" i="2"/>
  <c r="H120" i="2"/>
  <c r="I120" i="2"/>
  <c r="H65" i="2"/>
  <c r="H47" i="2"/>
  <c r="H13" i="2"/>
  <c r="I13" i="2" s="1"/>
  <c r="H257" i="2"/>
  <c r="I257" i="2" s="1"/>
  <c r="H234" i="2"/>
  <c r="I234" i="2" s="1"/>
  <c r="H220" i="2"/>
  <c r="I220" i="2" s="1"/>
  <c r="H186" i="2"/>
  <c r="I186" i="2"/>
  <c r="H170" i="2"/>
  <c r="I170" i="2"/>
  <c r="H166" i="2"/>
  <c r="I166" i="2"/>
  <c r="H144" i="2"/>
  <c r="I144" i="2"/>
  <c r="H135" i="2"/>
  <c r="I135" i="2"/>
  <c r="H89" i="2"/>
  <c r="H75" i="2"/>
  <c r="H55" i="2"/>
  <c r="H136" i="2"/>
  <c r="I136" i="2"/>
  <c r="H131" i="2"/>
  <c r="I131" i="2"/>
  <c r="H115" i="2"/>
  <c r="I115" i="2"/>
  <c r="H102" i="2"/>
  <c r="I102" i="2" s="1"/>
  <c r="I101" i="2" s="1"/>
  <c r="H96" i="2"/>
  <c r="I96" i="2" s="1"/>
  <c r="H83" i="2"/>
  <c r="I83" i="2" s="1"/>
  <c r="H56" i="2"/>
  <c r="H46" i="2"/>
  <c r="H39" i="2"/>
  <c r="H23" i="2"/>
  <c r="I23" i="2" s="1"/>
  <c r="H15" i="2"/>
  <c r="I15" i="2" s="1"/>
  <c r="J5" i="6"/>
  <c r="H272" i="2"/>
  <c r="I272" i="2" s="1"/>
  <c r="H258" i="2"/>
  <c r="I258" i="2" s="1"/>
  <c r="H254" i="2"/>
  <c r="I254" i="2" s="1"/>
  <c r="H251" i="2"/>
  <c r="I251" i="2" s="1"/>
  <c r="H245" i="2"/>
  <c r="I245" i="2" s="1"/>
  <c r="H232" i="2"/>
  <c r="I232" i="2" s="1"/>
  <c r="H223" i="2"/>
  <c r="I223" i="2" s="1"/>
  <c r="H217" i="2"/>
  <c r="I217" i="2" s="1"/>
  <c r="H213" i="2"/>
  <c r="I213" i="2" s="1"/>
  <c r="H204" i="2"/>
  <c r="H193" i="2"/>
  <c r="I193" i="2"/>
  <c r="H172" i="2"/>
  <c r="I172" i="2"/>
  <c r="H164" i="2"/>
  <c r="I164" i="2"/>
  <c r="H151" i="2"/>
  <c r="I151" i="2"/>
  <c r="H143" i="2"/>
  <c r="I143" i="2"/>
  <c r="H130" i="2"/>
  <c r="I130" i="2"/>
  <c r="H123" i="2"/>
  <c r="I123" i="2"/>
  <c r="H113" i="2"/>
  <c r="I113" i="2"/>
  <c r="H37" i="2"/>
  <c r="I37" i="2" s="1"/>
  <c r="H235" i="2"/>
  <c r="I235" i="2" s="1"/>
  <c r="H231" i="2"/>
  <c r="I231" i="2" s="1"/>
  <c r="H212" i="2"/>
  <c r="I212" i="2" s="1"/>
  <c r="H201" i="2"/>
  <c r="I201" i="2"/>
  <c r="H192" i="2"/>
  <c r="I192" i="2"/>
  <c r="H182" i="2"/>
  <c r="I182" i="2"/>
  <c r="H178" i="2"/>
  <c r="I178" i="2"/>
  <c r="H168" i="2"/>
  <c r="I168" i="2"/>
  <c r="H163" i="2"/>
  <c r="I163" i="2"/>
  <c r="H146" i="2"/>
  <c r="I146" i="2"/>
  <c r="H142" i="2"/>
  <c r="I142" i="2"/>
  <c r="H126" i="2"/>
  <c r="I126" i="2"/>
  <c r="H122" i="2"/>
  <c r="I122" i="2"/>
  <c r="H117" i="2"/>
  <c r="I117" i="2"/>
  <c r="H111" i="2"/>
  <c r="I111" i="2" s="1"/>
  <c r="H99" i="2"/>
  <c r="I99" i="2" s="1"/>
  <c r="H92" i="2"/>
  <c r="I92" i="2" s="1"/>
  <c r="H81" i="2"/>
  <c r="H73" i="2"/>
  <c r="H58" i="2"/>
  <c r="I58" i="2" s="1"/>
  <c r="H54" i="2"/>
  <c r="I54" i="2" s="1"/>
  <c r="H18" i="2"/>
  <c r="I18" i="2" s="1"/>
  <c r="I290" i="6"/>
  <c r="I278" i="6"/>
  <c r="I272" i="6"/>
  <c r="H108" i="2"/>
  <c r="I108" i="2"/>
  <c r="H105" i="2"/>
  <c r="H93" i="2"/>
  <c r="I93" i="2" s="1"/>
  <c r="H90" i="2"/>
  <c r="H69" i="2"/>
  <c r="H66" i="2"/>
  <c r="H48" i="2"/>
  <c r="H45" i="2"/>
  <c r="H35" i="2"/>
  <c r="I35" i="2" s="1"/>
  <c r="H24" i="2"/>
  <c r="I24" i="2" s="1"/>
  <c r="H21" i="2"/>
  <c r="I21" i="2" s="1"/>
  <c r="I20" i="2" s="1"/>
  <c r="K5" i="4"/>
  <c r="H14" i="2"/>
  <c r="I14" i="2" s="1"/>
  <c r="I81" i="2"/>
  <c r="H62" i="2"/>
  <c r="I62" i="2" s="1"/>
  <c r="H87" i="2"/>
  <c r="H100" i="2"/>
  <c r="I100" i="2"/>
  <c r="H42" i="2"/>
  <c r="H107" i="2"/>
  <c r="I107" i="2"/>
  <c r="H156" i="2"/>
  <c r="I156" i="2"/>
  <c r="H171" i="2"/>
  <c r="I171" i="2"/>
  <c r="H187" i="2"/>
  <c r="I187" i="2"/>
  <c r="H243" i="2"/>
  <c r="I243" i="2" s="1"/>
  <c r="H30" i="2"/>
  <c r="I30" i="2" s="1"/>
  <c r="H74" i="2"/>
  <c r="H118" i="2"/>
  <c r="I118" i="2" s="1"/>
  <c r="H138" i="2"/>
  <c r="I138" i="2"/>
  <c r="H160" i="2"/>
  <c r="I160" i="2"/>
  <c r="H183" i="2"/>
  <c r="I183" i="2"/>
  <c r="H228" i="2"/>
  <c r="I228" i="2" s="1"/>
  <c r="H32" i="2"/>
  <c r="I32" i="2"/>
  <c r="I31" i="2"/>
  <c r="AM25" i="3"/>
  <c r="H78" i="2"/>
  <c r="H124" i="2"/>
  <c r="I124" i="2"/>
  <c r="H150" i="2"/>
  <c r="I150" i="2"/>
  <c r="H109" i="2"/>
  <c r="I109" i="2" s="1"/>
  <c r="H148" i="2"/>
  <c r="I148" i="2"/>
  <c r="H247" i="2"/>
  <c r="I247" i="2" s="1"/>
  <c r="H273" i="2"/>
  <c r="I273" i="2" s="1"/>
  <c r="H219" i="2"/>
  <c r="H86" i="2"/>
  <c r="H181" i="2"/>
  <c r="I181" i="2"/>
  <c r="H159" i="2"/>
  <c r="I159" i="2"/>
  <c r="H152" i="2"/>
  <c r="I152" i="2"/>
  <c r="H140" i="2"/>
  <c r="I140" i="2"/>
  <c r="H127" i="2"/>
  <c r="I127" i="2"/>
  <c r="H110" i="2"/>
  <c r="I110" i="2" s="1"/>
  <c r="H79" i="2"/>
  <c r="H43" i="2"/>
  <c r="I43" i="2" s="1"/>
  <c r="H25" i="2"/>
  <c r="I25" i="2" s="1"/>
  <c r="J5" i="5"/>
  <c r="H77" i="2"/>
  <c r="H36" i="2"/>
  <c r="I36" i="2" s="1"/>
  <c r="H134" i="2"/>
  <c r="I134" i="2"/>
  <c r="H197" i="2"/>
  <c r="I197" i="2"/>
  <c r="H221" i="2"/>
  <c r="I221" i="2" s="1"/>
  <c r="H239" i="2"/>
  <c r="I239" i="2" s="1"/>
  <c r="H264" i="2"/>
  <c r="I264" i="2" s="1"/>
  <c r="H26" i="2"/>
  <c r="I26" i="2" s="1"/>
  <c r="H63" i="2"/>
  <c r="I63" i="2" s="1"/>
  <c r="H209" i="2"/>
  <c r="I209" i="2" s="1"/>
  <c r="H248" i="2"/>
  <c r="I248" i="2" s="1"/>
  <c r="H266" i="2"/>
  <c r="I266" i="2" s="1"/>
  <c r="H59" i="2"/>
  <c r="H27" i="2"/>
  <c r="I27" i="2" s="1"/>
  <c r="H67" i="2"/>
  <c r="H41" i="2"/>
  <c r="H125" i="2"/>
  <c r="I125" i="2"/>
  <c r="I119" i="2" s="1"/>
  <c r="H180" i="2"/>
  <c r="I180" i="2"/>
  <c r="H249" i="2"/>
  <c r="I249" i="2" s="1"/>
  <c r="H97" i="2"/>
  <c r="I97" i="2" s="1"/>
  <c r="H184" i="2"/>
  <c r="I184" i="2"/>
  <c r="H211" i="2"/>
  <c r="I211" i="2" s="1"/>
  <c r="H241" i="2"/>
  <c r="H98" i="2"/>
  <c r="I98" i="2" s="1"/>
  <c r="H141" i="2"/>
  <c r="I141" i="2"/>
  <c r="I139" i="2" s="1"/>
  <c r="H169" i="2"/>
  <c r="I169" i="2"/>
  <c r="H208" i="2"/>
  <c r="I208" i="2" s="1"/>
  <c r="H237" i="2"/>
  <c r="I237" i="2" s="1"/>
  <c r="H267" i="2"/>
  <c r="H240" i="2"/>
  <c r="I240" i="2" s="1"/>
  <c r="H224" i="2"/>
  <c r="I224" i="2" s="1"/>
  <c r="H215" i="2"/>
  <c r="I215" i="2" s="1"/>
  <c r="H205" i="2"/>
  <c r="H195" i="2"/>
  <c r="I195" i="2"/>
  <c r="I191" i="2"/>
  <c r="AM50" i="3"/>
  <c r="H188" i="2"/>
  <c r="I188" i="2"/>
  <c r="H179" i="2"/>
  <c r="I179" i="2"/>
  <c r="I177" i="2"/>
  <c r="AM48" i="3"/>
  <c r="H167" i="2"/>
  <c r="I167" i="2"/>
  <c r="I165" i="2"/>
  <c r="H158" i="2"/>
  <c r="I158" i="2"/>
  <c r="H149" i="2"/>
  <c r="I149" i="2"/>
  <c r="H137" i="2"/>
  <c r="I137" i="2"/>
  <c r="I132" i="2" s="1"/>
  <c r="H116" i="2"/>
  <c r="I116" i="2"/>
  <c r="H106" i="2"/>
  <c r="I106" i="2" s="1"/>
  <c r="H57" i="2"/>
  <c r="I57" i="2"/>
  <c r="H40" i="2"/>
  <c r="AA48" i="3"/>
  <c r="AE48" i="3"/>
  <c r="AK48" i="3"/>
  <c r="M48" i="3"/>
  <c r="O48" i="3"/>
  <c r="U48" i="3"/>
  <c r="W48" i="3"/>
  <c r="C48" i="3"/>
  <c r="AI48" i="3"/>
  <c r="S48" i="3"/>
  <c r="AC48" i="3"/>
  <c r="I48" i="3"/>
  <c r="E48" i="3"/>
  <c r="Q48" i="3"/>
  <c r="K48" i="3"/>
  <c r="AG48" i="3"/>
  <c r="Y48" i="3"/>
  <c r="G48" i="3"/>
  <c r="H30" i="5"/>
  <c r="H17" i="5"/>
  <c r="I17" i="5"/>
  <c r="H13" i="5"/>
  <c r="I13" i="5"/>
  <c r="H28" i="5"/>
  <c r="H29" i="5"/>
  <c r="H15" i="5"/>
  <c r="I15" i="5"/>
  <c r="H27" i="5"/>
  <c r="H23" i="5"/>
  <c r="I23" i="5"/>
  <c r="H21" i="5"/>
  <c r="I21" i="5"/>
  <c r="H22" i="5"/>
  <c r="I22" i="5"/>
  <c r="H18" i="5"/>
  <c r="I18" i="5"/>
  <c r="H14" i="5"/>
  <c r="I14" i="5"/>
  <c r="H16" i="5"/>
  <c r="I16" i="5"/>
  <c r="H20" i="5"/>
  <c r="I20" i="5"/>
  <c r="H19" i="5"/>
  <c r="I19" i="5"/>
  <c r="I154" i="2"/>
  <c r="I153" i="2"/>
  <c r="AM46" i="3"/>
  <c r="C50" i="3"/>
  <c r="O50" i="3"/>
  <c r="U50" i="3"/>
  <c r="I50" i="3"/>
  <c r="AK50" i="3"/>
  <c r="Y50" i="3"/>
  <c r="W50" i="3"/>
  <c r="AG50" i="3"/>
  <c r="S50" i="3"/>
  <c r="M50" i="3"/>
  <c r="AI50" i="3"/>
  <c r="G50" i="3"/>
  <c r="AC50" i="3"/>
  <c r="Q50" i="3"/>
  <c r="K50" i="3"/>
  <c r="AE50" i="3"/>
  <c r="E50" i="3"/>
  <c r="AA50" i="3"/>
  <c r="I147" i="2"/>
  <c r="AI46" i="3"/>
  <c r="Y46" i="3"/>
  <c r="AE46" i="3"/>
  <c r="Q46" i="3"/>
  <c r="I46" i="3"/>
  <c r="U46" i="3"/>
  <c r="AK46" i="3"/>
  <c r="E46" i="3"/>
  <c r="AA46" i="3"/>
  <c r="AG46" i="3"/>
  <c r="K46" i="3"/>
  <c r="M46" i="3"/>
  <c r="O46" i="3"/>
  <c r="S46" i="3"/>
  <c r="AC46" i="3"/>
  <c r="W46" i="3"/>
  <c r="C46" i="3"/>
  <c r="G46" i="3"/>
  <c r="I24" i="5"/>
  <c r="G49" i="2"/>
  <c r="H49" i="2"/>
  <c r="I49" i="2" s="1"/>
  <c r="I241" i="6"/>
  <c r="I301" i="6"/>
  <c r="I277" i="6"/>
  <c r="I238" i="6"/>
  <c r="I105" i="2"/>
  <c r="I104" i="2"/>
  <c r="F817" i="6"/>
  <c r="F56" i="2"/>
  <c r="I56" i="2"/>
  <c r="J1242" i="6"/>
  <c r="F89" i="2"/>
  <c r="I89" i="2"/>
  <c r="J1246" i="6"/>
  <c r="F90" i="2"/>
  <c r="I90" i="2"/>
  <c r="I263" i="6"/>
  <c r="I260" i="6"/>
  <c r="I50" i="2"/>
  <c r="I235" i="6"/>
  <c r="I306" i="6"/>
  <c r="J1117" i="6"/>
  <c r="F77" i="2"/>
  <c r="I77" i="2"/>
  <c r="I302" i="6"/>
  <c r="I275" i="6"/>
  <c r="J1125" i="6"/>
  <c r="F79" i="2"/>
  <c r="I79" i="2"/>
  <c r="I304" i="6"/>
  <c r="I59" i="2"/>
  <c r="I80" i="2"/>
  <c r="I259" i="6"/>
  <c r="I256" i="6"/>
  <c r="I291" i="6"/>
  <c r="I264" i="6"/>
  <c r="I12" i="2"/>
  <c r="AM14" i="3"/>
  <c r="I61" i="2"/>
  <c r="I266" i="6"/>
  <c r="I244" i="2"/>
  <c r="J988" i="6"/>
  <c r="F68" i="2"/>
  <c r="I68" i="2"/>
  <c r="I303" i="6"/>
  <c r="I285" i="6"/>
  <c r="I244" i="6"/>
  <c r="I256" i="2"/>
  <c r="J1465" i="6"/>
  <c r="F204" i="2"/>
  <c r="I204" i="2"/>
  <c r="I305" i="6"/>
  <c r="I240" i="6"/>
  <c r="I234" i="6"/>
  <c r="J80" i="6"/>
  <c r="I473" i="6"/>
  <c r="J471" i="6"/>
  <c r="F45" i="2"/>
  <c r="I45" i="2"/>
  <c r="I251" i="6"/>
  <c r="I248" i="6"/>
  <c r="I245" i="6"/>
  <c r="I242" i="6"/>
  <c r="J1121" i="6"/>
  <c r="F78" i="2"/>
  <c r="I78" i="2"/>
  <c r="I298" i="6"/>
  <c r="I295" i="6"/>
  <c r="I292" i="6"/>
  <c r="I289" i="6"/>
  <c r="I286" i="6"/>
  <c r="I283" i="6"/>
  <c r="I280" i="6"/>
  <c r="I274" i="6"/>
  <c r="I271" i="6"/>
  <c r="I265" i="6"/>
  <c r="I247" i="6"/>
  <c r="I236" i="6"/>
  <c r="C25" i="3"/>
  <c r="AI25" i="3"/>
  <c r="K25" i="3"/>
  <c r="J1601" i="6"/>
  <c r="F241" i="2"/>
  <c r="I241" i="2"/>
  <c r="I222" i="2"/>
  <c r="I390" i="6"/>
  <c r="F42" i="2"/>
  <c r="I42" i="2"/>
  <c r="I261" i="2"/>
  <c r="AM55" i="3"/>
  <c r="K55" i="3"/>
  <c r="I270" i="2"/>
  <c r="AM59" i="3"/>
  <c r="AE59" i="3"/>
  <c r="I300" i="6"/>
  <c r="I307" i="6"/>
  <c r="I297" i="6"/>
  <c r="I294" i="6"/>
  <c r="I288" i="6"/>
  <c r="I282" i="6"/>
  <c r="I279" i="6"/>
  <c r="I276" i="6"/>
  <c r="I267" i="6"/>
  <c r="I253" i="6"/>
  <c r="I250" i="6"/>
  <c r="I239" i="6"/>
  <c r="I55" i="2"/>
  <c r="J1470" i="6"/>
  <c r="F205" i="2"/>
  <c r="I205" i="2"/>
  <c r="I299" i="6"/>
  <c r="I1697" i="6"/>
  <c r="F269" i="2"/>
  <c r="I269" i="2"/>
  <c r="I1691" i="6"/>
  <c r="F268" i="2"/>
  <c r="I268" i="2"/>
  <c r="I734" i="6"/>
  <c r="F52" i="2"/>
  <c r="I52" i="2"/>
  <c r="I51" i="2"/>
  <c r="AM32" i="3"/>
  <c r="O32" i="3"/>
  <c r="I296" i="6"/>
  <c r="I287" i="6"/>
  <c r="I281" i="6"/>
  <c r="I269" i="6"/>
  <c r="I258" i="6"/>
  <c r="I255" i="6"/>
  <c r="I246" i="6"/>
  <c r="I243" i="6"/>
  <c r="I95" i="2"/>
  <c r="I94" i="2"/>
  <c r="I268" i="6"/>
  <c r="I257" i="6"/>
  <c r="I254" i="6"/>
  <c r="Q25" i="3"/>
  <c r="I25" i="3"/>
  <c r="E25" i="3"/>
  <c r="AA25" i="3"/>
  <c r="G25" i="3"/>
  <c r="AK25" i="3"/>
  <c r="AG25" i="3"/>
  <c r="U25" i="3"/>
  <c r="S25" i="3"/>
  <c r="W25" i="3"/>
  <c r="Y25" i="3"/>
  <c r="AC25" i="3"/>
  <c r="M25" i="3"/>
  <c r="AE25" i="3"/>
  <c r="I22" i="2"/>
  <c r="J1036" i="6"/>
  <c r="F72" i="2"/>
  <c r="I72" i="2"/>
  <c r="O25" i="3"/>
  <c r="AM19" i="3"/>
  <c r="J965" i="6"/>
  <c r="F67" i="2"/>
  <c r="I67" i="2"/>
  <c r="J942" i="6"/>
  <c r="F66" i="2"/>
  <c r="I66" i="2"/>
  <c r="J919" i="6"/>
  <c r="F65" i="2"/>
  <c r="I65" i="2"/>
  <c r="I28" i="2"/>
  <c r="H231" i="6"/>
  <c r="J156" i="6"/>
  <c r="F39" i="2"/>
  <c r="I39" i="2"/>
  <c r="I717" i="6"/>
  <c r="J642" i="6"/>
  <c r="J649" i="6"/>
  <c r="F48" i="2"/>
  <c r="I48" i="2"/>
  <c r="J478" i="6"/>
  <c r="J476" i="6"/>
  <c r="F46" i="2"/>
  <c r="I46" i="2"/>
  <c r="I262" i="6"/>
  <c r="I16" i="2"/>
  <c r="J1521" i="6"/>
  <c r="F219" i="2"/>
  <c r="I219" i="2"/>
  <c r="I91" i="2"/>
  <c r="J1059" i="6"/>
  <c r="F73" i="2"/>
  <c r="I73" i="2"/>
  <c r="J1011" i="6"/>
  <c r="F69" i="2"/>
  <c r="I69" i="2"/>
  <c r="I273" i="6"/>
  <c r="I270" i="6"/>
  <c r="J1218" i="6"/>
  <c r="F87" i="2"/>
  <c r="I87" i="2"/>
  <c r="J1195" i="6"/>
  <c r="F86" i="2"/>
  <c r="I86" i="2"/>
  <c r="J1105" i="6"/>
  <c r="F75" i="2"/>
  <c r="I75" i="2"/>
  <c r="J1082" i="6"/>
  <c r="F74" i="2"/>
  <c r="I74" i="2"/>
  <c r="I1685" i="6"/>
  <c r="F267" i="2"/>
  <c r="I267" i="2"/>
  <c r="H633" i="6"/>
  <c r="J558" i="6"/>
  <c r="J564" i="6"/>
  <c r="F47" i="2"/>
  <c r="I47" i="2"/>
  <c r="J313" i="6"/>
  <c r="F41" i="2"/>
  <c r="I41" i="2"/>
  <c r="I88" i="2"/>
  <c r="I19" i="2"/>
  <c r="AE32" i="3"/>
  <c r="I76" i="2"/>
  <c r="I53" i="2"/>
  <c r="AM34" i="3"/>
  <c r="M32" i="3"/>
  <c r="S32" i="3"/>
  <c r="G32" i="3"/>
  <c r="I309" i="6"/>
  <c r="J234" i="6"/>
  <c r="F40" i="2"/>
  <c r="I40" i="2"/>
  <c r="E59" i="3"/>
  <c r="AC32" i="3"/>
  <c r="Y59" i="3"/>
  <c r="F38" i="2"/>
  <c r="I38" i="2"/>
  <c r="AA32" i="3"/>
  <c r="S59" i="3"/>
  <c r="W32" i="3"/>
  <c r="I59" i="3"/>
  <c r="I265" i="2"/>
  <c r="I260" i="2"/>
  <c r="E55" i="3"/>
  <c r="AC55" i="3"/>
  <c r="O55" i="3"/>
  <c r="AA55" i="3"/>
  <c r="W55" i="3"/>
  <c r="AI55" i="3"/>
  <c r="M55" i="3"/>
  <c r="AG55" i="3"/>
  <c r="AK55" i="3"/>
  <c r="Y55" i="3"/>
  <c r="U59" i="3"/>
  <c r="W59" i="3"/>
  <c r="M59" i="3"/>
  <c r="G59" i="3"/>
  <c r="O59" i="3"/>
  <c r="AK59" i="3"/>
  <c r="I55" i="3"/>
  <c r="S55" i="3"/>
  <c r="Q55" i="3"/>
  <c r="U55" i="3"/>
  <c r="G55" i="3"/>
  <c r="K59" i="3"/>
  <c r="Q59" i="3"/>
  <c r="AE55" i="3"/>
  <c r="C55" i="3"/>
  <c r="Q32" i="3"/>
  <c r="I32" i="3"/>
  <c r="AK32" i="3"/>
  <c r="E32" i="3"/>
  <c r="AG32" i="3"/>
  <c r="AI32" i="3"/>
  <c r="C32" i="3"/>
  <c r="K32" i="3"/>
  <c r="U32" i="3"/>
  <c r="Y32" i="3"/>
  <c r="AM57" i="3"/>
  <c r="AM16" i="3"/>
  <c r="AM23" i="3"/>
  <c r="I44" i="2"/>
  <c r="W14" i="3"/>
  <c r="K14" i="3"/>
  <c r="AK14" i="3"/>
  <c r="G14" i="3"/>
  <c r="M14" i="3"/>
  <c r="C14" i="3"/>
  <c r="AA14" i="3"/>
  <c r="S14" i="3"/>
  <c r="AG14" i="3"/>
  <c r="AE14" i="3"/>
  <c r="Q14" i="3"/>
  <c r="U14" i="3"/>
  <c r="AC14" i="3"/>
  <c r="AI14" i="3"/>
  <c r="Y14" i="3"/>
  <c r="I14" i="3"/>
  <c r="O14" i="3"/>
  <c r="E14" i="3"/>
  <c r="E19" i="3"/>
  <c r="W19" i="3"/>
  <c r="K19" i="3"/>
  <c r="C19" i="3"/>
  <c r="Y19" i="3"/>
  <c r="AK19" i="3"/>
  <c r="AE19" i="3"/>
  <c r="AG19" i="3"/>
  <c r="U19" i="3"/>
  <c r="M19" i="3"/>
  <c r="S19" i="3"/>
  <c r="AA19" i="3"/>
  <c r="AC19" i="3"/>
  <c r="Q19" i="3"/>
  <c r="O19" i="3"/>
  <c r="G19" i="3"/>
  <c r="I19" i="3"/>
  <c r="AI19" i="3"/>
  <c r="I85" i="2"/>
  <c r="I64" i="2"/>
  <c r="I71" i="2"/>
  <c r="AM42" i="3"/>
  <c r="AM18" i="3"/>
  <c r="AM21" i="3"/>
  <c r="I11" i="2"/>
  <c r="I203" i="2"/>
  <c r="I34" i="2"/>
  <c r="AM28" i="3"/>
  <c r="I202" i="2"/>
  <c r="O57" i="3"/>
  <c r="AA57" i="3"/>
  <c r="Q57" i="3"/>
  <c r="E57" i="3"/>
  <c r="AC57" i="3"/>
  <c r="AK57" i="3"/>
  <c r="W57" i="3"/>
  <c r="AE57" i="3"/>
  <c r="Y57" i="3"/>
  <c r="U57" i="3"/>
  <c r="M57" i="3"/>
  <c r="AI57" i="3"/>
  <c r="I57" i="3"/>
  <c r="G57" i="3"/>
  <c r="C57" i="3"/>
  <c r="K57" i="3"/>
  <c r="S57" i="3"/>
  <c r="AG57" i="3"/>
  <c r="I60" i="2"/>
  <c r="AK21" i="3"/>
  <c r="C21" i="3"/>
  <c r="O21" i="3"/>
  <c r="W21" i="3"/>
  <c r="G21" i="3"/>
  <c r="E21" i="3"/>
  <c r="AA21" i="3"/>
  <c r="K21" i="3"/>
  <c r="AI21" i="3"/>
  <c r="M21" i="3"/>
  <c r="AE21" i="3"/>
  <c r="AC21" i="3"/>
  <c r="I21" i="3"/>
  <c r="Y21" i="3"/>
  <c r="AG21" i="3"/>
  <c r="S21" i="3"/>
  <c r="Q21" i="3"/>
  <c r="U21" i="3"/>
  <c r="G34" i="3"/>
  <c r="AK34" i="3"/>
  <c r="M34" i="3"/>
  <c r="AE34" i="3"/>
  <c r="AA34" i="3"/>
  <c r="Q34" i="3"/>
  <c r="Y34" i="3"/>
  <c r="W34" i="3"/>
  <c r="I34" i="3"/>
  <c r="E34" i="3"/>
  <c r="AC34" i="3"/>
  <c r="U34" i="3"/>
  <c r="AI34" i="3"/>
  <c r="C34" i="3"/>
  <c r="O34" i="3"/>
  <c r="S34" i="3"/>
  <c r="AG34" i="3"/>
  <c r="K34" i="3"/>
  <c r="AM13" i="3"/>
  <c r="K16" i="3"/>
  <c r="U16" i="3"/>
  <c r="AE16" i="3"/>
  <c r="G16" i="3"/>
  <c r="AI16" i="3"/>
  <c r="S16" i="3"/>
  <c r="AG16" i="3"/>
  <c r="Y16" i="3"/>
  <c r="AK16" i="3"/>
  <c r="M16" i="3"/>
  <c r="AA16" i="3"/>
  <c r="E16" i="3"/>
  <c r="Q16" i="3"/>
  <c r="C16" i="3"/>
  <c r="AC16" i="3"/>
  <c r="O16" i="3"/>
  <c r="I16" i="3"/>
  <c r="W16" i="3"/>
  <c r="W42" i="3"/>
  <c r="AI42" i="3"/>
  <c r="C42" i="3"/>
  <c r="K42" i="3"/>
  <c r="M42" i="3"/>
  <c r="AC42" i="3"/>
  <c r="Y42" i="3"/>
  <c r="O42" i="3"/>
  <c r="AA42" i="3"/>
  <c r="S42" i="3"/>
  <c r="E42" i="3"/>
  <c r="I42" i="3"/>
  <c r="G42" i="3"/>
  <c r="AG42" i="3"/>
  <c r="U42" i="3"/>
  <c r="Q42" i="3"/>
  <c r="AE42" i="3"/>
  <c r="AK42" i="3"/>
  <c r="I84" i="2"/>
  <c r="I70" i="2"/>
  <c r="AM30" i="3"/>
  <c r="AC23" i="3"/>
  <c r="Q23" i="3"/>
  <c r="AA23" i="3"/>
  <c r="I23" i="3"/>
  <c r="C23" i="3"/>
  <c r="U23" i="3"/>
  <c r="K23" i="3"/>
  <c r="AK23" i="3"/>
  <c r="AE23" i="3"/>
  <c r="O23" i="3"/>
  <c r="AG23" i="3"/>
  <c r="Y23" i="3"/>
  <c r="G23" i="3"/>
  <c r="W23" i="3"/>
  <c r="S23" i="3"/>
  <c r="M23" i="3"/>
  <c r="E23" i="3"/>
  <c r="AI23" i="3"/>
  <c r="AM54" i="3"/>
  <c r="I30" i="3"/>
  <c r="O30" i="3"/>
  <c r="AG30" i="3"/>
  <c r="AA30" i="3"/>
  <c r="S30" i="3"/>
  <c r="C30" i="3"/>
  <c r="M30" i="3"/>
  <c r="G30" i="3"/>
  <c r="AE30" i="3"/>
  <c r="Q30" i="3"/>
  <c r="AI30" i="3"/>
  <c r="AC30" i="3"/>
  <c r="W30" i="3"/>
  <c r="U30" i="3"/>
  <c r="K30" i="3"/>
  <c r="E30" i="3"/>
  <c r="Y30" i="3"/>
  <c r="AK30" i="3"/>
  <c r="G28" i="3"/>
  <c r="Q28" i="3"/>
  <c r="I28" i="3"/>
  <c r="AI28" i="3"/>
  <c r="M28" i="3"/>
  <c r="C28" i="3"/>
  <c r="Y28" i="3"/>
  <c r="W28" i="3"/>
  <c r="AK28" i="3"/>
  <c r="E28" i="3"/>
  <c r="S28" i="3"/>
  <c r="O28" i="3"/>
  <c r="K28" i="3"/>
  <c r="U28" i="3"/>
  <c r="AG28" i="3"/>
  <c r="AC28" i="3"/>
  <c r="AA28" i="3"/>
  <c r="AE28" i="3"/>
  <c r="AM40" i="3"/>
  <c r="AM38" i="3"/>
  <c r="AM36" i="3"/>
  <c r="AM52" i="3"/>
  <c r="C52" i="3"/>
  <c r="K52" i="3"/>
  <c r="W52" i="3"/>
  <c r="O52" i="3"/>
  <c r="AC52" i="3"/>
  <c r="U52" i="3"/>
  <c r="M52" i="3"/>
  <c r="AI52" i="3"/>
  <c r="AE52" i="3"/>
  <c r="Y52" i="3"/>
  <c r="E52" i="3"/>
  <c r="Q52" i="3"/>
  <c r="S52" i="3"/>
  <c r="AA52" i="3"/>
  <c r="AG52" i="3"/>
  <c r="G52" i="3"/>
  <c r="I52" i="3"/>
  <c r="AK52" i="3"/>
  <c r="O38" i="3"/>
  <c r="Y38" i="3"/>
  <c r="AC38" i="3"/>
  <c r="C38" i="3"/>
  <c r="E38" i="3"/>
  <c r="AI38" i="3"/>
  <c r="AE38" i="3"/>
  <c r="M38" i="3"/>
  <c r="K38" i="3"/>
  <c r="S38" i="3"/>
  <c r="U38" i="3"/>
  <c r="Q38" i="3"/>
  <c r="W38" i="3"/>
  <c r="AG38" i="3"/>
  <c r="AK38" i="3"/>
  <c r="AA38" i="3"/>
  <c r="G38" i="3"/>
  <c r="I38" i="3"/>
  <c r="AG36" i="3"/>
  <c r="Q36" i="3"/>
  <c r="AC36" i="3"/>
  <c r="AK36" i="3"/>
  <c r="W36" i="3"/>
  <c r="K36" i="3"/>
  <c r="AI36" i="3"/>
  <c r="I36" i="3"/>
  <c r="S36" i="3"/>
  <c r="Y36" i="3"/>
  <c r="AA36" i="3"/>
  <c r="C36" i="3"/>
  <c r="M36" i="3"/>
  <c r="E36" i="3"/>
  <c r="O36" i="3"/>
  <c r="U36" i="3"/>
  <c r="AE36" i="3"/>
  <c r="G36" i="3"/>
  <c r="AK40" i="3"/>
  <c r="K40" i="3"/>
  <c r="W40" i="3"/>
  <c r="AA40" i="3"/>
  <c r="AE40" i="3"/>
  <c r="G40" i="3"/>
  <c r="E40" i="3"/>
  <c r="AI40" i="3"/>
  <c r="Q40" i="3"/>
  <c r="C40" i="3"/>
  <c r="M40" i="3"/>
  <c r="I40" i="3"/>
  <c r="AC40" i="3"/>
  <c r="O40" i="3"/>
  <c r="S40" i="3"/>
  <c r="AG40" i="3"/>
  <c r="Y40" i="3"/>
  <c r="U40" i="3"/>
  <c r="I112" i="2" l="1"/>
  <c r="I103" i="2" l="1"/>
  <c r="AM44" i="3" l="1"/>
  <c r="I33" i="2"/>
  <c r="I274" i="2" l="1"/>
  <c r="J33" i="2"/>
  <c r="AM27" i="3"/>
  <c r="M44" i="3"/>
  <c r="M62" i="3" s="1"/>
  <c r="Q44" i="3"/>
  <c r="Q62" i="3" s="1"/>
  <c r="O44" i="3"/>
  <c r="O62" i="3" s="1"/>
  <c r="AC44" i="3"/>
  <c r="AC62" i="3" s="1"/>
  <c r="AK44" i="3"/>
  <c r="AK62" i="3" s="1"/>
  <c r="Y44" i="3"/>
  <c r="Y62" i="3" s="1"/>
  <c r="AE44" i="3"/>
  <c r="AE62" i="3" s="1"/>
  <c r="G44" i="3"/>
  <c r="G62" i="3" s="1"/>
  <c r="AI44" i="3"/>
  <c r="AI62" i="3" s="1"/>
  <c r="AA44" i="3"/>
  <c r="AA62" i="3" s="1"/>
  <c r="I44" i="3"/>
  <c r="I62" i="3" s="1"/>
  <c r="U44" i="3"/>
  <c r="U62" i="3" s="1"/>
  <c r="K44" i="3"/>
  <c r="K62" i="3" s="1"/>
  <c r="E44" i="3"/>
  <c r="E62" i="3" s="1"/>
  <c r="W44" i="3"/>
  <c r="W62" i="3" s="1"/>
  <c r="S44" i="3"/>
  <c r="S62" i="3" s="1"/>
  <c r="AG44" i="3"/>
  <c r="AG62" i="3" s="1"/>
  <c r="C44" i="3"/>
  <c r="C62" i="3" s="1"/>
  <c r="C63" i="3" l="1"/>
  <c r="E63" i="3"/>
  <c r="G63" i="3"/>
  <c r="I63" i="3" s="1"/>
  <c r="K63" i="3" s="1"/>
  <c r="M63" i="3"/>
  <c r="O63" i="3" s="1"/>
  <c r="Q63" i="3" s="1"/>
  <c r="S63" i="3" s="1"/>
  <c r="U63" i="3" s="1"/>
  <c r="W63" i="3" s="1"/>
  <c r="Y63" i="3" s="1"/>
  <c r="AA63" i="3" s="1"/>
  <c r="AC63" i="3" s="1"/>
  <c r="AE63" i="3" s="1"/>
  <c r="AG63" i="3" s="1"/>
  <c r="AI63" i="3" s="1"/>
  <c r="AK63" i="3" s="1"/>
  <c r="AM62" i="3"/>
  <c r="AN27" i="3"/>
  <c r="J202" i="2"/>
  <c r="J60" i="2"/>
  <c r="J84" i="2"/>
  <c r="J58" i="2"/>
  <c r="J56" i="2"/>
  <c r="J268" i="2"/>
  <c r="J115" i="2"/>
  <c r="J78" i="2"/>
  <c r="J220" i="2"/>
  <c r="J167" i="2"/>
  <c r="J249" i="2"/>
  <c r="J183" i="2"/>
  <c r="J246" i="2"/>
  <c r="J271" i="2"/>
  <c r="J113" i="2"/>
  <c r="J177" i="2"/>
  <c r="J255" i="2"/>
  <c r="J195" i="2"/>
  <c r="J189" i="2"/>
  <c r="J35" i="2"/>
  <c r="J88" i="2"/>
  <c r="J52" i="2"/>
  <c r="J252" i="2"/>
  <c r="J107" i="2"/>
  <c r="J193" i="2"/>
  <c r="J152" i="2"/>
  <c r="J235" i="2"/>
  <c r="J236" i="2"/>
  <c r="J171" i="2"/>
  <c r="J218" i="2"/>
  <c r="J263" i="2"/>
  <c r="J149" i="2"/>
  <c r="J97" i="2"/>
  <c r="J238" i="2"/>
  <c r="J229" i="2"/>
  <c r="J155" i="2"/>
  <c r="J251" i="2"/>
  <c r="J214" i="2"/>
  <c r="J83" i="2"/>
  <c r="J20" i="2"/>
  <c r="J160" i="2"/>
  <c r="J228" i="2"/>
  <c r="J63" i="2"/>
  <c r="J37" i="2"/>
  <c r="J166" i="2"/>
  <c r="J98" i="2"/>
  <c r="J233" i="2"/>
  <c r="J143" i="2"/>
  <c r="J200" i="2"/>
  <c r="J126" i="2"/>
  <c r="J136" i="2"/>
  <c r="J211" i="2"/>
  <c r="J121" i="2"/>
  <c r="J55" i="2"/>
  <c r="J186" i="2"/>
  <c r="J151" i="2"/>
  <c r="J258" i="2"/>
  <c r="J185" i="2"/>
  <c r="J253" i="2"/>
  <c r="J230" i="2"/>
  <c r="J254" i="2"/>
  <c r="J133" i="2"/>
  <c r="J17" i="2"/>
  <c r="J130" i="2"/>
  <c r="J62" i="2"/>
  <c r="J93" i="2"/>
  <c r="J259" i="2"/>
  <c r="J27" i="2"/>
  <c r="J194" i="2"/>
  <c r="J118" i="2"/>
  <c r="J125" i="2"/>
  <c r="J148" i="2"/>
  <c r="J154" i="2"/>
  <c r="J110" i="2"/>
  <c r="J197" i="2"/>
  <c r="J157" i="2"/>
  <c r="J139" i="2"/>
  <c r="J248" i="2"/>
  <c r="J159" i="2"/>
  <c r="J272" i="2"/>
  <c r="J36" i="2"/>
  <c r="J140" i="2"/>
  <c r="J232" i="2"/>
  <c r="J156" i="2"/>
  <c r="J119" i="2"/>
  <c r="J30" i="2"/>
  <c r="J14" i="2"/>
  <c r="J43" i="2"/>
  <c r="J129" i="2"/>
  <c r="J108" i="2"/>
  <c r="J184" i="2"/>
  <c r="J59" i="2"/>
  <c r="J120" i="2"/>
  <c r="J123" i="2"/>
  <c r="J196" i="2"/>
  <c r="J164" i="2"/>
  <c r="J146" i="2"/>
  <c r="I276" i="2"/>
  <c r="J225" i="2"/>
  <c r="J145" i="2"/>
  <c r="J192" i="2"/>
  <c r="J250" i="2"/>
  <c r="J15" i="2"/>
  <c r="J191" i="2"/>
  <c r="J89" i="2"/>
  <c r="J49" i="2"/>
  <c r="J54" i="2"/>
  <c r="J176" i="2"/>
  <c r="J208" i="2"/>
  <c r="J116" i="2"/>
  <c r="J142" i="2"/>
  <c r="J226" i="2"/>
  <c r="J242" i="2"/>
  <c r="J215" i="2"/>
  <c r="J138" i="2"/>
  <c r="J111" i="2"/>
  <c r="J122" i="2"/>
  <c r="J162" i="2"/>
  <c r="J153" i="2"/>
  <c r="J13" i="2"/>
  <c r="J188" i="2"/>
  <c r="J92" i="2"/>
  <c r="J187" i="2"/>
  <c r="J261" i="2"/>
  <c r="J178" i="2"/>
  <c r="J243" i="2"/>
  <c r="J124" i="2"/>
  <c r="I275" i="2"/>
  <c r="J100" i="2"/>
  <c r="J168" i="2"/>
  <c r="J81" i="2"/>
  <c r="J264" i="2"/>
  <c r="J50" i="2"/>
  <c r="J68" i="2"/>
  <c r="J190" i="2"/>
  <c r="J224" i="2"/>
  <c r="J209" i="2"/>
  <c r="J90" i="2"/>
  <c r="J217" i="2"/>
  <c r="J198" i="2"/>
  <c r="J24" i="2"/>
  <c r="J206" i="2"/>
  <c r="J61" i="2"/>
  <c r="J131" i="2"/>
  <c r="J270" i="2"/>
  <c r="AN59" i="3" s="1"/>
  <c r="J181" i="2"/>
  <c r="J210" i="2"/>
  <c r="J172" i="2"/>
  <c r="J57" i="2"/>
  <c r="J182" i="2"/>
  <c r="J175" i="2"/>
  <c r="J257" i="2"/>
  <c r="J141" i="2"/>
  <c r="J245" i="2"/>
  <c r="J18" i="2"/>
  <c r="J205" i="2"/>
  <c r="J127" i="2"/>
  <c r="J82" i="2"/>
  <c r="J269" i="2"/>
  <c r="J201" i="2"/>
  <c r="J147" i="2"/>
  <c r="J128" i="2"/>
  <c r="J134" i="2"/>
  <c r="J105" i="2"/>
  <c r="J80" i="2"/>
  <c r="J135" i="2"/>
  <c r="J204" i="2"/>
  <c r="J169" i="2"/>
  <c r="J150" i="2"/>
  <c r="J216" i="2"/>
  <c r="J161" i="2"/>
  <c r="J256" i="2"/>
  <c r="J213" i="2"/>
  <c r="J21" i="2"/>
  <c r="J173" i="2"/>
  <c r="J247" i="2"/>
  <c r="J212" i="2"/>
  <c r="J262" i="2"/>
  <c r="J234" i="2"/>
  <c r="J163" i="2"/>
  <c r="J180" i="2"/>
  <c r="J101" i="2"/>
  <c r="J240" i="2"/>
  <c r="J137" i="2"/>
  <c r="J179" i="2"/>
  <c r="J244" i="2"/>
  <c r="J114" i="2"/>
  <c r="J165" i="2"/>
  <c r="J102" i="2"/>
  <c r="J239" i="2"/>
  <c r="J51" i="2"/>
  <c r="J117" i="2"/>
  <c r="J32" i="2"/>
  <c r="J170" i="2"/>
  <c r="J174" i="2"/>
  <c r="J29" i="2"/>
  <c r="J266" i="2"/>
  <c r="J199" i="2"/>
  <c r="J158" i="2"/>
  <c r="J273" i="2"/>
  <c r="J26" i="2"/>
  <c r="J132" i="2"/>
  <c r="J25" i="2"/>
  <c r="J144" i="2"/>
  <c r="J96" i="2"/>
  <c r="J241" i="2"/>
  <c r="J221" i="2"/>
  <c r="J42" i="2"/>
  <c r="J99" i="2"/>
  <c r="J207" i="2"/>
  <c r="J227" i="2"/>
  <c r="J109" i="2"/>
  <c r="J12" i="2"/>
  <c r="J237" i="2"/>
  <c r="J95" i="2"/>
  <c r="J79" i="2"/>
  <c r="J231" i="2"/>
  <c r="J76" i="2"/>
  <c r="J23" i="2"/>
  <c r="J106" i="2"/>
  <c r="J77" i="2"/>
  <c r="J223" i="2"/>
  <c r="J31" i="2"/>
  <c r="J48" i="2"/>
  <c r="J86" i="2"/>
  <c r="J75" i="2"/>
  <c r="J66" i="2"/>
  <c r="J69" i="2"/>
  <c r="J28" i="2"/>
  <c r="J87" i="2"/>
  <c r="J38" i="2"/>
  <c r="J267" i="2"/>
  <c r="J265" i="2"/>
  <c r="J72" i="2"/>
  <c r="J47" i="2"/>
  <c r="J222" i="2"/>
  <c r="J67" i="2"/>
  <c r="J74" i="2"/>
  <c r="J91" i="2"/>
  <c r="J39" i="2"/>
  <c r="J94" i="2"/>
  <c r="J22" i="2"/>
  <c r="J65" i="2"/>
  <c r="J46" i="2"/>
  <c r="J40" i="2"/>
  <c r="J219" i="2"/>
  <c r="J104" i="2"/>
  <c r="J73" i="2"/>
  <c r="J53" i="2"/>
  <c r="J19" i="2"/>
  <c r="J16" i="2"/>
  <c r="J45" i="2"/>
  <c r="J41" i="2"/>
  <c r="J85" i="2"/>
  <c r="J260" i="2"/>
  <c r="J203" i="2"/>
  <c r="J11" i="2"/>
  <c r="J274" i="2" s="1"/>
  <c r="J34" i="2"/>
  <c r="J64" i="2"/>
  <c r="J71" i="2"/>
  <c r="J44" i="2"/>
  <c r="J70" i="2"/>
  <c r="J112" i="2"/>
  <c r="J103" i="2"/>
  <c r="AN52" i="3" l="1"/>
  <c r="AN38" i="3"/>
  <c r="AN48" i="3"/>
  <c r="AN46" i="3"/>
  <c r="AN50" i="3"/>
  <c r="AN32" i="3"/>
  <c r="AN25" i="3"/>
  <c r="AN55" i="3"/>
  <c r="AN14" i="3"/>
  <c r="AN19" i="3"/>
  <c r="AN23" i="3"/>
  <c r="AN21" i="3"/>
  <c r="AN34" i="3"/>
  <c r="AN42" i="3"/>
  <c r="AN18" i="3"/>
  <c r="AN57" i="3"/>
  <c r="AN16" i="3"/>
  <c r="AN13" i="3"/>
  <c r="AN36" i="3"/>
  <c r="AN40" i="3"/>
  <c r="AN54" i="3"/>
  <c r="AN28" i="3"/>
  <c r="AN30" i="3"/>
  <c r="AN44" i="3"/>
  <c r="D62" i="3"/>
  <c r="D63" i="3" s="1"/>
  <c r="AH62" i="3"/>
  <c r="T62" i="3"/>
  <c r="X62" i="3"/>
  <c r="F62" i="3"/>
  <c r="F63" i="3" s="1"/>
  <c r="L62" i="3"/>
  <c r="V62" i="3"/>
  <c r="J62" i="3"/>
  <c r="AB62" i="3"/>
  <c r="AJ62" i="3"/>
  <c r="H62" i="3"/>
  <c r="H63" i="3" s="1"/>
  <c r="AF62" i="3"/>
  <c r="Z62" i="3"/>
  <c r="AL62" i="3"/>
  <c r="AD62" i="3"/>
  <c r="P62" i="3"/>
  <c r="R62" i="3"/>
  <c r="N62" i="3"/>
  <c r="J63" i="3" l="1"/>
  <c r="L63" i="3"/>
  <c r="N63" i="3" s="1"/>
  <c r="P63" i="3" s="1"/>
  <c r="R63" i="3" s="1"/>
  <c r="T63" i="3"/>
  <c r="V63" i="3" s="1"/>
  <c r="X63" i="3" s="1"/>
  <c r="Z63" i="3" s="1"/>
  <c r="AB63" i="3" s="1"/>
  <c r="AD63" i="3" s="1"/>
  <c r="AF63" i="3" s="1"/>
  <c r="AH63" i="3"/>
  <c r="AJ63" i="3" s="1"/>
  <c r="AL63" i="3" s="1"/>
  <c r="AN62" i="3"/>
</calcChain>
</file>

<file path=xl/sharedStrings.xml><?xml version="1.0" encoding="utf-8"?>
<sst xmlns="http://schemas.openxmlformats.org/spreadsheetml/2006/main" count="3884" uniqueCount="788">
  <si>
    <t>PLANILHA ORÇAMENTÁRIA</t>
  </si>
  <si>
    <t>PREFEITURA MUNICIPAL DE BOITUVA</t>
  </si>
  <si>
    <t>DATA BASE SEM DESONERAÇÃO</t>
  </si>
  <si>
    <t>CDHU 200</t>
  </si>
  <si>
    <t>SINAPI 12/2025</t>
  </si>
  <si>
    <t>ORSE 11/2025</t>
  </si>
  <si>
    <t>OBRA: CONSTRUÇÃO DO CENTRO DE ARTES MARCIAIS NO MUNICIPIO DE BOITUVA/SP</t>
  </si>
  <si>
    <t>BDI</t>
  </si>
  <si>
    <t>ESTRADA FRANCISCO DA SILVA</t>
  </si>
  <si>
    <t>LEIS SOCIAIS</t>
  </si>
  <si>
    <t>REVISÃO: 00</t>
  </si>
  <si>
    <t>ITEM</t>
  </si>
  <si>
    <t>CÓDIGO</t>
  </si>
  <si>
    <t>FONTE</t>
  </si>
  <si>
    <t>DESCRIÇÃO</t>
  </si>
  <si>
    <t>UN</t>
  </si>
  <si>
    <t>QTDE</t>
  </si>
  <si>
    <t>VALOR UNITÁRIO</t>
  </si>
  <si>
    <t>VALOR C/ BDI</t>
  </si>
  <si>
    <t>VALOR TOTAL</t>
  </si>
  <si>
    <t>PESO %</t>
  </si>
  <si>
    <t>ADMINISTRAÇÃO LOCAL DE OBRAS</t>
  </si>
  <si>
    <t>1.1</t>
  </si>
  <si>
    <t>EQUIPE ADMINISTRATIVA - OBRA</t>
  </si>
  <si>
    <t>1.1.1</t>
  </si>
  <si>
    <t>SINAPI</t>
  </si>
  <si>
    <t>ENGENHEIRO CIVIL DE OBRA JUNIOR COM ENCARGOS COMPLEMENTARES</t>
  </si>
  <si>
    <t>H</t>
  </si>
  <si>
    <t>1.1.2</t>
  </si>
  <si>
    <t>MESTRE DE OBRAS COM ENCARGOS COMPLEMENTARES</t>
  </si>
  <si>
    <t>MÊS</t>
  </si>
  <si>
    <t>1.1.3</t>
  </si>
  <si>
    <t>TÉCNICO EM SEGURANÇA DO TRABALHO COM ENCARGOS COMPLEMENTARES</t>
  </si>
  <si>
    <t>1.2</t>
  </si>
  <si>
    <t>EQUIPE ADMINISTRATIVA - VIGIA</t>
  </si>
  <si>
    <t>1.2.1</t>
  </si>
  <si>
    <t>VIGIA DIURNO COM ENCARGOS COMPLEMENTARES</t>
  </si>
  <si>
    <t>1.2.2</t>
  </si>
  <si>
    <t>VIGIA DIURNO COM ENCARGOS COMPLEMENTARES - FINS DE SEMANA E FERIADOS</t>
  </si>
  <si>
    <t>SERVIÇOS PRELIMINARES</t>
  </si>
  <si>
    <t>2.1</t>
  </si>
  <si>
    <t>IDENTIFICAÇÃO DA OBRA</t>
  </si>
  <si>
    <t>2.1.1</t>
  </si>
  <si>
    <t>FORNECIMENTO E INSTALAÇÃO DE PLACA DE OBRA COM CHAPA GALVANIZADA E ESTRUTURA DE MADEIRA. AF_03/2022_PS</t>
  </si>
  <si>
    <t>m²</t>
  </si>
  <si>
    <t>2.2</t>
  </si>
  <si>
    <t>CANTEIRO DE OBRAS</t>
  </si>
  <si>
    <t>2.2.1</t>
  </si>
  <si>
    <t>TAPUME COM TELHA METÁLICA. AF_03/2024</t>
  </si>
  <si>
    <t>2.2.2</t>
  </si>
  <si>
    <t>02.02.140</t>
  </si>
  <si>
    <t>CDHU</t>
  </si>
  <si>
    <t>Locação de container tipo sanitário com 2 vasos sanitários, 2 lavatórios,
2 mictórios e 4 pontos para chuveiro - área mínima de 13,80 m²</t>
  </si>
  <si>
    <t>un/mês</t>
  </si>
  <si>
    <t>2.2.3</t>
  </si>
  <si>
    <t>02.02.150</t>
  </si>
  <si>
    <t>Locação de container tipo depósito - área mínima de 13,80 m²</t>
  </si>
  <si>
    <t>2.2.4</t>
  </si>
  <si>
    <t>ORSE</t>
  </si>
  <si>
    <t>Ligação Predial de Água em Mureta de Concreto, Provisória ou Definitiva, com Fornecimento de Material, inclusive Mureta e Hidrômetro, Rede DN 50mm - Rev 03_10/2022</t>
  </si>
  <si>
    <t>un</t>
  </si>
  <si>
    <t>2.2.5</t>
  </si>
  <si>
    <t>Entrada de energia elétrica, subterrânea, trifásica, com caixa de embutir, cabo de 35 mm2 e disjuntor din 50a (não inclusa mureta de alvenaria). af_07/2020</t>
  </si>
  <si>
    <t>2.3</t>
  </si>
  <si>
    <t>MOVIMENTAÇÃO DE TERRA</t>
  </si>
  <si>
    <t>2.3.1</t>
  </si>
  <si>
    <t>Limpeza mecanizada do terreno c/ retroescavadeira (vegetação rasteira) inclusive carga e transporte - dmt até 1km</t>
  </si>
  <si>
    <t>2.3.2</t>
  </si>
  <si>
    <t>Execução e compactação de corpo de aterro de aterro (95% de energia do proctor normal) com solo predominantemente argiloso, em camadas com espessura de 20 cm - exclusive escavação, carga e transporte e solo. af_09/2024</t>
  </si>
  <si>
    <t>m³</t>
  </si>
  <si>
    <t>2.4</t>
  </si>
  <si>
    <t>LOCAÇÃO DE OBRA</t>
  </si>
  <si>
    <t>2.4.1</t>
  </si>
  <si>
    <t>02.10.020</t>
  </si>
  <si>
    <t>Locação de obra de edificação</t>
  </si>
  <si>
    <t>GINÁSIO</t>
  </si>
  <si>
    <t>3.1</t>
  </si>
  <si>
    <t>INFRAESTRUTURA - FUNDAÇÃO</t>
  </si>
  <si>
    <t>3.1.1</t>
  </si>
  <si>
    <t>ESTACA ESCAVADA MECANICAMENTE, SEM FLUIDO ESTABILIZANTE, COM 25CM DE DIÂMETRO, CONCRETO LANÇADO MANUALMENTE (EXCLUSIVE MOBILIZAÇÃO E DESMOBILIZAÇÃO). AF_01/2020</t>
  </si>
  <si>
    <t>m</t>
  </si>
  <si>
    <t>3.1.2</t>
  </si>
  <si>
    <t>ARMAÇÃO DE BLOCO UTILIZANDO AÇO CA-50 DE 6,3 MM - MONTAGEM. AF_01/2024</t>
  </si>
  <si>
    <t>KG</t>
  </si>
  <si>
    <t>3.1.3</t>
  </si>
  <si>
    <t>ARMAÇÃO DE BLOCO UTILIZANDO AÇO CA-50 DE 10 MM - MONTAGEM. AF_01/2024</t>
  </si>
  <si>
    <t>3.1.4</t>
  </si>
  <si>
    <t>FABRICAÇÃO, MONTAGEM E DESMONTAGEM DE FÔRMA PARA VIGA BALDRAME, EM CHAPA DE MADEIRA COMPENSADA RESINADA, E=17 MM, 2 UTILIZAÇÕES. AF_01/2024</t>
  </si>
  <si>
    <t>3.1.5</t>
  </si>
  <si>
    <t>ARMAÇÃO DE SAPATA ISOLADA, VIGA BALDRAME E SAPATA CORRIDA UTILIZANDO AÇO CA-50 DE 10 MM -
MONTAGEM. AF_01/2024</t>
  </si>
  <si>
    <t>3.1.6</t>
  </si>
  <si>
    <t>ARMAÇÃO DE SAPATA ISOLADA, VIGA BALDRAME E SAPATA CORRIDA UTILIZANDO AÇO CA-50 DE 6,3 MM -
MONTAGEM. AF_01/2024</t>
  </si>
  <si>
    <t>3.1.7</t>
  </si>
  <si>
    <t>CONCRETAGEM DE BLOCO DE COROAMENTO OU VIGA BALDRAME, FCK 30 MPA, COM USO DE BOMBA - LANÇAMENTO, ADENSAMENTO E ACABAMENTO. AF_01/2024</t>
  </si>
  <si>
    <t>3.1.8</t>
  </si>
  <si>
    <t>IMPERMEABILIZAÇÃO DE SUPERFÍCIE COM ARGAMASSA POLIMÉRICA / MEMBRANA ACRÍLICA, 4 DEMÃOS, REFORÇADA COM VÉU DE POLIÉSTER (MAV). AF_09/2023</t>
  </si>
  <si>
    <t>3.1.9</t>
  </si>
  <si>
    <t>SIURB</t>
  </si>
  <si>
    <t>17-001-080</t>
  </si>
  <si>
    <t>FV.12/13 - MURETA DE ARRIMO EM BLOCOS DE CONCRETO, H=1,00 M</t>
  </si>
  <si>
    <t>3.2</t>
  </si>
  <si>
    <t>SUPERESTRUTURA - INCLUSO ARQUIBANCADAS</t>
  </si>
  <si>
    <t>3.2.1</t>
  </si>
  <si>
    <t>Fabricação de fôrma para pilares e estruturas similares, em chapa de madeira compensada resinada, e = 17 mm. af_09/2020</t>
  </si>
  <si>
    <r>
      <rPr>
        <sz val="10"/>
        <rFont val="Arial"/>
        <family val="2"/>
      </rPr>
      <t>M²</t>
    </r>
  </si>
  <si>
    <t>3.2.2</t>
  </si>
  <si>
    <t>Concreto simples usinado fck=30mpa, bombeado, lançado e adensado em superestrutura</t>
  </si>
  <si>
    <r>
      <rPr>
        <sz val="10"/>
        <rFont val="Arial"/>
        <family val="2"/>
      </rPr>
      <t>M³</t>
    </r>
  </si>
  <si>
    <t>3.2.3</t>
  </si>
  <si>
    <r>
      <rPr>
        <sz val="11"/>
        <rFont val="Calibri"/>
        <family val="2"/>
      </rPr>
      <t>SINAPI</t>
    </r>
  </si>
  <si>
    <t>ARMAÇÃO DE PILAR OU VIGA DE ESTRUTURA CONVENCIONAL DE CONCRETO ARMADO UTILIZANDO AÇO CA-50 DE 10,0 MM - MONTAGEM. AF_06/2022</t>
  </si>
  <si>
    <r>
      <rPr>
        <sz val="10"/>
        <rFont val="Arial"/>
        <family val="2"/>
      </rPr>
      <t>KG</t>
    </r>
  </si>
  <si>
    <t>3.2.4</t>
  </si>
  <si>
    <t>ARMAÇÃO DE PILAR OU VIGA DE ESTRUTURA CONVENCIONAL DE CONCRETO ARMADO UTILIZANDO AÇO CA-50 DE 6,3 MM - MONTAGEM. AF_06/2022</t>
  </si>
  <si>
    <t>3.2.5</t>
  </si>
  <si>
    <t>COMP-01</t>
  </si>
  <si>
    <t>COMPOSIÇÃO</t>
  </si>
  <si>
    <t>Arquibancada em concreto armado</t>
  </si>
  <si>
    <t>3.2.6</t>
  </si>
  <si>
    <t>13.01.130</t>
  </si>
  <si>
    <t>Laje pré-fabricada mista vigota treliçada/lajota cerâmica - LT 12 (8+4) e capa com concreto de 25Mpa</t>
  </si>
  <si>
    <t>3.3</t>
  </si>
  <si>
    <t>PAREDES E PAINÉIS</t>
  </si>
  <si>
    <t>3.3.1</t>
  </si>
  <si>
    <t>ALVENARIA DE VEDAÇÃO DE BLOCOS CERÂMICOS FURADOS NA VERTICAL DE 14X19X39 CM (ESPESSURA 14 CM) E ARGAMASSA DE ASSENTAMENTO COM PREPARO EM BETONEIRA. AF_12/2021</t>
  </si>
  <si>
    <t>3.4</t>
  </si>
  <si>
    <t>COBERTURA</t>
  </si>
  <si>
    <t>3.4.1</t>
  </si>
  <si>
    <t>15.03.030</t>
  </si>
  <si>
    <t>Fornecimento e montagem de estrutura em aço ASTM-A36, sem pintura</t>
  </si>
  <si>
    <t>kg</t>
  </si>
  <si>
    <t>3.4.2</t>
  </si>
  <si>
    <t>TRAMA DE AÇO COMPOSTA POR TERÇAS PARA TELHADOS DE ATÉ 2 ÁGUAS PARA TELHA ONDULADA DE FIBROCIMENTO, METÁLICA, PLÁSTICA OU TERMOACÚSTICA, INCLUSO TRANSPORTE VERTICAL. AF_07/2019</t>
  </si>
  <si>
    <t>3.4.3</t>
  </si>
  <si>
    <t>TELHAMENTO COM TELHA DE AÇO/ALUMÍNIO E = 0,5 MM, COM ATÉ 2 ÁGUAS, INCLUSO IÇAMENTO. AF_07/2019</t>
  </si>
  <si>
    <t>3.4.4</t>
  </si>
  <si>
    <t>Calha em chapa de aço galvanizado número 24, desenvolvimento de 50 cm, incluso transporte vertical. af_07/2019</t>
  </si>
  <si>
    <t>3.4.5</t>
  </si>
  <si>
    <t>Rufo em chapa de aço galvanizado número 24, corte de 25 cm, incluso transporte vertical. af_07/2019</t>
  </si>
  <si>
    <t>3.4.6</t>
  </si>
  <si>
    <t>16.13.130</t>
  </si>
  <si>
    <t>Telhamento em chapa de aço pré-pintada, tipo sanduíche, espessura de
0,50mm, com poliestireno expandido</t>
  </si>
  <si>
    <t>3.5</t>
  </si>
  <si>
    <t>ESQUADRIAS</t>
  </si>
  <si>
    <t>3.5.1</t>
  </si>
  <si>
    <t>ESQUADRIAS DE MADEIRA</t>
  </si>
  <si>
    <t>3.5.1.1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</si>
  <si>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</si>
  <si>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3.5.1.2</t>
  </si>
  <si>
    <t>Kit de porta de madeira para pintura, semi-oca (leve ou média), padrão médio, 80x210cm, espessura de 3,5cm, itens inclusos: dobradiças, montagem e instalação do batente, fechadura com execução do furo - fornecimento e instalação. af_12/2019</t>
  </si>
  <si>
    <t>3.5.2</t>
  </si>
  <si>
    <t>ESQUADRIAS METÁLICAS</t>
  </si>
  <si>
    <t>3.5.2.1</t>
  </si>
  <si>
    <t>25.01.050</t>
  </si>
  <si>
    <t>Caixilho em alumínio maxim-ar com vidro, linha comercial</t>
  </si>
  <si>
    <t>3.5.2.2</t>
  </si>
  <si>
    <t>PORTA DE CORRER DE ALUMÍNIO, COM DUAS FOLHAS PARA VIDRO, INCLUSO VIDRO LISO INCOLOR, FECHADURA E PUXADOR, SEM ALIZAR. AF_12/2019</t>
  </si>
  <si>
    <t>3.5.2.3</t>
  </si>
  <si>
    <t>25.02.310</t>
  </si>
  <si>
    <t>Porta de abrir em alumínio tipo lambri, sob medida - cor branca</t>
  </si>
  <si>
    <t>3.5.2.4</t>
  </si>
  <si>
    <t>25.02.221</t>
  </si>
  <si>
    <t>Porta de correr em alumínio com veneziana e vidro - cor branca</t>
  </si>
  <si>
    <t>3.5.2.5</t>
  </si>
  <si>
    <t>25.02.042</t>
  </si>
  <si>
    <t>Porta de correr em alumínio tipo lambri branco, sob medida</t>
  </si>
  <si>
    <t>3.6</t>
  </si>
  <si>
    <t>REVESTIMENTOS</t>
  </si>
  <si>
    <t>3.6.1</t>
  </si>
  <si>
    <t>PAREDES INTERNAS</t>
  </si>
  <si>
    <t>3.6.1.1</t>
  </si>
  <si>
    <t>17.02.020</t>
  </si>
  <si>
    <t xml:space="preserve">Chapisco </t>
  </si>
  <si>
    <t>3.6.1.2</t>
  </si>
  <si>
    <t>17.02.120</t>
  </si>
  <si>
    <t>Emboço comum</t>
  </si>
  <si>
    <t>3.6.1.3</t>
  </si>
  <si>
    <t>17.02.220</t>
  </si>
  <si>
    <t>Reboco</t>
  </si>
  <si>
    <t>3.6.1.4</t>
  </si>
  <si>
    <t>18.11.042</t>
  </si>
  <si>
    <t>Revestimento em placa cerâmica esmaltada de 20x20 cm, tipo
monocolor, assentado e rejuntado com argamassa industrializada</t>
  </si>
  <si>
    <t>3.6.2</t>
  </si>
  <si>
    <t>PAREDES EXTERNAS</t>
  </si>
  <si>
    <t>3.6.2.1</t>
  </si>
  <si>
    <t>3.6.2.2</t>
  </si>
  <si>
    <t>3.6.2.3</t>
  </si>
  <si>
    <t>3.6.3</t>
  </si>
  <si>
    <t>TETOS</t>
  </si>
  <si>
    <t>3.6.3.1</t>
  </si>
  <si>
    <t>3.6.3.2</t>
  </si>
  <si>
    <t>3.6.3.3</t>
  </si>
  <si>
    <t>3.7</t>
  </si>
  <si>
    <t>PINTURA</t>
  </si>
  <si>
    <t>3.7.1</t>
  </si>
  <si>
    <t>3.7.1.1</t>
  </si>
  <si>
    <t>FUNDO SELADOR ACRÍLICO, APLICAÇÃO MANUAL EM PAREDE, UMA DEMÃO. AF_04/202</t>
  </si>
  <si>
    <t>3.7.1.2</t>
  </si>
  <si>
    <t>PINTURA LÁTEX ACRÍLICA STANDARD, APLICAÇÃO MANUAL EM PAREDES, DUAS DEMÃOS. AF_04/2023</t>
  </si>
  <si>
    <t>3.7.2</t>
  </si>
  <si>
    <t>3.7.2.1</t>
  </si>
  <si>
    <t>APLICAÇÃO MANUAL DE FUNDO SELADOR ACRÍLICO EM PANOS COM PRESENÇA DE VÃOS DE EDIFÍCIOS DE MÚLTIPLOS PAVIMENTOS. AF_03/2024</t>
  </si>
  <si>
    <t>3.7.2.2</t>
  </si>
  <si>
    <t>APLICAÇÃO MANUAL DE PINTURA COM TINTA TEXTURIZADA ACRÍLICA EM PANOS COM PRESENÇA DE VÃOS DE EDIFÍCIOS DE MÚLTIPLOS PAVIMENTOS, DUAS CORES. AF_03/2024</t>
  </si>
  <si>
    <t>3.7.3</t>
  </si>
  <si>
    <t>3.7.3.1</t>
  </si>
  <si>
    <t>FUNDO SELADOR ACRÍLICO, APLICAÇÃO MANUAL EM TETO, UMA DEMÃO. AF_04/2023</t>
  </si>
  <si>
    <t>3.7.3.2</t>
  </si>
  <si>
    <t>PINTURA LÁTEX ACRÍLICA STANDARD, APLICAÇÃO MANUAL EM TETO, DUAS DEMÃOS. AF_04/2023</t>
  </si>
  <si>
    <t>3.8</t>
  </si>
  <si>
    <t>PISOS</t>
  </si>
  <si>
    <t>3.8.1</t>
  </si>
  <si>
    <t>INTERNOS</t>
  </si>
  <si>
    <t>3.8.1.1</t>
  </si>
  <si>
    <t>CONTRAPISO EM ARGAMASSA TRAÇO 1:4 (CIMENTO E AREIA), PREPARO MECÂNICO COM BETONEIRA 400 L, APLICADO EM ÁREAS MOLHADAS SOBRE IMPERMEABILIZAÇÃO, ACABAMENTO NÃO REFORÇADO, ESPESSURA 3CM. AF_07/2021</t>
  </si>
  <si>
    <t>3.8.1.2</t>
  </si>
  <si>
    <t>PISO VINÍLICO SEMI-FLEXÍVEL EM PLACAS, PADRÃO LISO, ESPESSURA 3,2 MM, FIXADO COM COLA. AF_09/2020</t>
  </si>
  <si>
    <t>3.8.1.3</t>
  </si>
  <si>
    <t>ACABAMENTO POLIDO PARA PISO DE CONCRETO ARMADO OU LAJE SOBRE SOLO DE ALTA RESISTÊNCIA. AF_09/2021 (ARQUIBANCADAS)</t>
  </si>
  <si>
    <t>3.8.1.4</t>
  </si>
  <si>
    <t>REVESTIMENTO CERÂMICO PARA PISO COM PLACAS TIPO ESMALTADA DE DIMENSÕES 80X80 CM APLICADA EM AMBIENTES DE ÁREA MAIOR QUE 10 M². AF_02/2023_PE</t>
  </si>
  <si>
    <t>3.8.1.5</t>
  </si>
  <si>
    <t>RODAPÉ CERÂMICO DE 7CM DE ALTURA COM PLACAS TIPO ESMALTADA DE DIMENSÕES 80X80CM. AF_02/2023</t>
  </si>
  <si>
    <t>3.8.2</t>
  </si>
  <si>
    <t>EXTERNOS</t>
  </si>
  <si>
    <t>3.8.2.1</t>
  </si>
  <si>
    <t>EXECUÇÃO DE PAVIMENTO EM PISO INTERTRAVADO, COM BLOCO RETANGULAR COR NATURAL DE 20 X 10 CM, ESPESSURA 6 CM. AF_10/2022</t>
  </si>
  <si>
    <t>3.9</t>
  </si>
  <si>
    <t>INSTALAÇÕES ELÉTRICAS</t>
  </si>
  <si>
    <t>3.9.1</t>
  </si>
  <si>
    <r>
      <rPr>
        <b/>
        <sz val="10"/>
        <rFont val="Arial"/>
        <family val="2"/>
      </rPr>
      <t>ILUMINAÇÃO E TOMADAS</t>
    </r>
  </si>
  <si>
    <t>3.9.1.1</t>
  </si>
  <si>
    <t>41.14.070</t>
  </si>
  <si>
    <t>Luminária retangular de sobrepor tipo calha aberta, para 2 lâmpadas fluorescentes tubulares de 32 W</t>
  </si>
  <si>
    <t xml:space="preserve">un </t>
  </si>
  <si>
    <t>3.9.1.2</t>
  </si>
  <si>
    <t>41.12.210</t>
  </si>
  <si>
    <t>Projetor LED modular, fluxo luminoso de 26294 lm, eficiência mínima
de 125 l/W - 150 W/200 W</t>
  </si>
  <si>
    <t>3.9.1.3</t>
  </si>
  <si>
    <t>41.11.115</t>
  </si>
  <si>
    <r>
      <rPr>
        <sz val="11"/>
        <rFont val="Calibri"/>
        <family val="2"/>
      </rPr>
      <t>CDHU</t>
    </r>
  </si>
  <si>
    <t>Luminária retangular tipo arandela externa para 2 lâmpadas, com
difusor em polietileno ou vidro leitoso</t>
  </si>
  <si>
    <t>3.9.1.4</t>
  </si>
  <si>
    <t>Cabo de cobre flexível isolado, 50 mm², anti-chama 0,6/1,0 kv, para rede enterrada de distribuição de energia elétrica - fornecimento e instalação. af_12/2021</t>
  </si>
  <si>
    <t>3.9.1.5</t>
  </si>
  <si>
    <t>40.05.020</t>
  </si>
  <si>
    <t>Interruptor com 1 tecla simples e placa</t>
  </si>
  <si>
    <t>3.9.1.6</t>
  </si>
  <si>
    <t>40.05.080</t>
  </si>
  <si>
    <t>Interruptor com 1 tecla paralelo e placa</t>
  </si>
  <si>
    <t>3.9.1.7</t>
  </si>
  <si>
    <t>40.20.240</t>
  </si>
  <si>
    <t>Tomada 2P+T de 10 A - 250 V, completa</t>
  </si>
  <si>
    <t>3.9.2</t>
  </si>
  <si>
    <r>
      <rPr>
        <b/>
        <sz val="10"/>
        <rFont val="Arial"/>
        <family val="2"/>
      </rPr>
      <t>DUTOS E ACESSÓRIOS</t>
    </r>
  </si>
  <si>
    <t>3.9.2.1</t>
  </si>
  <si>
    <t>Eletroduto flexível corrugado, pead, dn 50 (1 1/2"), para rede enterrada de distribuição de energia elétrica - fornecimento e instalação. af_12/2021</t>
  </si>
  <si>
    <t>3.9.2.2</t>
  </si>
  <si>
    <t>Eletroduto flexível corrugado, pead, dn 63 (2"), para rede enterrada de distribuição de energia elétrica - fornecimento e instalação. af_12/2021</t>
  </si>
  <si>
    <t>3.9.2.3</t>
  </si>
  <si>
    <t>ELETRODUTO FLEXÍVEL CORRUGADO REFORÇADO, PVC, DN 25 MM (3/4"), PARA CIRCUITOS TERMINAIS, INSTALADO EM PAREDE - FORNECIMENTO E INSTALAÇÃO. AF_03/2023</t>
  </si>
  <si>
    <t>3.9.2.4</t>
  </si>
  <si>
    <t>ELETRODUTO FLEXÍVEL CORRUGADO REFORÇADO, PVC, DN 25 MM (3/4"), PARA CIRCUITOS TERMINAIS, INSTALADO EM LAJE - FORNECIMENTO E INSTALAÇÃO. AF_03/2023</t>
  </si>
  <si>
    <t>3.9.2.5</t>
  </si>
  <si>
    <t>ELETRODUTO FLEXÍVEL CORRUGADO REFORÇADO, PVC, DN 32 MM (1"), PARA CIRCUITOS TERMINAIS, INSTALADO EM PAREDE - FORNECIMENTO E INSTALAÇÃO. AF_03/2023</t>
  </si>
  <si>
    <t>3.9.2.6</t>
  </si>
  <si>
    <t>Caixa octogonal 3" x 3", pvc, instalada em laje - fornecimento e instalação. af_03/2023</t>
  </si>
  <si>
    <t>3.9.3</t>
  </si>
  <si>
    <r>
      <rPr>
        <b/>
        <sz val="10"/>
        <rFont val="Arial"/>
        <family val="2"/>
      </rPr>
      <t>CABOS E BARRAMENTOS</t>
    </r>
  </si>
  <si>
    <t>3.9.3.1</t>
  </si>
  <si>
    <t>Cabo de cobre flexível isolado, 2,5 mm², anti-chama 450/750 v, para circuitos terminais - fornecimento e instalação. af_03/2023</t>
  </si>
  <si>
    <t>3.9.3.2</t>
  </si>
  <si>
    <t>Cabo de cobre flexível isolado, 4 mm², anti-chama 450/750 v, para circuitos terminais - fornecimento e instalação. af_03/2023</t>
  </si>
  <si>
    <t>3.9.3.3</t>
  </si>
  <si>
    <t>Cabo de cobre flexível isolado, 6 mm², anti-chama 450/750 v, para circuitos terminais - fornecimento e instalação. af_03/2023</t>
  </si>
  <si>
    <t>3.9.3.4</t>
  </si>
  <si>
    <t>Cabo de cobre flexível isolado, 10 mm², anti-chama 450/750 v, para circuitos terminais - fornecimento e instalação. af_03/2023</t>
  </si>
  <si>
    <t>3.9.3.5</t>
  </si>
  <si>
    <t>Cabo de cobre flexível isolado, 16 mm², anti-chama 450/750 v, para circuitos terminais - fornecimento e instalação. af_03/2023</t>
  </si>
  <si>
    <t>3.9.3.6</t>
  </si>
  <si>
    <t>Cabo de cobre isolado, 25 mm², anti-chama 450/750 v, instalado em eletrocalha ou perfilado - fornecimento e instalação. af_10/2020</t>
  </si>
  <si>
    <t>3.9.3.7</t>
  </si>
  <si>
    <t>Cabo de cobre flexível isolado, 4 mm², anti-chama 0,6/1,0 kv, para circuitos terminais - fornecimento e instalação. af_03/2023</t>
  </si>
  <si>
    <t>3.9.3.8</t>
  </si>
  <si>
    <t>Cabo de cobre flexível isolado, 6 mm², anti-chama 0,6/1,0 kv, para circuitos terminais - fornecimento e instalação. af_03/2023</t>
  </si>
  <si>
    <t>3.9.3.9</t>
  </si>
  <si>
    <t>Cabo de cobre flexível isolado, 10 mm², anti-chama 0,6/1,0 kv, para circuitos terminais - fornecimento e instalação. Af_03/2023</t>
  </si>
  <si>
    <t>3.9.3.10</t>
  </si>
  <si>
    <t>Cabo de cobre flexível isolado, 16 mm², anti-chama 0,6/1,0 kv, para circuitos terminais - fornecimento e instalação. Af_03/2023</t>
  </si>
  <si>
    <t>3.9.3.11</t>
  </si>
  <si>
    <t>Cabo de cobre flexível isolado, 35 mm², anti-chama 0,6/1,0 kv, para rede enterrada de distribuição de energia elétrica - fornecimento e instalação. af_12/2021</t>
  </si>
  <si>
    <t>3.9.3.12</t>
  </si>
  <si>
    <t>3.9.4</t>
  </si>
  <si>
    <r>
      <rPr>
        <b/>
        <sz val="10"/>
        <rFont val="Arial"/>
        <family val="2"/>
      </rPr>
      <t>TELEFONE/LÓGICA/ALARME</t>
    </r>
  </si>
  <si>
    <t>3.9.4.1</t>
  </si>
  <si>
    <t>40.04.080</t>
  </si>
  <si>
    <r>
      <rPr>
        <sz val="10"/>
        <rFont val="Arial"/>
        <family val="2"/>
      </rPr>
      <t>Tomada para telefone 4P, padrão TELEBRÁS, com placa</t>
    </r>
  </si>
  <si>
    <t>cj</t>
  </si>
  <si>
    <t>3.9.4.2</t>
  </si>
  <si>
    <t>50.05.270</t>
  </si>
  <si>
    <t>Central de detecção e alarme de incêndio completa, autonomia de 1
hora para 12 laços, 220 V/12 V</t>
  </si>
  <si>
    <t>3.9.4.3</t>
  </si>
  <si>
    <t>50.05.400</t>
  </si>
  <si>
    <t>Sirene eletrônica em caixa metálica de 4 x 4</t>
  </si>
  <si>
    <t>3.9.4.4</t>
  </si>
  <si>
    <t>Quadro de distribuição para telefone n.2, 20x20x12cm em chapa metalica, de embutir, sem acessorios, padrão telebras, fornecimento e instalação. af_11/2019</t>
  </si>
  <si>
    <t>3.9.4.5</t>
  </si>
  <si>
    <t>QUADRO DE DISTRIBUICÃO PARA TELEFONE N.4, 60X60X12CM EM CHAPA METÁLICA, DE EMBUTIR, SEM ACESSÓRIOS, PADRÃO TELEBRAS - FORNECIMENTO E INSTALAÇÃO. AF_08/2025</t>
  </si>
  <si>
    <t>3.9.4.6</t>
  </si>
  <si>
    <t>30.06.061</t>
  </si>
  <si>
    <t>Sistema de alarme PNE com indicador audiovisual, para pessoas com mobilidade reduzida ou cadeirante</t>
  </si>
  <si>
    <t>3.9.5</t>
  </si>
  <si>
    <r>
      <rPr>
        <b/>
        <sz val="10"/>
        <rFont val="Arial"/>
        <family val="2"/>
      </rPr>
      <t>QUADROS</t>
    </r>
  </si>
  <si>
    <t>3.9.5.1</t>
  </si>
  <si>
    <t>Quadro de distribuição de energia em chapa de aço galvanizado, de sobrepor, com barramento trifásico, para 18 disjuntores din 100a - fornecimento e instalação. af_10/2020 - QUADRA</t>
  </si>
  <si>
    <t>3.9.5.2</t>
  </si>
  <si>
    <t>DISJUNTOR BIPOLAR TIPO DIN, CORRENTE NOMINAL DE 10A - FORNECIMENTO E INSTALAÇÃO. AF_07/2025</t>
  </si>
  <si>
    <t>3.9.5.3</t>
  </si>
  <si>
    <t>DISJUNTOR BIPOLAR TIPO DIN, CORRENTE NOMINAL DE 16A - FORNECIMENTO E INSTALAÇÃO. AF_07/2025</t>
  </si>
  <si>
    <t>3.9.5.4</t>
  </si>
  <si>
    <t>DISJUNTOR BIPOLAR TIPO DIN, CORRENTE NOMINAL DE 20A - FORNECIMENTO E INSTALAÇÃO. AF_07/2025</t>
  </si>
  <si>
    <t>3.9.5.5</t>
  </si>
  <si>
    <t>DISJUNTOR BIPOLAR TIPO DIN, CORRENTE NOMINAL DE 32A - FORNECIMENTO E INSTALAÇÃO. AF_10/2020</t>
  </si>
  <si>
    <t>3.9.5.6</t>
  </si>
  <si>
    <t>DISJUNTOR BIPOLAR TIPO DIN, CORRENTE NOMINAL DE 40A - FORNECIMENTO E INSTALAÇÃO. AF_10/2020</t>
  </si>
  <si>
    <t>3.9.5.7</t>
  </si>
  <si>
    <t xml:space="preserve"> 37.24.042 </t>
  </si>
  <si>
    <t>DISPOSITIVO DE PROTEÇÃO CONTRA SURTO, 1 POLO, SUPORTABILIDADE &amp;LT;= 4 KV, UN ATÉ 240V/415V, IIMP = 60 KA, CURVA DE ENSAIO 10/350µS - CLASSE 1</t>
  </si>
  <si>
    <t>3.9.6</t>
  </si>
  <si>
    <r>
      <rPr>
        <b/>
        <sz val="10"/>
        <rFont val="Arial"/>
        <family val="2"/>
      </rPr>
      <t>SPDA</t>
    </r>
  </si>
  <si>
    <t>3.9.6.1</t>
  </si>
  <si>
    <t>Cabo de cobre nú 35 mm2 - fornecimento e assentamento (3,16m/kg)</t>
  </si>
  <si>
    <t>3.9.6.2</t>
  </si>
  <si>
    <t>CAIXA DE INSPEÇÃO PARA ATERRAMENTO, CIRCULAR, EM POLIETILENO, DIÂMETRO INTERNO = 0,3 M. AF_12/2020</t>
  </si>
  <si>
    <t>3.9.6.3</t>
  </si>
  <si>
    <t>Haste de aterramento, diâmetro 5/8", com 3 metros - fornecimento e instalação. af_08/2023</t>
  </si>
  <si>
    <t>3.9.6.4</t>
  </si>
  <si>
    <t>39.09.040</t>
  </si>
  <si>
    <r>
      <rPr>
        <sz val="10"/>
        <rFont val="Arial"/>
        <family val="2"/>
      </rPr>
      <t>Conector split-bolt para cabo de 35 mm², latão, simples</t>
    </r>
  </si>
  <si>
    <t>3.9.6.5</t>
  </si>
  <si>
    <t>42.01.096</t>
  </si>
  <si>
    <r>
      <rPr>
        <sz val="10"/>
        <rFont val="Arial"/>
        <family val="2"/>
      </rPr>
      <t>Captor tipo terminal aéreo, h= 250 mm, diâmetro de 3/8´ galvanizado a fogo</t>
    </r>
  </si>
  <si>
    <t>3.10</t>
  </si>
  <si>
    <t>INSTALAÇÕES HIDRÁULICAS</t>
  </si>
  <si>
    <t>3.10.1</t>
  </si>
  <si>
    <t>ÁGUA FRIA</t>
  </si>
  <si>
    <t>3.10.1.1</t>
  </si>
  <si>
    <t>Tubo, pvc, soldável, de  25mm, instalado em reservação predial de água - fornecimento e instalação. af_04/2024</t>
  </si>
  <si>
    <t>3.10.1.2</t>
  </si>
  <si>
    <t>Tubo, pvc, soldável, de 32mm, instalado em reservação predial de água - fornecimento e instalação. af_04/2024</t>
  </si>
  <si>
    <t>3.10.1.3</t>
  </si>
  <si>
    <t>Tubo, pvc, soldável, de 40mm, instalado em reservação predial de água - fornecimento e instalação. af_04/2024</t>
  </si>
  <si>
    <t>3.10.1.4</t>
  </si>
  <si>
    <t>Tubo, pvc, soldável, de 50mm, instalado em reservação predial de água - fornecimento e instalação. af_04/2024</t>
  </si>
  <si>
    <t>3.10.1.5</t>
  </si>
  <si>
    <t>Tubo, pvc, soldável, de 60mm, instalado em reservação predial de água - fornecimento e instalação. af_04/2024</t>
  </si>
  <si>
    <t>3.10.1.6</t>
  </si>
  <si>
    <t>REGISTRO DE PRESSÃO BRUTO, LATÃO, ROSCÁVEL, 1/2", COM ACABAMENTO E CANOPLA CROMADOS -
FORNECIMENTO E INSTALAÇÃO. AF_08/2021</t>
  </si>
  <si>
    <t>3.10.1.7</t>
  </si>
  <si>
    <t>Registro de gaveta bruto, latão, roscável, 1 1/4", com acabamento e canopla cromados - fornecimento e instalação. af_08/2021</t>
  </si>
  <si>
    <t>3.10.1.8</t>
  </si>
  <si>
    <t>Registro de gaveta bruto, latão, roscável, 1 1/2", com acabamento e canopla cromados - fornecimento e instalação. af_08/2021</t>
  </si>
  <si>
    <t>3.10.1.9</t>
  </si>
  <si>
    <t>Registro de gaveta bruto, latão, roscável, 2" - fornecimento e instalação. af_08/2021</t>
  </si>
  <si>
    <t>3.10.1.10</t>
  </si>
  <si>
    <t>Registro de gaveta bruto, latão, roscável, 2 1/2" - fornecimento e instalação. af_08/2021</t>
  </si>
  <si>
    <t>3.10.2</t>
  </si>
  <si>
    <t>ESGOTO</t>
  </si>
  <si>
    <t>3.10.2.1</t>
  </si>
  <si>
    <t>TUBO PVC, SERIE NORMAL, ESGOTO PREDIAL, DN 100 MM, FORNECIDO E INSTALADO EM RAMAL DE DESCARGA OU
RAMAL DE ESGOTO SANITÁRIO. AF_08/2022</t>
  </si>
  <si>
    <t>3.10.2.2</t>
  </si>
  <si>
    <t>TUBO PVC, SERIE NORMAL, ESGOTO PREDIAL, DN 100 MM, FORNECIDO E INSTALADO EM PRUMADA DE ESGOTO
SANITÁRIO OU VENTILAÇÃO. AF_08/2022</t>
  </si>
  <si>
    <t>3.10.2.3</t>
  </si>
  <si>
    <t>TUBO PVC, SERIE NORMAL, ESGOTO PREDIAL, DN 50 MM, FORNECIDO E INSTALADO EM PRUMADA DE ESGOTO
SANITÁRIO OU VENTILAÇÃO. AF_08/2022</t>
  </si>
  <si>
    <t>3.10.2.4</t>
  </si>
  <si>
    <t>Escavação mecanizada de vala com prof. até 1,5 m (média montante e jusante/uma composição por trecho), escavadeira (0,8 m3),larg. menor que 1,5 m, em solo de 1a categoria, locais com baixo nível de interferência. af_09/2024</t>
  </si>
  <si>
    <t>3.10.2.5</t>
  </si>
  <si>
    <t>Reaterro manual de valas, com compactador de solos de percussão. af_08/2023</t>
  </si>
  <si>
    <t>3.10.2.6</t>
  </si>
  <si>
    <t>CAIXA DE GORDURA DUPLA (CAPACIDADE: 126 L), RETANGULAR, EM ALVENARIA COM BLOCOS DE CONCRETO, DIMENSÕES INTERNAS = 0,4X0,7 M, ALTURA INTERNA = 0,8 M. AF_12/2020</t>
  </si>
  <si>
    <t>3.10.2.7</t>
  </si>
  <si>
    <t>CAIXA ENTERRADA HIDRÁULICA RETANGULAR, EM ALVENARIA COM BLOCOS DE CONCRETO, DIMENSÕES INTERNAS: 0,6X0,6X0,6 M PARA REDE DE ESGOTO. AF_12/2020</t>
  </si>
  <si>
    <t>3.10.2.8</t>
  </si>
  <si>
    <t>47.05.130</t>
  </si>
  <si>
    <r>
      <rPr>
        <sz val="10"/>
        <rFont val="Arial"/>
        <family val="2"/>
      </rPr>
      <t>Válvula de retenção vertical em bronze, DN= 2´</t>
    </r>
  </si>
  <si>
    <t>3.10.3</t>
  </si>
  <si>
    <t>DRENAGEM</t>
  </si>
  <si>
    <t>3.10.3.1</t>
  </si>
  <si>
    <t>TUBO PVC, SÉRIE R, ÁGUA PLUVIAL, DN 100 MM, FORNECIDO E INSTALADO EM CONDUTORES VERTICAIS DE ÁGUAS
PLUVIAIS. AF_06/2022</t>
  </si>
  <si>
    <t>3.10.3.2</t>
  </si>
  <si>
    <t>CAIXA ENTERRADA HIDRÁULICA RETANGULAR, EM ALVENARIA COM BLOCOS DE CONCRETO, DIMENSÕES INTERNAS: 0,6X0,6X0,6 M PARA REDE DE DRENAGEM. AF_12/2020</t>
  </si>
  <si>
    <t>3.11</t>
  </si>
  <si>
    <t>COMBATE A INCÊNDIOS</t>
  </si>
  <si>
    <t>3.11.1</t>
  </si>
  <si>
    <t>Abrigo para hidrante, 90x60x17cm, com registro globo angular 45 graus 2 1/2", adaptador storz 2 1/2", mangueira de incêndio 20m, redução 2 1/2" x 1 1/2" e esguicho em latão 1 1/2" - fornecimento e instalação. af_10/2020</t>
  </si>
  <si>
    <t>3.11.2</t>
  </si>
  <si>
    <t>Extintor de incêndio portátil com carga de água pressurizada de 10 l, classe a - fornecimento e instalação. af_10/2020_pe</t>
  </si>
  <si>
    <t>3.11.3</t>
  </si>
  <si>
    <t>Extintor de incêndio portátil com carga de pqs de 4 kg, classe bc - fornecimento e instalação. af_10/2020_pe</t>
  </si>
  <si>
    <t>3.11.4</t>
  </si>
  <si>
    <t>50.10.120</t>
  </si>
  <si>
    <r>
      <rPr>
        <sz val="10"/>
        <rFont val="Arial"/>
        <family val="2"/>
      </rPr>
      <t>Extintor manual de pó químico seco ABC - capacidade de 6 kg</t>
    </r>
  </si>
  <si>
    <t>3.11.5</t>
  </si>
  <si>
    <t>50.05.312</t>
  </si>
  <si>
    <t>Bloco autônomo de iluminação de emergência LED, com autonomia mínima de 3 horas, fluxo luminoso de 2.000 até 3.000 lúmens, equipado com 2 faróis</t>
  </si>
  <si>
    <t>3.11.6</t>
  </si>
  <si>
    <t>40.20.100</t>
  </si>
  <si>
    <r>
      <rPr>
        <sz val="10"/>
        <rFont val="Arial"/>
        <family val="2"/>
      </rPr>
      <t>Botoeira de comando liga-desliga, sem sinalização</t>
    </r>
  </si>
  <si>
    <t>3.11.7</t>
  </si>
  <si>
    <t>50.01.090</t>
  </si>
  <si>
    <r>
      <rPr>
        <sz val="10"/>
        <rFont val="Arial"/>
        <family val="2"/>
      </rPr>
      <t>Botoeira para acionamento de bomba de incêndio tipo quebra-vidro</t>
    </r>
  </si>
  <si>
    <t>3.11.8</t>
  </si>
  <si>
    <t>50.05.280</t>
  </si>
  <si>
    <r>
      <rPr>
        <sz val="10"/>
        <rFont val="Arial"/>
        <family val="2"/>
      </rPr>
      <t>Sirene tipo corneta de 12 V</t>
    </r>
  </si>
  <si>
    <t>3.11.9</t>
  </si>
  <si>
    <r>
      <rPr>
        <sz val="10"/>
        <rFont val="Arial"/>
        <family val="2"/>
      </rPr>
      <t>Central de detecção e alarme de incêndio completa, autonomia de 1 hora para 12 laços, 220 V/12 V</t>
    </r>
  </si>
  <si>
    <t>3.11.10</t>
  </si>
  <si>
    <t>97.02.193</t>
  </si>
  <si>
    <t>Placa de sinalização em PVC fotoluminescente (200x200mm), com indicação de equipamentos de alarme, detecção e extinção de incêndio</t>
  </si>
  <si>
    <t>3.11.11</t>
  </si>
  <si>
    <t>Tubo de aço galvanizado com costura, classe média, dn 65 (2 1/2"), conexão rosqueada, instalado em prumadas - fornecimento e instalação. af_10/2020</t>
  </si>
  <si>
    <t>3.11.12</t>
  </si>
  <si>
    <t>50.01.340</t>
  </si>
  <si>
    <t>Abrigo para registro de recalque tipo coluna, completo - inclusive tubulações e válvulas</t>
  </si>
  <si>
    <t>3.11.13</t>
  </si>
  <si>
    <t>43.10.490</t>
  </si>
  <si>
    <t>Conjunto motor-bomba (centrífuga) 5 cv, multiestágio, Hman= 25 a 50 mca, Q= 21,0 a 13,3 m³/h</t>
  </si>
  <si>
    <t>3.12</t>
  </si>
  <si>
    <t>CAIXA D'ÁGUA</t>
  </si>
  <si>
    <t>3.12.1</t>
  </si>
  <si>
    <t>Torneira de boia para caixa d'água, roscável, 1" - fornecimento e instalação. af_08/2021</t>
  </si>
  <si>
    <t>3.12.2</t>
  </si>
  <si>
    <t>Válvula de retenção vertical, de bronze, roscável, 3" - fornecimento e instalação. af_08/2021</t>
  </si>
  <si>
    <t>3.12.3</t>
  </si>
  <si>
    <t>Registro de gaveta bruto, latão, roscável, 1 1/4" - fornecimento e instalação. af_08/2021</t>
  </si>
  <si>
    <t>3.12.4</t>
  </si>
  <si>
    <t>3.12.5</t>
  </si>
  <si>
    <t>Registro de gaveta bruto, latão, roscável, 3" - fornecimento e instalação. af_08/2021</t>
  </si>
  <si>
    <t>3.12.6</t>
  </si>
  <si>
    <t>Adaptador com flanges livres, pvc, soldável, dn 75 mm x 2 1/2", instalado em reservação predial de água - fornecimento e instalação. af_04/2024</t>
  </si>
  <si>
    <t>3.12.7</t>
  </si>
  <si>
    <t>Adaptador com flanges livres, pvc, soldável, dn 85 mm x 3", instalado em reservação predial de água - fornecimento e instalação. af_04/2024</t>
  </si>
  <si>
    <t>3.12.8</t>
  </si>
  <si>
    <t>43.10.480</t>
  </si>
  <si>
    <t>Conjunto motor-bomba (centrífuga) 7,5 cv, multiestágio, Hman= 30 a 80 mca, Q=21,6 a 12,0 m³/h</t>
  </si>
  <si>
    <t>3.12.9</t>
  </si>
  <si>
    <t>Bomba centrífuga, trifásica, 1 cv ou 0,99 hp, hm 14 a 40 m, q 0,6 a 8,4 m3/h - fornecimento e instalação. af_12/2020</t>
  </si>
  <si>
    <t>3.12.10</t>
  </si>
  <si>
    <t>CAIXA D´ÁGUA EM POLIETILENO, 3000 LITROS - FORNECIMENTO E INSTALAÇÃO. AF_06/2021</t>
  </si>
  <si>
    <t>3.13</t>
  </si>
  <si>
    <t>LOUÇAS E METAIS</t>
  </si>
  <si>
    <t>3.13.1</t>
  </si>
  <si>
    <t>SANITÁRIOS PÚBLICOS (MASC. E FEMIN.) - 2 UNIDADES</t>
  </si>
  <si>
    <t>3.13.1.1</t>
  </si>
  <si>
    <t>44.02.062</t>
  </si>
  <si>
    <r>
      <rPr>
        <sz val="10"/>
        <rFont val="Arial"/>
        <family val="2"/>
      </rPr>
      <t>Tampo/bancada em granito, com frontão, espessura de 2 cm, acabamento polido</t>
    </r>
  </si>
  <si>
    <t>3.13.1.2</t>
  </si>
  <si>
    <t>26.04.010</t>
  </si>
  <si>
    <r>
      <rPr>
        <sz val="10"/>
        <rFont val="Arial"/>
        <family val="2"/>
      </rPr>
      <t>Espelho em vidro cristal liso, espessura de 4 mm</t>
    </r>
  </si>
  <si>
    <t>3.13.1.3</t>
  </si>
  <si>
    <t>Torneira cromada de mesa, 1/2" ou 3/4", para lavatório, padrão médio - fornecimento e instalação. af_01/2020</t>
  </si>
  <si>
    <t>3.13.1.4</t>
  </si>
  <si>
    <t>Cuba de embutir oval em louça branca, 35 x 50cm ou equivalente, incluso válvula e sifão tipo garrafa em metal cromado - fornecimento e instalação. af_01/2020</t>
  </si>
  <si>
    <t>3.13.1.5</t>
  </si>
  <si>
    <t>Saboneteira plastica tipo dispenser para sabonete liquido com reservatorio 800 a 1500 ml, incluso fixação. af_01/2020</t>
  </si>
  <si>
    <t>3.13.1.6</t>
  </si>
  <si>
    <t>VASO SANITARIO SIFONADO CONVENCIONAL PARA PCD SEM FURO FRONTAL COM LOUÇA BRANCA SEM ASSENTO, INCLUSO CONJUNTO DE LIGAÇÃO PARA BACIA SANITÁRIA AJUSTÁVEL - FORNECIMENTO E INSTALAÇÃO. AF_01/2020</t>
  </si>
  <si>
    <t>3.13.1.7</t>
  </si>
  <si>
    <t>Vaso sanitario sifonado convencional com louça branca, incluso conjunto de ligação para bacia sanitária ajustável - fornecimento e instalação. af_01/2020</t>
  </si>
  <si>
    <t>3.13.1.8</t>
  </si>
  <si>
    <t>Assento sanitário convencional - fornecimento e instalacao. af_01/2020</t>
  </si>
  <si>
    <t>3.13.1.9</t>
  </si>
  <si>
    <t>Válvula de descarga metálica, base 1 1/2", acabamento metalico cromado - fornecimento e instalação. af_08/2021</t>
  </si>
  <si>
    <t>3.13.1.10</t>
  </si>
  <si>
    <t>44.03.180</t>
  </si>
  <si>
    <t>Dispenser toalheiro em ABS, para folhas</t>
  </si>
  <si>
    <t>3.13.1.11</t>
  </si>
  <si>
    <t>44.03.050</t>
  </si>
  <si>
    <t>Dispenser papel higiênico em ABS para rolão 300 / 600 m, com visor</t>
  </si>
  <si>
    <t>3.13.1.12</t>
  </si>
  <si>
    <t>44.03.300</t>
  </si>
  <si>
    <t>Torneira clínica com volante tipo alavanca</t>
  </si>
  <si>
    <t>3.13.1.13</t>
  </si>
  <si>
    <t>30.01.130</t>
  </si>
  <si>
    <t>Barra de proteção para lavatório, para pessoas com mobilidade reduzida, em tubo de alumínio acabamento com pintura epóxi</t>
  </si>
  <si>
    <t>3.13.1.14</t>
  </si>
  <si>
    <t>30.01.120</t>
  </si>
  <si>
    <t>Barra de apoio reta, para pessoas com mobilidade reduzida, em tubo de aço inoxidável de 1 1/4´ x 400 mm</t>
  </si>
  <si>
    <t>3.13.1.15</t>
  </si>
  <si>
    <t>Mictório sifonado louça branca - padrão médio - fornecimento e instalação. af_01/2020</t>
  </si>
  <si>
    <t>3.13.1.16</t>
  </si>
  <si>
    <t>14.30.020</t>
  </si>
  <si>
    <t>Divisória em placas de granilite com espessura de 3 cm</t>
  </si>
  <si>
    <t>3.13.1.17</t>
  </si>
  <si>
    <t>23.13.040</t>
  </si>
  <si>
    <t>Porta lisa de madeira, interna, resistente a umidade "PIM RU", para
acabamento revestido ou em pintura, para divisória sanitária, padrão
dimensional médio/pesado, com ferragens, completo - 80 x 190 cm</t>
  </si>
  <si>
    <t>3.13.1.18</t>
  </si>
  <si>
    <t>23.13.052</t>
  </si>
  <si>
    <t>Porta lisa de madeira, interna, resistente a umidade "PIM RU", para
acabamento em pintura, tipo acessível, padrão dimensional
médio/pesado, com ferragens, completo - 90 x 210 cm</t>
  </si>
  <si>
    <t>3.13.2</t>
  </si>
  <si>
    <t>VESTIÁRIOS - 2 UNIDADES</t>
  </si>
  <si>
    <t>3.13.2.1</t>
  </si>
  <si>
    <t>3.13.2.2</t>
  </si>
  <si>
    <t>3.13.2.3</t>
  </si>
  <si>
    <t>3.13.2.4</t>
  </si>
  <si>
    <t>3.13.2.5</t>
  </si>
  <si>
    <t>3.13.2.6</t>
  </si>
  <si>
    <t>3.13.2.7</t>
  </si>
  <si>
    <t>3.13.2.8</t>
  </si>
  <si>
    <t>3.13.2.9</t>
  </si>
  <si>
    <t>3.13.2.10</t>
  </si>
  <si>
    <t>3.13.2.11</t>
  </si>
  <si>
    <t>43.02.100</t>
  </si>
  <si>
    <r>
      <rPr>
        <sz val="10"/>
        <rFont val="Arial"/>
        <family val="2"/>
      </rPr>
      <t>Chuveiro com jato regulável em metal com acabamento cromado</t>
    </r>
  </si>
  <si>
    <t>3.13.2.12</t>
  </si>
  <si>
    <t>3.13.2.13</t>
  </si>
  <si>
    <t>3.13.2.14</t>
  </si>
  <si>
    <t>BANCO ARTICULADO, EM ACO INOX, PARA PCD, FIXADO NA PAREDE - FORNECIMENTO E INSTALAÇÃO. AF_01/2020</t>
  </si>
  <si>
    <t>3.13.2.15</t>
  </si>
  <si>
    <t>BARRA DE APOIO EM "L", EM ACO INOX POLIDO 70 X 70 CM, FIXADA NA PAREDE - FORNECIMENTO E INSTALACAO. AF_01/2020</t>
  </si>
  <si>
    <t>3.13.2.16</t>
  </si>
  <si>
    <t>3.13.2.17</t>
  </si>
  <si>
    <t>BARRA DE APOIO RETA, EM ACO INOX POLIDO, COMPRIMENTO 70 CM, FIXADA NA PAREDE - FORNECIMENTO E INSTALAÇÃO. AF_01/2020</t>
  </si>
  <si>
    <t>3.13.2.18</t>
  </si>
  <si>
    <t>BARRA DE APOIO RETA, EM ACO INOX POLIDO, COMPRIMENTO 80 CM, FIXADA NA PAREDE - FORNECIMENTO E INSTALAÇÃO. AF_01/2020</t>
  </si>
  <si>
    <t>3.13.2.19</t>
  </si>
  <si>
    <t>3.13.2.20</t>
  </si>
  <si>
    <t>3.13.2.21</t>
  </si>
  <si>
    <t>3.13.3</t>
  </si>
  <si>
    <t>BANHEIRO - MESTRE</t>
  </si>
  <si>
    <t>3.13.3.1</t>
  </si>
  <si>
    <t>3.13.3.2</t>
  </si>
  <si>
    <t>3.13.3.3</t>
  </si>
  <si>
    <t>3.13.3.4</t>
  </si>
  <si>
    <t>3.13.3.5</t>
  </si>
  <si>
    <t>3.13.3.6</t>
  </si>
  <si>
    <t>3.13.3.7</t>
  </si>
  <si>
    <t>3.13.3.8</t>
  </si>
  <si>
    <t>3.13.3.9</t>
  </si>
  <si>
    <t>3.13.3.10</t>
  </si>
  <si>
    <t>3.13.3.11</t>
  </si>
  <si>
    <t>3.13.4</t>
  </si>
  <si>
    <t>COZINHA - REFEITÓRIO</t>
  </si>
  <si>
    <t>3.13.4.1</t>
  </si>
  <si>
    <t>3.13.4.2</t>
  </si>
  <si>
    <t>44.06.360</t>
  </si>
  <si>
    <t>Cuba em aço inoxidável simples de 500x400x200mm</t>
  </si>
  <si>
    <t>3.13.4.3</t>
  </si>
  <si>
    <t>APARELHO MISTURADOR DE MESA PARA PIA DE COZINHA, PADRÃO MÉDIO - FORNECIMENTO E INSTALAÇÃO. AF_01/2020</t>
  </si>
  <si>
    <t>SERVIÇOS EXTERNOS</t>
  </si>
  <si>
    <t>4.1</t>
  </si>
  <si>
    <t>PAISAGISMO E ESTACIONAMENTO</t>
  </si>
  <si>
    <t>4.1.1</t>
  </si>
  <si>
    <t>33.09.021</t>
  </si>
  <si>
    <t>Tinta acrílica para faixas demarcatórias</t>
  </si>
  <si>
    <t>4.1.2</t>
  </si>
  <si>
    <t>34.02.020</t>
  </si>
  <si>
    <t>Plantio de grama batatais em placas (praças e áreas abertas)</t>
  </si>
  <si>
    <t>4.1.3</t>
  </si>
  <si>
    <t>PLANTIO DE ARBUSTO OU CERCA VIVA. AF_07/2024</t>
  </si>
  <si>
    <t>4.2</t>
  </si>
  <si>
    <t>MUROS LATERAIS</t>
  </si>
  <si>
    <t>4.2.1</t>
  </si>
  <si>
    <t>COMP-02</t>
  </si>
  <si>
    <t>Muro em alvenaria bloco cimento, colunas concreto armado fck = 15,0mpa cada 3,00m, excluive alvenaria de pedra H=3,00</t>
  </si>
  <si>
    <t>4.2.2</t>
  </si>
  <si>
    <t>CHAPISCO APLICADO EM ALVENARIA (SEM PRESENÇA DE VÃOS) E ESTRUTURAS DE CONCRETO DE FACHADA, COM COLHER DE PEDREIRO. ARGAMASSA TRAÇO 1:3 COM PREPARO EM BETONEIRA 400L. AF_10/2022</t>
  </si>
  <si>
    <t>4.2.3</t>
  </si>
  <si>
    <t>EMBOÇO OU MASSA ÚNICA EM ARGAMASSA TRAÇO 1:2:8, PREPARO MANUAL, APLICADA MANUALMENTE EM PANOS DE FACHADA SEM PRESENÇA DE VÃOS, ESPESSURA DE 25 MM, ACESSO POR ANDAIME. AF_08/2022</t>
  </si>
  <si>
    <t>4.2.4</t>
  </si>
  <si>
    <t>SERVIÇOS COMPLEMENTARES</t>
  </si>
  <si>
    <t>5.1</t>
  </si>
  <si>
    <t>COT-01</t>
  </si>
  <si>
    <t>COTAÇÃO</t>
  </si>
  <si>
    <t>Tatame profissional, encaixe para lutas (1mX1m) - esp. 30mm</t>
  </si>
  <si>
    <t>unid</t>
  </si>
  <si>
    <t>5.2</t>
  </si>
  <si>
    <t>55.01.020</t>
  </si>
  <si>
    <t>Limpeza final da obra</t>
  </si>
  <si>
    <t>5.3</t>
  </si>
  <si>
    <t>97.02.030</t>
  </si>
  <si>
    <t>Placa comemorativa em aço inoxidável escovado (0,50X0,70)</t>
  </si>
  <si>
    <t>TOTAL COM BDI</t>
  </si>
  <si>
    <t>TOTAL DO BDI</t>
  </si>
  <si>
    <t>TOTAL SEM BDI</t>
  </si>
  <si>
    <t>Boituva, 20 de janeiro de 2026.</t>
  </si>
  <si>
    <t>Assinado digitalmente</t>
  </si>
  <si>
    <t>__________________________________</t>
  </si>
  <si>
    <t>Diego Rogerio Alonso Gomes</t>
  </si>
  <si>
    <t>Arquiteto e Urbanista - CAU A66983-0</t>
  </si>
  <si>
    <t xml:space="preserve">RRT SI15808782I00CT001 </t>
  </si>
  <si>
    <t>MEMORIA DE CÁLCULO</t>
  </si>
  <si>
    <t>DATA BASE NÃO DESONERADO</t>
  </si>
  <si>
    <t>EQUIPE ADMINISTRATIVA</t>
  </si>
  <si>
    <t>HORAS POR MÊS</t>
  </si>
  <si>
    <t>TOTAL HORAS</t>
  </si>
  <si>
    <t>QUANT</t>
  </si>
  <si>
    <t>DIAS</t>
  </si>
  <si>
    <t>DIAS/MÊS</t>
  </si>
  <si>
    <t>TOTAL</t>
  </si>
  <si>
    <t>ALTURA</t>
  </si>
  <si>
    <t>COMPRIM</t>
  </si>
  <si>
    <t>ÁREA</t>
  </si>
  <si>
    <t>UNI</t>
  </si>
  <si>
    <t>TERRENO</t>
  </si>
  <si>
    <t>VOLUME</t>
  </si>
  <si>
    <t>área de projeção (térreo)</t>
  </si>
  <si>
    <t>PROUNF</t>
  </si>
  <si>
    <t xml:space="preserve"> 96544 </t>
  </si>
  <si>
    <t>METRO</t>
  </si>
  <si>
    <t>TOTAL GERAL</t>
  </si>
  <si>
    <t>Bloco</t>
  </si>
  <si>
    <t xml:space="preserve"> 96546 </t>
  </si>
  <si>
    <t>LADOS</t>
  </si>
  <si>
    <t>LARGURA</t>
  </si>
  <si>
    <t>Horizontal</t>
  </si>
  <si>
    <t>Vertical</t>
  </si>
  <si>
    <t>QUANT DE BARRAS</t>
  </si>
  <si>
    <t>METRO BARRAS TOTAL</t>
  </si>
  <si>
    <t>PESO P/ M</t>
  </si>
  <si>
    <t>TOTAL GERAL KG</t>
  </si>
  <si>
    <t xml:space="preserve">TOTAL </t>
  </si>
  <si>
    <t>ESTRIBO CD 15</t>
  </si>
  <si>
    <t>ESTRIBO</t>
  </si>
  <si>
    <t>BARRAS</t>
  </si>
  <si>
    <t xml:space="preserve">PESO P/M </t>
  </si>
  <si>
    <t xml:space="preserve"> 96557 </t>
  </si>
  <si>
    <t>Blocos (120)</t>
  </si>
  <si>
    <t>LARGURAS</t>
  </si>
  <si>
    <t>terreo</t>
  </si>
  <si>
    <t>pilares de 15</t>
  </si>
  <si>
    <t>2 lados</t>
  </si>
  <si>
    <t xml:space="preserve">vigas </t>
  </si>
  <si>
    <t>ARMAÇÃO DE PILAR OU VIGA DE ESTRUTURA CONVENCIONAL DE CONCRETO ARMADO UTILIZANDO AÇO CA-50
DE 10,0 MM - MONTAGEM. AF_06/2022</t>
  </si>
  <si>
    <t>TOTAL KG</t>
  </si>
  <si>
    <t>GERAL</t>
  </si>
  <si>
    <t>ARMAÇÃO DE PILAR OU VIGA DE ESTRUTURA CONVENCIONAL DE CONCRETO ARMADO UTILIZANDO AÇO CA-50
DE 6,3 MM - MONTAGEM. AF_06/2022</t>
  </si>
  <si>
    <t>pilares 15</t>
  </si>
  <si>
    <t>vigas</t>
  </si>
  <si>
    <t>Arquibancada em concreto armado (mod.1)</t>
  </si>
  <si>
    <t>ALVENARIA DE VEDAÇÃO DE BLOCOS CERÂMICOS FURADOS NA VERTICAL DE 14X19X39 CM (ESPESSURA 14 CM) E
ARGAMASSA DE ASSENTAMENTO COM PREPARO EM BETONEIRA. AF_12/2021</t>
  </si>
  <si>
    <t>KG POR M2</t>
  </si>
  <si>
    <t>administração</t>
  </si>
  <si>
    <t>fisioterapia</t>
  </si>
  <si>
    <t>médico</t>
  </si>
  <si>
    <t>almoxarifado</t>
  </si>
  <si>
    <t>sanitário feminino</t>
  </si>
  <si>
    <t>recepção, refeitório e corredores</t>
  </si>
  <si>
    <t>sanitário masculino</t>
  </si>
  <si>
    <t>hall</t>
  </si>
  <si>
    <t>auditório</t>
  </si>
  <si>
    <t>alojamento masculino</t>
  </si>
  <si>
    <t>alojamento feminino</t>
  </si>
  <si>
    <t>cozinha</t>
  </si>
  <si>
    <t>despensa</t>
  </si>
  <si>
    <t>alojamento mestre</t>
  </si>
  <si>
    <t>banheiro mestre</t>
  </si>
  <si>
    <t>tatamês</t>
  </si>
  <si>
    <t>vestiário feminino</t>
  </si>
  <si>
    <t>vestiário masculino</t>
  </si>
  <si>
    <t>depósito</t>
  </si>
  <si>
    <t>dml</t>
  </si>
  <si>
    <t>corredores (fundo)</t>
  </si>
  <si>
    <t>refeitório</t>
  </si>
  <si>
    <t>PORTA DE CORRER DE ALUMÍNIO, COM DUAS FOLHAS PARA VIDRO, INCLUSO VIDRO LISO INCOLOR, FECHADURA E
PUXADOR, SEM ALIZAR. AF_12/2019</t>
  </si>
  <si>
    <t>recepção</t>
  </si>
  <si>
    <t>PERIMETRO</t>
  </si>
  <si>
    <t>térreo</t>
  </si>
  <si>
    <t>platibanda</t>
  </si>
  <si>
    <t xml:space="preserve"> 88485 </t>
  </si>
  <si>
    <t>APLICAÇÃO MANUAL DE FUNDO SELADOR ACRÍLICO EM PANOS COM PRESENÇA DE VÃOS DE EDIFÍCIOS DE
MÚLTIPLOS PAVIMENTOS. AF_03/2024</t>
  </si>
  <si>
    <t>tatâme</t>
  </si>
  <si>
    <t>3.8.2.3</t>
  </si>
  <si>
    <t>arquibancadas</t>
  </si>
  <si>
    <t>3.8.2.4</t>
  </si>
  <si>
    <t>3.8.2.5</t>
  </si>
  <si>
    <t>terreno</t>
  </si>
  <si>
    <t>calçada 1</t>
  </si>
  <si>
    <t>calçada 2</t>
  </si>
  <si>
    <t>corredores</t>
  </si>
  <si>
    <t>beirais - fachada</t>
  </si>
  <si>
    <t>2 UNID</t>
  </si>
  <si>
    <t>sanitários</t>
  </si>
  <si>
    <t>mictórios</t>
  </si>
  <si>
    <t>banho</t>
  </si>
  <si>
    <t>frontal</t>
  </si>
  <si>
    <t>lateral direita</t>
  </si>
  <si>
    <t>lateral esquerda</t>
  </si>
  <si>
    <t>QUANTD</t>
  </si>
  <si>
    <t>Tatame profissional, encaixe para lutas (1mX1m)</t>
  </si>
  <si>
    <t>LARG</t>
  </si>
  <si>
    <t>Placa comemorativa em aço inoxidável escovado</t>
  </si>
  <si>
    <t>COMPOSIÇÕES</t>
  </si>
  <si>
    <t>UNID</t>
  </si>
  <si>
    <t>QTDA</t>
  </si>
  <si>
    <t>VALOR TOTAL S/BDI</t>
  </si>
  <si>
    <t>SEOP</t>
  </si>
  <si>
    <t>Locação da obra a trena</t>
  </si>
  <si>
    <t>LASTRO COM MATERIAL GRANULAR (PEDRA BRITADA N.2), APLICADO EM PISOS OU LAJES SOBRE SOLO, ESPESSURA
DE *10 CM*. AF_01/2024</t>
  </si>
  <si>
    <t>Alvenaria de vedação de blocos vazados de concreto de 14x19x39 cm (espessura 14 cm)  e argamassa de assentamento com preparo em betoneira. af_12/2021</t>
  </si>
  <si>
    <t>06.02.020</t>
  </si>
  <si>
    <t>Escavação manual em solo de 1ª e 2ª categoria em vala ou cava até 1,5
m</t>
  </si>
  <si>
    <t>001.06.04</t>
  </si>
  <si>
    <t>Bloco em concreto armado p/ fundaçao (incl. forma)</t>
  </si>
  <si>
    <t>CHAPISCO APLICADO EM ALVENARIAS E ESTRUTURAS DE CONCRETO INTERNAS, COM COLHER DE PEDREIRO.
ARGAMASSA TRAÇO 1:3 COM PREPARO EM BETONEIRA 400L. AF_10/2022</t>
  </si>
  <si>
    <t>33.06.020</t>
  </si>
  <si>
    <t>Acrílico para quadras e pisos cimentados</t>
  </si>
  <si>
    <t>7.2.1</t>
  </si>
  <si>
    <t>Muro em alvenaria bloco cimento, colunas concreto armado fck = 15,0mpa cada 3,00m, excluive alvenaria de pedra</t>
  </si>
  <si>
    <t>COEF</t>
  </si>
  <si>
    <t>VALOR</t>
  </si>
  <si>
    <t>ALVENARIA DE BLOCOS DE CONCRETO ESTRUTURAL 14X19X29 CM (ESPESSURA 14 CM), FBK = 14 MPA, UTILIZANDO COLHER DE PEDREIRO. AF_10/2022</t>
  </si>
  <si>
    <t>FABRICAÇÃO DE FÔRMA PARA PILARES E ESTRUTURAS SIMILARES, EM MADEIRA SERRADA, E=25 MM. AF_09/2020</t>
  </si>
  <si>
    <t>CONCRETAGEM DE PILARES, FCK = 25 MPA, COM USO DE BOMBA - LANÇAMENTO, ADENSAMENTO E ACABAMENTO. AF_02/2022_PS</t>
  </si>
  <si>
    <t>COTAÇÕES</t>
  </si>
  <si>
    <t>OBRA: REFORMA E AMPLIAÇÃO DO PAÇO MUNICIPAL DE BOITUVA/SP</t>
  </si>
  <si>
    <t>AVENIDA PRESIDENTE TANCREDO DE ALMEIDA NEVES, 01, CENTRO</t>
  </si>
  <si>
    <t>REVISÃO: 01</t>
  </si>
  <si>
    <t>CASA DA BORRACHA</t>
  </si>
  <si>
    <t>JC DECOR</t>
  </si>
  <si>
    <t>PORTO TATAMES</t>
  </si>
  <si>
    <t>CRONOGRAMA</t>
  </si>
  <si>
    <t>1º MÊS</t>
  </si>
  <si>
    <t>2º MÊS</t>
  </si>
  <si>
    <t>3º  MÊS</t>
  </si>
  <si>
    <t>4º 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</si>
  <si>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</si>
  <si>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</si>
  <si>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</si>
  <si>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</si>
  <si>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</si>
  <si>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</si>
  <si>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</si>
  <si>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</si>
  <si>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13º MÊS</t>
  </si>
  <si>
    <t>14º MÊS</t>
  </si>
  <si>
    <t>15º MÊS</t>
  </si>
  <si>
    <t>16º MÊS</t>
  </si>
  <si>
    <t>17º MÊS</t>
  </si>
  <si>
    <t>18º MÊS</t>
  </si>
  <si>
    <t>%</t>
  </si>
  <si>
    <t>R$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</si>
  <si>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</si>
  <si>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</si>
  <si>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</si>
  <si>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</si>
  <si>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</si>
  <si>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</si>
  <si>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</si>
  <si>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</si>
  <si>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</si>
  <si>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TOTAL DO MÊS</t>
  </si>
  <si>
    <t>TOTAL ACUMULADO</t>
  </si>
  <si>
    <t>_________________________________________</t>
  </si>
  <si>
    <t>Arquiteta e Urbanista - CAU A66983-0</t>
  </si>
  <si>
    <t>COMPOSIÇÃO DO BDI</t>
  </si>
  <si>
    <t>Conforme legislação tributária municipal, definir estimativa de percentual da base de cálculo para o ISS:</t>
  </si>
  <si>
    <t>Sobre a base de cálculo, definir a respectiva alíquota do ISS (entre 2% e 5%):</t>
  </si>
  <si>
    <t>Itens</t>
  </si>
  <si>
    <t>Siglas</t>
  </si>
  <si>
    <t>% Adotado</t>
  </si>
  <si>
    <t>Situação</t>
  </si>
  <si>
    <t>1º Quartil</t>
  </si>
  <si>
    <t>Médio</t>
  </si>
  <si>
    <t>3º Quartil</t>
  </si>
  <si>
    <t>Administração geral</t>
  </si>
  <si>
    <t>AC</t>
  </si>
  <si>
    <t>-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</si>
  <si>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</si>
  <si>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</si>
  <si>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</si>
  <si>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</si>
  <si>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</si>
  <si>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</si>
  <si>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</si>
  <si>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</si>
  <si>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</si>
  <si>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</si>
  <si>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</si>
  <si>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</si>
  <si>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</si>
  <si>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</si>
  <si>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
(Fórmula Acórdão TCU)</t>
  </si>
  <si>
    <t>BDI PAD</t>
  </si>
  <si>
    <t>OK</t>
  </si>
  <si>
    <t>BDI COM desoneração</t>
  </si>
  <si>
    <t>BDI DES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</si>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</sst>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  <numFmt numFmtId="165" formatCode="&quot;R$&quot;\ #,##0.00"/>
    <numFmt numFmtId="166" formatCode="_(* #,##0.00_);_(* \(#,##0.00\);_(* \-??_);_(@_)"/>
    <numFmt numFmtId="167" formatCode="_-&quot;R$ &quot;* #,##0.00_-;&quot;-R$ &quot;* #,##0.00_-;_-&quot;R$ &quot;* \-??_-;_-@_-"/>
  </numFmts>
  <fonts count="23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name val="Arial"/>
      <family val="1"/>
      <charset val="1"/>
    </font>
    <font>
      <sz val="10"/>
      <name val="Arial"/>
      <family val="2"/>
      <charset val="1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Calibri"/>
      <family val="2"/>
      <charset val="1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u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44" fontId="10" fillId="0" borderId="0" applyFont="0" applyFill="0" applyBorder="0" applyAlignment="0" applyProtection="0"/>
    <xf numFmtId="167" fontId="3" fillId="0" borderId="0" applyBorder="0" applyProtection="0"/>
    <xf numFmtId="0" fontId="2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0" fillId="0" borderId="0"/>
    <xf numFmtId="0" fontId="4" fillId="0" borderId="0"/>
    <xf numFmtId="0" fontId="3" fillId="0" borderId="0"/>
    <xf numFmtId="0" fontId="11" fillId="0" borderId="0"/>
    <xf numFmtId="0" fontId="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Border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" fillId="0" borderId="0" applyBorder="0" applyProtection="0"/>
  </cellStyleXfs>
  <cellXfs count="370">
    <xf numFmtId="0" fontId="0" fillId="0" borderId="0" xfId="0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43" fontId="14" fillId="0" borderId="0" xfId="16" applyFont="1"/>
    <xf numFmtId="0" fontId="0" fillId="0" borderId="1" xfId="0" applyBorder="1"/>
    <xf numFmtId="164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43" fontId="13" fillId="0" borderId="1" xfId="16" applyFont="1" applyFill="1" applyBorder="1" applyAlignment="1">
      <alignment horizontal="center" vertical="center"/>
    </xf>
    <xf numFmtId="0" fontId="16" fillId="0" borderId="5" xfId="0" applyFont="1" applyBorder="1"/>
    <xf numFmtId="0" fontId="13" fillId="3" borderId="3" xfId="0" applyFont="1" applyFill="1" applyBorder="1" applyAlignment="1">
      <alignment horizontal="center" vertical="center"/>
    </xf>
    <xf numFmtId="0" fontId="13" fillId="0" borderId="5" xfId="0" applyFont="1" applyBorder="1"/>
    <xf numFmtId="10" fontId="13" fillId="0" borderId="3" xfId="13" applyNumberFormat="1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43" fontId="13" fillId="4" borderId="7" xfId="16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10" fontId="13" fillId="0" borderId="10" xfId="13" applyNumberFormat="1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3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0" fontId="13" fillId="0" borderId="15" xfId="0" applyFont="1" applyFill="1" applyBorder="1" applyAlignment="1">
      <alignment horizontal="left" vertical="center"/>
    </xf>
    <xf numFmtId="43" fontId="13" fillId="0" borderId="15" xfId="16" applyFont="1" applyFill="1" applyBorder="1" applyAlignment="1">
      <alignment horizontal="left" vertical="center"/>
    </xf>
    <xf numFmtId="0" fontId="13" fillId="0" borderId="16" xfId="0" applyFont="1" applyFill="1" applyBorder="1" applyAlignment="1">
      <alignment vertical="center"/>
    </xf>
    <xf numFmtId="0" fontId="13" fillId="0" borderId="0" xfId="0" applyFont="1" applyBorder="1"/>
    <xf numFmtId="0" fontId="13" fillId="0" borderId="15" xfId="0" applyFont="1" applyBorder="1"/>
    <xf numFmtId="0" fontId="13" fillId="3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vertical="center"/>
    </xf>
    <xf numFmtId="10" fontId="13" fillId="0" borderId="16" xfId="13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10" fontId="13" fillId="0" borderId="15" xfId="13" applyNumberFormat="1" applyFont="1" applyFill="1" applyBorder="1" applyAlignment="1">
      <alignment horizontal="center" vertical="center"/>
    </xf>
    <xf numFmtId="0" fontId="13" fillId="0" borderId="11" xfId="0" applyFont="1" applyFill="1" applyBorder="1"/>
    <xf numFmtId="0" fontId="13" fillId="0" borderId="12" xfId="0" applyFont="1" applyFill="1" applyBorder="1"/>
    <xf numFmtId="0" fontId="0" fillId="5" borderId="2" xfId="0" applyFill="1" applyBorder="1" applyAlignment="1">
      <alignment horizont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0" fontId="16" fillId="0" borderId="18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10" fontId="13" fillId="0" borderId="19" xfId="13" applyNumberFormat="1" applyFont="1" applyBorder="1" applyAlignment="1">
      <alignment horizontal="center" vertical="center"/>
    </xf>
    <xf numFmtId="0" fontId="13" fillId="0" borderId="13" xfId="0" applyFont="1" applyFill="1" applyBorder="1" applyAlignment="1">
      <alignment vertical="center" wrapText="1"/>
    </xf>
    <xf numFmtId="164" fontId="0" fillId="6" borderId="1" xfId="0" applyNumberFormat="1" applyFill="1" applyBorder="1" applyAlignment="1">
      <alignment horizontal="center"/>
    </xf>
    <xf numFmtId="10" fontId="0" fillId="6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0" fontId="0" fillId="0" borderId="3" xfId="0" applyNumberFormat="1" applyFill="1" applyBorder="1" applyAlignment="1">
      <alignment horizontal="center"/>
    </xf>
    <xf numFmtId="0" fontId="0" fillId="0" borderId="0" xfId="0" applyFill="1"/>
    <xf numFmtId="164" fontId="0" fillId="7" borderId="1" xfId="0" applyNumberFormat="1" applyFill="1" applyBorder="1" applyAlignment="1">
      <alignment horizontal="center"/>
    </xf>
    <xf numFmtId="10" fontId="0" fillId="7" borderId="1" xfId="0" applyNumberFormat="1" applyFill="1" applyBorder="1" applyAlignment="1">
      <alignment horizontal="center"/>
    </xf>
    <xf numFmtId="164" fontId="15" fillId="0" borderId="20" xfId="0" applyNumberFormat="1" applyFont="1" applyBorder="1" applyAlignment="1">
      <alignment horizontal="center"/>
    </xf>
    <xf numFmtId="164" fontId="15" fillId="0" borderId="21" xfId="0" applyNumberFormat="1" applyFont="1" applyBorder="1" applyAlignment="1">
      <alignment horizontal="center"/>
    </xf>
    <xf numFmtId="10" fontId="15" fillId="0" borderId="22" xfId="0" applyNumberFormat="1" applyFont="1" applyBorder="1" applyAlignment="1">
      <alignment horizontal="center"/>
    </xf>
    <xf numFmtId="164" fontId="15" fillId="0" borderId="22" xfId="0" applyNumberFormat="1" applyFont="1" applyBorder="1" applyAlignment="1">
      <alignment horizontal="center"/>
    </xf>
    <xf numFmtId="164" fontId="0" fillId="5" borderId="23" xfId="0" applyNumberFormat="1" applyFill="1" applyBorder="1" applyAlignment="1">
      <alignment horizontal="center"/>
    </xf>
    <xf numFmtId="10" fontId="0" fillId="5" borderId="9" xfId="0" applyNumberFormat="1" applyFill="1" applyBorder="1" applyAlignment="1">
      <alignment horizontal="center"/>
    </xf>
    <xf numFmtId="164" fontId="0" fillId="5" borderId="24" xfId="0" applyNumberFormat="1" applyFill="1" applyBorder="1" applyAlignment="1">
      <alignment horizontal="center"/>
    </xf>
    <xf numFmtId="10" fontId="0" fillId="5" borderId="10" xfId="0" applyNumberForma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/>
    <xf numFmtId="164" fontId="0" fillId="0" borderId="25" xfId="0" applyNumberFormat="1" applyFill="1" applyBorder="1" applyAlignment="1">
      <alignment horizontal="center"/>
    </xf>
    <xf numFmtId="10" fontId="0" fillId="0" borderId="25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0" fontId="0" fillId="0" borderId="10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/>
    </xf>
    <xf numFmtId="10" fontId="0" fillId="5" borderId="26" xfId="0" applyNumberFormat="1" applyFill="1" applyBorder="1" applyAlignment="1">
      <alignment horizontal="center"/>
    </xf>
    <xf numFmtId="10" fontId="0" fillId="0" borderId="26" xfId="0" applyNumberFormat="1" applyFill="1" applyBorder="1" applyAlignment="1">
      <alignment horizontal="center"/>
    </xf>
    <xf numFmtId="10" fontId="0" fillId="0" borderId="26" xfId="0" applyNumberFormat="1" applyBorder="1" applyAlignment="1">
      <alignment horizontal="center"/>
    </xf>
    <xf numFmtId="10" fontId="0" fillId="7" borderId="26" xfId="0" applyNumberFormat="1" applyFill="1" applyBorder="1" applyAlignment="1">
      <alignment horizontal="center"/>
    </xf>
    <xf numFmtId="10" fontId="0" fillId="6" borderId="27" xfId="0" applyNumberForma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17" fillId="0" borderId="0" xfId="0" applyFont="1" applyAlignment="1">
      <alignment horizontal="center"/>
    </xf>
    <xf numFmtId="44" fontId="13" fillId="0" borderId="1" xfId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2" fillId="0" borderId="0" xfId="3"/>
    <xf numFmtId="0" fontId="7" fillId="0" borderId="1" xfId="3" applyFont="1" applyBorder="1" applyAlignment="1">
      <alignment horizontal="center" vertical="center"/>
    </xf>
    <xf numFmtId="10" fontId="7" fillId="2" borderId="1" xfId="3" applyNumberFormat="1" applyFont="1" applyFill="1" applyBorder="1" applyAlignment="1" applyProtection="1">
      <alignment horizontal="center" vertical="center"/>
      <protection locked="0"/>
    </xf>
    <xf numFmtId="4" fontId="6" fillId="0" borderId="1" xfId="3" applyNumberFormat="1" applyFont="1" applyBorder="1" applyAlignment="1">
      <alignment horizontal="center" vertical="center"/>
    </xf>
    <xf numFmtId="10" fontId="7" fillId="0" borderId="1" xfId="3" applyNumberFormat="1" applyFont="1" applyBorder="1" applyAlignment="1">
      <alignment horizontal="center" vertical="center"/>
    </xf>
    <xf numFmtId="10" fontId="7" fillId="0" borderId="1" xfId="3" applyNumberFormat="1" applyFont="1" applyBorder="1" applyAlignment="1">
      <alignment horizontal="center" vertical="center" wrapText="1"/>
    </xf>
    <xf numFmtId="0" fontId="7" fillId="9" borderId="1" xfId="3" applyFont="1" applyFill="1" applyBorder="1" applyAlignment="1">
      <alignment horizontal="center" vertical="center" wrapText="1"/>
    </xf>
    <xf numFmtId="10" fontId="7" fillId="9" borderId="1" xfId="3" applyNumberFormat="1" applyFont="1" applyFill="1" applyBorder="1" applyAlignment="1">
      <alignment horizontal="center" vertical="center"/>
    </xf>
    <xf numFmtId="10" fontId="7" fillId="0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0" fontId="13" fillId="0" borderId="3" xfId="1" applyNumberFormat="1" applyFont="1" applyBorder="1" applyAlignment="1">
      <alignment horizontal="center" vertical="center"/>
    </xf>
    <xf numFmtId="44" fontId="16" fillId="10" borderId="29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0" fontId="13" fillId="0" borderId="3" xfId="1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18" xfId="0" applyBorder="1" applyAlignment="1"/>
    <xf numFmtId="0" fontId="0" fillId="0" borderId="0" xfId="0" applyBorder="1" applyAlignment="1"/>
    <xf numFmtId="0" fontId="0" fillId="0" borderId="13" xfId="0" applyBorder="1" applyAlignment="1"/>
    <xf numFmtId="10" fontId="13" fillId="0" borderId="1" xfId="1" applyNumberFormat="1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43" fontId="16" fillId="8" borderId="29" xfId="16" applyFont="1" applyFill="1" applyBorder="1" applyAlignment="1">
      <alignment horizontal="center" vertical="center"/>
    </xf>
    <xf numFmtId="44" fontId="16" fillId="8" borderId="29" xfId="0" applyNumberFormat="1" applyFont="1" applyFill="1" applyBorder="1" applyAlignment="1">
      <alignment horizontal="center" vertical="center"/>
    </xf>
    <xf numFmtId="10" fontId="16" fillId="8" borderId="3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0" fontId="16" fillId="10" borderId="31" xfId="0" applyFont="1" applyFill="1" applyBorder="1" applyAlignment="1">
      <alignment horizontal="right" vertical="center"/>
    </xf>
    <xf numFmtId="0" fontId="16" fillId="10" borderId="32" xfId="0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0" fontId="1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left" vertical="center" wrapText="1"/>
    </xf>
    <xf numFmtId="43" fontId="13" fillId="0" borderId="34" xfId="16" applyFont="1" applyFill="1" applyBorder="1" applyAlignment="1">
      <alignment horizontal="center" vertical="center"/>
    </xf>
    <xf numFmtId="44" fontId="13" fillId="0" borderId="34" xfId="1" applyFont="1" applyBorder="1" applyAlignment="1">
      <alignment horizontal="center" vertical="center"/>
    </xf>
    <xf numFmtId="10" fontId="13" fillId="0" borderId="19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8" borderId="1" xfId="0" applyFont="1" applyFill="1" applyBorder="1"/>
    <xf numFmtId="43" fontId="13" fillId="0" borderId="29" xfId="16" applyFont="1" applyFill="1" applyBorder="1" applyAlignment="1">
      <alignment horizontal="center" vertical="center"/>
    </xf>
    <xf numFmtId="44" fontId="13" fillId="0" borderId="29" xfId="1" applyFont="1" applyFill="1" applyBorder="1" applyAlignment="1">
      <alignment horizontal="center" vertical="center"/>
    </xf>
    <xf numFmtId="44" fontId="13" fillId="0" borderId="29" xfId="1" applyFont="1" applyBorder="1" applyAlignment="1">
      <alignment horizontal="center" vertical="center"/>
    </xf>
    <xf numFmtId="10" fontId="13" fillId="0" borderId="30" xfId="1" applyNumberFormat="1" applyFont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44" fontId="13" fillId="13" borderId="29" xfId="0" applyNumberFormat="1" applyFont="1" applyFill="1" applyBorder="1" applyAlignment="1">
      <alignment horizontal="center" vertical="center"/>
    </xf>
    <xf numFmtId="10" fontId="13" fillId="13" borderId="30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19" fillId="13" borderId="1" xfId="0" applyFont="1" applyFill="1" applyBorder="1" applyAlignment="1">
      <alignment horizontal="center"/>
    </xf>
    <xf numFmtId="0" fontId="19" fillId="13" borderId="1" xfId="0" applyFont="1" applyFill="1" applyBorder="1"/>
    <xf numFmtId="0" fontId="16" fillId="4" borderId="35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left" vertical="center"/>
    </xf>
    <xf numFmtId="43" fontId="16" fillId="4" borderId="29" xfId="16" applyFont="1" applyFill="1" applyBorder="1" applyAlignment="1">
      <alignment horizontal="center" vertical="center"/>
    </xf>
    <xf numFmtId="44" fontId="16" fillId="4" borderId="29" xfId="0" applyNumberFormat="1" applyFont="1" applyFill="1" applyBorder="1" applyAlignment="1">
      <alignment horizontal="center" vertical="center"/>
    </xf>
    <xf numFmtId="10" fontId="16" fillId="4" borderId="30" xfId="0" applyNumberFormat="1" applyFont="1" applyFill="1" applyBorder="1" applyAlignment="1">
      <alignment horizontal="center" vertical="center"/>
    </xf>
    <xf numFmtId="0" fontId="13" fillId="8" borderId="35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left" vertical="center"/>
    </xf>
    <xf numFmtId="43" fontId="13" fillId="8" borderId="29" xfId="16" applyFont="1" applyFill="1" applyBorder="1" applyAlignment="1">
      <alignment horizontal="center" vertical="center"/>
    </xf>
    <xf numFmtId="44" fontId="13" fillId="8" borderId="29" xfId="0" applyNumberFormat="1" applyFont="1" applyFill="1" applyBorder="1" applyAlignment="1">
      <alignment horizontal="center" vertical="center"/>
    </xf>
    <xf numFmtId="10" fontId="13" fillId="8" borderId="30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wrapText="1"/>
    </xf>
    <xf numFmtId="2" fontId="19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43" fontId="13" fillId="0" borderId="15" xfId="16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43" fontId="14" fillId="0" borderId="0" xfId="16" applyFont="1" applyAlignment="1">
      <alignment horizontal="center"/>
    </xf>
    <xf numFmtId="0" fontId="19" fillId="0" borderId="1" xfId="0" applyFont="1" applyFill="1" applyBorder="1" applyAlignment="1">
      <alignment horizontal="right" wrapText="1"/>
    </xf>
    <xf numFmtId="2" fontId="12" fillId="0" borderId="1" xfId="0" applyNumberFormat="1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44" fontId="16" fillId="10" borderId="22" xfId="0" applyNumberFormat="1" applyFont="1" applyFill="1" applyBorder="1" applyAlignment="1">
      <alignment horizontal="center" vertical="center"/>
    </xf>
    <xf numFmtId="10" fontId="16" fillId="10" borderId="9" xfId="0" applyNumberFormat="1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left" vertical="center"/>
    </xf>
    <xf numFmtId="10" fontId="16" fillId="10" borderId="30" xfId="0" applyNumberFormat="1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left" vertical="center"/>
    </xf>
    <xf numFmtId="0" fontId="16" fillId="10" borderId="15" xfId="0" applyFont="1" applyFill="1" applyBorder="1" applyAlignment="1">
      <alignment horizontal="right" vertical="center"/>
    </xf>
    <xf numFmtId="0" fontId="16" fillId="10" borderId="15" xfId="0" applyFont="1" applyFill="1" applyBorder="1" applyAlignment="1">
      <alignment horizontal="center" vertical="center"/>
    </xf>
    <xf numFmtId="0" fontId="16" fillId="10" borderId="20" xfId="0" applyFont="1" applyFill="1" applyBorder="1" applyAlignment="1">
      <alignment horizontal="right" vertical="center"/>
    </xf>
    <xf numFmtId="44" fontId="16" fillId="10" borderId="4" xfId="0" applyNumberFormat="1" applyFont="1" applyFill="1" applyBorder="1" applyAlignment="1">
      <alignment horizontal="center" vertical="center"/>
    </xf>
    <xf numFmtId="10" fontId="16" fillId="10" borderId="37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0" fontId="13" fillId="0" borderId="30" xfId="1" applyNumberFormat="1" applyFont="1" applyFill="1" applyBorder="1" applyAlignment="1">
      <alignment horizontal="center" vertical="center"/>
    </xf>
    <xf numFmtId="2" fontId="19" fillId="0" borderId="26" xfId="0" applyNumberFormat="1" applyFont="1" applyBorder="1" applyAlignment="1">
      <alignment horizontal="center"/>
    </xf>
    <xf numFmtId="2" fontId="19" fillId="0" borderId="29" xfId="0" applyNumberFormat="1" applyFont="1" applyBorder="1" applyAlignment="1">
      <alignment horizontal="center"/>
    </xf>
    <xf numFmtId="4" fontId="19" fillId="0" borderId="29" xfId="0" applyNumberFormat="1" applyFont="1" applyFill="1" applyBorder="1" applyAlignment="1">
      <alignment horizontal="center"/>
    </xf>
    <xf numFmtId="44" fontId="13" fillId="0" borderId="1" xfId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wrapText="1"/>
    </xf>
    <xf numFmtId="0" fontId="19" fillId="15" borderId="1" xfId="0" applyFont="1" applyFill="1" applyBorder="1" applyAlignment="1">
      <alignment horizontal="center"/>
    </xf>
    <xf numFmtId="44" fontId="13" fillId="15" borderId="1" xfId="1" applyFont="1" applyFill="1" applyBorder="1" applyAlignment="1">
      <alignment horizontal="center" vertical="center"/>
    </xf>
    <xf numFmtId="2" fontId="19" fillId="15" borderId="1" xfId="0" applyNumberFormat="1" applyFont="1" applyFill="1" applyBorder="1" applyAlignment="1">
      <alignment horizontal="center"/>
    </xf>
    <xf numFmtId="44" fontId="13" fillId="0" borderId="38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/>
    </xf>
    <xf numFmtId="0" fontId="19" fillId="12" borderId="1" xfId="0" applyFont="1" applyFill="1" applyBorder="1" applyAlignment="1">
      <alignment horizontal="center" vertical="center"/>
    </xf>
    <xf numFmtId="0" fontId="0" fillId="15" borderId="0" xfId="0" applyFill="1"/>
    <xf numFmtId="44" fontId="0" fillId="0" borderId="0" xfId="0" applyNumberFormat="1"/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3" fontId="13" fillId="16" borderId="1" xfId="16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center" vertical="center"/>
    </xf>
    <xf numFmtId="2" fontId="13" fillId="0" borderId="29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13" fillId="17" borderId="1" xfId="1" applyFont="1" applyFill="1" applyBorder="1" applyAlignment="1">
      <alignment horizontal="center" vertical="center"/>
    </xf>
    <xf numFmtId="2" fontId="13" fillId="17" borderId="1" xfId="1" applyNumberFormat="1" applyFont="1" applyFill="1" applyBorder="1" applyAlignment="1">
      <alignment horizontal="center" vertical="center"/>
    </xf>
    <xf numFmtId="43" fontId="13" fillId="17" borderId="1" xfId="16" applyFont="1" applyFill="1" applyBorder="1" applyAlignment="1">
      <alignment horizontal="center" vertical="center"/>
    </xf>
    <xf numFmtId="44" fontId="13" fillId="17" borderId="29" xfId="1" applyFont="1" applyFill="1" applyBorder="1" applyAlignment="1">
      <alignment horizontal="center" vertical="center"/>
    </xf>
    <xf numFmtId="2" fontId="0" fillId="17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3" fillId="0" borderId="0" xfId="0" applyFont="1"/>
    <xf numFmtId="0" fontId="13" fillId="0" borderId="13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0" fillId="0" borderId="11" xfId="0" applyBorder="1"/>
    <xf numFmtId="0" fontId="0" fillId="0" borderId="18" xfId="0" applyBorder="1"/>
    <xf numFmtId="0" fontId="0" fillId="0" borderId="13" xfId="0" applyBorder="1"/>
    <xf numFmtId="165" fontId="0" fillId="8" borderId="1" xfId="0" applyNumberFormat="1" applyFill="1" applyBorder="1" applyAlignment="1">
      <alignment horizontal="center"/>
    </xf>
    <xf numFmtId="43" fontId="10" fillId="0" borderId="0" xfId="16" applyFont="1"/>
    <xf numFmtId="0" fontId="2" fillId="0" borderId="1" xfId="0" applyFont="1" applyFill="1" applyBorder="1" applyAlignment="1">
      <alignment horizontal="right" vertical="center" wrapText="1"/>
    </xf>
    <xf numFmtId="2" fontId="19" fillId="17" borderId="1" xfId="0" applyNumberFormat="1" applyFont="1" applyFill="1" applyBorder="1" applyAlignment="1">
      <alignment horizontal="center"/>
    </xf>
    <xf numFmtId="10" fontId="13" fillId="0" borderId="26" xfId="1" applyNumberFormat="1" applyFont="1" applyBorder="1" applyAlignment="1">
      <alignment horizontal="center" vertical="center"/>
    </xf>
    <xf numFmtId="0" fontId="19" fillId="0" borderId="31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3" fontId="13" fillId="17" borderId="29" xfId="16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39" xfId="0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4" fontId="6" fillId="0" borderId="1" xfId="3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8" borderId="11" xfId="0" applyFont="1" applyFill="1" applyBorder="1" applyAlignment="1">
      <alignment horizontal="left" vertical="center"/>
    </xf>
    <xf numFmtId="0" fontId="21" fillId="8" borderId="18" xfId="0" applyFont="1" applyFill="1" applyBorder="1" applyAlignment="1">
      <alignment horizontal="left" vertical="center"/>
    </xf>
    <xf numFmtId="0" fontId="21" fillId="8" borderId="13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 vertical="center"/>
    </xf>
    <xf numFmtId="0" fontId="21" fillId="8" borderId="15" xfId="0" applyFont="1" applyFill="1" applyBorder="1" applyAlignment="1">
      <alignment horizontal="left" vertical="center"/>
    </xf>
    <xf numFmtId="0" fontId="21" fillId="8" borderId="16" xfId="0" applyFont="1" applyFill="1" applyBorder="1" applyAlignment="1">
      <alignment horizontal="left" vertical="center"/>
    </xf>
    <xf numFmtId="0" fontId="16" fillId="10" borderId="42" xfId="0" applyFont="1" applyFill="1" applyBorder="1" applyAlignment="1">
      <alignment horizontal="right" vertical="center"/>
    </xf>
    <xf numFmtId="0" fontId="16" fillId="10" borderId="43" xfId="0" applyFont="1" applyFill="1" applyBorder="1" applyAlignment="1">
      <alignment horizontal="right" vertical="center"/>
    </xf>
    <xf numFmtId="0" fontId="16" fillId="10" borderId="21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3" fillId="0" borderId="5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22" fillId="18" borderId="44" xfId="0" applyFont="1" applyFill="1" applyBorder="1" applyAlignment="1">
      <alignment horizontal="center" vertical="center"/>
    </xf>
    <xf numFmtId="0" fontId="22" fillId="18" borderId="45" xfId="0" applyFont="1" applyFill="1" applyBorder="1" applyAlignment="1">
      <alignment horizontal="center" vertical="center"/>
    </xf>
    <xf numFmtId="0" fontId="22" fillId="18" borderId="46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/>
    </xf>
    <xf numFmtId="0" fontId="13" fillId="3" borderId="47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19" borderId="39" xfId="0" applyFont="1" applyFill="1" applyBorder="1" applyAlignment="1">
      <alignment horizontal="center" vertical="center"/>
    </xf>
    <xf numFmtId="0" fontId="13" fillId="19" borderId="40" xfId="0" applyFont="1" applyFill="1" applyBorder="1" applyAlignment="1">
      <alignment horizontal="center" vertical="center"/>
    </xf>
    <xf numFmtId="0" fontId="13" fillId="19" borderId="51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9" fillId="0" borderId="39" xfId="0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0" fontId="19" fillId="0" borderId="51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39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/>
    </xf>
    <xf numFmtId="0" fontId="19" fillId="0" borderId="39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0" fillId="7" borderId="49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8" borderId="54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13" borderId="54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4" borderId="54" xfId="0" applyFill="1" applyBorder="1" applyAlignment="1">
      <alignment horizontal="center"/>
    </xf>
    <xf numFmtId="0" fontId="0" fillId="14" borderId="43" xfId="0" applyFill="1" applyBorder="1" applyAlignment="1">
      <alignment horizontal="center"/>
    </xf>
    <xf numFmtId="0" fontId="21" fillId="8" borderId="12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0" fillId="14" borderId="21" xfId="0" applyFill="1" applyBorder="1" applyAlignment="1">
      <alignment horizontal="center"/>
    </xf>
    <xf numFmtId="0" fontId="15" fillId="0" borderId="44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0" fillId="13" borderId="4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164" fontId="15" fillId="0" borderId="49" xfId="0" applyNumberFormat="1" applyFont="1" applyBorder="1" applyAlignment="1">
      <alignment vertical="center"/>
    </xf>
    <xf numFmtId="164" fontId="15" fillId="0" borderId="52" xfId="0" applyNumberFormat="1" applyFont="1" applyBorder="1" applyAlignment="1">
      <alignment vertical="center"/>
    </xf>
    <xf numFmtId="10" fontId="15" fillId="0" borderId="53" xfId="0" applyNumberFormat="1" applyFont="1" applyBorder="1" applyAlignment="1">
      <alignment horizontal="center" vertical="center"/>
    </xf>
    <xf numFmtId="10" fontId="15" fillId="0" borderId="37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1" xfId="3" applyBorder="1" applyAlignment="1">
      <alignment horizontal="left" vertical="center" wrapText="1"/>
    </xf>
    <xf numFmtId="0" fontId="2" fillId="9" borderId="1" xfId="3" applyFill="1" applyBorder="1" applyAlignment="1">
      <alignment horizontal="left" vertical="center" wrapText="1"/>
    </xf>
    <xf numFmtId="0" fontId="2" fillId="0" borderId="1" xfId="3" applyBorder="1" applyAlignment="1">
      <alignment horizontal="left" vertical="center"/>
    </xf>
    <xf numFmtId="0" fontId="5" fillId="0" borderId="1" xfId="3" applyFont="1" applyBorder="1" applyAlignment="1">
      <alignment horizontal="left"/>
    </xf>
    <xf numFmtId="10" fontId="5" fillId="2" borderId="1" xfId="3" applyNumberFormat="1" applyFont="1" applyFill="1" applyBorder="1" applyAlignment="1" applyProtection="1">
      <alignment horizontal="center"/>
      <protection locked="0"/>
    </xf>
    <xf numFmtId="0" fontId="6" fillId="0" borderId="1" xfId="3" applyFont="1" applyBorder="1" applyAlignment="1">
      <alignment horizontal="center" vertical="center"/>
    </xf>
    <xf numFmtId="4" fontId="6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6" xfId="0" applyFill="1" applyBorder="1" applyAlignment="1">
      <alignment horizontal="left"/>
    </xf>
    <xf numFmtId="0" fontId="0" fillId="0" borderId="40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13" fillId="3" borderId="20" xfId="0" applyFont="1" applyFill="1" applyBorder="1" applyAlignment="1">
      <alignment horizontal="center" vertical="center"/>
    </xf>
    <xf numFmtId="0" fontId="5" fillId="0" borderId="1" xfId="3" applyFont="1" applyBorder="1" applyAlignment="1">
      <alignment horizontal="left" wrapText="1"/>
    </xf>
  </cellXfs>
  <cellStyles count="19">
    <cellStyle name="Moeda" xfId="1" builtinId="4"/>
    <cellStyle name="Moeda 2" xfId="2" xr:uid="{0FE961CA-28D9-4C73-BFDB-AB416EBE7AAA}"/>
    <cellStyle name="Normal" xfId="0" builtinId="0"/>
    <cellStyle name="Normal 2" xfId="3" xr:uid="{E52901AE-753A-4D25-8937-AD66C147F794}"/>
    <cellStyle name="Normal 2 2" xfId="4" xr:uid="{B0A5F4C0-B4A2-45EA-9053-CCB7888D1D98}"/>
    <cellStyle name="Normal 2 3" xfId="5" xr:uid="{088BA25F-5B88-4C20-8919-1BA8818C30EF}"/>
    <cellStyle name="Normal 3" xfId="6" xr:uid="{24DBAC81-DC6D-4E01-80A6-4B67C972BC32}"/>
    <cellStyle name="Normal 4" xfId="7" xr:uid="{62AD7F80-3608-4AAA-A6EB-1CD7CF49BE70}"/>
    <cellStyle name="Normal 5" xfId="8" xr:uid="{3D1EC5C0-AC06-4EA0-93AE-E88749C16511}"/>
    <cellStyle name="Normal 5 2" xfId="9" xr:uid="{1FD8A4AF-BEFE-49B1-ACE6-33A2E9D1719F}"/>
    <cellStyle name="Normal 6" xfId="10" xr:uid="{D270DEF0-E486-499E-B910-79051C86C5E6}"/>
    <cellStyle name="Normal 7" xfId="11" xr:uid="{20EC414F-2672-4008-9175-282EC530C85C}"/>
    <cellStyle name="Normal 8" xfId="12" xr:uid="{EEEE49CC-A503-4213-9441-FE813FE1F892}"/>
    <cellStyle name="Porcentagem" xfId="13" builtinId="5"/>
    <cellStyle name="Porcentagem 2" xfId="14" xr:uid="{DF6F9B6A-5E18-4EBF-8F59-FDB77346FAD1}"/>
    <cellStyle name="Porcentagem 3" xfId="15" xr:uid="{77EB51F2-ED44-4D52-9DB0-403F113770CA}"/>
    <cellStyle name="Vírgula" xfId="16" builtinId="3"/>
    <cellStyle name="Vírgula 2" xfId="17" xr:uid="{46E93B29-8A89-4FEE-B9E3-7B2A6119BACB}"/>
    <cellStyle name="Vírgula 4" xfId="18" xr:uid="{D960CD17-BA0D-4807-9163-63EDF7903A11}"/>
  </cellStyles>
  <dxfs count="4"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ndense val="0"/>
        <extend val="0"/>
        <color indexed="17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104775</xdr:rowOff>
    </xdr:from>
    <xdr:to>
      <xdr:col>1</xdr:col>
      <xdr:colOff>647700</xdr:colOff>
      <xdr:row>7</xdr:row>
      <xdr:rowOff>104775</xdr:rowOff>
    </xdr:to>
    <xdr:pic>
      <xdr:nvPicPr>
        <xdr:cNvPr id="10494" name="Imagem 1">
          <a:extLst>
            <a:ext uri="{FF2B5EF4-FFF2-40B4-BE49-F238E27FC236}">
              <a16:creationId xmlns:a16="http://schemas.microsoft.com/office/drawing/2014/main" id="{4C7FAB14-28A0-B406-3A0B-D66BABC1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9575"/>
          <a:ext cx="9525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104775</xdr:rowOff>
    </xdr:from>
    <xdr:to>
      <xdr:col>1</xdr:col>
      <xdr:colOff>647700</xdr:colOff>
      <xdr:row>7</xdr:row>
      <xdr:rowOff>104775</xdr:rowOff>
    </xdr:to>
    <xdr:pic>
      <xdr:nvPicPr>
        <xdr:cNvPr id="8860" name="Imagem 1">
          <a:extLst>
            <a:ext uri="{FF2B5EF4-FFF2-40B4-BE49-F238E27FC236}">
              <a16:creationId xmlns:a16="http://schemas.microsoft.com/office/drawing/2014/main" id="{A1EAB067-22CA-AA73-64D1-3196273D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9575"/>
          <a:ext cx="9525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85725</xdr:rowOff>
    </xdr:from>
    <xdr:to>
      <xdr:col>1</xdr:col>
      <xdr:colOff>581025</xdr:colOff>
      <xdr:row>7</xdr:row>
      <xdr:rowOff>85725</xdr:rowOff>
    </xdr:to>
    <xdr:pic>
      <xdr:nvPicPr>
        <xdr:cNvPr id="7946" name="Imagem 1">
          <a:extLst>
            <a:ext uri="{FF2B5EF4-FFF2-40B4-BE49-F238E27FC236}">
              <a16:creationId xmlns:a16="http://schemas.microsoft.com/office/drawing/2014/main" id="{6CAE7126-DDA9-D248-6FFF-FCC63D962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3850"/>
          <a:ext cx="9525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85725</xdr:rowOff>
    </xdr:from>
    <xdr:to>
      <xdr:col>1</xdr:col>
      <xdr:colOff>581025</xdr:colOff>
      <xdr:row>7</xdr:row>
      <xdr:rowOff>85725</xdr:rowOff>
    </xdr:to>
    <xdr:pic>
      <xdr:nvPicPr>
        <xdr:cNvPr id="12450" name="Imagem 1">
          <a:extLst>
            <a:ext uri="{FF2B5EF4-FFF2-40B4-BE49-F238E27FC236}">
              <a16:creationId xmlns:a16="http://schemas.microsoft.com/office/drawing/2014/main" id="{E6229ECE-CDBD-E865-947D-849CDE18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3850"/>
          <a:ext cx="9525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142875</xdr:rowOff>
    </xdr:from>
    <xdr:to>
      <xdr:col>0</xdr:col>
      <xdr:colOff>1038225</xdr:colOff>
      <xdr:row>7</xdr:row>
      <xdr:rowOff>95250</xdr:rowOff>
    </xdr:to>
    <xdr:pic>
      <xdr:nvPicPr>
        <xdr:cNvPr id="11511" name="Imagem 1">
          <a:extLst>
            <a:ext uri="{FF2B5EF4-FFF2-40B4-BE49-F238E27FC236}">
              <a16:creationId xmlns:a16="http://schemas.microsoft.com/office/drawing/2014/main" id="{AD36FDE3-3797-4511-3EA2-0CB61346E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0"/>
          <a:ext cx="952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95250</xdr:rowOff>
    </xdr:from>
    <xdr:to>
      <xdr:col>1</xdr:col>
      <xdr:colOff>457200</xdr:colOff>
      <xdr:row>7</xdr:row>
      <xdr:rowOff>95250</xdr:rowOff>
    </xdr:to>
    <xdr:pic>
      <xdr:nvPicPr>
        <xdr:cNvPr id="7062" name="Imagem 1">
          <a:extLst>
            <a:ext uri="{FF2B5EF4-FFF2-40B4-BE49-F238E27FC236}">
              <a16:creationId xmlns:a16="http://schemas.microsoft.com/office/drawing/2014/main" id="{FFDDBB00-C028-59C8-647D-888D6CB09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3375"/>
          <a:ext cx="9525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3439-A353-49AE-B367-8CA76A297F7C}">
  <sheetPr>
    <pageSetUpPr fitToPage="1"/>
  </sheetPr>
  <dimension ref="A1:O288"/>
  <sheetViews>
    <sheetView showGridLines="0" tabSelected="1" view="pageBreakPreview" zoomScale="82" zoomScaleNormal="82" zoomScaleSheetLayoutView="82" workbookViewId="0">
      <pane xSplit="3" ySplit="10" topLeftCell="D264" activePane="bottomRight" state="frozen"/>
      <selection pane="bottomRight" activeCell="I274" sqref="I274"/>
      <selection pane="bottomLeft" activeCell="A11" sqref="A11"/>
      <selection pane="topRight" activeCell="D1" sqref="D1"/>
    </sheetView>
  </sheetViews>
  <sheetFormatPr defaultRowHeight="15"/>
  <cols>
    <col min="2" max="2" width="13.85546875" bestFit="1" customWidth="1"/>
    <col min="3" max="3" width="13.42578125" bestFit="1" customWidth="1"/>
    <col min="4" max="4" width="63" customWidth="1"/>
    <col min="6" max="6" width="12.7109375" style="132" bestFit="1" customWidth="1"/>
    <col min="7" max="7" width="16.42578125" bestFit="1" customWidth="1"/>
    <col min="8" max="8" width="16.28515625" customWidth="1"/>
    <col min="9" max="9" width="16.5703125" bestFit="1" customWidth="1"/>
    <col min="10" max="10" width="14.28515625" bestFit="1" customWidth="1"/>
    <col min="12" max="12" width="15.140625" bestFit="1" customWidth="1"/>
  </cols>
  <sheetData>
    <row r="1" spans="1:10" ht="24" customHeight="1" thickBot="1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0" ht="15" customHeight="1">
      <c r="A2" s="21"/>
      <c r="B2" s="23"/>
      <c r="C2" s="262" t="s">
        <v>1</v>
      </c>
      <c r="D2" s="263"/>
      <c r="E2" s="263"/>
      <c r="F2" s="263"/>
      <c r="G2" s="263"/>
      <c r="H2" s="264"/>
      <c r="I2" s="284" t="s">
        <v>2</v>
      </c>
      <c r="J2" s="19" t="s">
        <v>3</v>
      </c>
    </row>
    <row r="3" spans="1:10" ht="15" customHeight="1" thickBot="1">
      <c r="A3" s="10"/>
      <c r="B3" s="24"/>
      <c r="C3" s="265"/>
      <c r="D3" s="266"/>
      <c r="E3" s="266"/>
      <c r="F3" s="266"/>
      <c r="G3" s="266"/>
      <c r="H3" s="267"/>
      <c r="I3" s="285"/>
      <c r="J3" s="11" t="s">
        <v>4</v>
      </c>
    </row>
    <row r="4" spans="1:10">
      <c r="A4" s="10"/>
      <c r="B4" s="28"/>
      <c r="C4" s="281"/>
      <c r="D4" s="281"/>
      <c r="E4" s="281"/>
      <c r="F4" s="281"/>
      <c r="G4" s="31"/>
      <c r="H4" s="51"/>
      <c r="I4" s="286"/>
      <c r="J4" s="11" t="s">
        <v>5</v>
      </c>
    </row>
    <row r="5" spans="1:10" ht="15" customHeight="1">
      <c r="A5" s="12"/>
      <c r="B5" s="28"/>
      <c r="C5" s="271" t="s">
        <v>6</v>
      </c>
      <c r="D5" s="272"/>
      <c r="E5" s="272"/>
      <c r="F5" s="272"/>
      <c r="G5" s="272"/>
      <c r="H5" s="273"/>
      <c r="I5" s="30" t="s">
        <v>7</v>
      </c>
      <c r="J5" s="13">
        <f>'COMPOSIÇÃO DE BDI'!G23</f>
        <v>0.23899999999999999</v>
      </c>
    </row>
    <row r="6" spans="1:10">
      <c r="A6" s="12"/>
      <c r="B6" s="28"/>
      <c r="C6" s="275" t="s">
        <v>8</v>
      </c>
      <c r="D6" s="276"/>
      <c r="E6" s="276"/>
      <c r="F6" s="276"/>
      <c r="G6" s="276"/>
      <c r="H6" s="277"/>
      <c r="I6" s="282" t="s">
        <v>9</v>
      </c>
      <c r="J6" s="13">
        <v>1.2823</v>
      </c>
    </row>
    <row r="7" spans="1:10">
      <c r="A7" s="12"/>
      <c r="B7" s="28"/>
      <c r="C7" s="275" t="s">
        <v>10</v>
      </c>
      <c r="D7" s="276"/>
      <c r="E7" s="276"/>
      <c r="F7" s="276"/>
      <c r="G7" s="276"/>
      <c r="H7" s="277"/>
      <c r="I7" s="283"/>
      <c r="J7" s="13">
        <v>1.1548</v>
      </c>
    </row>
    <row r="8" spans="1:10" ht="15.75" thickBot="1">
      <c r="A8" s="12"/>
      <c r="B8" s="28"/>
      <c r="C8" s="33"/>
      <c r="D8" s="25"/>
      <c r="E8" s="25"/>
      <c r="F8" s="179"/>
      <c r="G8" s="34"/>
      <c r="H8" s="27"/>
      <c r="I8" s="283"/>
      <c r="J8" s="50">
        <v>1.1822999999999999</v>
      </c>
    </row>
    <row r="9" spans="1:10" ht="9" customHeight="1" thickBot="1">
      <c r="A9" s="111"/>
      <c r="B9" s="112"/>
      <c r="C9" s="113"/>
      <c r="D9" s="113"/>
      <c r="E9" s="113"/>
      <c r="F9" s="258"/>
      <c r="G9" s="113"/>
      <c r="H9" s="113"/>
      <c r="I9" s="112"/>
      <c r="J9" s="114"/>
    </row>
    <row r="10" spans="1:10" ht="28.5" customHeight="1" thickBot="1">
      <c r="A10" s="14" t="s">
        <v>11</v>
      </c>
      <c r="B10" s="15" t="s">
        <v>12</v>
      </c>
      <c r="C10" s="15" t="s">
        <v>13</v>
      </c>
      <c r="D10" s="15" t="s">
        <v>14</v>
      </c>
      <c r="E10" s="15" t="s">
        <v>15</v>
      </c>
      <c r="F10" s="16" t="s">
        <v>16</v>
      </c>
      <c r="G10" s="17" t="s">
        <v>17</v>
      </c>
      <c r="H10" s="17" t="s">
        <v>18</v>
      </c>
      <c r="I10" s="17" t="s">
        <v>19</v>
      </c>
      <c r="J10" s="18" t="s">
        <v>20</v>
      </c>
    </row>
    <row r="11" spans="1:10">
      <c r="A11" s="159">
        <v>1</v>
      </c>
      <c r="B11" s="160"/>
      <c r="C11" s="160"/>
      <c r="D11" s="161" t="s">
        <v>21</v>
      </c>
      <c r="E11" s="160"/>
      <c r="F11" s="162"/>
      <c r="G11" s="160"/>
      <c r="H11" s="160"/>
      <c r="I11" s="163">
        <f>I12+I16</f>
        <v>665195.54908799985</v>
      </c>
      <c r="J11" s="164">
        <f t="shared" ref="J11:J41" si="0">I11/$I$274</f>
        <v>0.16457275450543013</v>
      </c>
    </row>
    <row r="12" spans="1:10">
      <c r="A12" s="165" t="s">
        <v>22</v>
      </c>
      <c r="B12" s="166"/>
      <c r="C12" s="166"/>
      <c r="D12" s="167" t="s">
        <v>23</v>
      </c>
      <c r="E12" s="166"/>
      <c r="F12" s="168"/>
      <c r="G12" s="166"/>
      <c r="H12" s="166"/>
      <c r="I12" s="169">
        <f>SUM(I13:I15)</f>
        <v>495314.93087999994</v>
      </c>
      <c r="J12" s="170">
        <f t="shared" si="0"/>
        <v>0.12254342746933281</v>
      </c>
    </row>
    <row r="13" spans="1:10" ht="28.5" customHeight="1">
      <c r="A13" s="215" t="s">
        <v>24</v>
      </c>
      <c r="B13" s="216">
        <v>90777</v>
      </c>
      <c r="C13" s="216" t="s">
        <v>25</v>
      </c>
      <c r="D13" s="217" t="s">
        <v>26</v>
      </c>
      <c r="E13" s="218" t="s">
        <v>27</v>
      </c>
      <c r="F13" s="229">
        <f>'MEMORIA DE CALCULO'!H14</f>
        <v>792</v>
      </c>
      <c r="G13" s="227">
        <v>134.85</v>
      </c>
      <c r="H13" s="87">
        <f>G13*(1+J$5)</f>
        <v>167.07914999999997</v>
      </c>
      <c r="I13" s="87">
        <f>F13*H13</f>
        <v>132326.68679999997</v>
      </c>
      <c r="J13" s="110">
        <f t="shared" si="0"/>
        <v>3.2738293831205974E-2</v>
      </c>
    </row>
    <row r="14" spans="1:10" ht="28.5" customHeight="1">
      <c r="A14" s="215" t="s">
        <v>28</v>
      </c>
      <c r="B14" s="216">
        <v>94295</v>
      </c>
      <c r="C14" s="216" t="s">
        <v>25</v>
      </c>
      <c r="D14" s="217" t="s">
        <v>29</v>
      </c>
      <c r="E14" s="218" t="s">
        <v>30</v>
      </c>
      <c r="F14" s="229">
        <f>'MEMORIA DE CALCULO'!F17</f>
        <v>18</v>
      </c>
      <c r="G14" s="227">
        <v>14934.76</v>
      </c>
      <c r="H14" s="87">
        <f>G14*(1+J$5)</f>
        <v>18504.16764</v>
      </c>
      <c r="I14" s="87">
        <f>F14*H14</f>
        <v>333075.01751999999</v>
      </c>
      <c r="J14" s="110">
        <f t="shared" si="0"/>
        <v>8.2404449586837528E-2</v>
      </c>
    </row>
    <row r="15" spans="1:10" ht="28.5" customHeight="1">
      <c r="A15" s="215" t="s">
        <v>31</v>
      </c>
      <c r="B15" s="216">
        <v>100309</v>
      </c>
      <c r="C15" s="216" t="s">
        <v>25</v>
      </c>
      <c r="D15" s="217" t="s">
        <v>32</v>
      </c>
      <c r="E15" s="218" t="s">
        <v>30</v>
      </c>
      <c r="F15" s="229">
        <f>'MEMORIA DE CALCULO'!H20</f>
        <v>288</v>
      </c>
      <c r="G15" s="227">
        <v>83.83</v>
      </c>
      <c r="H15" s="87">
        <f>G15*(1+J$5)</f>
        <v>103.86536999999998</v>
      </c>
      <c r="I15" s="87">
        <f>F15*H15</f>
        <v>29913.226559999996</v>
      </c>
      <c r="J15" s="110">
        <f t="shared" si="0"/>
        <v>7.4006840512893029E-3</v>
      </c>
    </row>
    <row r="16" spans="1:10">
      <c r="A16" s="165" t="s">
        <v>33</v>
      </c>
      <c r="B16" s="166"/>
      <c r="C16" s="166"/>
      <c r="D16" s="167" t="s">
        <v>34</v>
      </c>
      <c r="E16" s="166"/>
      <c r="F16" s="168"/>
      <c r="G16" s="166"/>
      <c r="H16" s="166"/>
      <c r="I16" s="169">
        <f>SUM(I17:I18)</f>
        <v>169880.61820799997</v>
      </c>
      <c r="J16" s="170">
        <f t="shared" si="0"/>
        <v>4.2029327036097332E-2</v>
      </c>
    </row>
    <row r="17" spans="1:15" ht="28.5" customHeight="1">
      <c r="A17" s="215" t="s">
        <v>35</v>
      </c>
      <c r="B17" s="216">
        <v>101460</v>
      </c>
      <c r="C17" s="216" t="s">
        <v>25</v>
      </c>
      <c r="D17" s="217" t="s">
        <v>36</v>
      </c>
      <c r="E17" s="218" t="s">
        <v>30</v>
      </c>
      <c r="F17" s="229">
        <f>'MEMORIA DE CALCULO'!F24</f>
        <v>18</v>
      </c>
      <c r="G17" s="227">
        <v>5909.96</v>
      </c>
      <c r="H17" s="87">
        <f>G17*(1+J$5)</f>
        <v>7322.4404399999994</v>
      </c>
      <c r="I17" s="87">
        <f>F17*H17</f>
        <v>131803.92791999999</v>
      </c>
      <c r="J17" s="110">
        <f t="shared" si="0"/>
        <v>3.2608960631454825E-2</v>
      </c>
    </row>
    <row r="18" spans="1:15" ht="28.5" customHeight="1">
      <c r="A18" s="215" t="s">
        <v>37</v>
      </c>
      <c r="B18" s="216">
        <v>101460</v>
      </c>
      <c r="C18" s="216" t="s">
        <v>25</v>
      </c>
      <c r="D18" s="217" t="s">
        <v>38</v>
      </c>
      <c r="E18" s="218" t="s">
        <v>30</v>
      </c>
      <c r="F18" s="229">
        <f>'MEMORIA DE CALCULO'!I27</f>
        <v>5.2</v>
      </c>
      <c r="G18" s="227">
        <v>5909.96</v>
      </c>
      <c r="H18" s="87">
        <f>G18*(1+J$5)</f>
        <v>7322.4404399999994</v>
      </c>
      <c r="I18" s="87">
        <f>F18*H18</f>
        <v>38076.690287999998</v>
      </c>
      <c r="J18" s="110">
        <f t="shared" si="0"/>
        <v>9.4203664046425065E-3</v>
      </c>
    </row>
    <row r="19" spans="1:15">
      <c r="A19" s="159">
        <v>2</v>
      </c>
      <c r="B19" s="160"/>
      <c r="C19" s="160"/>
      <c r="D19" s="161" t="s">
        <v>39</v>
      </c>
      <c r="E19" s="160"/>
      <c r="F19" s="162"/>
      <c r="G19" s="160"/>
      <c r="H19" s="160"/>
      <c r="I19" s="163">
        <f>I20+I22+I28+I31</f>
        <v>141156.38802404999</v>
      </c>
      <c r="J19" s="164">
        <f t="shared" si="0"/>
        <v>3.4922806722030568E-2</v>
      </c>
    </row>
    <row r="20" spans="1:15">
      <c r="A20" s="165" t="s">
        <v>40</v>
      </c>
      <c r="B20" s="166"/>
      <c r="C20" s="166"/>
      <c r="D20" s="167" t="s">
        <v>41</v>
      </c>
      <c r="E20" s="166"/>
      <c r="F20" s="168"/>
      <c r="G20" s="166"/>
      <c r="H20" s="166"/>
      <c r="I20" s="169">
        <f>SUM(I21:I21)</f>
        <v>3523.7903399999996</v>
      </c>
      <c r="J20" s="170">
        <f t="shared" si="0"/>
        <v>8.7180361225884788E-4</v>
      </c>
    </row>
    <row r="21" spans="1:15" ht="25.5">
      <c r="A21" s="215" t="s">
        <v>42</v>
      </c>
      <c r="B21" s="216">
        <v>103689</v>
      </c>
      <c r="C21" s="216" t="s">
        <v>25</v>
      </c>
      <c r="D21" s="217" t="s">
        <v>43</v>
      </c>
      <c r="E21" s="218" t="s">
        <v>44</v>
      </c>
      <c r="F21" s="229">
        <f>'MEMORIA DE CALCULO'!I33</f>
        <v>6</v>
      </c>
      <c r="G21" s="227">
        <v>474.01</v>
      </c>
      <c r="H21" s="87">
        <f>G21*(1+J$5)</f>
        <v>587.29838999999993</v>
      </c>
      <c r="I21" s="87">
        <f>F21*H21</f>
        <v>3523.7903399999996</v>
      </c>
      <c r="J21" s="110">
        <f t="shared" si="0"/>
        <v>8.7180361225884788E-4</v>
      </c>
    </row>
    <row r="22" spans="1:15">
      <c r="A22" s="165" t="s">
        <v>45</v>
      </c>
      <c r="B22" s="166"/>
      <c r="C22" s="166"/>
      <c r="D22" s="167" t="s">
        <v>46</v>
      </c>
      <c r="E22" s="166"/>
      <c r="F22" s="168"/>
      <c r="G22" s="166"/>
      <c r="H22" s="166"/>
      <c r="I22" s="169">
        <f>SUM(I23:I27)</f>
        <v>93351.010326000003</v>
      </c>
      <c r="J22" s="170">
        <f t="shared" si="0"/>
        <v>2.3095513682071057E-2</v>
      </c>
      <c r="K22" s="60"/>
      <c r="L22" s="60"/>
      <c r="M22" s="60"/>
      <c r="N22" s="60"/>
      <c r="O22" s="60"/>
    </row>
    <row r="23" spans="1:15">
      <c r="A23" s="215" t="s">
        <v>47</v>
      </c>
      <c r="B23" s="216">
        <v>98459</v>
      </c>
      <c r="C23" s="216" t="s">
        <v>25</v>
      </c>
      <c r="D23" s="217" t="s">
        <v>48</v>
      </c>
      <c r="E23" s="218" t="s">
        <v>44</v>
      </c>
      <c r="F23" s="229">
        <f>'MEMORIA DE CALCULO'!J38</f>
        <v>292.86</v>
      </c>
      <c r="G23" s="227">
        <v>95.9</v>
      </c>
      <c r="H23" s="87">
        <f>G23*(1+J$5)</f>
        <v>118.8201</v>
      </c>
      <c r="I23" s="87">
        <f>F23*H23</f>
        <v>34797.654485999999</v>
      </c>
      <c r="J23" s="110">
        <f t="shared" si="0"/>
        <v>8.6091163071382124E-3</v>
      </c>
      <c r="K23" s="60"/>
      <c r="L23" s="60"/>
      <c r="M23" s="60"/>
      <c r="N23" s="60"/>
      <c r="O23" s="60"/>
    </row>
    <row r="24" spans="1:15" ht="25.5">
      <c r="A24" s="215" t="s">
        <v>49</v>
      </c>
      <c r="B24" s="216" t="s">
        <v>50</v>
      </c>
      <c r="C24" s="216" t="s">
        <v>51</v>
      </c>
      <c r="D24" s="217" t="s">
        <v>52</v>
      </c>
      <c r="E24" s="218" t="s">
        <v>53</v>
      </c>
      <c r="F24" s="229">
        <f>'MEMORIA DE CALCULO'!I43</f>
        <v>18</v>
      </c>
      <c r="G24" s="227">
        <v>1504.39</v>
      </c>
      <c r="H24" s="87">
        <f>G24*(1+J$5)</f>
        <v>1863.93921</v>
      </c>
      <c r="I24" s="87">
        <f>F24*H24</f>
        <v>33550.905780000001</v>
      </c>
      <c r="J24" s="110">
        <f t="shared" si="0"/>
        <v>8.3006643504108888E-3</v>
      </c>
      <c r="K24" s="60"/>
      <c r="L24" s="60"/>
      <c r="M24" s="60"/>
      <c r="N24" s="60"/>
      <c r="O24" s="60"/>
    </row>
    <row r="25" spans="1:15">
      <c r="A25" s="215" t="s">
        <v>54</v>
      </c>
      <c r="B25" s="216" t="s">
        <v>55</v>
      </c>
      <c r="C25" s="216" t="s">
        <v>51</v>
      </c>
      <c r="D25" s="217" t="s">
        <v>56</v>
      </c>
      <c r="E25" s="218" t="s">
        <v>53</v>
      </c>
      <c r="F25" s="229">
        <f>'MEMORIA DE CALCULO'!I46</f>
        <v>18</v>
      </c>
      <c r="G25" s="227">
        <v>981.38</v>
      </c>
      <c r="H25" s="87">
        <f>G25*(1+J$5)</f>
        <v>1215.9298199999998</v>
      </c>
      <c r="I25" s="87">
        <f>F25*H25</f>
        <v>21886.736759999996</v>
      </c>
      <c r="J25" s="110">
        <f t="shared" si="0"/>
        <v>5.4148897428234937E-3</v>
      </c>
      <c r="K25" s="60"/>
      <c r="L25" s="60"/>
      <c r="M25" s="60"/>
      <c r="N25" s="60"/>
      <c r="O25" s="60"/>
    </row>
    <row r="26" spans="1:15" ht="38.25">
      <c r="A26" s="215" t="s">
        <v>57</v>
      </c>
      <c r="B26" s="216">
        <v>6096</v>
      </c>
      <c r="C26" s="216" t="s">
        <v>58</v>
      </c>
      <c r="D26" s="217" t="s">
        <v>59</v>
      </c>
      <c r="E26" s="218" t="s">
        <v>60</v>
      </c>
      <c r="F26" s="229">
        <f>'MEMORIA DE CALCULO'!G49</f>
        <v>1</v>
      </c>
      <c r="G26" s="227">
        <v>602.19000000000005</v>
      </c>
      <c r="H26" s="87">
        <f>G26*(1+J$5)</f>
        <v>746.11341000000004</v>
      </c>
      <c r="I26" s="87">
        <f>F26*H26</f>
        <v>746.11341000000004</v>
      </c>
      <c r="J26" s="110">
        <f t="shared" si="0"/>
        <v>1.8459224392810129E-4</v>
      </c>
      <c r="K26" s="60"/>
      <c r="L26" s="60"/>
      <c r="M26" s="60"/>
      <c r="N26" s="60"/>
      <c r="O26" s="60"/>
    </row>
    <row r="27" spans="1:15" ht="38.25">
      <c r="A27" s="215" t="s">
        <v>61</v>
      </c>
      <c r="B27" s="216">
        <v>101536</v>
      </c>
      <c r="C27" s="216" t="s">
        <v>25</v>
      </c>
      <c r="D27" s="217" t="s">
        <v>62</v>
      </c>
      <c r="E27" s="218" t="s">
        <v>60</v>
      </c>
      <c r="F27" s="229">
        <f>'MEMORIA DE CALCULO'!G52</f>
        <v>1</v>
      </c>
      <c r="G27" s="227">
        <v>1912.51</v>
      </c>
      <c r="H27" s="87">
        <f>G27*(1+J$5)</f>
        <v>2369.59989</v>
      </c>
      <c r="I27" s="87">
        <f>F27*H27</f>
        <v>2369.59989</v>
      </c>
      <c r="J27" s="110">
        <f t="shared" si="0"/>
        <v>5.8625103777035974E-4</v>
      </c>
      <c r="K27" s="60"/>
      <c r="L27" s="60"/>
      <c r="M27" s="60"/>
      <c r="N27" s="60"/>
      <c r="O27" s="60"/>
    </row>
    <row r="28" spans="1:15">
      <c r="A28" s="165" t="s">
        <v>63</v>
      </c>
      <c r="B28" s="166"/>
      <c r="C28" s="166"/>
      <c r="D28" s="167" t="s">
        <v>64</v>
      </c>
      <c r="E28" s="166"/>
      <c r="F28" s="168"/>
      <c r="G28" s="166"/>
      <c r="H28" s="166"/>
      <c r="I28" s="169">
        <f>SUM(I29:I30)</f>
        <v>16158.469856549998</v>
      </c>
      <c r="J28" s="170">
        <f t="shared" si="0"/>
        <v>3.9976874417324152E-3</v>
      </c>
      <c r="K28" s="60"/>
      <c r="L28" s="60"/>
      <c r="M28" s="60"/>
      <c r="N28" s="60"/>
      <c r="O28" s="60"/>
    </row>
    <row r="29" spans="1:15" ht="25.5">
      <c r="A29" s="215" t="s">
        <v>65</v>
      </c>
      <c r="B29" s="216">
        <v>9937</v>
      </c>
      <c r="C29" s="216" t="s">
        <v>58</v>
      </c>
      <c r="D29" s="217" t="s">
        <v>66</v>
      </c>
      <c r="E29" s="218" t="s">
        <v>44</v>
      </c>
      <c r="F29" s="229">
        <f>'MEMORIA DE CALCULO'!G56</f>
        <v>1900</v>
      </c>
      <c r="G29" s="227">
        <v>1.97</v>
      </c>
      <c r="H29" s="87">
        <f>G29*(1+J$5)</f>
        <v>2.4408299999999996</v>
      </c>
      <c r="I29" s="87">
        <f>F29*H29</f>
        <v>4637.5769999999993</v>
      </c>
      <c r="J29" s="110">
        <f t="shared" si="0"/>
        <v>1.1473600840646357E-3</v>
      </c>
      <c r="K29" s="60"/>
      <c r="L29" s="60"/>
      <c r="M29" s="60"/>
      <c r="N29" s="60"/>
      <c r="O29" s="60"/>
    </row>
    <row r="30" spans="1:15" ht="51">
      <c r="A30" s="215" t="s">
        <v>67</v>
      </c>
      <c r="B30" s="216">
        <v>105559</v>
      </c>
      <c r="C30" s="216" t="s">
        <v>25</v>
      </c>
      <c r="D30" s="217" t="s">
        <v>68</v>
      </c>
      <c r="E30" s="218" t="s">
        <v>69</v>
      </c>
      <c r="F30" s="229">
        <f>'MEMORIA DE CALCULO'!H60</f>
        <v>806.46500000000003</v>
      </c>
      <c r="G30" s="227">
        <v>11.53</v>
      </c>
      <c r="H30" s="87">
        <f>G30*(1+J$5)</f>
        <v>14.285669999999998</v>
      </c>
      <c r="I30" s="87">
        <f>F30*H30</f>
        <v>11520.892856549999</v>
      </c>
      <c r="J30" s="110">
        <f t="shared" si="0"/>
        <v>2.8503273576677797E-3</v>
      </c>
      <c r="K30" s="60"/>
      <c r="L30" s="60"/>
      <c r="M30" s="60"/>
      <c r="N30" s="60"/>
      <c r="O30" s="60"/>
    </row>
    <row r="31" spans="1:15">
      <c r="A31" s="165" t="s">
        <v>70</v>
      </c>
      <c r="B31" s="166"/>
      <c r="C31" s="166"/>
      <c r="D31" s="167" t="s">
        <v>71</v>
      </c>
      <c r="E31" s="166"/>
      <c r="F31" s="168"/>
      <c r="G31" s="166"/>
      <c r="H31" s="166"/>
      <c r="I31" s="169">
        <f>SUM(I32)</f>
        <v>28123.117501500001</v>
      </c>
      <c r="J31" s="170">
        <f t="shared" si="0"/>
        <v>6.9578019859682485E-3</v>
      </c>
      <c r="K31" s="60"/>
      <c r="L31" s="60"/>
      <c r="M31" s="60"/>
      <c r="N31" s="60"/>
      <c r="O31" s="60"/>
    </row>
    <row r="32" spans="1:15">
      <c r="A32" s="215" t="s">
        <v>72</v>
      </c>
      <c r="B32" s="216" t="s">
        <v>73</v>
      </c>
      <c r="C32" s="216" t="s">
        <v>51</v>
      </c>
      <c r="D32" s="217" t="s">
        <v>74</v>
      </c>
      <c r="E32" s="218" t="s">
        <v>44</v>
      </c>
      <c r="F32" s="229">
        <f>'MEMORIA DE CALCULO'!G65</f>
        <v>1271.6099999999999</v>
      </c>
      <c r="G32" s="227">
        <v>17.850000000000001</v>
      </c>
      <c r="H32" s="87">
        <f>G32*(1+J$5)</f>
        <v>22.116150000000001</v>
      </c>
      <c r="I32" s="87">
        <f>F32*H32</f>
        <v>28123.117501500001</v>
      </c>
      <c r="J32" s="110">
        <f t="shared" si="0"/>
        <v>6.9578019859682485E-3</v>
      </c>
      <c r="K32" s="60"/>
      <c r="L32" s="60"/>
      <c r="M32" s="60"/>
      <c r="N32" s="60"/>
      <c r="O32" s="60"/>
    </row>
    <row r="33" spans="1:15">
      <c r="A33" s="159">
        <v>3</v>
      </c>
      <c r="B33" s="160"/>
      <c r="C33" s="160"/>
      <c r="D33" s="161" t="s">
        <v>75</v>
      </c>
      <c r="E33" s="160"/>
      <c r="F33" s="162"/>
      <c r="G33" s="160"/>
      <c r="H33" s="160"/>
      <c r="I33" s="163">
        <f>I34+I44+I51+I53+I60+I70+I84+I94+I103+I153+I177+I191+I202</f>
        <v>3144598.474961278</v>
      </c>
      <c r="J33" s="164">
        <f t="shared" si="0"/>
        <v>0.77798962056718357</v>
      </c>
      <c r="K33" s="60"/>
      <c r="L33" s="60"/>
      <c r="M33" s="60"/>
      <c r="N33" s="60"/>
      <c r="O33" s="60"/>
    </row>
    <row r="34" spans="1:15">
      <c r="A34" s="184" t="s">
        <v>76</v>
      </c>
      <c r="B34" s="146"/>
      <c r="C34" s="146"/>
      <c r="D34" s="147" t="s">
        <v>77</v>
      </c>
      <c r="E34" s="146"/>
      <c r="F34" s="168"/>
      <c r="G34" s="166"/>
      <c r="H34" s="166"/>
      <c r="I34" s="169">
        <f>SUM(I35:I43)</f>
        <v>345704.94277449476</v>
      </c>
      <c r="J34" s="170">
        <f t="shared" si="0"/>
        <v>8.5529157187752225E-2</v>
      </c>
      <c r="K34" s="60"/>
      <c r="L34" s="60"/>
      <c r="M34" s="60"/>
      <c r="N34" s="60"/>
      <c r="O34" s="60"/>
    </row>
    <row r="35" spans="1:15" ht="51">
      <c r="A35" s="215" t="s">
        <v>78</v>
      </c>
      <c r="B35" s="216">
        <v>100899</v>
      </c>
      <c r="C35" s="216" t="s">
        <v>25</v>
      </c>
      <c r="D35" s="217" t="s">
        <v>79</v>
      </c>
      <c r="E35" s="218" t="s">
        <v>80</v>
      </c>
      <c r="F35" s="229">
        <f>'MEMORIA DE CALCULO'!I71</f>
        <v>480</v>
      </c>
      <c r="G35" s="227">
        <v>94.73</v>
      </c>
      <c r="H35" s="87">
        <f t="shared" ref="H35:H42" si="1">G35*(1+J$5)</f>
        <v>117.37047</v>
      </c>
      <c r="I35" s="87">
        <f t="shared" ref="I35:I42" si="2">F35*H35</f>
        <v>56337.825599999996</v>
      </c>
      <c r="J35" s="110">
        <f t="shared" si="0"/>
        <v>1.3938263950428163E-2</v>
      </c>
      <c r="K35" s="60"/>
      <c r="L35" s="60"/>
      <c r="M35" s="60"/>
      <c r="N35" s="60"/>
      <c r="O35" s="60"/>
    </row>
    <row r="36" spans="1:15" ht="25.5">
      <c r="A36" s="215" t="s">
        <v>81</v>
      </c>
      <c r="B36" s="216">
        <v>96544</v>
      </c>
      <c r="C36" s="216" t="s">
        <v>25</v>
      </c>
      <c r="D36" s="217" t="s">
        <v>82</v>
      </c>
      <c r="E36" s="218" t="s">
        <v>83</v>
      </c>
      <c r="F36" s="229">
        <f>'MEMORIA DE CALCULO'!J74</f>
        <v>235.2</v>
      </c>
      <c r="G36" s="227">
        <v>18.53</v>
      </c>
      <c r="H36" s="87">
        <f t="shared" si="1"/>
        <v>22.958669999999998</v>
      </c>
      <c r="I36" s="87">
        <f t="shared" si="2"/>
        <v>5399.8791839999994</v>
      </c>
      <c r="J36" s="110">
        <f t="shared" si="0"/>
        <v>1.3359575128333431E-3</v>
      </c>
      <c r="K36" s="60"/>
      <c r="L36" s="60"/>
      <c r="M36" s="60"/>
      <c r="N36" s="60"/>
      <c r="O36" s="60"/>
    </row>
    <row r="37" spans="1:15" ht="25.5">
      <c r="A37" s="215" t="s">
        <v>84</v>
      </c>
      <c r="B37" s="216">
        <v>96546</v>
      </c>
      <c r="C37" s="216" t="s">
        <v>25</v>
      </c>
      <c r="D37" s="217" t="s">
        <v>85</v>
      </c>
      <c r="E37" s="218" t="s">
        <v>83</v>
      </c>
      <c r="F37" s="229">
        <f>'MEMORIA DE CALCULO'!J77</f>
        <v>444.24</v>
      </c>
      <c r="G37" s="227">
        <v>13.58</v>
      </c>
      <c r="H37" s="87">
        <f t="shared" si="1"/>
        <v>16.825619999999997</v>
      </c>
      <c r="I37" s="87">
        <f t="shared" si="2"/>
        <v>7474.6134287999985</v>
      </c>
      <c r="J37" s="110">
        <f t="shared" si="0"/>
        <v>1.8492572936295445E-3</v>
      </c>
      <c r="K37" s="60"/>
      <c r="L37" s="60"/>
      <c r="M37" s="60"/>
      <c r="N37" s="60"/>
      <c r="O37" s="60"/>
    </row>
    <row r="38" spans="1:15" ht="38.25">
      <c r="A38" s="215" t="s">
        <v>86</v>
      </c>
      <c r="B38" s="216">
        <v>96539</v>
      </c>
      <c r="C38" s="216" t="s">
        <v>25</v>
      </c>
      <c r="D38" s="217" t="s">
        <v>87</v>
      </c>
      <c r="E38" s="218" t="s">
        <v>44</v>
      </c>
      <c r="F38" s="229">
        <f>'MEMORIA DE CALCULO'!J80</f>
        <v>421.55199999999985</v>
      </c>
      <c r="G38" s="227">
        <v>145.56</v>
      </c>
      <c r="H38" s="87">
        <f>G38*(1+J$5)</f>
        <v>180.34884</v>
      </c>
      <c r="I38" s="87">
        <f>F38*H38</f>
        <v>76026.414199679974</v>
      </c>
      <c r="J38" s="110">
        <f t="shared" si="0"/>
        <v>1.8809320683468467E-2</v>
      </c>
      <c r="K38" s="60"/>
      <c r="L38" s="60"/>
      <c r="M38" s="60"/>
      <c r="N38" s="60"/>
      <c r="O38" s="60"/>
    </row>
    <row r="39" spans="1:15" ht="38.25">
      <c r="A39" s="215" t="s">
        <v>88</v>
      </c>
      <c r="B39" s="216">
        <v>104919</v>
      </c>
      <c r="C39" s="216" t="s">
        <v>25</v>
      </c>
      <c r="D39" s="217" t="s">
        <v>89</v>
      </c>
      <c r="E39" s="218" t="s">
        <v>83</v>
      </c>
      <c r="F39" s="229">
        <f>'MEMORIA DE CALCULO'!J156</f>
        <v>1950.7318799999991</v>
      </c>
      <c r="G39" s="227">
        <v>11.89</v>
      </c>
      <c r="H39" s="87">
        <f>G39*(1+J$5)</f>
        <v>14.73171</v>
      </c>
      <c r="I39" s="87">
        <f>F39*H39</f>
        <v>28737.616343914786</v>
      </c>
      <c r="J39" s="110">
        <f t="shared" si="0"/>
        <v>7.1098321179726654E-3</v>
      </c>
      <c r="K39" s="60"/>
      <c r="L39" s="60"/>
      <c r="M39" s="60"/>
      <c r="N39" s="60"/>
      <c r="O39" s="60"/>
    </row>
    <row r="40" spans="1:15" ht="38.25">
      <c r="A40" s="215" t="s">
        <v>90</v>
      </c>
      <c r="B40" s="216">
        <v>104917</v>
      </c>
      <c r="C40" s="216" t="s">
        <v>25</v>
      </c>
      <c r="D40" s="217" t="s">
        <v>91</v>
      </c>
      <c r="E40" s="218" t="s">
        <v>83</v>
      </c>
      <c r="F40" s="229">
        <f>'MEMORIA DE CALCULO'!J234</f>
        <v>864.1816</v>
      </c>
      <c r="G40" s="227">
        <v>15.36</v>
      </c>
      <c r="H40" s="87">
        <f>G40*(1+J$5)</f>
        <v>19.031039999999997</v>
      </c>
      <c r="I40" s="87">
        <f>F40*H40</f>
        <v>16446.274596863997</v>
      </c>
      <c r="J40" s="110">
        <f t="shared" si="0"/>
        <v>4.0688917950058752E-3</v>
      </c>
      <c r="K40" s="60"/>
      <c r="L40" s="60"/>
      <c r="M40" s="60"/>
      <c r="N40" s="60"/>
      <c r="O40" s="60"/>
    </row>
    <row r="41" spans="1:15" ht="38.25">
      <c r="A41" s="215" t="s">
        <v>92</v>
      </c>
      <c r="B41" s="216">
        <v>96557</v>
      </c>
      <c r="C41" s="216" t="s">
        <v>25</v>
      </c>
      <c r="D41" s="217" t="s">
        <v>93</v>
      </c>
      <c r="E41" s="218" t="s">
        <v>69</v>
      </c>
      <c r="F41" s="229">
        <f>'MEMORIA DE CALCULO'!J313</f>
        <v>55.405199999999965</v>
      </c>
      <c r="G41" s="227">
        <v>637.87</v>
      </c>
      <c r="H41" s="87">
        <f t="shared" si="1"/>
        <v>790.32092999999998</v>
      </c>
      <c r="I41" s="87">
        <f t="shared" si="2"/>
        <v>43787.889190835973</v>
      </c>
      <c r="J41" s="110">
        <f t="shared" si="0"/>
        <v>1.0833345995766868E-2</v>
      </c>
      <c r="K41" s="60"/>
      <c r="L41" s="60"/>
      <c r="M41" s="60"/>
      <c r="N41" s="60"/>
      <c r="O41" s="60"/>
    </row>
    <row r="42" spans="1:15" ht="38.25">
      <c r="A42" s="215" t="s">
        <v>94</v>
      </c>
      <c r="B42" s="216">
        <v>98556</v>
      </c>
      <c r="C42" s="216" t="s">
        <v>25</v>
      </c>
      <c r="D42" s="217" t="s">
        <v>95</v>
      </c>
      <c r="E42" s="218" t="s">
        <v>44</v>
      </c>
      <c r="F42" s="229">
        <f>'MEMORIA DE CALCULO'!I390</f>
        <v>526.94000000000017</v>
      </c>
      <c r="G42" s="227">
        <v>66.489999999999995</v>
      </c>
      <c r="H42" s="87">
        <f t="shared" si="1"/>
        <v>82.381109999999993</v>
      </c>
      <c r="I42" s="87">
        <f t="shared" si="2"/>
        <v>43409.902103400011</v>
      </c>
      <c r="J42" s="110">
        <f t="shared" ref="J42:J73" si="3">I42/$I$274</f>
        <v>1.0739830072167998E-2</v>
      </c>
      <c r="K42" s="60"/>
      <c r="L42" s="60"/>
      <c r="M42" s="60"/>
      <c r="N42" s="60"/>
      <c r="O42" s="60"/>
    </row>
    <row r="43" spans="1:15" ht="25.5">
      <c r="A43" s="215" t="s">
        <v>96</v>
      </c>
      <c r="B43" s="226" t="s">
        <v>97</v>
      </c>
      <c r="C43" s="226" t="s">
        <v>98</v>
      </c>
      <c r="D43" s="1" t="s">
        <v>99</v>
      </c>
      <c r="E43" s="226" t="s">
        <v>80</v>
      </c>
      <c r="F43" s="229">
        <f>'MEMORIA DE CALCULO'!G466</f>
        <v>45.1</v>
      </c>
      <c r="G43" s="227">
        <v>1218.43</v>
      </c>
      <c r="H43" s="87">
        <f>G43*(1+J$5)</f>
        <v>1509.6347699999999</v>
      </c>
      <c r="I43" s="87">
        <f>F43*H43</f>
        <v>68084.528126999998</v>
      </c>
      <c r="J43" s="110">
        <f t="shared" si="3"/>
        <v>1.68444577664793E-2</v>
      </c>
      <c r="K43" s="60"/>
      <c r="L43" s="60"/>
      <c r="M43" s="60"/>
      <c r="N43" s="60"/>
      <c r="O43" s="60"/>
    </row>
    <row r="44" spans="1:15">
      <c r="A44" s="184" t="s">
        <v>100</v>
      </c>
      <c r="B44" s="146"/>
      <c r="C44" s="146"/>
      <c r="D44" s="147" t="s">
        <v>101</v>
      </c>
      <c r="E44" s="146"/>
      <c r="F44" s="166"/>
      <c r="G44" s="166"/>
      <c r="H44" s="166"/>
      <c r="I44" s="169">
        <f>SUM(I45:I50)</f>
        <v>414513.51743784832</v>
      </c>
      <c r="J44" s="170">
        <f t="shared" si="3"/>
        <v>0.10255274774163697</v>
      </c>
      <c r="K44" s="60"/>
      <c r="L44" s="60"/>
      <c r="M44" s="60"/>
      <c r="N44" s="60"/>
      <c r="O44" s="60"/>
    </row>
    <row r="45" spans="1:15" ht="25.5">
      <c r="A45" s="215" t="s">
        <v>102</v>
      </c>
      <c r="B45" s="216">
        <v>92263</v>
      </c>
      <c r="C45" s="216" t="s">
        <v>25</v>
      </c>
      <c r="D45" s="217" t="s">
        <v>103</v>
      </c>
      <c r="E45" s="218" t="s">
        <v>104</v>
      </c>
      <c r="F45" s="229">
        <f>'MEMORIA DE CALCULO'!J471</f>
        <v>547.55199999999991</v>
      </c>
      <c r="G45" s="227">
        <v>165.15</v>
      </c>
      <c r="H45" s="87">
        <f t="shared" ref="H45:H50" si="4">G45*(1+J$5)</f>
        <v>204.62084999999999</v>
      </c>
      <c r="I45" s="87">
        <f t="shared" ref="I45:I50" si="5">F45*H45</f>
        <v>112040.55565919998</v>
      </c>
      <c r="J45" s="110">
        <f t="shared" si="3"/>
        <v>2.7719402041149546E-2</v>
      </c>
      <c r="K45" s="60"/>
      <c r="L45" s="60"/>
      <c r="M45" s="60"/>
      <c r="N45" s="60"/>
      <c r="O45" s="60"/>
    </row>
    <row r="46" spans="1:15" ht="25.5">
      <c r="A46" s="215" t="s">
        <v>105</v>
      </c>
      <c r="B46" s="216">
        <v>3346</v>
      </c>
      <c r="C46" s="216" t="s">
        <v>58</v>
      </c>
      <c r="D46" s="217" t="s">
        <v>106</v>
      </c>
      <c r="E46" s="218" t="s">
        <v>107</v>
      </c>
      <c r="F46" s="229">
        <f>'MEMORIA DE CALCULO'!J476</f>
        <v>41.066400000000016</v>
      </c>
      <c r="G46" s="227">
        <v>605.37</v>
      </c>
      <c r="H46" s="87">
        <f t="shared" si="4"/>
        <v>750.05342999999993</v>
      </c>
      <c r="I46" s="87">
        <f t="shared" si="5"/>
        <v>30801.994177752011</v>
      </c>
      <c r="J46" s="110">
        <f t="shared" si="3"/>
        <v>7.6205696701411038E-3</v>
      </c>
      <c r="K46" s="60"/>
      <c r="L46" s="60"/>
      <c r="M46" s="60"/>
      <c r="N46" s="60"/>
      <c r="O46" s="60"/>
    </row>
    <row r="47" spans="1:15" ht="38.25">
      <c r="A47" s="215" t="s">
        <v>108</v>
      </c>
      <c r="B47" s="216">
        <v>92762</v>
      </c>
      <c r="C47" s="216" t="s">
        <v>109</v>
      </c>
      <c r="D47" s="217" t="s">
        <v>110</v>
      </c>
      <c r="E47" s="218" t="s">
        <v>111</v>
      </c>
      <c r="F47" s="229">
        <f>'MEMORIA DE CALCULO'!J564</f>
        <v>2987.2918799999989</v>
      </c>
      <c r="G47" s="227">
        <v>9.6300000000000008</v>
      </c>
      <c r="H47" s="87">
        <f t="shared" si="4"/>
        <v>11.931570000000001</v>
      </c>
      <c r="I47" s="87">
        <f t="shared" si="5"/>
        <v>35643.082176651587</v>
      </c>
      <c r="J47" s="110">
        <f t="shared" si="3"/>
        <v>8.8182794080886827E-3</v>
      </c>
      <c r="K47" s="60"/>
      <c r="L47" s="60"/>
      <c r="M47" s="60"/>
      <c r="N47" s="60"/>
      <c r="O47" s="60"/>
    </row>
    <row r="48" spans="1:15" ht="38.25">
      <c r="A48" s="215" t="s">
        <v>112</v>
      </c>
      <c r="B48" s="216">
        <v>92760</v>
      </c>
      <c r="C48" s="216" t="s">
        <v>109</v>
      </c>
      <c r="D48" s="217" t="s">
        <v>113</v>
      </c>
      <c r="E48" s="218" t="s">
        <v>111</v>
      </c>
      <c r="F48" s="229">
        <f>'MEMORIA DE CALCULO'!J649</f>
        <v>1599.069266666666</v>
      </c>
      <c r="G48" s="227">
        <v>12.37</v>
      </c>
      <c r="H48" s="87">
        <f t="shared" si="4"/>
        <v>15.326429999999997</v>
      </c>
      <c r="I48" s="87">
        <f t="shared" si="5"/>
        <v>24508.023180717984</v>
      </c>
      <c r="J48" s="110">
        <f t="shared" si="3"/>
        <v>6.0634093055245506E-3</v>
      </c>
      <c r="K48" s="60"/>
      <c r="L48" s="60"/>
      <c r="M48" s="60"/>
      <c r="N48" s="60"/>
      <c r="O48" s="60"/>
    </row>
    <row r="49" spans="1:15">
      <c r="A49" s="215" t="s">
        <v>114</v>
      </c>
      <c r="B49" s="212" t="s">
        <v>115</v>
      </c>
      <c r="C49" s="212" t="s">
        <v>116</v>
      </c>
      <c r="D49" s="217" t="s">
        <v>117</v>
      </c>
      <c r="E49" s="218" t="s">
        <v>80</v>
      </c>
      <c r="F49" s="229">
        <f>'MEMORIA DE CALCULO'!H721</f>
        <v>216.88</v>
      </c>
      <c r="G49" s="227">
        <f>COMPOSIÇÕES!I24</f>
        <v>247.91569781999996</v>
      </c>
      <c r="H49" s="87">
        <f t="shared" si="4"/>
        <v>307.16754959897992</v>
      </c>
      <c r="I49" s="87">
        <f t="shared" si="5"/>
        <v>66618.49815702677</v>
      </c>
      <c r="J49" s="110">
        <f t="shared" si="3"/>
        <v>1.648175451226061E-2</v>
      </c>
      <c r="K49" s="60"/>
      <c r="L49" s="60"/>
      <c r="M49" s="60"/>
      <c r="N49" s="60"/>
      <c r="O49" s="60"/>
    </row>
    <row r="50" spans="1:15" ht="25.5">
      <c r="A50" s="215" t="s">
        <v>118</v>
      </c>
      <c r="B50" s="216" t="s">
        <v>119</v>
      </c>
      <c r="C50" s="216" t="s">
        <v>51</v>
      </c>
      <c r="D50" s="217" t="s">
        <v>120</v>
      </c>
      <c r="E50" s="218" t="s">
        <v>44</v>
      </c>
      <c r="F50" s="229">
        <f>'MEMORIA DE CALCULO'!F730</f>
        <v>760.84999999999991</v>
      </c>
      <c r="G50" s="227">
        <v>153.71</v>
      </c>
      <c r="H50" s="87">
        <f t="shared" si="4"/>
        <v>190.44668999999999</v>
      </c>
      <c r="I50" s="87">
        <f t="shared" si="5"/>
        <v>144901.36408649996</v>
      </c>
      <c r="J50" s="110">
        <f t="shared" si="3"/>
        <v>3.5849332804472465E-2</v>
      </c>
      <c r="K50" s="60"/>
      <c r="L50" s="60"/>
      <c r="M50" s="60"/>
      <c r="N50" s="60"/>
      <c r="O50" s="60"/>
    </row>
    <row r="51" spans="1:15">
      <c r="A51" s="184" t="s">
        <v>121</v>
      </c>
      <c r="B51" s="146"/>
      <c r="C51" s="146"/>
      <c r="D51" s="147" t="s">
        <v>122</v>
      </c>
      <c r="E51" s="146"/>
      <c r="F51" s="166"/>
      <c r="G51" s="166"/>
      <c r="H51" s="166"/>
      <c r="I51" s="169">
        <f>SUM(I52:I52)</f>
        <v>256218.96572369998</v>
      </c>
      <c r="J51" s="170">
        <f t="shared" si="3"/>
        <v>6.338987235181183E-2</v>
      </c>
      <c r="K51" s="60"/>
      <c r="L51" s="60"/>
      <c r="M51" s="60"/>
      <c r="N51" s="60"/>
      <c r="O51" s="60"/>
    </row>
    <row r="52" spans="1:15" ht="38.25">
      <c r="A52" s="215" t="s">
        <v>123</v>
      </c>
      <c r="B52" s="216">
        <v>103324</v>
      </c>
      <c r="C52" s="216" t="s">
        <v>25</v>
      </c>
      <c r="D52" s="217" t="s">
        <v>124</v>
      </c>
      <c r="E52" s="218" t="s">
        <v>44</v>
      </c>
      <c r="F52" s="229">
        <f>'MEMORIA DE CALCULO'!I734</f>
        <v>2371.23</v>
      </c>
      <c r="G52" s="227">
        <v>87.21</v>
      </c>
      <c r="H52" s="87">
        <f>G52*(1+J$5)</f>
        <v>108.05318999999999</v>
      </c>
      <c r="I52" s="87">
        <f>F52*H52</f>
        <v>256218.96572369998</v>
      </c>
      <c r="J52" s="110">
        <f t="shared" si="3"/>
        <v>6.338987235181183E-2</v>
      </c>
      <c r="K52" s="60"/>
      <c r="L52" s="60"/>
      <c r="M52" s="60"/>
      <c r="N52" s="60"/>
      <c r="O52" s="60"/>
    </row>
    <row r="53" spans="1:15">
      <c r="A53" s="184" t="s">
        <v>125</v>
      </c>
      <c r="B53" s="146"/>
      <c r="C53" s="146"/>
      <c r="D53" s="147" t="s">
        <v>126</v>
      </c>
      <c r="E53" s="146"/>
      <c r="F53" s="166"/>
      <c r="G53" s="166"/>
      <c r="H53" s="166"/>
      <c r="I53" s="169">
        <f>SUM(I54:I59)</f>
        <v>788931.1091318999</v>
      </c>
      <c r="J53" s="170">
        <f t="shared" si="3"/>
        <v>0.19518555997987377</v>
      </c>
      <c r="K53" s="60"/>
      <c r="L53" s="60"/>
      <c r="M53" s="60"/>
      <c r="N53" s="60"/>
      <c r="O53" s="60"/>
    </row>
    <row r="54" spans="1:15">
      <c r="A54" s="215" t="s">
        <v>127</v>
      </c>
      <c r="B54" s="216" t="s">
        <v>128</v>
      </c>
      <c r="C54" s="216" t="s">
        <v>51</v>
      </c>
      <c r="D54" s="217" t="s">
        <v>129</v>
      </c>
      <c r="E54" s="218" t="s">
        <v>130</v>
      </c>
      <c r="F54" s="229">
        <f>'MEMORIA DE CALCULO'!H811</f>
        <v>15322.8</v>
      </c>
      <c r="G54" s="227">
        <v>28.72</v>
      </c>
      <c r="H54" s="87">
        <f t="shared" ref="H54:H59" si="6">G54*(1+J$5)</f>
        <v>35.584079999999993</v>
      </c>
      <c r="I54" s="87">
        <f t="shared" ref="I54:I59" si="7">F54*H54</f>
        <v>545247.74102399987</v>
      </c>
      <c r="J54" s="110">
        <f t="shared" si="3"/>
        <v>0.13489705809248004</v>
      </c>
      <c r="K54" s="60"/>
      <c r="L54" s="60"/>
      <c r="M54" s="60"/>
      <c r="N54" s="60"/>
      <c r="O54" s="60"/>
    </row>
    <row r="55" spans="1:15" ht="51">
      <c r="A55" s="215" t="s">
        <v>131</v>
      </c>
      <c r="B55" s="216">
        <v>92580</v>
      </c>
      <c r="C55" s="216" t="s">
        <v>25</v>
      </c>
      <c r="D55" s="217" t="s">
        <v>132</v>
      </c>
      <c r="E55" s="218" t="s">
        <v>44</v>
      </c>
      <c r="F55" s="229">
        <f>'MEMORIA DE CALCULO'!F814</f>
        <v>760.84999999999991</v>
      </c>
      <c r="G55" s="227">
        <v>52.38</v>
      </c>
      <c r="H55" s="87">
        <f t="shared" si="6"/>
        <v>64.898820000000001</v>
      </c>
      <c r="I55" s="87">
        <f t="shared" si="7"/>
        <v>49378.267196999994</v>
      </c>
      <c r="J55" s="110">
        <f t="shared" si="3"/>
        <v>1.2216433883926016E-2</v>
      </c>
      <c r="K55" s="60"/>
      <c r="L55" s="60"/>
      <c r="M55" s="60"/>
      <c r="N55" s="60"/>
      <c r="O55" s="60"/>
    </row>
    <row r="56" spans="1:15" ht="25.5">
      <c r="A56" s="215" t="s">
        <v>133</v>
      </c>
      <c r="B56" s="216">
        <v>94213</v>
      </c>
      <c r="C56" s="216" t="s">
        <v>25</v>
      </c>
      <c r="D56" s="217" t="s">
        <v>134</v>
      </c>
      <c r="E56" s="218" t="s">
        <v>44</v>
      </c>
      <c r="F56" s="229">
        <f>'MEMORIA DE CALCULO'!F817</f>
        <v>760.84999999999991</v>
      </c>
      <c r="G56" s="227">
        <v>69.25</v>
      </c>
      <c r="H56" s="87">
        <f t="shared" si="6"/>
        <v>85.800749999999994</v>
      </c>
      <c r="I56" s="87">
        <f t="shared" si="7"/>
        <v>65281.500637499987</v>
      </c>
      <c r="J56" s="110">
        <f t="shared" si="3"/>
        <v>1.6150974541082028E-2</v>
      </c>
      <c r="K56" s="60"/>
      <c r="L56" s="60"/>
      <c r="M56" s="60"/>
      <c r="N56" s="60"/>
      <c r="O56" s="60"/>
    </row>
    <row r="57" spans="1:15" ht="25.5">
      <c r="A57" s="215" t="s">
        <v>135</v>
      </c>
      <c r="B57" s="216">
        <v>94228</v>
      </c>
      <c r="C57" s="216" t="s">
        <v>25</v>
      </c>
      <c r="D57" s="217" t="s">
        <v>136</v>
      </c>
      <c r="E57" s="218" t="s">
        <v>80</v>
      </c>
      <c r="F57" s="229">
        <f>'MEMORIA DE CALCULO'!H820</f>
        <v>174.44000000000003</v>
      </c>
      <c r="G57" s="227">
        <v>90.76</v>
      </c>
      <c r="H57" s="87">
        <f t="shared" si="6"/>
        <v>112.45164</v>
      </c>
      <c r="I57" s="87">
        <f t="shared" si="7"/>
        <v>19616.064081600001</v>
      </c>
      <c r="J57" s="110">
        <f t="shared" si="3"/>
        <v>4.8531137992278862E-3</v>
      </c>
      <c r="K57" s="60"/>
      <c r="L57" s="60"/>
      <c r="M57" s="60"/>
      <c r="N57" s="60"/>
      <c r="O57" s="60"/>
    </row>
    <row r="58" spans="1:15" ht="25.5">
      <c r="A58" s="215" t="s">
        <v>137</v>
      </c>
      <c r="B58" s="216">
        <v>94231</v>
      </c>
      <c r="C58" s="216" t="s">
        <v>25</v>
      </c>
      <c r="D58" s="217" t="s">
        <v>138</v>
      </c>
      <c r="E58" s="218" t="s">
        <v>80</v>
      </c>
      <c r="F58" s="229">
        <f>'MEMORIA DE CALCULO'!H838</f>
        <v>278.38000000000005</v>
      </c>
      <c r="G58" s="227">
        <v>53.09</v>
      </c>
      <c r="H58" s="87">
        <f t="shared" si="6"/>
        <v>65.778509999999997</v>
      </c>
      <c r="I58" s="87">
        <f t="shared" si="7"/>
        <v>18311.421613800001</v>
      </c>
      <c r="J58" s="110">
        <f t="shared" si="3"/>
        <v>4.5303386320383592E-3</v>
      </c>
      <c r="K58" s="60"/>
      <c r="L58" s="60"/>
      <c r="M58" s="60"/>
      <c r="N58" s="60"/>
      <c r="O58" s="60"/>
    </row>
    <row r="59" spans="1:15" ht="25.5">
      <c r="A59" s="215" t="s">
        <v>139</v>
      </c>
      <c r="B59" s="216" t="s">
        <v>140</v>
      </c>
      <c r="C59" s="216" t="s">
        <v>51</v>
      </c>
      <c r="D59" s="217" t="s">
        <v>141</v>
      </c>
      <c r="E59" s="218" t="s">
        <v>44</v>
      </c>
      <c r="F59" s="247">
        <f>'MEMORIA DE CALCULO'!F867</f>
        <v>510.76</v>
      </c>
      <c r="G59" s="227">
        <v>143.94999999999999</v>
      </c>
      <c r="H59" s="149">
        <f t="shared" si="6"/>
        <v>178.35404999999997</v>
      </c>
      <c r="I59" s="87">
        <f t="shared" si="7"/>
        <v>91096.114577999979</v>
      </c>
      <c r="J59" s="110">
        <f t="shared" si="3"/>
        <v>2.2537641031119431E-2</v>
      </c>
      <c r="K59" s="60"/>
      <c r="L59" s="60"/>
      <c r="M59" s="60"/>
      <c r="N59" s="60"/>
      <c r="O59" s="60"/>
    </row>
    <row r="60" spans="1:15">
      <c r="A60" s="184" t="s">
        <v>142</v>
      </c>
      <c r="B60" s="146"/>
      <c r="C60" s="146"/>
      <c r="D60" s="147" t="s">
        <v>143</v>
      </c>
      <c r="E60" s="146"/>
      <c r="F60" s="166"/>
      <c r="G60" s="166"/>
      <c r="H60" s="166"/>
      <c r="I60" s="169">
        <f>I61+I64</f>
        <v>160908.58223748</v>
      </c>
      <c r="J60" s="170">
        <f t="shared" si="3"/>
        <v>3.9809599806691388E-2</v>
      </c>
      <c r="K60" s="60"/>
      <c r="L60" s="60"/>
      <c r="M60" s="60"/>
      <c r="N60" s="60"/>
      <c r="O60" s="60"/>
    </row>
    <row r="61" spans="1:15">
      <c r="A61" s="186" t="s">
        <v>144</v>
      </c>
      <c r="B61" s="157"/>
      <c r="C61" s="157"/>
      <c r="D61" s="158" t="s">
        <v>145</v>
      </c>
      <c r="E61" s="157"/>
      <c r="F61" s="152"/>
      <c r="G61" s="152"/>
      <c r="H61" s="152"/>
      <c r="I61" s="153">
        <f>SUM(I62:I63)</f>
        <v>27445.584599999995</v>
      </c>
      <c r="J61" s="154">
        <f t="shared" si="3"/>
        <v>6.7901769078678514E-3</v>
      </c>
      <c r="K61" s="60"/>
      <c r="L61" s="60"/>
      <c r="M61" s="60"/>
      <c r="N61" s="60"/>
      <c r="O61" s="60"/>
    </row>
    <row r="62" spans="1:15" ht="51">
      <c r="A62" s="215" t="s">
        <v>146</v>
      </c>
      <c r="B62" s="216">
        <v>90844</v>
      </c>
      <c r="C62" s="216" t="s">
        <v>25</v>
      </c>
      <c r="D62" s="217" t="s">
        <v>147</v>
      </c>
      <c r="E62" s="218" t="s">
        <v>60</v>
      </c>
      <c r="F62" s="229">
        <f>'MEMORIA DE CALCULO'!H872</f>
        <v>12</v>
      </c>
      <c r="G62" s="227">
        <v>1495.37</v>
      </c>
      <c r="H62" s="87">
        <f>G62*(1+J$5)</f>
        <v>1852.7634299999997</v>
      </c>
      <c r="I62" s="87">
        <f>F62*H62</f>
        <v>22233.161159999996</v>
      </c>
      <c r="J62" s="110">
        <f t="shared" si="3"/>
        <v>5.5005968973798587E-3</v>
      </c>
      <c r="K62" s="60"/>
      <c r="L62" s="60"/>
      <c r="M62" s="60"/>
      <c r="N62" s="60"/>
      <c r="O62" s="60"/>
    </row>
    <row r="63" spans="1:15" ht="51">
      <c r="A63" s="215" t="s">
        <v>148</v>
      </c>
      <c r="B63" s="216">
        <v>90843</v>
      </c>
      <c r="C63" s="216" t="s">
        <v>25</v>
      </c>
      <c r="D63" s="217" t="s">
        <v>149</v>
      </c>
      <c r="E63" s="218" t="s">
        <v>60</v>
      </c>
      <c r="F63" s="229">
        <f>'MEMORIA DE CALCULO'!H895</f>
        <v>3</v>
      </c>
      <c r="G63" s="227">
        <v>1402.32</v>
      </c>
      <c r="H63" s="87">
        <f>G63*(1+J$5)</f>
        <v>1737.4744799999999</v>
      </c>
      <c r="I63" s="87">
        <f>F63*H63</f>
        <v>5212.4234399999996</v>
      </c>
      <c r="J63" s="110">
        <f t="shared" si="3"/>
        <v>1.2895800104879935E-3</v>
      </c>
      <c r="K63" s="60"/>
      <c r="L63" s="60"/>
      <c r="M63" s="60"/>
      <c r="N63" s="60"/>
      <c r="O63" s="60"/>
    </row>
    <row r="64" spans="1:15">
      <c r="A64" s="186" t="s">
        <v>150</v>
      </c>
      <c r="B64" s="157"/>
      <c r="C64" s="157"/>
      <c r="D64" s="158" t="s">
        <v>151</v>
      </c>
      <c r="E64" s="157"/>
      <c r="F64" s="152"/>
      <c r="G64" s="152"/>
      <c r="H64" s="152"/>
      <c r="I64" s="153">
        <f>SUM(I65:I69)</f>
        <v>133462.99763748</v>
      </c>
      <c r="J64" s="154">
        <f t="shared" si="3"/>
        <v>3.3019422898823536E-2</v>
      </c>
      <c r="K64" s="60"/>
      <c r="L64" s="60"/>
      <c r="M64" s="60"/>
      <c r="N64" s="60"/>
      <c r="O64" s="60"/>
    </row>
    <row r="65" spans="1:15">
      <c r="A65" s="215" t="s">
        <v>152</v>
      </c>
      <c r="B65" s="216" t="s">
        <v>153</v>
      </c>
      <c r="C65" s="216" t="s">
        <v>51</v>
      </c>
      <c r="D65" s="217" t="s">
        <v>154</v>
      </c>
      <c r="E65" s="218" t="s">
        <v>44</v>
      </c>
      <c r="F65" s="229">
        <f>'MEMORIA DE CALCULO'!J919</f>
        <v>101.0772</v>
      </c>
      <c r="G65" s="227">
        <v>517.85</v>
      </c>
      <c r="H65" s="87">
        <f>G65*(1+J$5)</f>
        <v>641.61614999999995</v>
      </c>
      <c r="I65" s="87">
        <f>F65*H65</f>
        <v>64852.763916780001</v>
      </c>
      <c r="J65" s="110">
        <f t="shared" si="3"/>
        <v>1.6044902900670045E-2</v>
      </c>
      <c r="K65" s="60"/>
      <c r="L65" s="60"/>
      <c r="M65" s="60"/>
      <c r="N65" s="60"/>
      <c r="O65" s="60"/>
    </row>
    <row r="66" spans="1:15" ht="38.25">
      <c r="A66" s="215" t="s">
        <v>155</v>
      </c>
      <c r="B66" s="216">
        <v>100702</v>
      </c>
      <c r="C66" s="216" t="s">
        <v>25</v>
      </c>
      <c r="D66" s="217" t="s">
        <v>156</v>
      </c>
      <c r="E66" s="218" t="s">
        <v>44</v>
      </c>
      <c r="F66" s="229">
        <f>'MEMORIA DE CALCULO'!J942</f>
        <v>71.88</v>
      </c>
      <c r="G66" s="227">
        <v>514.94000000000005</v>
      </c>
      <c r="H66" s="87">
        <f>G66*(1+J$5)</f>
        <v>638.01066000000003</v>
      </c>
      <c r="I66" s="87">
        <f>F66*H66</f>
        <v>45860.206240799998</v>
      </c>
      <c r="J66" s="110">
        <f t="shared" si="3"/>
        <v>1.1346047750294136E-2</v>
      </c>
      <c r="K66" s="60"/>
      <c r="L66" s="60"/>
      <c r="M66" s="60"/>
      <c r="N66" s="60"/>
      <c r="O66" s="60"/>
    </row>
    <row r="67" spans="1:15">
      <c r="A67" s="215" t="s">
        <v>157</v>
      </c>
      <c r="B67" s="216" t="s">
        <v>158</v>
      </c>
      <c r="C67" s="216" t="s">
        <v>51</v>
      </c>
      <c r="D67" s="217" t="s">
        <v>159</v>
      </c>
      <c r="E67" s="218" t="s">
        <v>44</v>
      </c>
      <c r="F67" s="229">
        <f>'MEMORIA DE CALCULO'!J965</f>
        <v>1.8900000000000001</v>
      </c>
      <c r="G67" s="227">
        <v>514.94000000000005</v>
      </c>
      <c r="H67" s="87">
        <f>G67*(1+J$5)</f>
        <v>638.01066000000003</v>
      </c>
      <c r="I67" s="87">
        <f>F67*H67</f>
        <v>1205.8401474000002</v>
      </c>
      <c r="J67" s="110">
        <f t="shared" si="3"/>
        <v>2.9833097173144018E-4</v>
      </c>
      <c r="K67" s="60"/>
      <c r="L67" s="60"/>
      <c r="M67" s="60"/>
      <c r="N67" s="60"/>
      <c r="O67" s="60"/>
    </row>
    <row r="68" spans="1:15">
      <c r="A68" s="215" t="s">
        <v>160</v>
      </c>
      <c r="B68" s="216" t="s">
        <v>161</v>
      </c>
      <c r="C68" s="216" t="s">
        <v>51</v>
      </c>
      <c r="D68" s="217" t="s">
        <v>162</v>
      </c>
      <c r="E68" s="218" t="s">
        <v>44</v>
      </c>
      <c r="F68" s="229">
        <f>'MEMORIA DE CALCULO'!J988</f>
        <v>7.14</v>
      </c>
      <c r="G68" s="227">
        <v>861.55</v>
      </c>
      <c r="H68" s="87">
        <f>G68*(1+J$5)</f>
        <v>1067.4604499999998</v>
      </c>
      <c r="I68" s="87">
        <f>F68*H68</f>
        <v>7621.6676129999987</v>
      </c>
      <c r="J68" s="110">
        <f t="shared" si="3"/>
        <v>1.8856392450549912E-3</v>
      </c>
      <c r="K68" s="60"/>
      <c r="L68" s="60"/>
      <c r="M68" s="60"/>
      <c r="N68" s="60"/>
      <c r="O68" s="60"/>
    </row>
    <row r="69" spans="1:15" ht="44.25" customHeight="1">
      <c r="A69" s="215" t="s">
        <v>163</v>
      </c>
      <c r="B69" s="216" t="s">
        <v>164</v>
      </c>
      <c r="C69" s="216" t="s">
        <v>51</v>
      </c>
      <c r="D69" s="217" t="s">
        <v>165</v>
      </c>
      <c r="E69" s="218" t="s">
        <v>44</v>
      </c>
      <c r="F69" s="229">
        <f>'MEMORIA DE CALCULO'!J1011</f>
        <v>9.4500000000000011</v>
      </c>
      <c r="G69" s="227">
        <v>1189.0899999999999</v>
      </c>
      <c r="H69" s="87">
        <f>G69*(1+J$5)</f>
        <v>1473.2825099999998</v>
      </c>
      <c r="I69" s="87">
        <f>F69*H69</f>
        <v>13922.5197195</v>
      </c>
      <c r="J69" s="110">
        <f t="shared" si="3"/>
        <v>3.4445020310729223E-3</v>
      </c>
      <c r="K69" s="60"/>
      <c r="L69" s="60"/>
      <c r="M69" s="60"/>
      <c r="N69" s="60"/>
      <c r="O69" s="60"/>
    </row>
    <row r="70" spans="1:15">
      <c r="A70" s="184" t="s">
        <v>166</v>
      </c>
      <c r="B70" s="146"/>
      <c r="C70" s="146"/>
      <c r="D70" s="147" t="s">
        <v>167</v>
      </c>
      <c r="E70" s="146"/>
      <c r="F70" s="166"/>
      <c r="G70" s="166"/>
      <c r="H70" s="166"/>
      <c r="I70" s="169">
        <f>I71+I76+I80</f>
        <v>300622.20340466988</v>
      </c>
      <c r="J70" s="170">
        <f t="shared" si="3"/>
        <v>7.4375458686740531E-2</v>
      </c>
      <c r="K70" s="60"/>
      <c r="L70" s="60"/>
      <c r="M70" s="60"/>
      <c r="N70" s="60"/>
      <c r="O70" s="60"/>
    </row>
    <row r="71" spans="1:15">
      <c r="A71" s="186" t="s">
        <v>168</v>
      </c>
      <c r="B71" s="157"/>
      <c r="C71" s="157"/>
      <c r="D71" s="158" t="s">
        <v>169</v>
      </c>
      <c r="E71" s="157"/>
      <c r="F71" s="152"/>
      <c r="G71" s="152"/>
      <c r="H71" s="152"/>
      <c r="I71" s="153">
        <f>SUM(I72:I75)</f>
        <v>216026.86754669991</v>
      </c>
      <c r="J71" s="154">
        <f t="shared" si="3"/>
        <v>5.34461433003919E-2</v>
      </c>
      <c r="K71" s="60"/>
      <c r="L71" s="60"/>
      <c r="M71" s="60"/>
      <c r="N71" s="60"/>
      <c r="O71" s="60"/>
    </row>
    <row r="72" spans="1:15">
      <c r="A72" s="215" t="s">
        <v>170</v>
      </c>
      <c r="B72" s="216" t="s">
        <v>171</v>
      </c>
      <c r="C72" s="216" t="s">
        <v>51</v>
      </c>
      <c r="D72" s="217" t="s">
        <v>172</v>
      </c>
      <c r="E72" s="218" t="s">
        <v>44</v>
      </c>
      <c r="F72" s="229">
        <f>'MEMORIA DE CALCULO'!J1036</f>
        <v>2916.6549999999988</v>
      </c>
      <c r="G72" s="227">
        <v>7.73</v>
      </c>
      <c r="H72" s="87">
        <f>G72*(1+J$5)</f>
        <v>9.5774699999999999</v>
      </c>
      <c r="I72" s="87">
        <f>F72*H72</f>
        <v>27934.175762849987</v>
      </c>
      <c r="J72" s="110">
        <f t="shared" si="3"/>
        <v>6.9110568410055235E-3</v>
      </c>
      <c r="K72" s="60"/>
      <c r="L72" s="60"/>
      <c r="M72" s="60"/>
      <c r="N72" s="60"/>
      <c r="O72" s="60"/>
    </row>
    <row r="73" spans="1:15">
      <c r="A73" s="215" t="s">
        <v>173</v>
      </c>
      <c r="B73" s="216" t="s">
        <v>174</v>
      </c>
      <c r="C73" s="216" t="s">
        <v>51</v>
      </c>
      <c r="D73" s="217" t="s">
        <v>175</v>
      </c>
      <c r="E73" s="218" t="s">
        <v>44</v>
      </c>
      <c r="F73" s="229">
        <f>'MEMORIA DE CALCULO'!J1059</f>
        <v>2916.6549999999988</v>
      </c>
      <c r="G73" s="227">
        <v>24.69</v>
      </c>
      <c r="H73" s="87">
        <f>G73*(1+J$5)</f>
        <v>30.590909999999997</v>
      </c>
      <c r="I73" s="87">
        <f>F73*H73</f>
        <v>89223.130606049963</v>
      </c>
      <c r="J73" s="110">
        <f t="shared" si="3"/>
        <v>2.2074255291646364E-2</v>
      </c>
      <c r="K73" s="60"/>
      <c r="L73" s="60"/>
      <c r="M73" s="60"/>
      <c r="N73" s="60"/>
      <c r="O73" s="60"/>
    </row>
    <row r="74" spans="1:15">
      <c r="A74" s="215" t="s">
        <v>176</v>
      </c>
      <c r="B74" s="216" t="s">
        <v>177</v>
      </c>
      <c r="C74" s="216" t="s">
        <v>51</v>
      </c>
      <c r="D74" s="217" t="s">
        <v>178</v>
      </c>
      <c r="E74" s="218" t="s">
        <v>44</v>
      </c>
      <c r="F74" s="229">
        <f>'MEMORIA DE CALCULO'!J1082</f>
        <v>2545.6950000000002</v>
      </c>
      <c r="G74" s="227">
        <v>14.6</v>
      </c>
      <c r="H74" s="87">
        <f>G74*(1+J$5)</f>
        <v>18.089399999999998</v>
      </c>
      <c r="I74" s="87">
        <f>F74*H74</f>
        <v>46050.095132999995</v>
      </c>
      <c r="J74" s="110">
        <f>I74/$I$274</f>
        <v>1.1393027225851636E-2</v>
      </c>
      <c r="K74" s="60"/>
      <c r="L74" s="60"/>
      <c r="M74" s="60"/>
      <c r="N74" s="60"/>
      <c r="O74" s="60"/>
    </row>
    <row r="75" spans="1:15" ht="25.5">
      <c r="A75" s="215" t="s">
        <v>179</v>
      </c>
      <c r="B75" s="216" t="s">
        <v>180</v>
      </c>
      <c r="C75" s="216" t="s">
        <v>51</v>
      </c>
      <c r="D75" s="217" t="s">
        <v>181</v>
      </c>
      <c r="E75" s="218" t="s">
        <v>44</v>
      </c>
      <c r="F75" s="229">
        <f>'MEMORIA DE CALCULO'!J1105</f>
        <v>370.95999999999992</v>
      </c>
      <c r="G75" s="227">
        <v>114.92</v>
      </c>
      <c r="H75" s="87">
        <f>G75*(1+J$5)</f>
        <v>142.38587999999999</v>
      </c>
      <c r="I75" s="87">
        <f>F75*H75</f>
        <v>52819.466044799985</v>
      </c>
      <c r="J75" s="110">
        <f t="shared" ref="J75:J138" si="8">I75/$I$274</f>
        <v>1.3067803941888381E-2</v>
      </c>
      <c r="K75" s="60"/>
      <c r="L75" s="60"/>
      <c r="M75" s="60"/>
      <c r="N75" s="60"/>
      <c r="O75" s="60"/>
    </row>
    <row r="76" spans="1:15">
      <c r="A76" s="186" t="s">
        <v>182</v>
      </c>
      <c r="B76" s="157"/>
      <c r="C76" s="157"/>
      <c r="D76" s="158" t="s">
        <v>183</v>
      </c>
      <c r="E76" s="157"/>
      <c r="F76" s="152"/>
      <c r="G76" s="152"/>
      <c r="H76" s="152"/>
      <c r="I76" s="153">
        <f>SUM(I77:I79)</f>
        <v>43853.339992769994</v>
      </c>
      <c r="J76" s="154">
        <f t="shared" si="8"/>
        <v>1.084953885630786E-2</v>
      </c>
      <c r="K76" s="60"/>
      <c r="L76" s="60"/>
      <c r="M76" s="60"/>
      <c r="N76" s="60"/>
      <c r="O76" s="60"/>
    </row>
    <row r="77" spans="1:15">
      <c r="A77" s="215" t="s">
        <v>184</v>
      </c>
      <c r="B77" s="216" t="s">
        <v>171</v>
      </c>
      <c r="C77" s="216" t="s">
        <v>51</v>
      </c>
      <c r="D77" s="217" t="s">
        <v>172</v>
      </c>
      <c r="E77" s="218" t="s">
        <v>44</v>
      </c>
      <c r="F77" s="229">
        <f>'MEMORIA DE CALCULO'!J1117</f>
        <v>752.74649999999997</v>
      </c>
      <c r="G77" s="227">
        <v>7.73</v>
      </c>
      <c r="H77" s="87">
        <f>G77*(1+J$5)</f>
        <v>9.5774699999999999</v>
      </c>
      <c r="I77" s="87">
        <f>F77*H77</f>
        <v>7209.4070213549994</v>
      </c>
      <c r="J77" s="110">
        <f t="shared" si="8"/>
        <v>1.7836438825874045E-3</v>
      </c>
      <c r="K77" s="60"/>
      <c r="L77" s="60"/>
      <c r="M77" s="60"/>
      <c r="N77" s="60"/>
      <c r="O77" s="60"/>
    </row>
    <row r="78" spans="1:15">
      <c r="A78" s="215" t="s">
        <v>185</v>
      </c>
      <c r="B78" s="216" t="s">
        <v>174</v>
      </c>
      <c r="C78" s="216" t="s">
        <v>51</v>
      </c>
      <c r="D78" s="217" t="s">
        <v>175</v>
      </c>
      <c r="E78" s="218" t="s">
        <v>44</v>
      </c>
      <c r="F78" s="229">
        <f>'MEMORIA DE CALCULO'!J1121</f>
        <v>752.74649999999997</v>
      </c>
      <c r="G78" s="227">
        <v>24.69</v>
      </c>
      <c r="H78" s="87">
        <f>G78*(1+J$5)</f>
        <v>30.590909999999997</v>
      </c>
      <c r="I78" s="87">
        <f>F78*H78</f>
        <v>23027.200434314997</v>
      </c>
      <c r="J78" s="110">
        <f t="shared" si="8"/>
        <v>5.6970462433483847E-3</v>
      </c>
      <c r="K78" s="60"/>
      <c r="L78" s="60"/>
      <c r="M78" s="60"/>
      <c r="N78" s="60"/>
      <c r="O78" s="60"/>
    </row>
    <row r="79" spans="1:15">
      <c r="A79" s="215" t="s">
        <v>186</v>
      </c>
      <c r="B79" s="216" t="s">
        <v>177</v>
      </c>
      <c r="C79" s="216" t="s">
        <v>51</v>
      </c>
      <c r="D79" s="217" t="s">
        <v>178</v>
      </c>
      <c r="E79" s="218" t="s">
        <v>44</v>
      </c>
      <c r="F79" s="229">
        <f>'MEMORIA DE CALCULO'!J1125</f>
        <v>752.74649999999997</v>
      </c>
      <c r="G79" s="227">
        <v>14.6</v>
      </c>
      <c r="H79" s="87">
        <f>G79*(1+J$5)</f>
        <v>18.089399999999998</v>
      </c>
      <c r="I79" s="87">
        <f>F79*H79</f>
        <v>13616.732537099997</v>
      </c>
      <c r="J79" s="110">
        <f t="shared" si="8"/>
        <v>3.3688487303720704E-3</v>
      </c>
      <c r="K79" s="60"/>
      <c r="L79" s="60"/>
      <c r="M79" s="60"/>
      <c r="N79" s="60"/>
      <c r="O79" s="60"/>
    </row>
    <row r="80" spans="1:15">
      <c r="A80" s="186" t="s">
        <v>187</v>
      </c>
      <c r="B80" s="157"/>
      <c r="C80" s="157"/>
      <c r="D80" s="158" t="s">
        <v>188</v>
      </c>
      <c r="E80" s="157"/>
      <c r="F80" s="152"/>
      <c r="G80" s="152"/>
      <c r="H80" s="152"/>
      <c r="I80" s="153">
        <f>SUM(I81:I83)</f>
        <v>40741.995865199999</v>
      </c>
      <c r="J80" s="154">
        <f t="shared" si="8"/>
        <v>1.0079776530040777E-2</v>
      </c>
      <c r="K80" s="60"/>
      <c r="L80" s="60"/>
      <c r="M80" s="60"/>
      <c r="N80" s="60"/>
      <c r="O80" s="60"/>
    </row>
    <row r="81" spans="1:15">
      <c r="A81" s="215" t="s">
        <v>189</v>
      </c>
      <c r="B81" s="216" t="s">
        <v>171</v>
      </c>
      <c r="C81" s="216" t="s">
        <v>51</v>
      </c>
      <c r="D81" s="217" t="s">
        <v>172</v>
      </c>
      <c r="E81" s="218" t="s">
        <v>44</v>
      </c>
      <c r="F81" s="229">
        <f>'MEMORIA DE CALCULO'!H1130</f>
        <v>699.34</v>
      </c>
      <c r="G81" s="227">
        <v>7.73</v>
      </c>
      <c r="H81" s="87">
        <f>G81*(1+J$5)</f>
        <v>9.5774699999999999</v>
      </c>
      <c r="I81" s="87">
        <f>F81*H81</f>
        <v>6697.9078698000003</v>
      </c>
      <c r="J81" s="110">
        <f t="shared" si="8"/>
        <v>1.6570963967931776E-3</v>
      </c>
      <c r="K81" s="60"/>
      <c r="L81" s="60"/>
      <c r="M81" s="60"/>
      <c r="N81" s="60"/>
      <c r="O81" s="60"/>
    </row>
    <row r="82" spans="1:15">
      <c r="A82" s="215" t="s">
        <v>190</v>
      </c>
      <c r="B82" s="216" t="s">
        <v>174</v>
      </c>
      <c r="C82" s="216" t="s">
        <v>51</v>
      </c>
      <c r="D82" s="217" t="s">
        <v>175</v>
      </c>
      <c r="E82" s="218" t="s">
        <v>44</v>
      </c>
      <c r="F82" s="229">
        <f>'MEMORIA DE CALCULO'!H1151</f>
        <v>699.34</v>
      </c>
      <c r="G82" s="227">
        <v>24.69</v>
      </c>
      <c r="H82" s="87">
        <f>G82*(1+J$5)</f>
        <v>30.590909999999997</v>
      </c>
      <c r="I82" s="87">
        <f>F82*H82</f>
        <v>21393.446999399999</v>
      </c>
      <c r="J82" s="110">
        <f t="shared" si="8"/>
        <v>5.2928473527585453E-3</v>
      </c>
      <c r="K82" s="60"/>
      <c r="L82" s="60"/>
      <c r="M82" s="60"/>
      <c r="N82" s="60"/>
      <c r="O82" s="60"/>
    </row>
    <row r="83" spans="1:15">
      <c r="A83" s="215" t="s">
        <v>191</v>
      </c>
      <c r="B83" s="216" t="s">
        <v>177</v>
      </c>
      <c r="C83" s="216" t="s">
        <v>51</v>
      </c>
      <c r="D83" s="217" t="s">
        <v>178</v>
      </c>
      <c r="E83" s="218" t="s">
        <v>44</v>
      </c>
      <c r="F83" s="229">
        <f>'MEMORIA DE CALCULO'!H1172</f>
        <v>699.34</v>
      </c>
      <c r="G83" s="227">
        <v>14.6</v>
      </c>
      <c r="H83" s="87">
        <f>G83*(1+J$5)</f>
        <v>18.089399999999998</v>
      </c>
      <c r="I83" s="87">
        <f>F83*H83</f>
        <v>12650.640995999998</v>
      </c>
      <c r="J83" s="110">
        <f t="shared" si="8"/>
        <v>3.1298327804890544E-3</v>
      </c>
      <c r="K83" s="60"/>
      <c r="L83" s="60"/>
      <c r="M83" s="60"/>
      <c r="N83" s="60"/>
      <c r="O83" s="60"/>
    </row>
    <row r="84" spans="1:15">
      <c r="A84" s="184" t="s">
        <v>192</v>
      </c>
      <c r="B84" s="146"/>
      <c r="C84" s="146"/>
      <c r="D84" s="147" t="s">
        <v>193</v>
      </c>
      <c r="E84" s="146"/>
      <c r="F84" s="166"/>
      <c r="G84" s="166"/>
      <c r="H84" s="166"/>
      <c r="I84" s="169">
        <f>I85+I88+I91</f>
        <v>109768.14911800499</v>
      </c>
      <c r="J84" s="170">
        <f t="shared" si="8"/>
        <v>2.7157197131099643E-2</v>
      </c>
      <c r="K84" s="60"/>
      <c r="L84" s="60"/>
      <c r="M84" s="60"/>
      <c r="N84" s="60"/>
      <c r="O84" s="60"/>
    </row>
    <row r="85" spans="1:15">
      <c r="A85" s="186" t="s">
        <v>194</v>
      </c>
      <c r="B85" s="157"/>
      <c r="C85" s="157"/>
      <c r="D85" s="158" t="s">
        <v>169</v>
      </c>
      <c r="E85" s="157"/>
      <c r="F85" s="152"/>
      <c r="G85" s="152"/>
      <c r="H85" s="152"/>
      <c r="I85" s="153">
        <f>SUM(I86:I87)</f>
        <v>57499.536594149999</v>
      </c>
      <c r="J85" s="154">
        <f t="shared" si="8"/>
        <v>1.422567714570379E-2</v>
      </c>
      <c r="K85" s="60"/>
      <c r="L85" s="60"/>
      <c r="M85" s="60"/>
      <c r="N85" s="60"/>
      <c r="O85" s="60"/>
    </row>
    <row r="86" spans="1:15" ht="25.5">
      <c r="A86" s="215" t="s">
        <v>195</v>
      </c>
      <c r="B86" s="216">
        <v>88485</v>
      </c>
      <c r="C86" s="216" t="s">
        <v>25</v>
      </c>
      <c r="D86" s="217" t="s">
        <v>196</v>
      </c>
      <c r="E86" s="218" t="s">
        <v>44</v>
      </c>
      <c r="F86" s="229">
        <f>'MEMORIA DE CALCULO'!J1195</f>
        <v>2545.6950000000002</v>
      </c>
      <c r="G86" s="227">
        <v>5.23</v>
      </c>
      <c r="H86" s="87">
        <f>G86*(1+J$5)</f>
        <v>6.4799699999999998</v>
      </c>
      <c r="I86" s="87">
        <f>F86*H86</f>
        <v>16496.02722915</v>
      </c>
      <c r="J86" s="110">
        <f t="shared" si="8"/>
        <v>4.0812008487126072E-3</v>
      </c>
      <c r="K86" s="60"/>
      <c r="L86" s="60"/>
      <c r="M86" s="60"/>
      <c r="N86" s="60"/>
      <c r="O86" s="60"/>
    </row>
    <row r="87" spans="1:15" ht="25.5">
      <c r="A87" s="215" t="s">
        <v>197</v>
      </c>
      <c r="B87" s="216">
        <v>104642</v>
      </c>
      <c r="C87" s="216" t="s">
        <v>25</v>
      </c>
      <c r="D87" s="217" t="s">
        <v>198</v>
      </c>
      <c r="E87" s="218" t="s">
        <v>44</v>
      </c>
      <c r="F87" s="229">
        <f>'MEMORIA DE CALCULO'!J1218</f>
        <v>2545.6950000000002</v>
      </c>
      <c r="G87" s="227">
        <v>13</v>
      </c>
      <c r="H87" s="87">
        <f>G87*(1+J$5)</f>
        <v>16.106999999999999</v>
      </c>
      <c r="I87" s="87">
        <f>F87*H87</f>
        <v>41003.509364999998</v>
      </c>
      <c r="J87" s="110">
        <f t="shared" si="8"/>
        <v>1.0144476296991183E-2</v>
      </c>
      <c r="K87" s="60"/>
      <c r="L87" s="60"/>
      <c r="M87" s="60"/>
      <c r="N87" s="60"/>
      <c r="O87" s="60"/>
    </row>
    <row r="88" spans="1:15">
      <c r="A88" s="186" t="s">
        <v>199</v>
      </c>
      <c r="B88" s="157"/>
      <c r="C88" s="157"/>
      <c r="D88" s="158" t="s">
        <v>183</v>
      </c>
      <c r="E88" s="157"/>
      <c r="F88" s="152"/>
      <c r="G88" s="152"/>
      <c r="H88" s="152"/>
      <c r="I88" s="153">
        <f>SUM(I89:I90)</f>
        <v>32764.096851254995</v>
      </c>
      <c r="J88" s="154">
        <f t="shared" si="8"/>
        <v>8.1060038286281388E-3</v>
      </c>
      <c r="K88" s="60"/>
      <c r="L88" s="60"/>
      <c r="M88" s="60"/>
      <c r="N88" s="60"/>
      <c r="O88" s="60"/>
    </row>
    <row r="89" spans="1:15" ht="38.25">
      <c r="A89" s="215" t="s">
        <v>200</v>
      </c>
      <c r="B89" s="216">
        <v>88411</v>
      </c>
      <c r="C89" s="216" t="s">
        <v>25</v>
      </c>
      <c r="D89" s="217" t="s">
        <v>201</v>
      </c>
      <c r="E89" s="218" t="s">
        <v>44</v>
      </c>
      <c r="F89" s="229">
        <f>'MEMORIA DE CALCULO'!J1242</f>
        <v>752.74649999999997</v>
      </c>
      <c r="G89" s="227">
        <v>5.96</v>
      </c>
      <c r="H89" s="87">
        <f>G89*(1+J$5)</f>
        <v>7.3844399999999997</v>
      </c>
      <c r="I89" s="87">
        <f>F89*H89</f>
        <v>5558.6113644599991</v>
      </c>
      <c r="J89" s="110">
        <f t="shared" si="8"/>
        <v>1.375228659795722E-3</v>
      </c>
      <c r="K89" s="60"/>
      <c r="L89" s="60"/>
      <c r="M89" s="60"/>
      <c r="N89" s="60"/>
      <c r="O89" s="60"/>
    </row>
    <row r="90" spans="1:15" ht="38.25">
      <c r="A90" s="215" t="s">
        <v>202</v>
      </c>
      <c r="B90" s="216">
        <v>88424</v>
      </c>
      <c r="C90" s="216" t="s">
        <v>25</v>
      </c>
      <c r="D90" s="217" t="s">
        <v>203</v>
      </c>
      <c r="E90" s="218" t="s">
        <v>44</v>
      </c>
      <c r="F90" s="229">
        <f>'MEMORIA DE CALCULO'!J1246</f>
        <v>752.74649999999997</v>
      </c>
      <c r="G90" s="227">
        <v>29.17</v>
      </c>
      <c r="H90" s="87">
        <f>G90*(1+J$5)</f>
        <v>36.141629999999999</v>
      </c>
      <c r="I90" s="87">
        <f>F90*H90</f>
        <v>27205.485486794998</v>
      </c>
      <c r="J90" s="110">
        <f t="shared" si="8"/>
        <v>6.7307751688324181E-3</v>
      </c>
      <c r="K90" s="60"/>
      <c r="L90" s="60"/>
      <c r="M90" s="60"/>
      <c r="N90" s="60"/>
      <c r="O90" s="60"/>
    </row>
    <row r="91" spans="1:15">
      <c r="A91" s="186" t="s">
        <v>204</v>
      </c>
      <c r="B91" s="157"/>
      <c r="C91" s="157"/>
      <c r="D91" s="158" t="s">
        <v>188</v>
      </c>
      <c r="E91" s="157"/>
      <c r="F91" s="152"/>
      <c r="G91" s="152"/>
      <c r="H91" s="152"/>
      <c r="I91" s="153">
        <f>SUM(I92:I93)</f>
        <v>19504.515672599999</v>
      </c>
      <c r="J91" s="154">
        <f t="shared" si="8"/>
        <v>4.8255161567677136E-3</v>
      </c>
      <c r="K91" s="60"/>
      <c r="L91" s="60"/>
      <c r="M91" s="60"/>
      <c r="N91" s="60"/>
      <c r="O91" s="60"/>
    </row>
    <row r="92" spans="1:15" ht="25.5">
      <c r="A92" s="215" t="s">
        <v>205</v>
      </c>
      <c r="B92" s="216">
        <v>88484</v>
      </c>
      <c r="C92" s="216" t="s">
        <v>25</v>
      </c>
      <c r="D92" s="217" t="s">
        <v>206</v>
      </c>
      <c r="E92" s="218" t="s">
        <v>44</v>
      </c>
      <c r="F92" s="229">
        <f>'MEMORIA DE CALCULO'!H1251</f>
        <v>699.34</v>
      </c>
      <c r="G92" s="227">
        <v>6.48</v>
      </c>
      <c r="H92" s="87">
        <f>G92*(1+J$5)</f>
        <v>8.0287199999999999</v>
      </c>
      <c r="I92" s="87">
        <f>F92*H92</f>
        <v>5614.8050448000004</v>
      </c>
      <c r="J92" s="110">
        <f t="shared" si="8"/>
        <v>1.389131261477334E-3</v>
      </c>
      <c r="K92" s="60"/>
      <c r="L92" s="60"/>
      <c r="M92" s="60"/>
      <c r="N92" s="60"/>
      <c r="O92" s="60"/>
    </row>
    <row r="93" spans="1:15" ht="25.5">
      <c r="A93" s="215" t="s">
        <v>207</v>
      </c>
      <c r="B93" s="216">
        <v>104640</v>
      </c>
      <c r="C93" s="216" t="s">
        <v>25</v>
      </c>
      <c r="D93" s="217" t="s">
        <v>208</v>
      </c>
      <c r="E93" s="218" t="s">
        <v>44</v>
      </c>
      <c r="F93" s="229">
        <f>'MEMORIA DE CALCULO'!H1272</f>
        <v>699.34</v>
      </c>
      <c r="G93" s="227">
        <v>16.03</v>
      </c>
      <c r="H93" s="87">
        <f>G93*(1+J$5)</f>
        <v>19.861169999999998</v>
      </c>
      <c r="I93" s="87">
        <f>F93*H93</f>
        <v>13889.710627799999</v>
      </c>
      <c r="J93" s="110">
        <f t="shared" si="8"/>
        <v>3.4363848952903798E-3</v>
      </c>
      <c r="K93" s="60"/>
      <c r="L93" s="60"/>
      <c r="M93" s="60"/>
      <c r="N93" s="60"/>
      <c r="O93" s="60"/>
    </row>
    <row r="94" spans="1:15">
      <c r="A94" s="184" t="s">
        <v>209</v>
      </c>
      <c r="B94" s="146"/>
      <c r="C94" s="146"/>
      <c r="D94" s="147" t="s">
        <v>210</v>
      </c>
      <c r="E94" s="146"/>
      <c r="F94" s="166"/>
      <c r="G94" s="166"/>
      <c r="H94" s="166"/>
      <c r="I94" s="169">
        <f>I95+I101</f>
        <v>382256.75143949996</v>
      </c>
      <c r="J94" s="170">
        <f t="shared" si="8"/>
        <v>9.4572260140564621E-2</v>
      </c>
      <c r="K94" s="60"/>
      <c r="L94" s="60"/>
      <c r="M94" s="60"/>
      <c r="N94" s="60"/>
      <c r="O94" s="60"/>
    </row>
    <row r="95" spans="1:15">
      <c r="A95" s="186" t="s">
        <v>211</v>
      </c>
      <c r="B95" s="157"/>
      <c r="C95" s="157"/>
      <c r="D95" s="158" t="s">
        <v>212</v>
      </c>
      <c r="E95" s="157"/>
      <c r="F95" s="152"/>
      <c r="G95" s="152"/>
      <c r="H95" s="152"/>
      <c r="I95" s="153">
        <f>SUM(I96:I100)</f>
        <v>284107.99449479999</v>
      </c>
      <c r="J95" s="154">
        <f t="shared" si="8"/>
        <v>7.0289759597951432E-2</v>
      </c>
      <c r="K95" s="60"/>
      <c r="L95" s="60"/>
      <c r="M95" s="60"/>
      <c r="N95" s="60"/>
      <c r="O95" s="60"/>
    </row>
    <row r="96" spans="1:15" ht="51">
      <c r="A96" s="215" t="s">
        <v>213</v>
      </c>
      <c r="B96" s="216">
        <v>87755</v>
      </c>
      <c r="C96" s="216" t="s">
        <v>25</v>
      </c>
      <c r="D96" s="217" t="s">
        <v>214</v>
      </c>
      <c r="E96" s="218" t="s">
        <v>44</v>
      </c>
      <c r="F96" s="229">
        <f>'MEMORIA DE CALCULO'!H1295</f>
        <v>1271.6099999999999</v>
      </c>
      <c r="G96" s="227">
        <v>55.84</v>
      </c>
      <c r="H96" s="87">
        <f>G96*(1+J$5)</f>
        <v>69.185760000000002</v>
      </c>
      <c r="I96" s="87">
        <f>F96*H96</f>
        <v>87977.304273599992</v>
      </c>
      <c r="J96" s="110">
        <f t="shared" si="8"/>
        <v>2.1766031534816075E-2</v>
      </c>
      <c r="K96" s="60"/>
      <c r="L96" s="60"/>
      <c r="M96" s="60"/>
      <c r="N96" s="60"/>
      <c r="O96" s="60"/>
    </row>
    <row r="97" spans="1:15" ht="25.5">
      <c r="A97" s="215" t="s">
        <v>215</v>
      </c>
      <c r="B97" s="216">
        <v>101727</v>
      </c>
      <c r="C97" s="216" t="s">
        <v>25</v>
      </c>
      <c r="D97" s="217" t="s">
        <v>216</v>
      </c>
      <c r="E97" s="218" t="s">
        <v>44</v>
      </c>
      <c r="F97" s="229">
        <f>'MEMORIA DE CALCULO'!H1298</f>
        <v>530.75</v>
      </c>
      <c r="G97" s="227">
        <v>198.24</v>
      </c>
      <c r="H97" s="87">
        <f>G97*(1+J$5)</f>
        <v>245.61936</v>
      </c>
      <c r="I97" s="87">
        <f>F97*H97</f>
        <v>130362.47532</v>
      </c>
      <c r="J97" s="110">
        <f t="shared" si="8"/>
        <v>3.2252337943290042E-2</v>
      </c>
      <c r="K97" s="60"/>
      <c r="L97" s="60"/>
      <c r="M97" s="60"/>
      <c r="N97" s="60"/>
      <c r="O97" s="60"/>
    </row>
    <row r="98" spans="1:15" ht="38.25">
      <c r="A98" s="215" t="s">
        <v>217</v>
      </c>
      <c r="B98" s="216">
        <v>97097</v>
      </c>
      <c r="C98" s="216" t="s">
        <v>25</v>
      </c>
      <c r="D98" s="217" t="s">
        <v>218</v>
      </c>
      <c r="E98" s="218" t="s">
        <v>44</v>
      </c>
      <c r="F98" s="229">
        <f>'MEMORIA DE CALCULO'!H1302</f>
        <v>125.28</v>
      </c>
      <c r="G98" s="227">
        <v>36.28</v>
      </c>
      <c r="H98" s="87">
        <f>G98*(1+J$5)</f>
        <v>44.950919999999996</v>
      </c>
      <c r="I98" s="87">
        <f>F98*H98</f>
        <v>5631.4512575999997</v>
      </c>
      <c r="J98" s="110">
        <f t="shared" si="8"/>
        <v>1.3932496189984198E-3</v>
      </c>
      <c r="K98" s="60"/>
      <c r="L98" s="60"/>
      <c r="M98" s="60"/>
      <c r="N98" s="60"/>
      <c r="O98" s="60"/>
    </row>
    <row r="99" spans="1:15" ht="38.25">
      <c r="A99" s="215" t="s">
        <v>219</v>
      </c>
      <c r="B99" s="218">
        <v>104595</v>
      </c>
      <c r="C99" s="216" t="s">
        <v>25</v>
      </c>
      <c r="D99" s="217" t="s">
        <v>220</v>
      </c>
      <c r="E99" s="218" t="s">
        <v>44</v>
      </c>
      <c r="F99" s="229">
        <f>'MEMORIA DE CALCULO'!H1305</f>
        <v>740.8599999999999</v>
      </c>
      <c r="G99" s="227">
        <v>57.79</v>
      </c>
      <c r="H99" s="87">
        <f>G99*(1+J$5)</f>
        <v>71.601809999999986</v>
      </c>
      <c r="I99" s="87">
        <f>F99*H99</f>
        <v>53046.916956599984</v>
      </c>
      <c r="J99" s="110">
        <f t="shared" si="8"/>
        <v>1.312407645171052E-2</v>
      </c>
      <c r="K99" s="60"/>
      <c r="L99" s="60"/>
      <c r="M99" s="60"/>
      <c r="N99" s="60"/>
      <c r="O99" s="60"/>
    </row>
    <row r="100" spans="1:15" ht="25.5">
      <c r="A100" s="215" t="s">
        <v>221</v>
      </c>
      <c r="B100" s="216">
        <v>104619</v>
      </c>
      <c r="C100" s="216" t="s">
        <v>25</v>
      </c>
      <c r="D100" s="217" t="s">
        <v>222</v>
      </c>
      <c r="E100" s="218" t="s">
        <v>80</v>
      </c>
      <c r="F100" s="229">
        <f>'MEMORIA DE CALCULO'!H1308</f>
        <v>440.85</v>
      </c>
      <c r="G100" s="227">
        <v>12.98</v>
      </c>
      <c r="H100" s="87">
        <f>G100*(1+J$5)</f>
        <v>16.08222</v>
      </c>
      <c r="I100" s="87">
        <f>F100*H100</f>
        <v>7089.8466870000002</v>
      </c>
      <c r="J100" s="110">
        <f t="shared" si="8"/>
        <v>1.7540640491363702E-3</v>
      </c>
      <c r="K100" s="60"/>
      <c r="L100" s="60"/>
      <c r="M100" s="60"/>
      <c r="N100" s="60"/>
      <c r="O100" s="60"/>
    </row>
    <row r="101" spans="1:15">
      <c r="A101" s="186" t="s">
        <v>223</v>
      </c>
      <c r="B101" s="157"/>
      <c r="C101" s="157"/>
      <c r="D101" s="158" t="s">
        <v>224</v>
      </c>
      <c r="E101" s="157"/>
      <c r="F101" s="152"/>
      <c r="G101" s="152"/>
      <c r="H101" s="152"/>
      <c r="I101" s="153">
        <f>SUM(I102:I102)</f>
        <v>98148.75694469997</v>
      </c>
      <c r="J101" s="154">
        <f t="shared" si="8"/>
        <v>2.4282500542613192E-2</v>
      </c>
      <c r="K101" s="60"/>
      <c r="L101" s="60"/>
      <c r="M101" s="60"/>
      <c r="N101" s="60"/>
      <c r="O101" s="60"/>
    </row>
    <row r="102" spans="1:15" ht="38.25">
      <c r="A102" s="215" t="s">
        <v>225</v>
      </c>
      <c r="B102" s="216">
        <v>92397</v>
      </c>
      <c r="C102" s="216" t="s">
        <v>25</v>
      </c>
      <c r="D102" s="217" t="s">
        <v>226</v>
      </c>
      <c r="E102" s="218" t="s">
        <v>44</v>
      </c>
      <c r="F102" s="229">
        <f>'MEMORIA DE CALCULO'!H1332</f>
        <v>860.39</v>
      </c>
      <c r="G102" s="227">
        <v>92.07</v>
      </c>
      <c r="H102" s="87">
        <f>G102*(1+J$5)</f>
        <v>114.07472999999997</v>
      </c>
      <c r="I102" s="87">
        <f>F102*H102</f>
        <v>98148.75694469997</v>
      </c>
      <c r="J102" s="110">
        <f t="shared" si="8"/>
        <v>2.4282500542613192E-2</v>
      </c>
      <c r="K102" s="60"/>
      <c r="L102" s="60"/>
      <c r="M102" s="60"/>
      <c r="N102" s="60"/>
      <c r="O102" s="60"/>
    </row>
    <row r="103" spans="1:15">
      <c r="A103" s="184" t="s">
        <v>227</v>
      </c>
      <c r="B103" s="146"/>
      <c r="C103" s="146"/>
      <c r="D103" s="147" t="s">
        <v>228</v>
      </c>
      <c r="E103" s="146"/>
      <c r="F103" s="166"/>
      <c r="G103" s="166"/>
      <c r="H103" s="166"/>
      <c r="I103" s="169">
        <f>I104+I112+I119+I132+I139+I147</f>
        <v>142653.33054000002</v>
      </c>
      <c r="J103" s="170">
        <f t="shared" si="8"/>
        <v>3.5293157896995504E-2</v>
      </c>
      <c r="K103" s="60"/>
      <c r="L103" s="60"/>
      <c r="M103" s="60"/>
      <c r="N103" s="60"/>
      <c r="O103" s="60"/>
    </row>
    <row r="104" spans="1:15">
      <c r="A104" s="186" t="s">
        <v>229</v>
      </c>
      <c r="B104" s="157"/>
      <c r="C104" s="157"/>
      <c r="D104" s="158" t="s">
        <v>230</v>
      </c>
      <c r="E104" s="157"/>
      <c r="F104" s="152"/>
      <c r="G104" s="152"/>
      <c r="H104" s="152"/>
      <c r="I104" s="153">
        <f>SUM(I105:I111)</f>
        <v>93847.943490000005</v>
      </c>
      <c r="J104" s="154">
        <f t="shared" si="8"/>
        <v>2.3218457468626309E-2</v>
      </c>
      <c r="K104" s="60"/>
      <c r="L104" s="60"/>
      <c r="M104" s="60"/>
      <c r="N104" s="60"/>
      <c r="O104" s="60"/>
    </row>
    <row r="105" spans="1:15" ht="25.5">
      <c r="A105" s="215" t="s">
        <v>231</v>
      </c>
      <c r="B105" s="216" t="s">
        <v>232</v>
      </c>
      <c r="C105" s="216" t="s">
        <v>51</v>
      </c>
      <c r="D105" s="217" t="s">
        <v>233</v>
      </c>
      <c r="E105" s="218" t="s">
        <v>234</v>
      </c>
      <c r="F105" s="229">
        <f>'MEMORIA DE CALCULO'!G1339</f>
        <v>150</v>
      </c>
      <c r="G105" s="227">
        <v>71.239999999999995</v>
      </c>
      <c r="H105" s="87">
        <f t="shared" ref="H105:H111" si="9">G105*(1+J$5)</f>
        <v>88.266359999999992</v>
      </c>
      <c r="I105" s="87">
        <f t="shared" ref="I105:I111" si="10">F105*H105</f>
        <v>13239.953999999998</v>
      </c>
      <c r="J105" s="110">
        <f t="shared" si="8"/>
        <v>3.2756318082593364E-3</v>
      </c>
      <c r="K105" s="60"/>
      <c r="L105" s="60"/>
      <c r="M105" s="60"/>
      <c r="N105" s="60"/>
      <c r="O105" s="60"/>
    </row>
    <row r="106" spans="1:15" ht="25.5">
      <c r="A106" s="215" t="s">
        <v>235</v>
      </c>
      <c r="B106" s="216" t="s">
        <v>236</v>
      </c>
      <c r="C106" s="216" t="s">
        <v>51</v>
      </c>
      <c r="D106" s="217" t="s">
        <v>237</v>
      </c>
      <c r="E106" s="218" t="s">
        <v>234</v>
      </c>
      <c r="F106" s="229">
        <f>'MEMORIA DE CALCULO'!G1363</f>
        <v>50</v>
      </c>
      <c r="G106" s="227">
        <v>992.63</v>
      </c>
      <c r="H106" s="87">
        <f t="shared" si="9"/>
        <v>1229.8685699999999</v>
      </c>
      <c r="I106" s="87">
        <f t="shared" si="10"/>
        <v>61493.428499999995</v>
      </c>
      <c r="J106" s="110">
        <f t="shared" si="8"/>
        <v>1.5213786270973542E-2</v>
      </c>
      <c r="K106" s="60"/>
      <c r="L106" s="60"/>
      <c r="M106" s="60"/>
      <c r="N106" s="60"/>
      <c r="O106" s="60"/>
    </row>
    <row r="107" spans="1:15" ht="25.5">
      <c r="A107" s="215" t="s">
        <v>238</v>
      </c>
      <c r="B107" s="216" t="s">
        <v>239</v>
      </c>
      <c r="C107" s="216" t="s">
        <v>240</v>
      </c>
      <c r="D107" s="217" t="s">
        <v>241</v>
      </c>
      <c r="E107" s="218" t="s">
        <v>234</v>
      </c>
      <c r="F107" s="229">
        <v>25</v>
      </c>
      <c r="G107" s="227">
        <v>142.88999999999999</v>
      </c>
      <c r="H107" s="87">
        <f>G107*(1+J$5)</f>
        <v>177.04070999999996</v>
      </c>
      <c r="I107" s="87">
        <f>F107*H107</f>
        <v>4426.0177499999991</v>
      </c>
      <c r="J107" s="110">
        <f t="shared" si="8"/>
        <v>1.0950192520170704E-3</v>
      </c>
      <c r="K107" s="60"/>
      <c r="L107" s="60"/>
      <c r="M107" s="60"/>
      <c r="N107" s="60"/>
      <c r="O107" s="60"/>
    </row>
    <row r="108" spans="1:15" ht="38.25">
      <c r="A108" s="215" t="s">
        <v>242</v>
      </c>
      <c r="B108" s="216">
        <v>92988</v>
      </c>
      <c r="C108" s="216" t="s">
        <v>109</v>
      </c>
      <c r="D108" s="217" t="s">
        <v>243</v>
      </c>
      <c r="E108" s="218" t="s">
        <v>80</v>
      </c>
      <c r="F108" s="220">
        <v>150</v>
      </c>
      <c r="G108" s="227">
        <v>58.29</v>
      </c>
      <c r="H108" s="87">
        <f t="shared" si="9"/>
        <v>72.221309999999988</v>
      </c>
      <c r="I108" s="87">
        <f t="shared" si="10"/>
        <v>10833.196499999998</v>
      </c>
      <c r="J108" s="110">
        <f t="shared" si="8"/>
        <v>2.6801877892116328E-3</v>
      </c>
      <c r="K108" s="60"/>
      <c r="L108" s="60"/>
      <c r="M108" s="60"/>
      <c r="N108" s="60"/>
      <c r="O108" s="60"/>
    </row>
    <row r="109" spans="1:15">
      <c r="A109" s="215" t="s">
        <v>244</v>
      </c>
      <c r="B109" s="216" t="s">
        <v>245</v>
      </c>
      <c r="C109" s="216" t="s">
        <v>51</v>
      </c>
      <c r="D109" s="217" t="s">
        <v>246</v>
      </c>
      <c r="E109" s="218" t="s">
        <v>234</v>
      </c>
      <c r="F109" s="229">
        <f>'MEMORIA DE CALCULO'!G1392</f>
        <v>15</v>
      </c>
      <c r="G109" s="227">
        <v>33.299999999999997</v>
      </c>
      <c r="H109" s="87">
        <f t="shared" si="9"/>
        <v>41.25869999999999</v>
      </c>
      <c r="I109" s="87">
        <f t="shared" si="10"/>
        <v>618.88049999999987</v>
      </c>
      <c r="J109" s="110">
        <f t="shared" si="8"/>
        <v>1.5311417632655236E-4</v>
      </c>
      <c r="K109" s="60"/>
      <c r="L109" s="60"/>
      <c r="M109" s="60"/>
      <c r="N109" s="60"/>
      <c r="O109" s="60"/>
    </row>
    <row r="110" spans="1:15">
      <c r="A110" s="215" t="s">
        <v>247</v>
      </c>
      <c r="B110" s="216" t="s">
        <v>248</v>
      </c>
      <c r="C110" s="216" t="s">
        <v>51</v>
      </c>
      <c r="D110" s="217" t="s">
        <v>249</v>
      </c>
      <c r="E110" s="218" t="s">
        <v>234</v>
      </c>
      <c r="F110" s="229">
        <f>'MEMORIA DE CALCULO'!G1415</f>
        <v>26</v>
      </c>
      <c r="G110" s="227">
        <v>33.71</v>
      </c>
      <c r="H110" s="87">
        <f>G110*(1+J$5)</f>
        <v>41.766689999999997</v>
      </c>
      <c r="I110" s="87">
        <f>F110*H110</f>
        <v>1085.9339399999999</v>
      </c>
      <c r="J110" s="110">
        <f t="shared" si="8"/>
        <v>2.6866556753387408E-4</v>
      </c>
      <c r="K110" s="60"/>
      <c r="L110" s="60"/>
      <c r="M110" s="60"/>
      <c r="N110" s="60"/>
      <c r="O110" s="60"/>
    </row>
    <row r="111" spans="1:15">
      <c r="A111" s="215" t="s">
        <v>250</v>
      </c>
      <c r="B111" s="216" t="s">
        <v>251</v>
      </c>
      <c r="C111" s="216" t="s">
        <v>240</v>
      </c>
      <c r="D111" s="217" t="s">
        <v>252</v>
      </c>
      <c r="E111" s="218" t="s">
        <v>234</v>
      </c>
      <c r="F111" s="229">
        <f>'MEMORIA DE CALCULO'!G1438</f>
        <v>85</v>
      </c>
      <c r="G111" s="227">
        <v>20.420000000000002</v>
      </c>
      <c r="H111" s="87">
        <f t="shared" si="9"/>
        <v>25.300380000000001</v>
      </c>
      <c r="I111" s="87">
        <f t="shared" si="10"/>
        <v>2150.5322999999999</v>
      </c>
      <c r="J111" s="110">
        <f t="shared" si="8"/>
        <v>5.3205260430429821E-4</v>
      </c>
      <c r="K111" s="60"/>
      <c r="L111" s="60"/>
      <c r="M111" s="60"/>
      <c r="N111" s="60"/>
      <c r="O111" s="60"/>
    </row>
    <row r="112" spans="1:15">
      <c r="A112" s="186" t="s">
        <v>253</v>
      </c>
      <c r="B112" s="157"/>
      <c r="C112" s="157"/>
      <c r="D112" s="158" t="s">
        <v>254</v>
      </c>
      <c r="E112" s="157"/>
      <c r="F112" s="152"/>
      <c r="G112" s="152"/>
      <c r="H112" s="152"/>
      <c r="I112" s="153">
        <f>SUM(I113:I118)</f>
        <v>13361.375999999998</v>
      </c>
      <c r="J112" s="154">
        <f t="shared" si="8"/>
        <v>3.3056722272383197E-3</v>
      </c>
      <c r="K112" s="60"/>
      <c r="L112" s="60"/>
      <c r="M112" s="60"/>
      <c r="N112" s="60"/>
      <c r="O112" s="60"/>
    </row>
    <row r="113" spans="1:15" ht="38.25">
      <c r="A113" s="215" t="s">
        <v>255</v>
      </c>
      <c r="B113" s="216">
        <v>97667</v>
      </c>
      <c r="C113" s="216" t="s">
        <v>109</v>
      </c>
      <c r="D113" s="217" t="s">
        <v>256</v>
      </c>
      <c r="E113" s="218" t="s">
        <v>80</v>
      </c>
      <c r="F113" s="220">
        <v>50</v>
      </c>
      <c r="G113" s="227">
        <v>10.24</v>
      </c>
      <c r="H113" s="87">
        <f t="shared" ref="H113:H118" si="11">G113*(1+J$5)</f>
        <v>12.687359999999998</v>
      </c>
      <c r="I113" s="87">
        <f t="shared" ref="I113:I118" si="12">F113*H113</f>
        <v>634.36799999999994</v>
      </c>
      <c r="J113" s="110">
        <f t="shared" si="8"/>
        <v>1.5694586242081043E-4</v>
      </c>
      <c r="K113" s="60"/>
      <c r="L113" s="60"/>
      <c r="M113" s="60"/>
      <c r="N113" s="60"/>
      <c r="O113" s="60"/>
    </row>
    <row r="114" spans="1:15" ht="25.5">
      <c r="A114" s="215" t="s">
        <v>257</v>
      </c>
      <c r="B114" s="216">
        <v>97668</v>
      </c>
      <c r="C114" s="216" t="s">
        <v>109</v>
      </c>
      <c r="D114" s="217" t="s">
        <v>258</v>
      </c>
      <c r="E114" s="218" t="s">
        <v>80</v>
      </c>
      <c r="F114" s="220">
        <v>50</v>
      </c>
      <c r="G114" s="227">
        <v>14.57</v>
      </c>
      <c r="H114" s="87">
        <f t="shared" si="11"/>
        <v>18.052229999999998</v>
      </c>
      <c r="I114" s="87">
        <f t="shared" si="12"/>
        <v>902.61149999999986</v>
      </c>
      <c r="J114" s="110">
        <f t="shared" si="8"/>
        <v>2.2331066557336015E-4</v>
      </c>
      <c r="K114" s="60"/>
      <c r="L114" s="60"/>
      <c r="M114" s="60"/>
      <c r="N114" s="60"/>
      <c r="O114" s="60"/>
    </row>
    <row r="115" spans="1:15" ht="38.25">
      <c r="A115" s="215" t="s">
        <v>259</v>
      </c>
      <c r="B115" s="216">
        <v>91855</v>
      </c>
      <c r="C115" s="216" t="s">
        <v>109</v>
      </c>
      <c r="D115" s="217" t="s">
        <v>260</v>
      </c>
      <c r="E115" s="218" t="s">
        <v>80</v>
      </c>
      <c r="F115" s="220">
        <v>150</v>
      </c>
      <c r="G115" s="227">
        <v>14.03</v>
      </c>
      <c r="H115" s="87">
        <f t="shared" si="11"/>
        <v>17.383169999999996</v>
      </c>
      <c r="I115" s="87">
        <f t="shared" si="12"/>
        <v>2607.4754999999996</v>
      </c>
      <c r="J115" s="110">
        <f t="shared" si="8"/>
        <v>6.4510267082928821E-4</v>
      </c>
      <c r="K115" s="60"/>
      <c r="L115" s="60"/>
      <c r="M115" s="60"/>
      <c r="N115" s="60"/>
      <c r="O115" s="60"/>
    </row>
    <row r="116" spans="1:15" ht="45.75" customHeight="1">
      <c r="A116" s="215" t="s">
        <v>261</v>
      </c>
      <c r="B116" s="216">
        <v>91845</v>
      </c>
      <c r="C116" s="216" t="s">
        <v>109</v>
      </c>
      <c r="D116" s="217" t="s">
        <v>262</v>
      </c>
      <c r="E116" s="218" t="s">
        <v>80</v>
      </c>
      <c r="F116" s="220">
        <v>300</v>
      </c>
      <c r="G116" s="227">
        <v>9.4</v>
      </c>
      <c r="H116" s="87">
        <f t="shared" si="11"/>
        <v>11.646599999999999</v>
      </c>
      <c r="I116" s="87">
        <f t="shared" si="12"/>
        <v>3493.98</v>
      </c>
      <c r="J116" s="110">
        <f t="shared" si="8"/>
        <v>8.6442838286462009E-4</v>
      </c>
      <c r="K116" s="60"/>
      <c r="L116" s="60"/>
      <c r="M116" s="60"/>
      <c r="N116" s="60"/>
      <c r="O116" s="60"/>
    </row>
    <row r="117" spans="1:15" ht="45" customHeight="1">
      <c r="A117" s="215" t="s">
        <v>263</v>
      </c>
      <c r="B117" s="216">
        <v>91857</v>
      </c>
      <c r="C117" s="216" t="s">
        <v>25</v>
      </c>
      <c r="D117" s="217" t="s">
        <v>264</v>
      </c>
      <c r="E117" s="218" t="s">
        <v>80</v>
      </c>
      <c r="F117" s="220">
        <v>50</v>
      </c>
      <c r="G117" s="227">
        <v>18.46</v>
      </c>
      <c r="H117" s="87">
        <f t="shared" si="11"/>
        <v>22.871939999999999</v>
      </c>
      <c r="I117" s="87">
        <f t="shared" si="12"/>
        <v>1143.597</v>
      </c>
      <c r="J117" s="110">
        <f t="shared" si="8"/>
        <v>2.8293170120001574E-4</v>
      </c>
      <c r="K117" s="60"/>
      <c r="L117" s="60"/>
      <c r="M117" s="60"/>
      <c r="N117" s="60"/>
      <c r="O117" s="60"/>
    </row>
    <row r="118" spans="1:15" ht="25.5">
      <c r="A118" s="215" t="s">
        <v>265</v>
      </c>
      <c r="B118" s="216">
        <v>91937</v>
      </c>
      <c r="C118" s="216" t="s">
        <v>109</v>
      </c>
      <c r="D118" s="217" t="s">
        <v>266</v>
      </c>
      <c r="E118" s="218" t="s">
        <v>234</v>
      </c>
      <c r="F118" s="229">
        <f>F105+F107</f>
        <v>175</v>
      </c>
      <c r="G118" s="227">
        <v>21.12</v>
      </c>
      <c r="H118" s="87">
        <f t="shared" si="11"/>
        <v>26.167679999999997</v>
      </c>
      <c r="I118" s="87">
        <f t="shared" si="12"/>
        <v>4579.3439999999991</v>
      </c>
      <c r="J118" s="110">
        <f t="shared" si="8"/>
        <v>1.1329529443502252E-3</v>
      </c>
      <c r="K118" s="60"/>
      <c r="L118" s="60"/>
      <c r="M118" s="60"/>
      <c r="N118" s="60"/>
      <c r="O118" s="60"/>
    </row>
    <row r="119" spans="1:15">
      <c r="A119" s="186" t="s">
        <v>267</v>
      </c>
      <c r="B119" s="157"/>
      <c r="C119" s="157"/>
      <c r="D119" s="158" t="s">
        <v>268</v>
      </c>
      <c r="E119" s="157"/>
      <c r="F119" s="152"/>
      <c r="G119" s="152"/>
      <c r="H119" s="152"/>
      <c r="I119" s="153">
        <f>SUM(I120:I131)</f>
        <v>23219.169750000001</v>
      </c>
      <c r="J119" s="154">
        <f t="shared" si="8"/>
        <v>5.7445404262335808E-3</v>
      </c>
      <c r="K119" s="60"/>
      <c r="L119" s="60"/>
      <c r="M119" s="60"/>
      <c r="N119" s="60"/>
      <c r="O119" s="60"/>
    </row>
    <row r="120" spans="1:15" ht="25.5">
      <c r="A120" s="215" t="s">
        <v>269</v>
      </c>
      <c r="B120" s="216">
        <v>91926</v>
      </c>
      <c r="C120" s="216" t="s">
        <v>109</v>
      </c>
      <c r="D120" s="217" t="s">
        <v>270</v>
      </c>
      <c r="E120" s="218" t="s">
        <v>80</v>
      </c>
      <c r="F120" s="220">
        <v>600</v>
      </c>
      <c r="G120" s="227">
        <v>5.16</v>
      </c>
      <c r="H120" s="87">
        <f t="shared" ref="H120:H127" si="13">G120*(1+J$5)</f>
        <v>6.3932399999999996</v>
      </c>
      <c r="I120" s="87">
        <f t="shared" ref="I120:I127" si="14">F120*H120</f>
        <v>3835.944</v>
      </c>
      <c r="J120" s="110">
        <f t="shared" si="8"/>
        <v>9.490320118258382E-4</v>
      </c>
      <c r="K120" s="60"/>
      <c r="L120" s="60"/>
      <c r="M120" s="60"/>
      <c r="N120" s="60"/>
      <c r="O120" s="60"/>
    </row>
    <row r="121" spans="1:15" ht="25.5">
      <c r="A121" s="215" t="s">
        <v>271</v>
      </c>
      <c r="B121" s="216">
        <v>91928</v>
      </c>
      <c r="C121" s="216" t="s">
        <v>109</v>
      </c>
      <c r="D121" s="217" t="s">
        <v>272</v>
      </c>
      <c r="E121" s="218" t="s">
        <v>80</v>
      </c>
      <c r="F121" s="220">
        <v>100</v>
      </c>
      <c r="G121" s="227">
        <v>7.8</v>
      </c>
      <c r="H121" s="87">
        <f t="shared" si="13"/>
        <v>9.6641999999999992</v>
      </c>
      <c r="I121" s="87">
        <f t="shared" si="14"/>
        <v>966.42</v>
      </c>
      <c r="J121" s="110">
        <f t="shared" si="8"/>
        <v>2.3909721228170344E-4</v>
      </c>
      <c r="K121" s="60"/>
      <c r="L121" s="60"/>
      <c r="M121" s="60"/>
      <c r="N121" s="60"/>
      <c r="O121" s="60"/>
    </row>
    <row r="122" spans="1:15" ht="25.5">
      <c r="A122" s="215" t="s">
        <v>273</v>
      </c>
      <c r="B122" s="216">
        <v>91930</v>
      </c>
      <c r="C122" s="216" t="s">
        <v>109</v>
      </c>
      <c r="D122" s="217" t="s">
        <v>274</v>
      </c>
      <c r="E122" s="218" t="s">
        <v>80</v>
      </c>
      <c r="F122" s="220">
        <v>100</v>
      </c>
      <c r="G122" s="227">
        <v>10.8</v>
      </c>
      <c r="H122" s="87">
        <f t="shared" si="13"/>
        <v>13.3812</v>
      </c>
      <c r="I122" s="87">
        <f t="shared" si="14"/>
        <v>1338.12</v>
      </c>
      <c r="J122" s="110">
        <f t="shared" si="8"/>
        <v>3.3105767854389701E-4</v>
      </c>
      <c r="K122" s="60"/>
      <c r="L122" s="60"/>
      <c r="M122" s="60"/>
      <c r="N122" s="60"/>
      <c r="O122" s="60"/>
    </row>
    <row r="123" spans="1:15" ht="25.5">
      <c r="A123" s="215" t="s">
        <v>275</v>
      </c>
      <c r="B123" s="216">
        <v>91932</v>
      </c>
      <c r="C123" s="216" t="s">
        <v>109</v>
      </c>
      <c r="D123" s="217" t="s">
        <v>276</v>
      </c>
      <c r="E123" s="218" t="s">
        <v>80</v>
      </c>
      <c r="F123" s="220">
        <v>75</v>
      </c>
      <c r="G123" s="227">
        <v>18.920000000000002</v>
      </c>
      <c r="H123" s="87">
        <f t="shared" si="13"/>
        <v>23.441880000000001</v>
      </c>
      <c r="I123" s="87">
        <f t="shared" si="14"/>
        <v>1758.1410000000001</v>
      </c>
      <c r="J123" s="110">
        <f t="shared" si="8"/>
        <v>4.3497300542017588E-4</v>
      </c>
      <c r="K123" s="60"/>
      <c r="L123" s="60"/>
      <c r="M123" s="60"/>
      <c r="N123" s="60"/>
      <c r="O123" s="60"/>
    </row>
    <row r="124" spans="1:15" ht="25.5">
      <c r="A124" s="215" t="s">
        <v>277</v>
      </c>
      <c r="B124" s="216">
        <v>91934</v>
      </c>
      <c r="C124" s="216" t="s">
        <v>109</v>
      </c>
      <c r="D124" s="217" t="s">
        <v>278</v>
      </c>
      <c r="E124" s="218" t="s">
        <v>80</v>
      </c>
      <c r="F124" s="220">
        <v>50</v>
      </c>
      <c r="G124" s="227">
        <v>27.42</v>
      </c>
      <c r="H124" s="87">
        <f t="shared" si="13"/>
        <v>33.973379999999999</v>
      </c>
      <c r="I124" s="87">
        <f t="shared" si="14"/>
        <v>1698.6689999999999</v>
      </c>
      <c r="J124" s="110">
        <f t="shared" si="8"/>
        <v>4.2025933081822484E-4</v>
      </c>
      <c r="K124" s="60"/>
      <c r="L124" s="60"/>
      <c r="M124" s="60"/>
      <c r="N124" s="60"/>
      <c r="O124" s="60"/>
    </row>
    <row r="125" spans="1:15" ht="25.5">
      <c r="A125" s="215" t="s">
        <v>279</v>
      </c>
      <c r="B125" s="216">
        <v>101888</v>
      </c>
      <c r="C125" s="216" t="s">
        <v>109</v>
      </c>
      <c r="D125" s="217" t="s">
        <v>280</v>
      </c>
      <c r="E125" s="218" t="s">
        <v>80</v>
      </c>
      <c r="F125" s="220">
        <v>50</v>
      </c>
      <c r="G125" s="227">
        <v>25.44</v>
      </c>
      <c r="H125" s="87">
        <f t="shared" si="13"/>
        <v>31.520159999999997</v>
      </c>
      <c r="I125" s="87">
        <f t="shared" si="14"/>
        <v>1576.0079999999998</v>
      </c>
      <c r="J125" s="110">
        <f t="shared" si="8"/>
        <v>3.8991237695170094E-4</v>
      </c>
      <c r="K125" s="60"/>
      <c r="L125" s="60"/>
      <c r="M125" s="60"/>
      <c r="N125" s="60"/>
      <c r="O125" s="60"/>
    </row>
    <row r="126" spans="1:15" ht="25.5">
      <c r="A126" s="215" t="s">
        <v>281</v>
      </c>
      <c r="B126" s="216">
        <v>91929</v>
      </c>
      <c r="C126" s="216" t="s">
        <v>109</v>
      </c>
      <c r="D126" s="217" t="s">
        <v>282</v>
      </c>
      <c r="E126" s="218" t="s">
        <v>80</v>
      </c>
      <c r="F126" s="220">
        <v>100</v>
      </c>
      <c r="G126" s="227">
        <v>8.26</v>
      </c>
      <c r="H126" s="87">
        <f t="shared" si="13"/>
        <v>10.234139999999998</v>
      </c>
      <c r="I126" s="87">
        <f t="shared" si="14"/>
        <v>1023.4139999999999</v>
      </c>
      <c r="J126" s="110">
        <f t="shared" si="8"/>
        <v>2.5319781710857311E-4</v>
      </c>
      <c r="K126" s="60"/>
      <c r="L126" s="60"/>
      <c r="M126" s="60"/>
      <c r="N126" s="60"/>
      <c r="O126" s="60"/>
    </row>
    <row r="127" spans="1:15" ht="25.5">
      <c r="A127" s="215" t="s">
        <v>283</v>
      </c>
      <c r="B127" s="216">
        <v>91931</v>
      </c>
      <c r="C127" s="216" t="s">
        <v>109</v>
      </c>
      <c r="D127" s="217" t="s">
        <v>284</v>
      </c>
      <c r="E127" s="218" t="s">
        <v>80</v>
      </c>
      <c r="F127" s="220">
        <v>100</v>
      </c>
      <c r="G127" s="227">
        <v>11.55</v>
      </c>
      <c r="H127" s="87">
        <f t="shared" si="13"/>
        <v>14.310449999999999</v>
      </c>
      <c r="I127" s="87">
        <f t="shared" si="14"/>
        <v>1431.0449999999998</v>
      </c>
      <c r="J127" s="110">
        <f t="shared" si="8"/>
        <v>3.5404779510944543E-4</v>
      </c>
      <c r="K127" s="60"/>
      <c r="L127" s="60"/>
      <c r="M127" s="60"/>
      <c r="N127" s="60"/>
      <c r="O127" s="60"/>
    </row>
    <row r="128" spans="1:15" ht="25.5">
      <c r="A128" s="215" t="s">
        <v>285</v>
      </c>
      <c r="B128" s="216">
        <v>91933</v>
      </c>
      <c r="C128" s="216" t="s">
        <v>109</v>
      </c>
      <c r="D128" s="217" t="s">
        <v>286</v>
      </c>
      <c r="E128" s="218" t="s">
        <v>80</v>
      </c>
      <c r="F128" s="220">
        <v>75</v>
      </c>
      <c r="G128" s="227">
        <v>18.309999999999999</v>
      </c>
      <c r="H128" s="87">
        <f>G128*(1+J$5)</f>
        <v>22.686089999999997</v>
      </c>
      <c r="I128" s="87">
        <f>F128*H128</f>
        <v>1701.4567499999998</v>
      </c>
      <c r="J128" s="110">
        <f t="shared" si="8"/>
        <v>4.2094903431519131E-4</v>
      </c>
      <c r="K128" s="60"/>
      <c r="L128" s="60"/>
      <c r="M128" s="60"/>
      <c r="N128" s="60"/>
      <c r="O128" s="60"/>
    </row>
    <row r="129" spans="1:15" ht="25.5">
      <c r="A129" s="215" t="s">
        <v>287</v>
      </c>
      <c r="B129" s="216">
        <v>91935</v>
      </c>
      <c r="C129" s="216" t="s">
        <v>109</v>
      </c>
      <c r="D129" s="217" t="s">
        <v>288</v>
      </c>
      <c r="E129" s="218" t="s">
        <v>80</v>
      </c>
      <c r="F129" s="220">
        <v>50</v>
      </c>
      <c r="G129" s="227">
        <v>28.56</v>
      </c>
      <c r="H129" s="87">
        <f>G129*(1+J$5)</f>
        <v>35.385839999999995</v>
      </c>
      <c r="I129" s="87">
        <f>F129*H129</f>
        <v>1769.2919999999997</v>
      </c>
      <c r="J129" s="110">
        <f t="shared" si="8"/>
        <v>4.377318194080416E-4</v>
      </c>
      <c r="K129" s="60"/>
      <c r="L129" s="60"/>
      <c r="M129" s="60"/>
      <c r="N129" s="60"/>
      <c r="O129" s="60"/>
    </row>
    <row r="130" spans="1:15" ht="38.25">
      <c r="A130" s="215" t="s">
        <v>289</v>
      </c>
      <c r="B130" s="216">
        <v>92986</v>
      </c>
      <c r="C130" s="216" t="s">
        <v>109</v>
      </c>
      <c r="D130" s="217" t="s">
        <v>290</v>
      </c>
      <c r="E130" s="218" t="s">
        <v>80</v>
      </c>
      <c r="F130" s="220">
        <v>50</v>
      </c>
      <c r="G130" s="227">
        <v>40.51</v>
      </c>
      <c r="H130" s="87">
        <f>G130*(1+J$5)</f>
        <v>50.191889999999994</v>
      </c>
      <c r="I130" s="87">
        <f>F130*H130</f>
        <v>2509.5944999999997</v>
      </c>
      <c r="J130" s="110">
        <f t="shared" si="8"/>
        <v>6.2088641471357725E-4</v>
      </c>
      <c r="K130" s="60"/>
      <c r="L130" s="60"/>
      <c r="M130" s="60"/>
      <c r="N130" s="60"/>
      <c r="O130" s="60"/>
    </row>
    <row r="131" spans="1:15" ht="38.25">
      <c r="A131" s="215" t="s">
        <v>291</v>
      </c>
      <c r="B131" s="216">
        <v>92988</v>
      </c>
      <c r="C131" s="216" t="s">
        <v>109</v>
      </c>
      <c r="D131" s="217" t="s">
        <v>243</v>
      </c>
      <c r="E131" s="218" t="s">
        <v>80</v>
      </c>
      <c r="F131" s="220">
        <v>50</v>
      </c>
      <c r="G131" s="227">
        <v>58.29</v>
      </c>
      <c r="H131" s="87">
        <f>G131*(1+J$5)</f>
        <v>72.221309999999988</v>
      </c>
      <c r="I131" s="87">
        <f>F131*H131</f>
        <v>3611.0654999999992</v>
      </c>
      <c r="J131" s="110">
        <f t="shared" si="8"/>
        <v>8.9339592973721089E-4</v>
      </c>
      <c r="K131" s="60"/>
      <c r="L131" s="60"/>
      <c r="M131" s="60"/>
      <c r="N131" s="60"/>
      <c r="O131" s="60"/>
    </row>
    <row r="132" spans="1:15">
      <c r="A132" s="186" t="s">
        <v>292</v>
      </c>
      <c r="B132" s="157"/>
      <c r="C132" s="157"/>
      <c r="D132" s="158" t="s">
        <v>293</v>
      </c>
      <c r="E132" s="157"/>
      <c r="F132" s="152"/>
      <c r="G132" s="152"/>
      <c r="H132" s="152"/>
      <c r="I132" s="153">
        <f>SUM(I133:I138)</f>
        <v>3205.98684</v>
      </c>
      <c r="J132" s="154">
        <f t="shared" si="8"/>
        <v>7.9317741360467248E-4</v>
      </c>
      <c r="K132" s="60"/>
      <c r="L132" s="60"/>
      <c r="M132" s="60"/>
      <c r="N132" s="60"/>
      <c r="O132" s="60"/>
    </row>
    <row r="133" spans="1:15">
      <c r="A133" s="215" t="s">
        <v>294</v>
      </c>
      <c r="B133" s="216" t="s">
        <v>295</v>
      </c>
      <c r="C133" s="216" t="s">
        <v>240</v>
      </c>
      <c r="D133" s="217" t="s">
        <v>296</v>
      </c>
      <c r="E133" s="218" t="s">
        <v>297</v>
      </c>
      <c r="F133" s="220">
        <v>5</v>
      </c>
      <c r="G133" s="227">
        <v>43.15</v>
      </c>
      <c r="H133" s="87">
        <f t="shared" ref="H133:H138" si="15">G133*(1+J$5)</f>
        <v>53.462849999999996</v>
      </c>
      <c r="I133" s="87">
        <f t="shared" ref="I133:I138" si="16">F133*H133</f>
        <v>267.31424999999996</v>
      </c>
      <c r="J133" s="110">
        <f t="shared" si="8"/>
        <v>6.6134901986894247E-5</v>
      </c>
      <c r="K133" s="60"/>
      <c r="L133" s="60"/>
      <c r="M133" s="60"/>
      <c r="N133" s="60"/>
      <c r="O133" s="60"/>
    </row>
    <row r="134" spans="1:15" ht="25.5">
      <c r="A134" s="215" t="s">
        <v>298</v>
      </c>
      <c r="B134" s="216" t="s">
        <v>299</v>
      </c>
      <c r="C134" s="216" t="s">
        <v>51</v>
      </c>
      <c r="D134" s="217" t="s">
        <v>300</v>
      </c>
      <c r="E134" s="218" t="s">
        <v>60</v>
      </c>
      <c r="F134" s="220">
        <v>1</v>
      </c>
      <c r="G134" s="227">
        <v>825.96</v>
      </c>
      <c r="H134" s="87">
        <f t="shared" si="15"/>
        <v>1023.3644399999999</v>
      </c>
      <c r="I134" s="87">
        <f t="shared" si="16"/>
        <v>1023.3644399999999</v>
      </c>
      <c r="J134" s="110">
        <f t="shared" si="8"/>
        <v>2.5318555571307149E-4</v>
      </c>
      <c r="K134" s="60"/>
      <c r="L134" s="60"/>
      <c r="M134" s="60"/>
      <c r="N134" s="60"/>
      <c r="O134" s="60"/>
    </row>
    <row r="135" spans="1:15">
      <c r="A135" s="215" t="s">
        <v>301</v>
      </c>
      <c r="B135" s="216" t="s">
        <v>302</v>
      </c>
      <c r="C135" s="216" t="s">
        <v>51</v>
      </c>
      <c r="D135" s="217" t="s">
        <v>303</v>
      </c>
      <c r="E135" s="218" t="s">
        <v>60</v>
      </c>
      <c r="F135" s="220">
        <v>4</v>
      </c>
      <c r="G135" s="227">
        <v>140.35</v>
      </c>
      <c r="H135" s="87">
        <f t="shared" si="15"/>
        <v>173.89364999999998</v>
      </c>
      <c r="I135" s="87">
        <f t="shared" si="16"/>
        <v>695.57459999999992</v>
      </c>
      <c r="J135" s="110">
        <f t="shared" si="8"/>
        <v>1.7208868586531833E-4</v>
      </c>
      <c r="K135" s="60"/>
      <c r="L135" s="60"/>
      <c r="M135" s="60"/>
      <c r="N135" s="60"/>
      <c r="O135" s="60"/>
    </row>
    <row r="136" spans="1:15" ht="38.25">
      <c r="A136" s="215" t="s">
        <v>304</v>
      </c>
      <c r="B136" s="216">
        <v>100560</v>
      </c>
      <c r="C136" s="216" t="s">
        <v>109</v>
      </c>
      <c r="D136" s="217" t="s">
        <v>305</v>
      </c>
      <c r="E136" s="218" t="s">
        <v>60</v>
      </c>
      <c r="F136" s="220">
        <v>1</v>
      </c>
      <c r="G136" s="227">
        <v>84.73</v>
      </c>
      <c r="H136" s="87">
        <f t="shared" si="15"/>
        <v>104.98047</v>
      </c>
      <c r="I136" s="87">
        <f t="shared" si="16"/>
        <v>104.98047</v>
      </c>
      <c r="J136" s="110">
        <f t="shared" si="8"/>
        <v>2.5972701021318886E-5</v>
      </c>
      <c r="K136" s="60"/>
      <c r="L136" s="60"/>
      <c r="M136" s="60"/>
      <c r="N136" s="60"/>
      <c r="O136" s="60"/>
    </row>
    <row r="137" spans="1:15" ht="38.25">
      <c r="A137" s="215" t="s">
        <v>306</v>
      </c>
      <c r="B137" s="216">
        <v>100562</v>
      </c>
      <c r="C137" s="216" t="s">
        <v>109</v>
      </c>
      <c r="D137" s="217" t="s">
        <v>307</v>
      </c>
      <c r="E137" s="218" t="s">
        <v>60</v>
      </c>
      <c r="F137" s="220">
        <v>1</v>
      </c>
      <c r="G137" s="227">
        <v>246.76</v>
      </c>
      <c r="H137" s="87">
        <f t="shared" si="15"/>
        <v>305.73563999999993</v>
      </c>
      <c r="I137" s="87">
        <f t="shared" si="16"/>
        <v>305.73563999999993</v>
      </c>
      <c r="J137" s="110">
        <f t="shared" si="8"/>
        <v>7.5640548849529655E-5</v>
      </c>
      <c r="K137" s="60"/>
      <c r="L137" s="60"/>
      <c r="M137" s="60"/>
      <c r="N137" s="60"/>
      <c r="O137" s="60"/>
    </row>
    <row r="138" spans="1:15" ht="25.5">
      <c r="A138" s="215" t="s">
        <v>308</v>
      </c>
      <c r="B138" s="216" t="s">
        <v>309</v>
      </c>
      <c r="C138" s="216" t="s">
        <v>240</v>
      </c>
      <c r="D138" s="217" t="s">
        <v>310</v>
      </c>
      <c r="E138" s="218" t="s">
        <v>297</v>
      </c>
      <c r="F138" s="220">
        <v>2</v>
      </c>
      <c r="G138" s="227">
        <v>326.48</v>
      </c>
      <c r="H138" s="87">
        <f t="shared" si="15"/>
        <v>404.50871999999998</v>
      </c>
      <c r="I138" s="87">
        <f t="shared" si="16"/>
        <v>809.01743999999997</v>
      </c>
      <c r="J138" s="110">
        <f t="shared" si="8"/>
        <v>2.0015502016853984E-4</v>
      </c>
      <c r="K138" s="60"/>
      <c r="L138" s="60"/>
      <c r="M138" s="60"/>
      <c r="N138" s="60"/>
      <c r="O138" s="60"/>
    </row>
    <row r="139" spans="1:15">
      <c r="A139" s="186" t="s">
        <v>311</v>
      </c>
      <c r="B139" s="157"/>
      <c r="C139" s="157"/>
      <c r="D139" s="158" t="s">
        <v>312</v>
      </c>
      <c r="E139" s="157"/>
      <c r="F139" s="152"/>
      <c r="G139" s="152"/>
      <c r="H139" s="152"/>
      <c r="I139" s="153">
        <f>SUM(I140:I146)</f>
        <v>2489.1757799999996</v>
      </c>
      <c r="J139" s="154">
        <f t="shared" ref="J139:J202" si="17">I139/$I$274</f>
        <v>6.1583471976690742E-4</v>
      </c>
      <c r="K139" s="60"/>
      <c r="L139" s="60"/>
      <c r="M139" s="60"/>
      <c r="N139" s="60"/>
      <c r="O139" s="60"/>
    </row>
    <row r="140" spans="1:15" ht="38.25">
      <c r="A140" s="215" t="s">
        <v>313</v>
      </c>
      <c r="B140" s="216">
        <v>101878</v>
      </c>
      <c r="C140" s="216" t="s">
        <v>109</v>
      </c>
      <c r="D140" s="217" t="s">
        <v>314</v>
      </c>
      <c r="E140" s="218" t="s">
        <v>60</v>
      </c>
      <c r="F140" s="220">
        <v>1</v>
      </c>
      <c r="G140" s="227">
        <v>416.83</v>
      </c>
      <c r="H140" s="87">
        <f t="shared" ref="H140:H145" si="18">G140*(1+J$5)</f>
        <v>516.45236999999997</v>
      </c>
      <c r="I140" s="87">
        <f t="shared" ref="I140:I145" si="19">F140*H140</f>
        <v>516.45236999999997</v>
      </c>
      <c r="J140" s="110">
        <f t="shared" si="17"/>
        <v>1.2777293717356722E-4</v>
      </c>
      <c r="K140" s="60"/>
      <c r="L140" s="60"/>
      <c r="M140" s="60"/>
      <c r="N140" s="60"/>
      <c r="O140" s="60"/>
    </row>
    <row r="141" spans="1:15" ht="25.5">
      <c r="A141" s="215" t="s">
        <v>315</v>
      </c>
      <c r="B141" s="216">
        <v>93660</v>
      </c>
      <c r="C141" s="216" t="s">
        <v>25</v>
      </c>
      <c r="D141" s="217" t="s">
        <v>316</v>
      </c>
      <c r="E141" s="218" t="s">
        <v>15</v>
      </c>
      <c r="F141" s="220">
        <v>2</v>
      </c>
      <c r="G141" s="227">
        <v>54.28</v>
      </c>
      <c r="H141" s="87">
        <f t="shared" si="18"/>
        <v>67.252919999999989</v>
      </c>
      <c r="I141" s="87">
        <f t="shared" si="19"/>
        <v>134.50583999999998</v>
      </c>
      <c r="J141" s="110">
        <f t="shared" si="17"/>
        <v>3.3277427391412463E-5</v>
      </c>
      <c r="K141" s="60"/>
      <c r="L141" s="60"/>
      <c r="M141" s="60"/>
      <c r="N141" s="60"/>
      <c r="O141" s="60"/>
    </row>
    <row r="142" spans="1:15" ht="25.5">
      <c r="A142" s="215" t="s">
        <v>317</v>
      </c>
      <c r="B142" s="216">
        <v>93661</v>
      </c>
      <c r="C142" s="216" t="s">
        <v>25</v>
      </c>
      <c r="D142" s="217" t="s">
        <v>318</v>
      </c>
      <c r="E142" s="218" t="s">
        <v>15</v>
      </c>
      <c r="F142" s="220">
        <v>8</v>
      </c>
      <c r="G142" s="227">
        <v>54.28</v>
      </c>
      <c r="H142" s="87">
        <f t="shared" si="18"/>
        <v>67.252919999999989</v>
      </c>
      <c r="I142" s="87">
        <f t="shared" si="19"/>
        <v>538.02335999999991</v>
      </c>
      <c r="J142" s="110">
        <f t="shared" si="17"/>
        <v>1.3310970956564985E-4</v>
      </c>
      <c r="K142" s="60"/>
      <c r="L142" s="60"/>
      <c r="M142" s="60"/>
      <c r="N142" s="60"/>
      <c r="O142" s="60"/>
    </row>
    <row r="143" spans="1:15" ht="25.5">
      <c r="A143" s="215" t="s">
        <v>319</v>
      </c>
      <c r="B143" s="216">
        <v>93662</v>
      </c>
      <c r="C143" s="216" t="s">
        <v>25</v>
      </c>
      <c r="D143" s="217" t="s">
        <v>320</v>
      </c>
      <c r="E143" s="218" t="s">
        <v>15</v>
      </c>
      <c r="F143" s="220">
        <v>4</v>
      </c>
      <c r="G143" s="227">
        <v>56.72</v>
      </c>
      <c r="H143" s="87">
        <f t="shared" si="18"/>
        <v>70.276079999999993</v>
      </c>
      <c r="I143" s="87">
        <f t="shared" si="19"/>
        <v>281.10431999999997</v>
      </c>
      <c r="J143" s="110">
        <f t="shared" si="17"/>
        <v>6.9546635285221633E-5</v>
      </c>
      <c r="K143" s="60"/>
      <c r="L143" s="60"/>
      <c r="M143" s="60"/>
      <c r="N143" s="60"/>
      <c r="O143" s="60"/>
    </row>
    <row r="144" spans="1:15" ht="25.5">
      <c r="A144" s="215" t="s">
        <v>321</v>
      </c>
      <c r="B144" s="216">
        <v>93664</v>
      </c>
      <c r="C144" s="216" t="s">
        <v>25</v>
      </c>
      <c r="D144" s="217" t="s">
        <v>322</v>
      </c>
      <c r="E144" s="218" t="s">
        <v>15</v>
      </c>
      <c r="F144" s="220">
        <v>2</v>
      </c>
      <c r="G144" s="227">
        <v>63.54</v>
      </c>
      <c r="H144" s="87">
        <f t="shared" si="18"/>
        <v>78.72605999999999</v>
      </c>
      <c r="I144" s="87">
        <f t="shared" si="19"/>
        <v>157.45211999999998</v>
      </c>
      <c r="J144" s="110">
        <f t="shared" si="17"/>
        <v>3.8954453508665219E-5</v>
      </c>
      <c r="K144" s="60"/>
      <c r="L144" s="60"/>
      <c r="M144" s="60"/>
      <c r="N144" s="60"/>
      <c r="O144" s="60"/>
    </row>
    <row r="145" spans="1:15" ht="25.5">
      <c r="A145" s="215" t="s">
        <v>323</v>
      </c>
      <c r="B145" s="216">
        <v>93665</v>
      </c>
      <c r="C145" s="216" t="s">
        <v>25</v>
      </c>
      <c r="D145" s="217" t="s">
        <v>324</v>
      </c>
      <c r="E145" s="218" t="s">
        <v>15</v>
      </c>
      <c r="F145" s="220">
        <v>2</v>
      </c>
      <c r="G145" s="227">
        <v>69.430000000000007</v>
      </c>
      <c r="H145" s="87">
        <f t="shared" si="18"/>
        <v>86.023769999999999</v>
      </c>
      <c r="I145" s="87">
        <f t="shared" si="19"/>
        <v>172.04754</v>
      </c>
      <c r="J145" s="110">
        <f t="shared" si="17"/>
        <v>4.2565434483894023E-5</v>
      </c>
      <c r="K145" s="60"/>
      <c r="L145" s="60"/>
      <c r="M145" s="60"/>
      <c r="N145" s="60"/>
      <c r="O145" s="60"/>
    </row>
    <row r="146" spans="1:15" ht="38.25">
      <c r="A146" s="215" t="s">
        <v>325</v>
      </c>
      <c r="B146" s="216" t="s">
        <v>326</v>
      </c>
      <c r="C146" s="216" t="s">
        <v>240</v>
      </c>
      <c r="D146" s="217" t="s">
        <v>327</v>
      </c>
      <c r="E146" s="218" t="s">
        <v>15</v>
      </c>
      <c r="F146" s="220">
        <v>1</v>
      </c>
      <c r="G146" s="227">
        <v>556.57000000000005</v>
      </c>
      <c r="H146" s="87">
        <f>G146*(1+J$5)</f>
        <v>689.59023000000002</v>
      </c>
      <c r="I146" s="87">
        <f>F146*H146</f>
        <v>689.59023000000002</v>
      </c>
      <c r="J146" s="110">
        <f t="shared" si="17"/>
        <v>1.7060812235849702E-4</v>
      </c>
      <c r="K146" s="60"/>
      <c r="L146" s="60"/>
      <c r="M146" s="60"/>
      <c r="N146" s="60"/>
      <c r="O146" s="60"/>
    </row>
    <row r="147" spans="1:15">
      <c r="A147" s="186" t="s">
        <v>328</v>
      </c>
      <c r="B147" s="157"/>
      <c r="C147" s="157"/>
      <c r="D147" s="158" t="s">
        <v>329</v>
      </c>
      <c r="E147" s="157"/>
      <c r="F147" s="152"/>
      <c r="G147" s="152"/>
      <c r="H147" s="152"/>
      <c r="I147" s="153">
        <f>SUM(I148:I152)</f>
        <v>6529.67868</v>
      </c>
      <c r="J147" s="154">
        <f t="shared" si="17"/>
        <v>1.6154756415257064E-3</v>
      </c>
      <c r="K147" s="60"/>
      <c r="L147" s="60"/>
      <c r="M147" s="60"/>
      <c r="N147" s="60"/>
      <c r="O147" s="60"/>
    </row>
    <row r="148" spans="1:15">
      <c r="A148" s="215" t="s">
        <v>330</v>
      </c>
      <c r="B148" s="216">
        <v>9392</v>
      </c>
      <c r="C148" s="216" t="s">
        <v>109</v>
      </c>
      <c r="D148" s="217" t="s">
        <v>331</v>
      </c>
      <c r="E148" s="218" t="s">
        <v>80</v>
      </c>
      <c r="F148" s="220">
        <v>150</v>
      </c>
      <c r="G148" s="227">
        <v>29.6</v>
      </c>
      <c r="H148" s="87">
        <f>G148*(1+J$5)</f>
        <v>36.674399999999999</v>
      </c>
      <c r="I148" s="87">
        <f>F148*H148</f>
        <v>5501.16</v>
      </c>
      <c r="J148" s="110">
        <f t="shared" si="17"/>
        <v>1.3610149006804658E-3</v>
      </c>
      <c r="K148" s="60"/>
      <c r="L148" s="60"/>
      <c r="M148" s="60"/>
      <c r="N148" s="60"/>
      <c r="O148" s="60"/>
    </row>
    <row r="149" spans="1:15" ht="25.5">
      <c r="A149" s="215" t="s">
        <v>332</v>
      </c>
      <c r="B149" s="216">
        <v>98111</v>
      </c>
      <c r="C149" s="216" t="s">
        <v>25</v>
      </c>
      <c r="D149" s="217" t="s">
        <v>333</v>
      </c>
      <c r="E149" s="218" t="s">
        <v>60</v>
      </c>
      <c r="F149" s="220">
        <v>4</v>
      </c>
      <c r="G149" s="227">
        <v>57.76</v>
      </c>
      <c r="H149" s="87">
        <f>G149*(1+J$5)</f>
        <v>71.564639999999997</v>
      </c>
      <c r="I149" s="87">
        <f>F149*H149</f>
        <v>286.25855999999999</v>
      </c>
      <c r="J149" s="110">
        <f t="shared" si="17"/>
        <v>7.0821820417390713E-5</v>
      </c>
      <c r="K149" s="60"/>
      <c r="L149" s="60"/>
      <c r="M149" s="60"/>
      <c r="N149" s="60"/>
      <c r="O149" s="60"/>
    </row>
    <row r="150" spans="1:15" ht="25.5">
      <c r="A150" s="215" t="s">
        <v>334</v>
      </c>
      <c r="B150" s="216">
        <v>96985</v>
      </c>
      <c r="C150" s="216" t="s">
        <v>109</v>
      </c>
      <c r="D150" s="217" t="s">
        <v>335</v>
      </c>
      <c r="E150" s="218" t="s">
        <v>60</v>
      </c>
      <c r="F150" s="220">
        <v>4</v>
      </c>
      <c r="G150" s="227">
        <v>86.21</v>
      </c>
      <c r="H150" s="87">
        <f>G150*(1+J$5)</f>
        <v>106.81418999999998</v>
      </c>
      <c r="I150" s="87">
        <f>F150*H150</f>
        <v>427.25675999999993</v>
      </c>
      <c r="J150" s="110">
        <f t="shared" si="17"/>
        <v>1.0570549061951616E-4</v>
      </c>
      <c r="K150" s="60"/>
      <c r="L150" s="60"/>
      <c r="M150" s="60"/>
      <c r="N150" s="60"/>
      <c r="O150" s="60"/>
    </row>
    <row r="151" spans="1:15">
      <c r="A151" s="215" t="s">
        <v>336</v>
      </c>
      <c r="B151" s="218" t="s">
        <v>337</v>
      </c>
      <c r="C151" s="216" t="s">
        <v>240</v>
      </c>
      <c r="D151" s="217" t="s">
        <v>338</v>
      </c>
      <c r="E151" s="218" t="s">
        <v>60</v>
      </c>
      <c r="F151" s="220">
        <v>4</v>
      </c>
      <c r="G151" s="227">
        <v>17.100000000000001</v>
      </c>
      <c r="H151" s="87">
        <f>G151*(1+J$5)</f>
        <v>21.186900000000001</v>
      </c>
      <c r="I151" s="87">
        <f>F151*H151</f>
        <v>84.747600000000006</v>
      </c>
      <c r="J151" s="110">
        <f t="shared" si="17"/>
        <v>2.0966986307780148E-5</v>
      </c>
      <c r="K151" s="60"/>
      <c r="L151" s="60"/>
      <c r="M151" s="60"/>
      <c r="N151" s="60"/>
      <c r="O151" s="60"/>
    </row>
    <row r="152" spans="1:15" ht="25.5">
      <c r="A152" s="215" t="s">
        <v>339</v>
      </c>
      <c r="B152" s="216" t="s">
        <v>340</v>
      </c>
      <c r="C152" s="216" t="s">
        <v>240</v>
      </c>
      <c r="D152" s="217" t="s">
        <v>341</v>
      </c>
      <c r="E152" s="218" t="s">
        <v>60</v>
      </c>
      <c r="F152" s="220">
        <v>8</v>
      </c>
      <c r="G152" s="227">
        <v>23.23</v>
      </c>
      <c r="H152" s="87">
        <f>G152*(1+J$5)</f>
        <v>28.781969999999998</v>
      </c>
      <c r="I152" s="87">
        <f>F152*H152</f>
        <v>230.25575999999998</v>
      </c>
      <c r="J152" s="110">
        <f t="shared" si="17"/>
        <v>5.6966443500553539E-5</v>
      </c>
      <c r="K152" s="60"/>
      <c r="L152" s="60"/>
      <c r="M152" s="60"/>
      <c r="N152" s="60"/>
      <c r="O152" s="60"/>
    </row>
    <row r="153" spans="1:15">
      <c r="A153" s="184" t="s">
        <v>342</v>
      </c>
      <c r="B153" s="146"/>
      <c r="C153" s="146"/>
      <c r="D153" s="147" t="s">
        <v>343</v>
      </c>
      <c r="E153" s="146"/>
      <c r="F153" s="166"/>
      <c r="G153" s="166"/>
      <c r="H153" s="166"/>
      <c r="I153" s="169">
        <f>I154+I165+I174</f>
        <v>46032.155032499999</v>
      </c>
      <c r="J153" s="170">
        <f t="shared" si="17"/>
        <v>1.1388588753947493E-2</v>
      </c>
      <c r="K153" s="60"/>
      <c r="L153" s="60"/>
      <c r="M153" s="60"/>
      <c r="N153" s="60"/>
      <c r="O153" s="60"/>
    </row>
    <row r="154" spans="1:15">
      <c r="A154" s="186" t="s">
        <v>344</v>
      </c>
      <c r="B154" s="157"/>
      <c r="C154" s="157"/>
      <c r="D154" s="158" t="s">
        <v>345</v>
      </c>
      <c r="E154" s="157"/>
      <c r="F154" s="152"/>
      <c r="G154" s="152"/>
      <c r="H154" s="152"/>
      <c r="I154" s="153">
        <f>SUM(I155:I164)</f>
        <v>11589.77946</v>
      </c>
      <c r="J154" s="154">
        <f t="shared" si="17"/>
        <v>2.867370252939453E-3</v>
      </c>
      <c r="K154" s="60"/>
      <c r="L154" s="60"/>
      <c r="M154" s="60"/>
      <c r="N154" s="60"/>
      <c r="O154" s="60"/>
    </row>
    <row r="155" spans="1:15" ht="25.5">
      <c r="A155" s="215" t="s">
        <v>346</v>
      </c>
      <c r="B155" s="216">
        <v>94648</v>
      </c>
      <c r="C155" s="216" t="s">
        <v>109</v>
      </c>
      <c r="D155" s="217" t="s">
        <v>347</v>
      </c>
      <c r="E155" s="218" t="s">
        <v>80</v>
      </c>
      <c r="F155" s="220">
        <v>200</v>
      </c>
      <c r="G155" s="227">
        <v>8.49</v>
      </c>
      <c r="H155" s="87">
        <f t="shared" ref="H155:H164" si="20">G155*(1+J$5)</f>
        <v>10.51911</v>
      </c>
      <c r="I155" s="87">
        <f t="shared" ref="I155:I164" si="21">F155*H155</f>
        <v>2103.8220000000001</v>
      </c>
      <c r="J155" s="110">
        <f t="shared" si="17"/>
        <v>5.2049623904401598E-4</v>
      </c>
      <c r="K155" s="60"/>
      <c r="L155" s="60"/>
      <c r="M155" s="60"/>
      <c r="N155" s="60"/>
      <c r="O155" s="60"/>
    </row>
    <row r="156" spans="1:15" ht="25.5">
      <c r="A156" s="215" t="s">
        <v>348</v>
      </c>
      <c r="B156" s="216">
        <v>94649</v>
      </c>
      <c r="C156" s="216" t="s">
        <v>109</v>
      </c>
      <c r="D156" s="217" t="s">
        <v>349</v>
      </c>
      <c r="E156" s="218" t="s">
        <v>80</v>
      </c>
      <c r="F156" s="220">
        <v>75</v>
      </c>
      <c r="G156" s="227">
        <v>15.44</v>
      </c>
      <c r="H156" s="87">
        <f t="shared" si="20"/>
        <v>19.130159999999997</v>
      </c>
      <c r="I156" s="87">
        <f t="shared" si="21"/>
        <v>1434.7619999999997</v>
      </c>
      <c r="J156" s="110">
        <f t="shared" si="17"/>
        <v>3.5496739977206732E-4</v>
      </c>
      <c r="K156" s="60"/>
      <c r="L156" s="60"/>
      <c r="M156" s="60"/>
      <c r="N156" s="60"/>
      <c r="O156" s="60"/>
    </row>
    <row r="157" spans="1:15" ht="25.5">
      <c r="A157" s="215" t="s">
        <v>350</v>
      </c>
      <c r="B157" s="216">
        <v>94650</v>
      </c>
      <c r="C157" s="216" t="s">
        <v>109</v>
      </c>
      <c r="D157" s="217" t="s">
        <v>351</v>
      </c>
      <c r="E157" s="218" t="s">
        <v>80</v>
      </c>
      <c r="F157" s="220">
        <v>50</v>
      </c>
      <c r="G157" s="227">
        <v>23.25</v>
      </c>
      <c r="H157" s="87">
        <f t="shared" si="20"/>
        <v>28.806749999999997</v>
      </c>
      <c r="I157" s="87">
        <f t="shared" si="21"/>
        <v>1440.3374999999999</v>
      </c>
      <c r="J157" s="110">
        <f t="shared" si="17"/>
        <v>3.5634680676600026E-4</v>
      </c>
      <c r="K157" s="60"/>
      <c r="L157" s="60"/>
      <c r="M157" s="60"/>
      <c r="N157" s="60"/>
      <c r="O157" s="60"/>
    </row>
    <row r="158" spans="1:15" ht="25.5">
      <c r="A158" s="215" t="s">
        <v>352</v>
      </c>
      <c r="B158" s="216">
        <v>94651</v>
      </c>
      <c r="C158" s="216" t="s">
        <v>109</v>
      </c>
      <c r="D158" s="217" t="s">
        <v>353</v>
      </c>
      <c r="E158" s="218" t="s">
        <v>80</v>
      </c>
      <c r="F158" s="220">
        <v>50</v>
      </c>
      <c r="G158" s="227">
        <v>27.25</v>
      </c>
      <c r="H158" s="87">
        <f t="shared" si="20"/>
        <v>33.762749999999997</v>
      </c>
      <c r="I158" s="87">
        <f t="shared" si="21"/>
        <v>1688.1374999999998</v>
      </c>
      <c r="J158" s="110">
        <f t="shared" si="17"/>
        <v>4.1765378427412934E-4</v>
      </c>
      <c r="K158" s="60"/>
      <c r="L158" s="60"/>
      <c r="M158" s="60"/>
      <c r="N158" s="60"/>
      <c r="O158" s="60"/>
    </row>
    <row r="159" spans="1:15" ht="25.5">
      <c r="A159" s="215" t="s">
        <v>354</v>
      </c>
      <c r="B159" s="216">
        <v>94652</v>
      </c>
      <c r="C159" s="216" t="s">
        <v>109</v>
      </c>
      <c r="D159" s="217" t="s">
        <v>355</v>
      </c>
      <c r="E159" s="218" t="s">
        <v>80</v>
      </c>
      <c r="F159" s="220">
        <v>50</v>
      </c>
      <c r="G159" s="227">
        <v>42.39</v>
      </c>
      <c r="H159" s="87">
        <f t="shared" si="20"/>
        <v>52.521209999999996</v>
      </c>
      <c r="I159" s="87">
        <f t="shared" si="21"/>
        <v>2626.0604999999996</v>
      </c>
      <c r="J159" s="110">
        <f t="shared" si="17"/>
        <v>6.4970069414239788E-4</v>
      </c>
      <c r="K159" s="60"/>
      <c r="L159" s="60"/>
      <c r="M159" s="60"/>
      <c r="N159" s="60"/>
      <c r="O159" s="60"/>
    </row>
    <row r="160" spans="1:15" ht="38.25">
      <c r="A160" s="215" t="s">
        <v>356</v>
      </c>
      <c r="B160" s="216">
        <v>89984</v>
      </c>
      <c r="C160" s="216" t="s">
        <v>109</v>
      </c>
      <c r="D160" s="217" t="s">
        <v>357</v>
      </c>
      <c r="E160" s="218" t="s">
        <v>234</v>
      </c>
      <c r="F160" s="220">
        <v>8</v>
      </c>
      <c r="G160" s="227">
        <v>70.8</v>
      </c>
      <c r="H160" s="87">
        <f t="shared" si="20"/>
        <v>87.721199999999982</v>
      </c>
      <c r="I160" s="87">
        <f t="shared" si="21"/>
        <v>701.76959999999985</v>
      </c>
      <c r="J160" s="110">
        <f t="shared" si="17"/>
        <v>1.7362136030302155E-4</v>
      </c>
      <c r="K160" s="60"/>
      <c r="L160" s="60"/>
      <c r="M160" s="60"/>
      <c r="N160" s="60"/>
      <c r="O160" s="60"/>
    </row>
    <row r="161" spans="1:15" ht="25.5">
      <c r="A161" s="215" t="s">
        <v>358</v>
      </c>
      <c r="B161" s="216">
        <v>94793</v>
      </c>
      <c r="C161" s="216" t="s">
        <v>109</v>
      </c>
      <c r="D161" s="217" t="s">
        <v>359</v>
      </c>
      <c r="E161" s="218" t="s">
        <v>234</v>
      </c>
      <c r="F161" s="220">
        <v>5</v>
      </c>
      <c r="G161" s="227">
        <v>130.03</v>
      </c>
      <c r="H161" s="87">
        <f t="shared" si="20"/>
        <v>161.10717</v>
      </c>
      <c r="I161" s="87">
        <f t="shared" si="21"/>
        <v>805.53584999999998</v>
      </c>
      <c r="J161" s="110">
        <f t="shared" si="17"/>
        <v>1.9929365713455062E-4</v>
      </c>
      <c r="K161" s="60"/>
      <c r="L161" s="60"/>
      <c r="M161" s="60"/>
      <c r="N161" s="60"/>
      <c r="O161" s="60"/>
    </row>
    <row r="162" spans="1:15" ht="25.5">
      <c r="A162" s="215" t="s">
        <v>360</v>
      </c>
      <c r="B162" s="216">
        <v>94794</v>
      </c>
      <c r="C162" s="216" t="s">
        <v>109</v>
      </c>
      <c r="D162" s="217" t="s">
        <v>361</v>
      </c>
      <c r="E162" s="218" t="s">
        <v>234</v>
      </c>
      <c r="F162" s="220">
        <v>2</v>
      </c>
      <c r="G162" s="227">
        <v>139.41999999999999</v>
      </c>
      <c r="H162" s="87">
        <f t="shared" si="20"/>
        <v>172.74137999999996</v>
      </c>
      <c r="I162" s="87">
        <f t="shared" si="21"/>
        <v>345.48275999999993</v>
      </c>
      <c r="J162" s="110">
        <f t="shared" si="17"/>
        <v>8.5474188041833557E-5</v>
      </c>
      <c r="K162" s="60"/>
      <c r="L162" s="60"/>
      <c r="M162" s="60"/>
      <c r="N162" s="60"/>
      <c r="O162" s="60"/>
    </row>
    <row r="163" spans="1:15" ht="25.5">
      <c r="A163" s="215" t="s">
        <v>362</v>
      </c>
      <c r="B163" s="216">
        <v>94498</v>
      </c>
      <c r="C163" s="216" t="s">
        <v>109</v>
      </c>
      <c r="D163" s="217" t="s">
        <v>363</v>
      </c>
      <c r="E163" s="218" t="s">
        <v>234</v>
      </c>
      <c r="F163" s="220">
        <v>1</v>
      </c>
      <c r="G163" s="227">
        <v>122.54</v>
      </c>
      <c r="H163" s="87">
        <f t="shared" si="20"/>
        <v>151.82705999999999</v>
      </c>
      <c r="I163" s="87">
        <f t="shared" si="21"/>
        <v>151.82705999999999</v>
      </c>
      <c r="J163" s="110">
        <f t="shared" si="17"/>
        <v>3.7562785119230687E-5</v>
      </c>
      <c r="K163" s="60"/>
      <c r="L163" s="60"/>
      <c r="M163" s="60"/>
      <c r="N163" s="60"/>
      <c r="O163" s="60"/>
    </row>
    <row r="164" spans="1:15" ht="25.5">
      <c r="A164" s="215" t="s">
        <v>364</v>
      </c>
      <c r="B164" s="216">
        <v>94499</v>
      </c>
      <c r="C164" s="216" t="s">
        <v>109</v>
      </c>
      <c r="D164" s="217" t="s">
        <v>365</v>
      </c>
      <c r="E164" s="218" t="s">
        <v>234</v>
      </c>
      <c r="F164" s="220">
        <v>1</v>
      </c>
      <c r="G164" s="227">
        <v>235.71</v>
      </c>
      <c r="H164" s="87">
        <f t="shared" si="20"/>
        <v>292.04469</v>
      </c>
      <c r="I164" s="87">
        <f t="shared" si="21"/>
        <v>292.04469</v>
      </c>
      <c r="J164" s="110">
        <f t="shared" si="17"/>
        <v>7.2253338342205531E-5</v>
      </c>
      <c r="K164" s="60"/>
      <c r="L164" s="60"/>
      <c r="M164" s="60"/>
      <c r="N164" s="60"/>
      <c r="O164" s="60"/>
    </row>
    <row r="165" spans="1:15">
      <c r="A165" s="186" t="s">
        <v>366</v>
      </c>
      <c r="B165" s="157"/>
      <c r="C165" s="157"/>
      <c r="D165" s="158" t="s">
        <v>367</v>
      </c>
      <c r="E165" s="157"/>
      <c r="F165" s="152"/>
      <c r="G165" s="152"/>
      <c r="H165" s="152"/>
      <c r="I165" s="153">
        <f>SUM(I166:I173)</f>
        <v>21031.563472499998</v>
      </c>
      <c r="J165" s="154">
        <f t="shared" si="17"/>
        <v>5.2033155317568469E-3</v>
      </c>
      <c r="K165" s="60"/>
      <c r="L165" s="60"/>
      <c r="M165" s="60"/>
      <c r="N165" s="60"/>
      <c r="O165" s="60"/>
    </row>
    <row r="166" spans="1:15" ht="38.25">
      <c r="A166" s="215" t="s">
        <v>368</v>
      </c>
      <c r="B166" s="216">
        <v>89714</v>
      </c>
      <c r="C166" s="216" t="s">
        <v>25</v>
      </c>
      <c r="D166" s="217" t="s">
        <v>369</v>
      </c>
      <c r="E166" s="218" t="s">
        <v>80</v>
      </c>
      <c r="F166" s="220">
        <v>150</v>
      </c>
      <c r="G166" s="227">
        <v>50.36</v>
      </c>
      <c r="H166" s="87">
        <f t="shared" ref="H166:H173" si="22">G166*(1+J$5)</f>
        <v>62.396039999999992</v>
      </c>
      <c r="I166" s="87">
        <f t="shared" ref="I166:I173" si="23">F166*H166</f>
        <v>9359.405999999999</v>
      </c>
      <c r="J166" s="110">
        <f t="shared" si="17"/>
        <v>2.3155645404820354E-3</v>
      </c>
      <c r="K166" s="60"/>
      <c r="L166" s="60"/>
      <c r="M166" s="60"/>
      <c r="N166" s="60"/>
      <c r="O166" s="60"/>
    </row>
    <row r="167" spans="1:15" ht="38.25">
      <c r="A167" s="215" t="s">
        <v>370</v>
      </c>
      <c r="B167" s="216">
        <v>89800</v>
      </c>
      <c r="C167" s="216" t="s">
        <v>25</v>
      </c>
      <c r="D167" s="217" t="s">
        <v>371</v>
      </c>
      <c r="E167" s="218" t="s">
        <v>80</v>
      </c>
      <c r="F167" s="220">
        <v>50</v>
      </c>
      <c r="G167" s="227">
        <v>37.130000000000003</v>
      </c>
      <c r="H167" s="87">
        <f t="shared" si="22"/>
        <v>46.004069999999999</v>
      </c>
      <c r="I167" s="87">
        <f t="shared" si="23"/>
        <v>2300.2035000000001</v>
      </c>
      <c r="J167" s="110">
        <f t="shared" si="17"/>
        <v>5.6908201871920831E-4</v>
      </c>
      <c r="K167" s="60"/>
      <c r="L167" s="60"/>
      <c r="M167" s="60"/>
      <c r="N167" s="60"/>
      <c r="O167" s="60"/>
    </row>
    <row r="168" spans="1:15" ht="38.25">
      <c r="A168" s="215" t="s">
        <v>372</v>
      </c>
      <c r="B168" s="216">
        <v>89798</v>
      </c>
      <c r="C168" s="216" t="s">
        <v>25</v>
      </c>
      <c r="D168" s="217" t="s">
        <v>373</v>
      </c>
      <c r="E168" s="218" t="s">
        <v>80</v>
      </c>
      <c r="F168" s="220">
        <v>50</v>
      </c>
      <c r="G168" s="227">
        <v>16</v>
      </c>
      <c r="H168" s="87">
        <f t="shared" si="22"/>
        <v>19.823999999999998</v>
      </c>
      <c r="I168" s="87">
        <f t="shared" si="23"/>
        <v>991.19999999999993</v>
      </c>
      <c r="J168" s="110">
        <f t="shared" si="17"/>
        <v>2.4522791003251635E-4</v>
      </c>
      <c r="K168" s="60"/>
      <c r="L168" s="60"/>
      <c r="M168" s="60"/>
      <c r="N168" s="60"/>
      <c r="O168" s="60"/>
    </row>
    <row r="169" spans="1:15" ht="51">
      <c r="A169" s="215" t="s">
        <v>374</v>
      </c>
      <c r="B169" s="216">
        <v>102279</v>
      </c>
      <c r="C169" s="216" t="s">
        <v>25</v>
      </c>
      <c r="D169" s="217" t="s">
        <v>375</v>
      </c>
      <c r="E169" s="218" t="s">
        <v>69</v>
      </c>
      <c r="F169" s="220">
        <f>(150*0.25*0.5)</f>
        <v>18.75</v>
      </c>
      <c r="G169" s="227">
        <v>7.7</v>
      </c>
      <c r="H169" s="87">
        <f t="shared" si="22"/>
        <v>9.5402999999999984</v>
      </c>
      <c r="I169" s="87">
        <f t="shared" si="23"/>
        <v>178.88062499999998</v>
      </c>
      <c r="J169" s="110">
        <f t="shared" si="17"/>
        <v>4.4255974388680678E-5</v>
      </c>
      <c r="K169" s="60"/>
      <c r="L169" s="60"/>
      <c r="M169" s="60"/>
      <c r="N169" s="60"/>
      <c r="O169" s="60"/>
    </row>
    <row r="170" spans="1:15" ht="25.5">
      <c r="A170" s="215" t="s">
        <v>376</v>
      </c>
      <c r="B170" s="216">
        <v>93382</v>
      </c>
      <c r="C170" s="216" t="s">
        <v>25</v>
      </c>
      <c r="D170" s="217" t="s">
        <v>377</v>
      </c>
      <c r="E170" s="218" t="s">
        <v>69</v>
      </c>
      <c r="F170" s="220">
        <f>(150*0.25*0.5)</f>
        <v>18.75</v>
      </c>
      <c r="G170" s="227">
        <v>35.35</v>
      </c>
      <c r="H170" s="87">
        <f t="shared" si="22"/>
        <v>43.798649999999995</v>
      </c>
      <c r="I170" s="87">
        <f t="shared" si="23"/>
        <v>821.22468749999996</v>
      </c>
      <c r="J170" s="110">
        <f t="shared" si="17"/>
        <v>2.0317515514803403E-4</v>
      </c>
      <c r="K170" s="60"/>
      <c r="L170" s="60"/>
      <c r="M170" s="60"/>
      <c r="N170" s="60"/>
      <c r="O170" s="60"/>
    </row>
    <row r="171" spans="1:15" ht="38.25">
      <c r="A171" s="215" t="s">
        <v>378</v>
      </c>
      <c r="B171" s="216">
        <v>98108</v>
      </c>
      <c r="C171" s="216" t="s">
        <v>25</v>
      </c>
      <c r="D171" s="217" t="s">
        <v>379</v>
      </c>
      <c r="E171" s="218" t="s">
        <v>234</v>
      </c>
      <c r="F171" s="220">
        <v>1</v>
      </c>
      <c r="G171" s="227">
        <v>567.72</v>
      </c>
      <c r="H171" s="87">
        <f t="shared" si="22"/>
        <v>703.40508</v>
      </c>
      <c r="I171" s="87">
        <f t="shared" si="23"/>
        <v>703.40508</v>
      </c>
      <c r="J171" s="110">
        <f t="shared" si="17"/>
        <v>1.7402598635457523E-4</v>
      </c>
      <c r="K171" s="60"/>
      <c r="L171" s="60"/>
      <c r="M171" s="60"/>
      <c r="N171" s="60"/>
      <c r="O171" s="60"/>
    </row>
    <row r="172" spans="1:15" ht="38.25">
      <c r="A172" s="215" t="s">
        <v>380</v>
      </c>
      <c r="B172" s="216">
        <v>97906</v>
      </c>
      <c r="C172" s="216" t="s">
        <v>25</v>
      </c>
      <c r="D172" s="217" t="s">
        <v>381</v>
      </c>
      <c r="E172" s="218" t="s">
        <v>234</v>
      </c>
      <c r="F172" s="220">
        <v>10</v>
      </c>
      <c r="G172" s="227">
        <v>511.51</v>
      </c>
      <c r="H172" s="87">
        <f t="shared" si="22"/>
        <v>633.7608899999999</v>
      </c>
      <c r="I172" s="87">
        <f t="shared" si="23"/>
        <v>6337.6088999999993</v>
      </c>
      <c r="J172" s="110">
        <f t="shared" si="17"/>
        <v>1.5679566032591552E-3</v>
      </c>
      <c r="K172" s="60"/>
      <c r="L172" s="60"/>
      <c r="M172" s="60"/>
      <c r="N172" s="60"/>
      <c r="O172" s="60"/>
    </row>
    <row r="173" spans="1:15">
      <c r="A173" s="215" t="s">
        <v>382</v>
      </c>
      <c r="B173" s="216" t="s">
        <v>383</v>
      </c>
      <c r="C173" s="216" t="s">
        <v>51</v>
      </c>
      <c r="D173" s="217" t="s">
        <v>384</v>
      </c>
      <c r="E173" s="218" t="s">
        <v>234</v>
      </c>
      <c r="F173" s="220">
        <v>1</v>
      </c>
      <c r="G173" s="227">
        <v>274.12</v>
      </c>
      <c r="H173" s="87">
        <f t="shared" si="22"/>
        <v>339.63467999999995</v>
      </c>
      <c r="I173" s="87">
        <f t="shared" si="23"/>
        <v>339.63467999999995</v>
      </c>
      <c r="J173" s="110">
        <f t="shared" si="17"/>
        <v>8.4027343372641708E-5</v>
      </c>
      <c r="K173" s="60"/>
      <c r="L173" s="60"/>
      <c r="M173" s="60"/>
      <c r="N173" s="60"/>
      <c r="O173" s="60"/>
    </row>
    <row r="174" spans="1:15">
      <c r="A174" s="186" t="s">
        <v>385</v>
      </c>
      <c r="B174" s="157"/>
      <c r="C174" s="157"/>
      <c r="D174" s="158" t="s">
        <v>386</v>
      </c>
      <c r="E174" s="157"/>
      <c r="F174" s="152"/>
      <c r="G174" s="152"/>
      <c r="H174" s="152"/>
      <c r="I174" s="153">
        <f>SUM(I175:I176)</f>
        <v>13410.812099999999</v>
      </c>
      <c r="J174" s="154">
        <f t="shared" si="17"/>
        <v>3.3179029692511921E-3</v>
      </c>
      <c r="K174" s="60"/>
      <c r="L174" s="60"/>
      <c r="M174" s="60"/>
      <c r="N174" s="60"/>
      <c r="O174" s="60"/>
    </row>
    <row r="175" spans="1:15" ht="38.25">
      <c r="A175" s="215" t="s">
        <v>387</v>
      </c>
      <c r="B175" s="216">
        <v>89578</v>
      </c>
      <c r="C175" s="216" t="s">
        <v>25</v>
      </c>
      <c r="D175" s="217" t="s">
        <v>388</v>
      </c>
      <c r="E175" s="218" t="s">
        <v>80</v>
      </c>
      <c r="F175" s="220">
        <v>150</v>
      </c>
      <c r="G175" s="230">
        <v>38.76</v>
      </c>
      <c r="H175" s="87">
        <f>G175*(1+J$5)</f>
        <v>48.023639999999993</v>
      </c>
      <c r="I175" s="87">
        <f>F175*H175</f>
        <v>7203.5459999999994</v>
      </c>
      <c r="J175" s="110">
        <f t="shared" si="17"/>
        <v>1.7821938361613123E-3</v>
      </c>
      <c r="K175" s="60"/>
      <c r="L175" s="60"/>
      <c r="M175" s="60"/>
      <c r="N175" s="60"/>
      <c r="O175" s="60"/>
    </row>
    <row r="176" spans="1:15" ht="38.25">
      <c r="A176" s="215" t="s">
        <v>389</v>
      </c>
      <c r="B176" s="216">
        <v>99260</v>
      </c>
      <c r="C176" s="216" t="s">
        <v>25</v>
      </c>
      <c r="D176" s="217" t="s">
        <v>390</v>
      </c>
      <c r="E176" s="218" t="s">
        <v>234</v>
      </c>
      <c r="F176" s="220">
        <v>10</v>
      </c>
      <c r="G176" s="230">
        <v>500.99</v>
      </c>
      <c r="H176" s="87">
        <f>G176*(1+J$5)</f>
        <v>620.72660999999994</v>
      </c>
      <c r="I176" s="87">
        <f>F176*H176</f>
        <v>6207.2660999999989</v>
      </c>
      <c r="J176" s="110">
        <f t="shared" si="17"/>
        <v>1.5357091330898793E-3</v>
      </c>
      <c r="K176" s="60"/>
      <c r="L176" s="60"/>
      <c r="M176" s="60"/>
      <c r="N176" s="60"/>
      <c r="O176" s="60"/>
    </row>
    <row r="177" spans="1:15">
      <c r="A177" s="184" t="s">
        <v>391</v>
      </c>
      <c r="B177" s="146"/>
      <c r="C177" s="146"/>
      <c r="D177" s="147" t="s">
        <v>392</v>
      </c>
      <c r="E177" s="146"/>
      <c r="F177" s="166"/>
      <c r="G177" s="166"/>
      <c r="H177" s="166"/>
      <c r="I177" s="169">
        <f>SUM(I178:I190)</f>
        <v>40984.670369999993</v>
      </c>
      <c r="J177" s="170">
        <f t="shared" si="17"/>
        <v>1.0139815434026126E-2</v>
      </c>
      <c r="K177" s="60"/>
      <c r="L177" s="60"/>
      <c r="M177" s="60"/>
      <c r="N177" s="60"/>
      <c r="O177" s="60"/>
    </row>
    <row r="178" spans="1:15" ht="51">
      <c r="A178" s="215" t="s">
        <v>393</v>
      </c>
      <c r="B178" s="216">
        <v>96765</v>
      </c>
      <c r="C178" s="216" t="s">
        <v>109</v>
      </c>
      <c r="D178" s="217" t="s">
        <v>394</v>
      </c>
      <c r="E178" s="218" t="s">
        <v>234</v>
      </c>
      <c r="F178" s="220">
        <v>2</v>
      </c>
      <c r="G178" s="227">
        <v>2039.99</v>
      </c>
      <c r="H178" s="87">
        <f t="shared" ref="H178:H190" si="24">G178*(1+J$5)</f>
        <v>2527.5476099999996</v>
      </c>
      <c r="I178" s="87">
        <f t="shared" ref="I178:I190" si="25">F178*H178</f>
        <v>5055.0952199999992</v>
      </c>
      <c r="J178" s="110">
        <f t="shared" si="17"/>
        <v>1.2506562104680824E-3</v>
      </c>
      <c r="K178" s="60"/>
      <c r="L178" s="60"/>
      <c r="M178" s="60"/>
      <c r="N178" s="60"/>
      <c r="O178" s="60"/>
    </row>
    <row r="179" spans="1:15" ht="25.5">
      <c r="A179" s="215" t="s">
        <v>395</v>
      </c>
      <c r="B179" s="216">
        <v>101905</v>
      </c>
      <c r="C179" s="216" t="s">
        <v>109</v>
      </c>
      <c r="D179" s="217" t="s">
        <v>396</v>
      </c>
      <c r="E179" s="218" t="s">
        <v>234</v>
      </c>
      <c r="F179" s="220">
        <v>1</v>
      </c>
      <c r="G179" s="227">
        <v>235.8</v>
      </c>
      <c r="H179" s="87">
        <f t="shared" si="24"/>
        <v>292.15620000000001</v>
      </c>
      <c r="I179" s="87">
        <f t="shared" si="25"/>
        <v>292.15620000000001</v>
      </c>
      <c r="J179" s="110">
        <f t="shared" si="17"/>
        <v>7.22809264820842E-5</v>
      </c>
      <c r="K179" s="60"/>
      <c r="L179" s="60"/>
      <c r="M179" s="60"/>
      <c r="N179" s="60"/>
      <c r="O179" s="60"/>
    </row>
    <row r="180" spans="1:15" ht="25.5">
      <c r="A180" s="215" t="s">
        <v>397</v>
      </c>
      <c r="B180" s="216">
        <v>101908</v>
      </c>
      <c r="C180" s="216" t="s">
        <v>109</v>
      </c>
      <c r="D180" s="217" t="s">
        <v>398</v>
      </c>
      <c r="E180" s="218" t="s">
        <v>234</v>
      </c>
      <c r="F180" s="220">
        <v>2</v>
      </c>
      <c r="G180" s="227">
        <v>229.16</v>
      </c>
      <c r="H180" s="87">
        <f t="shared" si="24"/>
        <v>283.92923999999999</v>
      </c>
      <c r="I180" s="87">
        <f t="shared" si="25"/>
        <v>567.85847999999999</v>
      </c>
      <c r="J180" s="110">
        <f t="shared" si="17"/>
        <v>1.4049106965762862E-4</v>
      </c>
      <c r="K180" s="60"/>
      <c r="L180" s="60"/>
      <c r="M180" s="60"/>
      <c r="N180" s="60"/>
      <c r="O180" s="60"/>
    </row>
    <row r="181" spans="1:15">
      <c r="A181" s="215" t="s">
        <v>399</v>
      </c>
      <c r="B181" s="218" t="s">
        <v>400</v>
      </c>
      <c r="C181" s="216" t="s">
        <v>240</v>
      </c>
      <c r="D181" s="217" t="s">
        <v>401</v>
      </c>
      <c r="E181" s="218" t="s">
        <v>234</v>
      </c>
      <c r="F181" s="220">
        <v>4</v>
      </c>
      <c r="G181" s="227">
        <v>250.13</v>
      </c>
      <c r="H181" s="87">
        <f t="shared" si="24"/>
        <v>309.91106999999994</v>
      </c>
      <c r="I181" s="87">
        <f t="shared" si="25"/>
        <v>1239.6442799999998</v>
      </c>
      <c r="J181" s="110">
        <f t="shared" si="17"/>
        <v>3.066942856821665E-4</v>
      </c>
      <c r="K181" s="60"/>
      <c r="L181" s="60"/>
      <c r="M181" s="60"/>
      <c r="N181" s="60"/>
      <c r="O181" s="60"/>
    </row>
    <row r="182" spans="1:15" ht="38.25">
      <c r="A182" s="215" t="s">
        <v>402</v>
      </c>
      <c r="B182" s="216" t="s">
        <v>403</v>
      </c>
      <c r="C182" s="216" t="s">
        <v>240</v>
      </c>
      <c r="D182" s="217" t="s">
        <v>404</v>
      </c>
      <c r="E182" s="218" t="s">
        <v>234</v>
      </c>
      <c r="F182" s="220">
        <v>8</v>
      </c>
      <c r="G182" s="227">
        <v>221.22</v>
      </c>
      <c r="H182" s="87">
        <f t="shared" si="24"/>
        <v>274.09157999999996</v>
      </c>
      <c r="I182" s="87">
        <f t="shared" si="25"/>
        <v>2192.7326399999997</v>
      </c>
      <c r="J182" s="110">
        <f t="shared" si="17"/>
        <v>5.4249318257393255E-4</v>
      </c>
      <c r="K182" s="60"/>
      <c r="L182" s="60"/>
      <c r="M182" s="60"/>
      <c r="N182" s="60"/>
      <c r="O182" s="60"/>
    </row>
    <row r="183" spans="1:15">
      <c r="A183" s="215" t="s">
        <v>405</v>
      </c>
      <c r="B183" s="216" t="s">
        <v>406</v>
      </c>
      <c r="C183" s="216" t="s">
        <v>240</v>
      </c>
      <c r="D183" s="217" t="s">
        <v>407</v>
      </c>
      <c r="E183" s="218" t="s">
        <v>234</v>
      </c>
      <c r="F183" s="220">
        <v>2</v>
      </c>
      <c r="G183" s="227">
        <v>138.1</v>
      </c>
      <c r="H183" s="87">
        <f t="shared" si="24"/>
        <v>171.10589999999996</v>
      </c>
      <c r="I183" s="87">
        <f t="shared" si="25"/>
        <v>342.21179999999993</v>
      </c>
      <c r="J183" s="110">
        <f t="shared" si="17"/>
        <v>8.4664935938726248E-5</v>
      </c>
      <c r="K183" s="60"/>
      <c r="L183" s="60"/>
      <c r="M183" s="60"/>
      <c r="N183" s="60"/>
      <c r="O183" s="60"/>
    </row>
    <row r="184" spans="1:15">
      <c r="A184" s="215" t="s">
        <v>408</v>
      </c>
      <c r="B184" s="216" t="s">
        <v>409</v>
      </c>
      <c r="C184" s="216" t="s">
        <v>240</v>
      </c>
      <c r="D184" s="217" t="s">
        <v>410</v>
      </c>
      <c r="E184" s="218" t="s">
        <v>234</v>
      </c>
      <c r="F184" s="220">
        <v>1</v>
      </c>
      <c r="G184" s="227">
        <v>76.41</v>
      </c>
      <c r="H184" s="87">
        <f t="shared" si="24"/>
        <v>94.67198999999998</v>
      </c>
      <c r="I184" s="87">
        <f t="shared" si="25"/>
        <v>94.67198999999998</v>
      </c>
      <c r="J184" s="110">
        <f t="shared" si="17"/>
        <v>2.3422330756980714E-5</v>
      </c>
      <c r="K184" s="60"/>
      <c r="L184" s="60"/>
      <c r="M184" s="60"/>
      <c r="N184" s="60"/>
      <c r="O184" s="60"/>
    </row>
    <row r="185" spans="1:15">
      <c r="A185" s="215" t="s">
        <v>411</v>
      </c>
      <c r="B185" s="218" t="s">
        <v>412</v>
      </c>
      <c r="C185" s="216" t="s">
        <v>240</v>
      </c>
      <c r="D185" s="217" t="s">
        <v>413</v>
      </c>
      <c r="E185" s="218" t="s">
        <v>234</v>
      </c>
      <c r="F185" s="220">
        <v>2</v>
      </c>
      <c r="G185" s="227">
        <v>97.62</v>
      </c>
      <c r="H185" s="87">
        <f t="shared" si="24"/>
        <v>120.95117999999999</v>
      </c>
      <c r="I185" s="87">
        <f t="shared" si="25"/>
        <v>241.90235999999999</v>
      </c>
      <c r="J185" s="110">
        <f t="shared" si="17"/>
        <v>5.9847871443435613E-5</v>
      </c>
      <c r="K185" s="60"/>
      <c r="L185" s="60"/>
      <c r="M185" s="60"/>
      <c r="N185" s="60"/>
      <c r="O185" s="60"/>
    </row>
    <row r="186" spans="1:15" ht="25.5">
      <c r="A186" s="215" t="s">
        <v>414</v>
      </c>
      <c r="B186" s="216" t="s">
        <v>299</v>
      </c>
      <c r="C186" s="216" t="s">
        <v>240</v>
      </c>
      <c r="D186" s="217" t="s">
        <v>415</v>
      </c>
      <c r="E186" s="218" t="s">
        <v>234</v>
      </c>
      <c r="F186" s="220">
        <v>1</v>
      </c>
      <c r="G186" s="227">
        <v>825.96</v>
      </c>
      <c r="H186" s="87">
        <f t="shared" si="24"/>
        <v>1023.3644399999999</v>
      </c>
      <c r="I186" s="87">
        <f t="shared" si="25"/>
        <v>1023.3644399999999</v>
      </c>
      <c r="J186" s="110">
        <f t="shared" si="17"/>
        <v>2.5318555571307149E-4</v>
      </c>
      <c r="K186" s="60"/>
      <c r="L186" s="60"/>
      <c r="M186" s="60"/>
      <c r="N186" s="60"/>
      <c r="O186" s="60"/>
    </row>
    <row r="187" spans="1:15" ht="25.5">
      <c r="A187" s="215" t="s">
        <v>416</v>
      </c>
      <c r="B187" s="216" t="s">
        <v>417</v>
      </c>
      <c r="C187" s="216" t="s">
        <v>51</v>
      </c>
      <c r="D187" s="217" t="s">
        <v>418</v>
      </c>
      <c r="E187" s="218" t="s">
        <v>234</v>
      </c>
      <c r="F187" s="220">
        <v>10</v>
      </c>
      <c r="G187" s="227">
        <v>22.96</v>
      </c>
      <c r="H187" s="87">
        <f t="shared" si="24"/>
        <v>28.447439999999997</v>
      </c>
      <c r="I187" s="87">
        <f t="shared" si="25"/>
        <v>284.47439999999995</v>
      </c>
      <c r="J187" s="110">
        <f t="shared" si="17"/>
        <v>7.0380410179332178E-5</v>
      </c>
      <c r="K187" s="60"/>
      <c r="L187" s="60"/>
      <c r="M187" s="60"/>
      <c r="N187" s="60"/>
      <c r="O187" s="60"/>
    </row>
    <row r="188" spans="1:15" ht="38.25">
      <c r="A188" s="215" t="s">
        <v>419</v>
      </c>
      <c r="B188" s="216">
        <v>92342</v>
      </c>
      <c r="C188" s="216" t="s">
        <v>109</v>
      </c>
      <c r="D188" s="217" t="s">
        <v>420</v>
      </c>
      <c r="E188" s="218" t="s">
        <v>80</v>
      </c>
      <c r="F188" s="220">
        <v>100</v>
      </c>
      <c r="G188" s="227">
        <v>132.80000000000001</v>
      </c>
      <c r="H188" s="87">
        <f t="shared" si="24"/>
        <v>164.53919999999999</v>
      </c>
      <c r="I188" s="87">
        <f t="shared" si="25"/>
        <v>16453.919999999998</v>
      </c>
      <c r="J188" s="110">
        <f t="shared" si="17"/>
        <v>4.0707833065397707E-3</v>
      </c>
      <c r="K188" s="60"/>
      <c r="L188" s="60"/>
      <c r="M188" s="60"/>
      <c r="N188" s="60"/>
      <c r="O188" s="60"/>
    </row>
    <row r="189" spans="1:15" ht="25.5">
      <c r="A189" s="215" t="s">
        <v>421</v>
      </c>
      <c r="B189" s="218" t="s">
        <v>422</v>
      </c>
      <c r="C189" s="216" t="s">
        <v>240</v>
      </c>
      <c r="D189" s="217" t="s">
        <v>423</v>
      </c>
      <c r="E189" s="218" t="s">
        <v>234</v>
      </c>
      <c r="F189" s="220">
        <v>1</v>
      </c>
      <c r="G189" s="227">
        <v>3790.56</v>
      </c>
      <c r="H189" s="87">
        <f t="shared" si="24"/>
        <v>4696.5038399999994</v>
      </c>
      <c r="I189" s="87">
        <f t="shared" si="25"/>
        <v>4696.5038399999994</v>
      </c>
      <c r="J189" s="110">
        <f t="shared" si="17"/>
        <v>1.1619388833160689E-3</v>
      </c>
      <c r="K189" s="60"/>
      <c r="L189" s="60"/>
      <c r="M189" s="60"/>
      <c r="N189" s="60"/>
      <c r="O189" s="60"/>
    </row>
    <row r="190" spans="1:15" ht="25.5">
      <c r="A190" s="215" t="s">
        <v>424</v>
      </c>
      <c r="B190" s="216" t="s">
        <v>425</v>
      </c>
      <c r="C190" s="216" t="s">
        <v>240</v>
      </c>
      <c r="D190" s="217" t="s">
        <v>426</v>
      </c>
      <c r="E190" s="218" t="s">
        <v>234</v>
      </c>
      <c r="F190" s="220">
        <v>1</v>
      </c>
      <c r="G190" s="227">
        <v>6860.48</v>
      </c>
      <c r="H190" s="87">
        <f t="shared" si="24"/>
        <v>8500.1347199999982</v>
      </c>
      <c r="I190" s="87">
        <f t="shared" si="25"/>
        <v>8500.1347199999982</v>
      </c>
      <c r="J190" s="110">
        <f t="shared" si="17"/>
        <v>2.1029764652748468E-3</v>
      </c>
      <c r="K190" s="60"/>
      <c r="L190" s="60"/>
      <c r="M190" s="60"/>
      <c r="N190" s="60"/>
      <c r="O190" s="60"/>
    </row>
    <row r="191" spans="1:15">
      <c r="A191" s="184" t="s">
        <v>427</v>
      </c>
      <c r="B191" s="146"/>
      <c r="C191" s="146"/>
      <c r="D191" s="147" t="s">
        <v>428</v>
      </c>
      <c r="E191" s="146"/>
      <c r="F191" s="166"/>
      <c r="G191" s="166"/>
      <c r="H191" s="166"/>
      <c r="I191" s="169">
        <f>SUM(I192:I201)</f>
        <v>21737.870909999998</v>
      </c>
      <c r="J191" s="170">
        <f t="shared" si="17"/>
        <v>5.3780595760854859E-3</v>
      </c>
      <c r="K191" s="60"/>
      <c r="L191" s="60"/>
      <c r="M191" s="60"/>
      <c r="N191" s="60"/>
      <c r="O191" s="60"/>
    </row>
    <row r="192" spans="1:15" ht="25.5">
      <c r="A192" s="215" t="s">
        <v>429</v>
      </c>
      <c r="B192" s="216">
        <v>94797</v>
      </c>
      <c r="C192" s="216" t="s">
        <v>109</v>
      </c>
      <c r="D192" s="217" t="s">
        <v>430</v>
      </c>
      <c r="E192" s="218" t="s">
        <v>234</v>
      </c>
      <c r="F192" s="220">
        <v>2</v>
      </c>
      <c r="G192" s="227">
        <v>115.62</v>
      </c>
      <c r="H192" s="87">
        <f t="shared" ref="H192:H200" si="26">G192*(1+J$5)</f>
        <v>143.25317999999999</v>
      </c>
      <c r="I192" s="87">
        <f t="shared" ref="I192:I200" si="27">F192*H192</f>
        <v>286.50635999999997</v>
      </c>
      <c r="J192" s="110">
        <f t="shared" si="17"/>
        <v>7.0883127394898848E-5</v>
      </c>
      <c r="K192" s="60"/>
      <c r="L192" s="60"/>
      <c r="M192" s="60"/>
      <c r="N192" s="60"/>
      <c r="O192" s="60"/>
    </row>
    <row r="193" spans="1:15" ht="25.5">
      <c r="A193" s="215" t="s">
        <v>431</v>
      </c>
      <c r="B193" s="216">
        <v>99633</v>
      </c>
      <c r="C193" s="216" t="s">
        <v>109</v>
      </c>
      <c r="D193" s="217" t="s">
        <v>432</v>
      </c>
      <c r="E193" s="218" t="s">
        <v>234</v>
      </c>
      <c r="F193" s="220">
        <v>1</v>
      </c>
      <c r="G193" s="227">
        <v>620.63</v>
      </c>
      <c r="H193" s="87">
        <f t="shared" si="26"/>
        <v>768.96056999999996</v>
      </c>
      <c r="I193" s="87">
        <f t="shared" si="27"/>
        <v>768.96056999999996</v>
      </c>
      <c r="J193" s="110">
        <f t="shared" si="17"/>
        <v>1.9024474725435077E-4</v>
      </c>
      <c r="K193" s="60"/>
      <c r="L193" s="60"/>
      <c r="M193" s="60"/>
      <c r="N193" s="60"/>
      <c r="O193" s="60"/>
    </row>
    <row r="194" spans="1:15" ht="25.5">
      <c r="A194" s="215" t="s">
        <v>433</v>
      </c>
      <c r="B194" s="216">
        <v>94496</v>
      </c>
      <c r="C194" s="216" t="s">
        <v>109</v>
      </c>
      <c r="D194" s="217" t="s">
        <v>434</v>
      </c>
      <c r="E194" s="218" t="s">
        <v>234</v>
      </c>
      <c r="F194" s="220">
        <v>1</v>
      </c>
      <c r="G194" s="227">
        <v>70.349999999999994</v>
      </c>
      <c r="H194" s="87">
        <f t="shared" si="26"/>
        <v>87.16364999999999</v>
      </c>
      <c r="I194" s="87">
        <f t="shared" si="27"/>
        <v>87.16364999999999</v>
      </c>
      <c r="J194" s="110">
        <f t="shared" si="17"/>
        <v>2.1564729338484404E-5</v>
      </c>
      <c r="K194" s="60"/>
      <c r="L194" s="60"/>
      <c r="M194" s="60"/>
      <c r="N194" s="60"/>
      <c r="O194" s="60"/>
    </row>
    <row r="195" spans="1:15" ht="25.5">
      <c r="A195" s="215" t="s">
        <v>435</v>
      </c>
      <c r="B195" s="218">
        <v>94499</v>
      </c>
      <c r="C195" s="216" t="s">
        <v>109</v>
      </c>
      <c r="D195" s="217" t="s">
        <v>365</v>
      </c>
      <c r="E195" s="218" t="s">
        <v>234</v>
      </c>
      <c r="F195" s="220">
        <v>1</v>
      </c>
      <c r="G195" s="227">
        <v>235.71</v>
      </c>
      <c r="H195" s="87">
        <f t="shared" si="26"/>
        <v>292.04469</v>
      </c>
      <c r="I195" s="87">
        <f t="shared" si="27"/>
        <v>292.04469</v>
      </c>
      <c r="J195" s="110">
        <f t="shared" si="17"/>
        <v>7.2253338342205531E-5</v>
      </c>
      <c r="K195" s="60"/>
      <c r="L195" s="60"/>
      <c r="M195" s="60"/>
      <c r="N195" s="60"/>
      <c r="O195" s="60"/>
    </row>
    <row r="196" spans="1:15" ht="25.5">
      <c r="A196" s="215" t="s">
        <v>436</v>
      </c>
      <c r="B196" s="218">
        <v>94500</v>
      </c>
      <c r="C196" s="216" t="s">
        <v>109</v>
      </c>
      <c r="D196" s="217" t="s">
        <v>437</v>
      </c>
      <c r="E196" s="218" t="s">
        <v>234</v>
      </c>
      <c r="F196" s="220">
        <v>1</v>
      </c>
      <c r="G196" s="227">
        <v>286.75</v>
      </c>
      <c r="H196" s="87">
        <f t="shared" si="26"/>
        <v>355.28324999999995</v>
      </c>
      <c r="I196" s="87">
        <f t="shared" si="27"/>
        <v>355.28324999999995</v>
      </c>
      <c r="J196" s="110">
        <f t="shared" si="17"/>
        <v>8.7898879002280066E-5</v>
      </c>
      <c r="K196" s="60"/>
      <c r="L196" s="60"/>
      <c r="M196" s="60"/>
      <c r="N196" s="60"/>
      <c r="O196" s="60"/>
    </row>
    <row r="197" spans="1:15" ht="38.25">
      <c r="A197" s="215" t="s">
        <v>438</v>
      </c>
      <c r="B197" s="218">
        <v>94713</v>
      </c>
      <c r="C197" s="216" t="s">
        <v>109</v>
      </c>
      <c r="D197" s="217" t="s">
        <v>439</v>
      </c>
      <c r="E197" s="218" t="s">
        <v>234</v>
      </c>
      <c r="F197" s="220">
        <v>1</v>
      </c>
      <c r="G197" s="227">
        <v>273.32</v>
      </c>
      <c r="H197" s="87">
        <f t="shared" si="26"/>
        <v>338.64347999999995</v>
      </c>
      <c r="I197" s="87">
        <f t="shared" si="27"/>
        <v>338.64347999999995</v>
      </c>
      <c r="J197" s="110">
        <f t="shared" si="17"/>
        <v>8.3782115462609192E-5</v>
      </c>
      <c r="K197" s="60"/>
      <c r="L197" s="60"/>
      <c r="M197" s="60"/>
      <c r="N197" s="60"/>
      <c r="O197" s="60"/>
    </row>
    <row r="198" spans="1:15" ht="25.5">
      <c r="A198" s="215" t="s">
        <v>440</v>
      </c>
      <c r="B198" s="218">
        <v>94714</v>
      </c>
      <c r="C198" s="216" t="s">
        <v>109</v>
      </c>
      <c r="D198" s="217" t="s">
        <v>441</v>
      </c>
      <c r="E198" s="218" t="s">
        <v>234</v>
      </c>
      <c r="F198" s="220">
        <v>1</v>
      </c>
      <c r="G198" s="227">
        <v>382.46</v>
      </c>
      <c r="H198" s="87">
        <f t="shared" si="26"/>
        <v>473.86793999999992</v>
      </c>
      <c r="I198" s="87">
        <f t="shared" si="27"/>
        <v>473.86793999999992</v>
      </c>
      <c r="J198" s="110">
        <f t="shared" si="17"/>
        <v>1.1723733308879524E-4</v>
      </c>
      <c r="K198" s="60"/>
      <c r="L198" s="60"/>
      <c r="M198" s="60"/>
      <c r="N198" s="60"/>
      <c r="O198" s="60"/>
    </row>
    <row r="199" spans="1:15" ht="25.5">
      <c r="A199" s="215" t="s">
        <v>442</v>
      </c>
      <c r="B199" s="218" t="s">
        <v>443</v>
      </c>
      <c r="C199" s="216" t="s">
        <v>240</v>
      </c>
      <c r="D199" s="217" t="s">
        <v>444</v>
      </c>
      <c r="E199" s="218" t="s">
        <v>234</v>
      </c>
      <c r="F199" s="220">
        <v>1</v>
      </c>
      <c r="G199" s="227">
        <v>9767.23</v>
      </c>
      <c r="H199" s="87">
        <f t="shared" si="26"/>
        <v>12101.597969999999</v>
      </c>
      <c r="I199" s="87">
        <f t="shared" si="27"/>
        <v>12101.597969999999</v>
      </c>
      <c r="J199" s="110">
        <f t="shared" si="17"/>
        <v>2.9939967496336178E-3</v>
      </c>
      <c r="K199" s="60"/>
      <c r="L199" s="60"/>
      <c r="M199" s="60"/>
      <c r="N199" s="60"/>
      <c r="O199" s="60"/>
    </row>
    <row r="200" spans="1:15" ht="25.5">
      <c r="A200" s="215" t="s">
        <v>445</v>
      </c>
      <c r="B200" s="218">
        <v>102113</v>
      </c>
      <c r="C200" s="216" t="s">
        <v>109</v>
      </c>
      <c r="D200" s="217" t="s">
        <v>446</v>
      </c>
      <c r="E200" s="218" t="s">
        <v>234</v>
      </c>
      <c r="F200" s="220">
        <v>1</v>
      </c>
      <c r="G200" s="227">
        <v>1615.4</v>
      </c>
      <c r="H200" s="87">
        <f t="shared" si="26"/>
        <v>2001.4805999999999</v>
      </c>
      <c r="I200" s="87">
        <f t="shared" si="27"/>
        <v>2001.4805999999999</v>
      </c>
      <c r="J200" s="110">
        <f t="shared" si="17"/>
        <v>4.951764573331586E-4</v>
      </c>
      <c r="K200" s="60"/>
      <c r="L200" s="60"/>
      <c r="M200" s="60"/>
      <c r="N200" s="60"/>
      <c r="O200" s="60"/>
    </row>
    <row r="201" spans="1:15" ht="25.5">
      <c r="A201" s="215" t="s">
        <v>447</v>
      </c>
      <c r="B201" s="216">
        <v>102610</v>
      </c>
      <c r="C201" s="219" t="s">
        <v>25</v>
      </c>
      <c r="D201" s="217" t="s">
        <v>448</v>
      </c>
      <c r="E201" s="218" t="s">
        <v>234</v>
      </c>
      <c r="F201" s="220">
        <v>2</v>
      </c>
      <c r="G201" s="227">
        <v>2030.8</v>
      </c>
      <c r="H201" s="87">
        <f>G201*(1+J$5)</f>
        <v>2516.1611999999996</v>
      </c>
      <c r="I201" s="87">
        <f>F201*H201</f>
        <v>5032.3223999999991</v>
      </c>
      <c r="J201" s="110">
        <f t="shared" si="17"/>
        <v>1.2450220992350854E-3</v>
      </c>
      <c r="K201" s="60"/>
      <c r="L201" s="60"/>
      <c r="M201" s="60"/>
      <c r="N201" s="60"/>
      <c r="O201" s="60"/>
    </row>
    <row r="202" spans="1:15">
      <c r="A202" s="184" t="s">
        <v>449</v>
      </c>
      <c r="B202" s="146"/>
      <c r="C202" s="146"/>
      <c r="D202" s="147" t="s">
        <v>450</v>
      </c>
      <c r="E202" s="146"/>
      <c r="F202" s="166"/>
      <c r="G202" s="166"/>
      <c r="H202" s="166"/>
      <c r="I202" s="169">
        <f>I203+I222+I244+I256</f>
        <v>134266.22684117997</v>
      </c>
      <c r="J202" s="170">
        <f t="shared" si="17"/>
        <v>3.3218145879957944E-2</v>
      </c>
      <c r="K202" s="60"/>
      <c r="L202" s="60"/>
      <c r="M202" s="60"/>
      <c r="N202" s="60"/>
      <c r="O202" s="60"/>
    </row>
    <row r="203" spans="1:15">
      <c r="A203" s="186" t="s">
        <v>451</v>
      </c>
      <c r="B203" s="157"/>
      <c r="C203" s="157"/>
      <c r="D203" s="158" t="s">
        <v>452</v>
      </c>
      <c r="E203" s="157"/>
      <c r="F203" s="152"/>
      <c r="G203" s="152"/>
      <c r="H203" s="152"/>
      <c r="I203" s="153">
        <f>SUM(I204:I221)</f>
        <v>57832.154185259998</v>
      </c>
      <c r="J203" s="154">
        <f t="shared" ref="J203:J266" si="28">I203/$I$274</f>
        <v>1.4307968425675497E-2</v>
      </c>
      <c r="K203" s="60"/>
      <c r="L203" s="60"/>
      <c r="M203" s="60"/>
      <c r="N203" s="60"/>
      <c r="O203" s="60"/>
    </row>
    <row r="204" spans="1:15" ht="25.5">
      <c r="A204" s="215" t="s">
        <v>453</v>
      </c>
      <c r="B204" s="216" t="s">
        <v>454</v>
      </c>
      <c r="C204" s="216" t="s">
        <v>240</v>
      </c>
      <c r="D204" s="217" t="s">
        <v>455</v>
      </c>
      <c r="E204" s="218" t="s">
        <v>44</v>
      </c>
      <c r="F204" s="229">
        <f>'MEMORIA DE CALCULO'!J1465</f>
        <v>4.992</v>
      </c>
      <c r="G204" s="227">
        <v>1040.3699999999999</v>
      </c>
      <c r="H204" s="87">
        <f t="shared" ref="H204:H221" si="29">G204*(1+J$5)</f>
        <v>1289.0184299999996</v>
      </c>
      <c r="I204" s="87">
        <f t="shared" ref="I204:I219" si="30">F204*H204</f>
        <v>6434.7800025599981</v>
      </c>
      <c r="J204" s="110">
        <f t="shared" si="28"/>
        <v>1.5919972271457006E-3</v>
      </c>
      <c r="K204" s="60"/>
      <c r="L204" s="60"/>
      <c r="M204" s="60"/>
      <c r="N204" s="60"/>
      <c r="O204" s="60"/>
    </row>
    <row r="205" spans="1:15">
      <c r="A205" s="215" t="s">
        <v>456</v>
      </c>
      <c r="B205" s="216" t="s">
        <v>457</v>
      </c>
      <c r="C205" s="216" t="s">
        <v>240</v>
      </c>
      <c r="D205" s="217" t="s">
        <v>458</v>
      </c>
      <c r="E205" s="218" t="s">
        <v>44</v>
      </c>
      <c r="F205" s="229">
        <f>'MEMORIA DE CALCULO'!J1470</f>
        <v>16.64</v>
      </c>
      <c r="G205" s="227">
        <v>531.64</v>
      </c>
      <c r="H205" s="87">
        <f>G205*(1+J$5)</f>
        <v>658.70195999999987</v>
      </c>
      <c r="I205" s="87">
        <f>F205*H205</f>
        <v>10960.800614399997</v>
      </c>
      <c r="J205" s="110">
        <f t="shared" si="28"/>
        <v>2.7117576946654887E-3</v>
      </c>
      <c r="K205" s="60"/>
      <c r="L205" s="60"/>
      <c r="M205" s="60"/>
      <c r="N205" s="60"/>
      <c r="O205" s="60"/>
    </row>
    <row r="206" spans="1:15" ht="25.5">
      <c r="A206" s="215" t="s">
        <v>459</v>
      </c>
      <c r="B206" s="216">
        <v>86915</v>
      </c>
      <c r="C206" s="216" t="s">
        <v>25</v>
      </c>
      <c r="D206" s="217" t="s">
        <v>460</v>
      </c>
      <c r="E206" s="218" t="s">
        <v>234</v>
      </c>
      <c r="F206" s="229">
        <f>'MEMORIA DE CALCULO'!H1473</f>
        <v>6</v>
      </c>
      <c r="G206" s="227">
        <v>127.79</v>
      </c>
      <c r="H206" s="87">
        <f t="shared" si="29"/>
        <v>158.33180999999999</v>
      </c>
      <c r="I206" s="87">
        <f t="shared" si="30"/>
        <v>949.99085999999988</v>
      </c>
      <c r="J206" s="110">
        <f t="shared" si="28"/>
        <v>2.3503255967291444E-4</v>
      </c>
      <c r="K206" s="60"/>
      <c r="L206" s="60"/>
      <c r="M206" s="60"/>
      <c r="N206" s="60"/>
      <c r="O206" s="60"/>
    </row>
    <row r="207" spans="1:15" ht="38.25">
      <c r="A207" s="215" t="s">
        <v>461</v>
      </c>
      <c r="B207" s="218">
        <v>86938</v>
      </c>
      <c r="C207" s="216" t="s">
        <v>109</v>
      </c>
      <c r="D207" s="217" t="s">
        <v>462</v>
      </c>
      <c r="E207" s="218" t="s">
        <v>234</v>
      </c>
      <c r="F207" s="229">
        <f>'MEMORIA DE CALCULO'!H1476</f>
        <v>8</v>
      </c>
      <c r="G207" s="227">
        <v>418.14</v>
      </c>
      <c r="H207" s="87">
        <f t="shared" si="29"/>
        <v>518.07545999999991</v>
      </c>
      <c r="I207" s="87">
        <f t="shared" si="30"/>
        <v>4144.6036799999993</v>
      </c>
      <c r="J207" s="110">
        <f t="shared" si="28"/>
        <v>1.0253959830099637E-3</v>
      </c>
      <c r="K207" s="60"/>
      <c r="L207" s="60"/>
      <c r="M207" s="60"/>
      <c r="N207" s="60"/>
      <c r="O207" s="60"/>
    </row>
    <row r="208" spans="1:15" ht="25.5">
      <c r="A208" s="215" t="s">
        <v>463</v>
      </c>
      <c r="B208" s="218">
        <v>95547</v>
      </c>
      <c r="C208" s="216" t="s">
        <v>109</v>
      </c>
      <c r="D208" s="217" t="s">
        <v>464</v>
      </c>
      <c r="E208" s="218" t="s">
        <v>234</v>
      </c>
      <c r="F208" s="229">
        <f>'MEMORIA DE CALCULO'!H1479</f>
        <v>6</v>
      </c>
      <c r="G208" s="227">
        <v>73.52</v>
      </c>
      <c r="H208" s="87">
        <f t="shared" si="29"/>
        <v>91.091279999999983</v>
      </c>
      <c r="I208" s="87">
        <f t="shared" si="30"/>
        <v>546.5476799999999</v>
      </c>
      <c r="J208" s="110">
        <f t="shared" si="28"/>
        <v>1.3521866959192948E-4</v>
      </c>
      <c r="K208" s="60"/>
      <c r="L208" s="60"/>
      <c r="M208" s="60"/>
      <c r="N208" s="60"/>
      <c r="O208" s="60"/>
    </row>
    <row r="209" spans="1:15" ht="51">
      <c r="A209" s="215" t="s">
        <v>465</v>
      </c>
      <c r="B209" s="218">
        <v>95472</v>
      </c>
      <c r="C209" s="216" t="s">
        <v>25</v>
      </c>
      <c r="D209" s="217" t="s">
        <v>466</v>
      </c>
      <c r="E209" s="218" t="s">
        <v>234</v>
      </c>
      <c r="F209" s="229">
        <f>'MEMORIA DE CALCULO'!H1482</f>
        <v>2</v>
      </c>
      <c r="G209" s="227">
        <v>815.16</v>
      </c>
      <c r="H209" s="87">
        <f>G209*(1+J$5)</f>
        <v>1009.9832399999999</v>
      </c>
      <c r="I209" s="87">
        <f>F209*H209</f>
        <v>2019.9664799999998</v>
      </c>
      <c r="J209" s="110">
        <f t="shared" si="28"/>
        <v>4.9974995785526501E-4</v>
      </c>
      <c r="K209" s="60"/>
      <c r="L209" s="60"/>
      <c r="M209" s="60"/>
      <c r="N209" s="60"/>
      <c r="O209" s="60"/>
    </row>
    <row r="210" spans="1:15" ht="38.25">
      <c r="A210" s="215" t="s">
        <v>467</v>
      </c>
      <c r="B210" s="218">
        <v>95470</v>
      </c>
      <c r="C210" s="216" t="s">
        <v>109</v>
      </c>
      <c r="D210" s="217" t="s">
        <v>468</v>
      </c>
      <c r="E210" s="218" t="s">
        <v>234</v>
      </c>
      <c r="F210" s="229">
        <f>'MEMORIA DE CALCULO'!H1485</f>
        <v>6</v>
      </c>
      <c r="G210" s="227">
        <v>320.13</v>
      </c>
      <c r="H210" s="87">
        <f t="shared" si="29"/>
        <v>396.64106999999996</v>
      </c>
      <c r="I210" s="87">
        <f t="shared" si="30"/>
        <v>2379.8464199999999</v>
      </c>
      <c r="J210" s="110">
        <f t="shared" si="28"/>
        <v>5.8878608129032093E-4</v>
      </c>
      <c r="K210" s="60"/>
      <c r="L210" s="60"/>
      <c r="M210" s="60"/>
      <c r="N210" s="60"/>
      <c r="O210" s="60"/>
    </row>
    <row r="211" spans="1:15">
      <c r="A211" s="215" t="s">
        <v>469</v>
      </c>
      <c r="B211" s="218">
        <v>100849</v>
      </c>
      <c r="C211" s="216" t="s">
        <v>109</v>
      </c>
      <c r="D211" s="217" t="s">
        <v>470</v>
      </c>
      <c r="E211" s="218" t="s">
        <v>234</v>
      </c>
      <c r="F211" s="229">
        <f>'MEMORIA DE CALCULO'!H1488</f>
        <v>6</v>
      </c>
      <c r="G211" s="227">
        <v>47.55</v>
      </c>
      <c r="H211" s="87">
        <f t="shared" si="29"/>
        <v>58.914449999999988</v>
      </c>
      <c r="I211" s="87">
        <f t="shared" si="30"/>
        <v>353.48669999999993</v>
      </c>
      <c r="J211" s="110">
        <f t="shared" si="28"/>
        <v>8.7454403415346125E-5</v>
      </c>
      <c r="K211" s="60"/>
      <c r="L211" s="60"/>
      <c r="M211" s="60"/>
      <c r="N211" s="60"/>
      <c r="O211" s="60"/>
    </row>
    <row r="212" spans="1:15" ht="25.5">
      <c r="A212" s="215" t="s">
        <v>471</v>
      </c>
      <c r="B212" s="218">
        <v>99635</v>
      </c>
      <c r="C212" s="216" t="s">
        <v>109</v>
      </c>
      <c r="D212" s="217" t="s">
        <v>472</v>
      </c>
      <c r="E212" s="218" t="s">
        <v>234</v>
      </c>
      <c r="F212" s="229">
        <f>'MEMORIA DE CALCULO'!H1491</f>
        <v>8</v>
      </c>
      <c r="G212" s="227">
        <v>445.41</v>
      </c>
      <c r="H212" s="87">
        <f t="shared" si="29"/>
        <v>551.86298999999997</v>
      </c>
      <c r="I212" s="87">
        <f t="shared" si="30"/>
        <v>4414.9039199999997</v>
      </c>
      <c r="J212" s="110">
        <f t="shared" si="28"/>
        <v>1.092269634075831E-3</v>
      </c>
      <c r="K212" s="60"/>
      <c r="L212" s="60"/>
      <c r="M212" s="60"/>
      <c r="N212" s="60"/>
      <c r="O212" s="60"/>
    </row>
    <row r="213" spans="1:15">
      <c r="A213" s="215" t="s">
        <v>473</v>
      </c>
      <c r="B213" s="216" t="s">
        <v>474</v>
      </c>
      <c r="C213" s="219" t="s">
        <v>240</v>
      </c>
      <c r="D213" s="217" t="s">
        <v>475</v>
      </c>
      <c r="E213" s="218" t="s">
        <v>234</v>
      </c>
      <c r="F213" s="229">
        <f>'MEMORIA DE CALCULO'!H1494</f>
        <v>4</v>
      </c>
      <c r="G213" s="227">
        <v>67.08</v>
      </c>
      <c r="H213" s="87">
        <f t="shared" si="29"/>
        <v>83.11211999999999</v>
      </c>
      <c r="I213" s="87">
        <f t="shared" si="30"/>
        <v>332.44847999999996</v>
      </c>
      <c r="J213" s="110">
        <f t="shared" si="28"/>
        <v>8.2249441024905972E-5</v>
      </c>
      <c r="K213" s="60"/>
      <c r="L213" s="60"/>
      <c r="M213" s="60"/>
      <c r="N213" s="60"/>
      <c r="O213" s="60"/>
    </row>
    <row r="214" spans="1:15">
      <c r="A214" s="215" t="s">
        <v>476</v>
      </c>
      <c r="B214" s="216" t="s">
        <v>477</v>
      </c>
      <c r="C214" s="216" t="s">
        <v>240</v>
      </c>
      <c r="D214" s="217" t="s">
        <v>478</v>
      </c>
      <c r="E214" s="218" t="s">
        <v>234</v>
      </c>
      <c r="F214" s="229">
        <f>'MEMORIA DE CALCULO'!H1497</f>
        <v>8</v>
      </c>
      <c r="G214" s="227">
        <v>76.08</v>
      </c>
      <c r="H214" s="87">
        <f t="shared" si="29"/>
        <v>94.263119999999986</v>
      </c>
      <c r="I214" s="87">
        <f t="shared" si="30"/>
        <v>754.10495999999989</v>
      </c>
      <c r="J214" s="110">
        <f t="shared" si="28"/>
        <v>1.8656939395273841E-4</v>
      </c>
      <c r="K214" s="60"/>
      <c r="L214" s="60"/>
      <c r="M214" s="60"/>
      <c r="N214" s="60"/>
      <c r="O214" s="60"/>
    </row>
    <row r="215" spans="1:15">
      <c r="A215" s="215" t="s">
        <v>479</v>
      </c>
      <c r="B215" s="216" t="s">
        <v>480</v>
      </c>
      <c r="C215" s="216" t="s">
        <v>240</v>
      </c>
      <c r="D215" s="217" t="s">
        <v>481</v>
      </c>
      <c r="E215" s="218" t="s">
        <v>234</v>
      </c>
      <c r="F215" s="229">
        <f>'MEMORIA DE CALCULO'!H1500</f>
        <v>2</v>
      </c>
      <c r="G215" s="227">
        <v>371.51</v>
      </c>
      <c r="H215" s="87">
        <f t="shared" si="29"/>
        <v>460.30088999999992</v>
      </c>
      <c r="I215" s="87">
        <f t="shared" si="30"/>
        <v>920.60177999999985</v>
      </c>
      <c r="J215" s="110">
        <f t="shared" si="28"/>
        <v>2.2776155214045032E-4</v>
      </c>
      <c r="K215" s="60"/>
      <c r="L215" s="60"/>
      <c r="M215" s="60"/>
      <c r="N215" s="60"/>
      <c r="O215" s="60"/>
    </row>
    <row r="216" spans="1:15" ht="25.5">
      <c r="A216" s="215" t="s">
        <v>482</v>
      </c>
      <c r="B216" s="216" t="s">
        <v>483</v>
      </c>
      <c r="C216" s="216" t="s">
        <v>240</v>
      </c>
      <c r="D216" s="217" t="s">
        <v>484</v>
      </c>
      <c r="E216" s="218" t="s">
        <v>234</v>
      </c>
      <c r="F216" s="229">
        <f>'MEMORIA DE CALCULO'!H1503</f>
        <v>2</v>
      </c>
      <c r="G216" s="227">
        <v>427.17</v>
      </c>
      <c r="H216" s="87">
        <f t="shared" si="29"/>
        <v>529.26362999999992</v>
      </c>
      <c r="I216" s="87">
        <f t="shared" si="30"/>
        <v>1058.5272599999998</v>
      </c>
      <c r="J216" s="110">
        <f t="shared" si="28"/>
        <v>2.6188501582147499E-4</v>
      </c>
      <c r="K216" s="60"/>
      <c r="L216" s="60"/>
      <c r="M216" s="60"/>
      <c r="N216" s="60"/>
      <c r="O216" s="60"/>
    </row>
    <row r="217" spans="1:15" ht="25.5">
      <c r="A217" s="215" t="s">
        <v>485</v>
      </c>
      <c r="B217" s="218" t="s">
        <v>486</v>
      </c>
      <c r="C217" s="216" t="s">
        <v>240</v>
      </c>
      <c r="D217" s="217" t="s">
        <v>487</v>
      </c>
      <c r="E217" s="218" t="s">
        <v>234</v>
      </c>
      <c r="F217" s="229">
        <f>'MEMORIA DE CALCULO'!H1506</f>
        <v>8</v>
      </c>
      <c r="G217" s="227">
        <v>165.05</v>
      </c>
      <c r="H217" s="87">
        <f t="shared" si="29"/>
        <v>204.49695</v>
      </c>
      <c r="I217" s="87">
        <f t="shared" si="30"/>
        <v>1635.9756</v>
      </c>
      <c r="J217" s="110">
        <f t="shared" si="28"/>
        <v>4.0474866550866822E-4</v>
      </c>
      <c r="K217" s="60"/>
      <c r="L217" s="60"/>
      <c r="M217" s="60"/>
      <c r="N217" s="60"/>
      <c r="O217" s="60"/>
    </row>
    <row r="218" spans="1:15" ht="25.5">
      <c r="A218" s="215" t="s">
        <v>488</v>
      </c>
      <c r="B218" s="218">
        <v>100858</v>
      </c>
      <c r="C218" s="216" t="s">
        <v>25</v>
      </c>
      <c r="D218" s="217" t="s">
        <v>489</v>
      </c>
      <c r="E218" s="218" t="s">
        <v>234</v>
      </c>
      <c r="F218" s="229">
        <f>'MEMORIA DE CALCULO'!H1509</f>
        <v>4</v>
      </c>
      <c r="G218" s="227">
        <v>792.59</v>
      </c>
      <c r="H218" s="87">
        <f t="shared" si="29"/>
        <v>982.01900999999998</v>
      </c>
      <c r="I218" s="87">
        <f t="shared" si="30"/>
        <v>3928.0760399999999</v>
      </c>
      <c r="J218" s="110">
        <f t="shared" si="28"/>
        <v>9.7182594606336063E-4</v>
      </c>
      <c r="K218" s="60"/>
      <c r="L218" s="60"/>
      <c r="M218" s="60"/>
      <c r="N218" s="60"/>
      <c r="O218" s="60"/>
    </row>
    <row r="219" spans="1:15">
      <c r="A219" s="215" t="s">
        <v>490</v>
      </c>
      <c r="B219" s="218" t="s">
        <v>491</v>
      </c>
      <c r="C219" s="216" t="s">
        <v>51</v>
      </c>
      <c r="D219" s="217" t="s">
        <v>492</v>
      </c>
      <c r="E219" s="218" t="s">
        <v>44</v>
      </c>
      <c r="F219" s="229">
        <f>'MEMORIA DE CALCULO'!J1521</f>
        <v>27.306000000000001</v>
      </c>
      <c r="G219" s="227">
        <v>272.45</v>
      </c>
      <c r="H219" s="87">
        <f t="shared" si="29"/>
        <v>337.56554999999997</v>
      </c>
      <c r="I219" s="87">
        <f t="shared" si="30"/>
        <v>9217.5649082999989</v>
      </c>
      <c r="J219" s="110">
        <f t="shared" si="28"/>
        <v>2.280472334595916E-3</v>
      </c>
      <c r="K219" s="60"/>
      <c r="L219" s="60"/>
      <c r="M219" s="60"/>
      <c r="N219" s="60"/>
      <c r="O219" s="60"/>
    </row>
    <row r="220" spans="1:15" ht="38.25">
      <c r="A220" s="215" t="s">
        <v>493</v>
      </c>
      <c r="B220" s="218" t="s">
        <v>494</v>
      </c>
      <c r="C220" s="216" t="s">
        <v>51</v>
      </c>
      <c r="D220" s="217" t="s">
        <v>495</v>
      </c>
      <c r="E220" s="218" t="s">
        <v>234</v>
      </c>
      <c r="F220" s="229">
        <f>'MEMORIA DE CALCULO'!H1524</f>
        <v>6</v>
      </c>
      <c r="G220" s="227">
        <v>775.59</v>
      </c>
      <c r="H220" s="87">
        <f t="shared" si="29"/>
        <v>960.95600999999999</v>
      </c>
      <c r="I220" s="87">
        <f>F220*H220</f>
        <v>5765.7360600000002</v>
      </c>
      <c r="J220" s="110">
        <f t="shared" si="28"/>
        <v>1.4264723605658951E-3</v>
      </c>
      <c r="K220" s="60"/>
      <c r="L220" s="60"/>
      <c r="M220" s="60"/>
      <c r="N220" s="60"/>
      <c r="O220" s="60"/>
    </row>
    <row r="221" spans="1:15" ht="38.25">
      <c r="A221" s="215" t="s">
        <v>496</v>
      </c>
      <c r="B221" s="218" t="s">
        <v>497</v>
      </c>
      <c r="C221" s="216" t="s">
        <v>51</v>
      </c>
      <c r="D221" s="217" t="s">
        <v>498</v>
      </c>
      <c r="E221" s="218" t="s">
        <v>234</v>
      </c>
      <c r="F221" s="229">
        <f>'MEMORIA DE CALCULO'!H1527</f>
        <v>2</v>
      </c>
      <c r="G221" s="227">
        <v>812.83</v>
      </c>
      <c r="H221" s="87">
        <f t="shared" si="29"/>
        <v>1007.09637</v>
      </c>
      <c r="I221" s="87">
        <f>F221*H221</f>
        <v>2014.19274</v>
      </c>
      <c r="J221" s="110">
        <f t="shared" si="28"/>
        <v>4.9832150527932568E-4</v>
      </c>
      <c r="K221" s="60"/>
      <c r="L221" s="60"/>
      <c r="M221" s="60"/>
      <c r="N221" s="60"/>
      <c r="O221" s="60"/>
    </row>
    <row r="222" spans="1:15">
      <c r="A222" s="186" t="s">
        <v>499</v>
      </c>
      <c r="B222" s="157"/>
      <c r="C222" s="157"/>
      <c r="D222" s="158" t="s">
        <v>500</v>
      </c>
      <c r="E222" s="157"/>
      <c r="F222" s="152"/>
      <c r="G222" s="152"/>
      <c r="H222" s="152"/>
      <c r="I222" s="153">
        <f>SUM(I223:I243)</f>
        <v>68399.671097519997</v>
      </c>
      <c r="J222" s="154">
        <f t="shared" si="28"/>
        <v>1.6922425736638762E-2</v>
      </c>
      <c r="K222" s="60"/>
      <c r="L222" s="60"/>
      <c r="M222" s="60"/>
      <c r="N222" s="60"/>
      <c r="O222" s="60"/>
    </row>
    <row r="223" spans="1:15" ht="25.5">
      <c r="A223" s="215" t="s">
        <v>501</v>
      </c>
      <c r="B223" s="216" t="s">
        <v>454</v>
      </c>
      <c r="C223" s="216" t="s">
        <v>240</v>
      </c>
      <c r="D223" s="217" t="s">
        <v>455</v>
      </c>
      <c r="E223" s="218" t="s">
        <v>44</v>
      </c>
      <c r="F223" s="229">
        <f>'MEMORIA DE CALCULO'!J1531</f>
        <v>5.1840000000000002</v>
      </c>
      <c r="G223" s="227">
        <v>1040.3699999999999</v>
      </c>
      <c r="H223" s="87">
        <f t="shared" ref="H223:H243" si="31">G223*(1+J$5)</f>
        <v>1289.0184299999996</v>
      </c>
      <c r="I223" s="87">
        <f t="shared" ref="I223:I243" si="32">F223*H223</f>
        <v>6682.2715411199979</v>
      </c>
      <c r="J223" s="110">
        <f t="shared" si="28"/>
        <v>1.6532278897282277E-3</v>
      </c>
      <c r="K223" s="60"/>
      <c r="L223" s="60"/>
      <c r="M223" s="60"/>
      <c r="N223" s="60"/>
      <c r="O223" s="60"/>
    </row>
    <row r="224" spans="1:15">
      <c r="A224" s="215" t="s">
        <v>502</v>
      </c>
      <c r="B224" s="216" t="s">
        <v>457</v>
      </c>
      <c r="C224" s="216" t="s">
        <v>240</v>
      </c>
      <c r="D224" s="217" t="s">
        <v>458</v>
      </c>
      <c r="E224" s="218" t="s">
        <v>44</v>
      </c>
      <c r="F224" s="229">
        <f>'MEMORIA DE CALCULO'!J1534</f>
        <v>8.64</v>
      </c>
      <c r="G224" s="227">
        <v>531.64</v>
      </c>
      <c r="H224" s="87">
        <f>G224*(1+J$5)</f>
        <v>658.70195999999987</v>
      </c>
      <c r="I224" s="87">
        <f>F224*H224</f>
        <v>5691.1849343999993</v>
      </c>
      <c r="J224" s="110">
        <f t="shared" si="28"/>
        <v>1.4080280337686194E-3</v>
      </c>
      <c r="K224" s="60"/>
      <c r="L224" s="60"/>
      <c r="M224" s="60"/>
      <c r="N224" s="60"/>
      <c r="O224" s="60"/>
    </row>
    <row r="225" spans="1:15" ht="25.5">
      <c r="A225" s="215" t="s">
        <v>503</v>
      </c>
      <c r="B225" s="216">
        <v>86915</v>
      </c>
      <c r="C225" s="216" t="s">
        <v>25</v>
      </c>
      <c r="D225" s="217" t="s">
        <v>460</v>
      </c>
      <c r="E225" s="218" t="s">
        <v>234</v>
      </c>
      <c r="F225" s="229">
        <f>'MEMORIA DE CALCULO'!H1537</f>
        <v>6</v>
      </c>
      <c r="G225" s="227">
        <v>127.79</v>
      </c>
      <c r="H225" s="87">
        <f t="shared" si="31"/>
        <v>158.33180999999999</v>
      </c>
      <c r="I225" s="87">
        <f t="shared" si="32"/>
        <v>949.99085999999988</v>
      </c>
      <c r="J225" s="110">
        <f t="shared" si="28"/>
        <v>2.3503255967291444E-4</v>
      </c>
      <c r="K225" s="60"/>
      <c r="L225" s="60"/>
      <c r="M225" s="60"/>
      <c r="N225" s="60"/>
      <c r="O225" s="60"/>
    </row>
    <row r="226" spans="1:15" ht="38.25">
      <c r="A226" s="215" t="s">
        <v>504</v>
      </c>
      <c r="B226" s="218">
        <v>86938</v>
      </c>
      <c r="C226" s="216" t="s">
        <v>109</v>
      </c>
      <c r="D226" s="217" t="s">
        <v>462</v>
      </c>
      <c r="E226" s="218" t="s">
        <v>234</v>
      </c>
      <c r="F226" s="229">
        <f>'MEMORIA DE CALCULO'!H1540</f>
        <v>8</v>
      </c>
      <c r="G226" s="227">
        <v>418.14</v>
      </c>
      <c r="H226" s="87">
        <f t="shared" si="31"/>
        <v>518.07545999999991</v>
      </c>
      <c r="I226" s="87">
        <f t="shared" si="32"/>
        <v>4144.6036799999993</v>
      </c>
      <c r="J226" s="110">
        <f t="shared" si="28"/>
        <v>1.0253959830099637E-3</v>
      </c>
      <c r="K226" s="60"/>
      <c r="L226" s="60"/>
      <c r="M226" s="60"/>
      <c r="N226" s="60"/>
      <c r="O226" s="60"/>
    </row>
    <row r="227" spans="1:15" ht="25.5">
      <c r="A227" s="215" t="s">
        <v>505</v>
      </c>
      <c r="B227" s="218">
        <v>95547</v>
      </c>
      <c r="C227" s="216" t="s">
        <v>109</v>
      </c>
      <c r="D227" s="217" t="s">
        <v>464</v>
      </c>
      <c r="E227" s="218" t="s">
        <v>234</v>
      </c>
      <c r="F227" s="229">
        <f>'MEMORIA DE CALCULO'!H1543</f>
        <v>6</v>
      </c>
      <c r="G227" s="227">
        <v>73.52</v>
      </c>
      <c r="H227" s="87">
        <f t="shared" si="31"/>
        <v>91.091279999999983</v>
      </c>
      <c r="I227" s="87">
        <f t="shared" si="32"/>
        <v>546.5476799999999</v>
      </c>
      <c r="J227" s="110">
        <f t="shared" si="28"/>
        <v>1.3521866959192948E-4</v>
      </c>
      <c r="K227" s="60"/>
      <c r="L227" s="60"/>
      <c r="M227" s="60"/>
      <c r="N227" s="60"/>
      <c r="O227" s="60"/>
    </row>
    <row r="228" spans="1:15" ht="38.25">
      <c r="A228" s="215" t="s">
        <v>506</v>
      </c>
      <c r="B228" s="218">
        <v>95470</v>
      </c>
      <c r="C228" s="216" t="s">
        <v>109</v>
      </c>
      <c r="D228" s="217" t="s">
        <v>468</v>
      </c>
      <c r="E228" s="218" t="s">
        <v>234</v>
      </c>
      <c r="F228" s="229">
        <f>'MEMORIA DE CALCULO'!H1546</f>
        <v>6</v>
      </c>
      <c r="G228" s="227">
        <v>320.13</v>
      </c>
      <c r="H228" s="87">
        <f t="shared" si="31"/>
        <v>396.64106999999996</v>
      </c>
      <c r="I228" s="87">
        <f t="shared" si="32"/>
        <v>2379.8464199999999</v>
      </c>
      <c r="J228" s="110">
        <f t="shared" si="28"/>
        <v>5.8878608129032093E-4</v>
      </c>
      <c r="K228" s="60"/>
      <c r="L228" s="60"/>
      <c r="M228" s="60"/>
      <c r="N228" s="60"/>
      <c r="O228" s="60"/>
    </row>
    <row r="229" spans="1:15">
      <c r="A229" s="215" t="s">
        <v>507</v>
      </c>
      <c r="B229" s="218">
        <v>100849</v>
      </c>
      <c r="C229" s="216" t="s">
        <v>109</v>
      </c>
      <c r="D229" s="217" t="s">
        <v>470</v>
      </c>
      <c r="E229" s="218" t="s">
        <v>234</v>
      </c>
      <c r="F229" s="229">
        <f>'MEMORIA DE CALCULO'!H1549</f>
        <v>6</v>
      </c>
      <c r="G229" s="227">
        <v>47.55</v>
      </c>
      <c r="H229" s="87">
        <f t="shared" si="31"/>
        <v>58.914449999999988</v>
      </c>
      <c r="I229" s="87">
        <f t="shared" si="32"/>
        <v>353.48669999999993</v>
      </c>
      <c r="J229" s="110">
        <f t="shared" si="28"/>
        <v>8.7454403415346125E-5</v>
      </c>
      <c r="K229" s="60"/>
      <c r="L229" s="60"/>
      <c r="M229" s="60"/>
      <c r="N229" s="60"/>
      <c r="O229" s="60"/>
    </row>
    <row r="230" spans="1:15" ht="25.5">
      <c r="A230" s="215" t="s">
        <v>508</v>
      </c>
      <c r="B230" s="218">
        <v>99635</v>
      </c>
      <c r="C230" s="216" t="s">
        <v>109</v>
      </c>
      <c r="D230" s="217" t="s">
        <v>472</v>
      </c>
      <c r="E230" s="218" t="s">
        <v>234</v>
      </c>
      <c r="F230" s="229">
        <f>'MEMORIA DE CALCULO'!H1552</f>
        <v>8</v>
      </c>
      <c r="G230" s="227">
        <v>445.41</v>
      </c>
      <c r="H230" s="87">
        <f t="shared" si="31"/>
        <v>551.86298999999997</v>
      </c>
      <c r="I230" s="87">
        <f t="shared" si="32"/>
        <v>4414.9039199999997</v>
      </c>
      <c r="J230" s="110">
        <f t="shared" si="28"/>
        <v>1.092269634075831E-3</v>
      </c>
      <c r="K230" s="60"/>
      <c r="L230" s="60"/>
      <c r="M230" s="60"/>
      <c r="N230" s="60"/>
      <c r="O230" s="60"/>
    </row>
    <row r="231" spans="1:15">
      <c r="A231" s="215" t="s">
        <v>509</v>
      </c>
      <c r="B231" s="218" t="s">
        <v>477</v>
      </c>
      <c r="C231" s="216" t="s">
        <v>240</v>
      </c>
      <c r="D231" s="217" t="s">
        <v>478</v>
      </c>
      <c r="E231" s="218" t="s">
        <v>234</v>
      </c>
      <c r="F231" s="229">
        <f>'MEMORIA DE CALCULO'!H1555</f>
        <v>8</v>
      </c>
      <c r="G231" s="227">
        <v>76.08</v>
      </c>
      <c r="H231" s="87">
        <f t="shared" si="31"/>
        <v>94.263119999999986</v>
      </c>
      <c r="I231" s="87">
        <f t="shared" si="32"/>
        <v>754.10495999999989</v>
      </c>
      <c r="J231" s="110">
        <f t="shared" si="28"/>
        <v>1.8656939395273841E-4</v>
      </c>
      <c r="K231" s="60"/>
      <c r="L231" s="60"/>
      <c r="M231" s="60"/>
      <c r="N231" s="60"/>
      <c r="O231" s="60"/>
    </row>
    <row r="232" spans="1:15">
      <c r="A232" s="215" t="s">
        <v>510</v>
      </c>
      <c r="B232" s="216" t="s">
        <v>474</v>
      </c>
      <c r="C232" s="219" t="s">
        <v>240</v>
      </c>
      <c r="D232" s="217" t="s">
        <v>475</v>
      </c>
      <c r="E232" s="218" t="s">
        <v>234</v>
      </c>
      <c r="F232" s="229">
        <f>'MEMORIA DE CALCULO'!H1558</f>
        <v>4</v>
      </c>
      <c r="G232" s="227">
        <v>67.08</v>
      </c>
      <c r="H232" s="87">
        <f t="shared" si="31"/>
        <v>83.11211999999999</v>
      </c>
      <c r="I232" s="87">
        <f t="shared" si="32"/>
        <v>332.44847999999996</v>
      </c>
      <c r="J232" s="110">
        <f t="shared" si="28"/>
        <v>8.2249441024905972E-5</v>
      </c>
      <c r="K232" s="60"/>
      <c r="L232" s="60"/>
      <c r="M232" s="60"/>
      <c r="N232" s="60"/>
      <c r="O232" s="60"/>
    </row>
    <row r="233" spans="1:15">
      <c r="A233" s="215" t="s">
        <v>511</v>
      </c>
      <c r="B233" s="216" t="s">
        <v>512</v>
      </c>
      <c r="C233" s="216" t="s">
        <v>240</v>
      </c>
      <c r="D233" s="217" t="s">
        <v>513</v>
      </c>
      <c r="E233" s="218" t="s">
        <v>234</v>
      </c>
      <c r="F233" s="229">
        <f>'MEMORIA DE CALCULO'!H1561</f>
        <v>8</v>
      </c>
      <c r="G233" s="227">
        <v>190.39</v>
      </c>
      <c r="H233" s="87">
        <f t="shared" si="31"/>
        <v>235.89320999999995</v>
      </c>
      <c r="I233" s="87">
        <f t="shared" si="32"/>
        <v>1887.1456799999996</v>
      </c>
      <c r="J233" s="110">
        <f t="shared" si="28"/>
        <v>4.6688941791090777E-4</v>
      </c>
      <c r="K233" s="60"/>
      <c r="L233" s="60"/>
      <c r="M233" s="60"/>
      <c r="N233" s="60"/>
      <c r="O233" s="60"/>
    </row>
    <row r="234" spans="1:15">
      <c r="A234" s="215" t="s">
        <v>514</v>
      </c>
      <c r="B234" s="216" t="s">
        <v>480</v>
      </c>
      <c r="C234" s="216" t="s">
        <v>240</v>
      </c>
      <c r="D234" s="217" t="s">
        <v>481</v>
      </c>
      <c r="E234" s="218" t="s">
        <v>234</v>
      </c>
      <c r="F234" s="229">
        <f>'MEMORIA DE CALCULO'!H1564</f>
        <v>2</v>
      </c>
      <c r="G234" s="227">
        <v>371.51</v>
      </c>
      <c r="H234" s="87">
        <f t="shared" si="31"/>
        <v>460.30088999999992</v>
      </c>
      <c r="I234" s="87">
        <f t="shared" si="32"/>
        <v>920.60177999999985</v>
      </c>
      <c r="J234" s="110">
        <f t="shared" si="28"/>
        <v>2.2776155214045032E-4</v>
      </c>
      <c r="K234" s="60"/>
      <c r="L234" s="60"/>
      <c r="M234" s="60"/>
      <c r="N234" s="60"/>
      <c r="O234" s="60"/>
    </row>
    <row r="235" spans="1:15" ht="25.5">
      <c r="A235" s="215" t="s">
        <v>515</v>
      </c>
      <c r="B235" s="216" t="s">
        <v>483</v>
      </c>
      <c r="C235" s="216" t="s">
        <v>240</v>
      </c>
      <c r="D235" s="217" t="s">
        <v>484</v>
      </c>
      <c r="E235" s="218" t="s">
        <v>234</v>
      </c>
      <c r="F235" s="229">
        <f>'MEMORIA DE CALCULO'!H1567</f>
        <v>2</v>
      </c>
      <c r="G235" s="227">
        <v>427.17</v>
      </c>
      <c r="H235" s="87">
        <f t="shared" si="31"/>
        <v>529.26362999999992</v>
      </c>
      <c r="I235" s="87">
        <f t="shared" si="32"/>
        <v>1058.5272599999998</v>
      </c>
      <c r="J235" s="110">
        <f t="shared" si="28"/>
        <v>2.6188501582147499E-4</v>
      </c>
      <c r="K235" s="60"/>
      <c r="L235" s="60"/>
      <c r="M235" s="60"/>
      <c r="N235" s="60"/>
      <c r="O235" s="60"/>
    </row>
    <row r="236" spans="1:15" ht="25.5">
      <c r="A236" s="215" t="s">
        <v>516</v>
      </c>
      <c r="B236" s="218">
        <v>100875</v>
      </c>
      <c r="C236" s="216" t="s">
        <v>25</v>
      </c>
      <c r="D236" s="217" t="s">
        <v>517</v>
      </c>
      <c r="E236" s="218" t="s">
        <v>15</v>
      </c>
      <c r="F236" s="229">
        <f>'MEMORIA DE CALCULO'!H1570</f>
        <v>2</v>
      </c>
      <c r="G236" s="227">
        <v>1055.68</v>
      </c>
      <c r="H236" s="87">
        <f t="shared" si="31"/>
        <v>1307.9875199999999</v>
      </c>
      <c r="I236" s="87">
        <f t="shared" si="32"/>
        <v>2615.9750399999998</v>
      </c>
      <c r="J236" s="110">
        <f t="shared" si="28"/>
        <v>6.4720550015781705E-4</v>
      </c>
      <c r="K236" s="60"/>
      <c r="L236" s="60"/>
      <c r="M236" s="60"/>
      <c r="N236" s="60"/>
      <c r="O236" s="60"/>
    </row>
    <row r="237" spans="1:15" ht="25.5">
      <c r="A237" s="215" t="s">
        <v>518</v>
      </c>
      <c r="B237" s="218">
        <v>100863</v>
      </c>
      <c r="C237" s="216" t="s">
        <v>25</v>
      </c>
      <c r="D237" s="217" t="s">
        <v>519</v>
      </c>
      <c r="E237" s="218" t="s">
        <v>15</v>
      </c>
      <c r="F237" s="229">
        <f>'MEMORIA DE CALCULO'!H1573</f>
        <v>2</v>
      </c>
      <c r="G237" s="227">
        <v>598.84</v>
      </c>
      <c r="H237" s="87">
        <f t="shared" si="31"/>
        <v>741.96276</v>
      </c>
      <c r="I237" s="87">
        <f t="shared" si="32"/>
        <v>1483.92552</v>
      </c>
      <c r="J237" s="110">
        <f t="shared" si="28"/>
        <v>3.6713070410968025E-4</v>
      </c>
      <c r="K237" s="60"/>
      <c r="L237" s="60"/>
      <c r="M237" s="60"/>
      <c r="N237" s="60"/>
      <c r="O237" s="60"/>
    </row>
    <row r="238" spans="1:15" ht="25.5">
      <c r="A238" s="215" t="s">
        <v>520</v>
      </c>
      <c r="B238" s="216" t="s">
        <v>486</v>
      </c>
      <c r="C238" s="216" t="s">
        <v>240</v>
      </c>
      <c r="D238" s="217" t="s">
        <v>487</v>
      </c>
      <c r="E238" s="218" t="s">
        <v>15</v>
      </c>
      <c r="F238" s="229">
        <f>'MEMORIA DE CALCULO'!H1576</f>
        <v>4</v>
      </c>
      <c r="G238" s="227">
        <v>165.05</v>
      </c>
      <c r="H238" s="87">
        <f t="shared" si="31"/>
        <v>204.49695</v>
      </c>
      <c r="I238" s="87">
        <f t="shared" si="32"/>
        <v>817.98779999999999</v>
      </c>
      <c r="J238" s="110">
        <f t="shared" si="28"/>
        <v>2.0237433275433411E-4</v>
      </c>
      <c r="K238" s="60"/>
      <c r="L238" s="60"/>
      <c r="M238" s="60"/>
      <c r="N238" s="60"/>
      <c r="O238" s="60"/>
    </row>
    <row r="239" spans="1:15" ht="38.25">
      <c r="A239" s="215" t="s">
        <v>521</v>
      </c>
      <c r="B239" s="216">
        <v>100867</v>
      </c>
      <c r="C239" s="216" t="s">
        <v>25</v>
      </c>
      <c r="D239" s="217" t="s">
        <v>522</v>
      </c>
      <c r="E239" s="218" t="s">
        <v>15</v>
      </c>
      <c r="F239" s="229">
        <f>'MEMORIA DE CALCULO'!H1579</f>
        <v>4</v>
      </c>
      <c r="G239" s="227">
        <v>331.27</v>
      </c>
      <c r="H239" s="87">
        <f t="shared" si="31"/>
        <v>410.44352999999995</v>
      </c>
      <c r="I239" s="87">
        <f t="shared" si="32"/>
        <v>1641.7741199999998</v>
      </c>
      <c r="J239" s="110">
        <f t="shared" si="28"/>
        <v>4.0618324878235839E-4</v>
      </c>
      <c r="K239" s="60"/>
      <c r="L239" s="60"/>
      <c r="M239" s="60"/>
      <c r="N239" s="60"/>
      <c r="O239" s="60"/>
    </row>
    <row r="240" spans="1:15" ht="38.25">
      <c r="A240" s="215" t="s">
        <v>523</v>
      </c>
      <c r="B240" s="216">
        <v>100868</v>
      </c>
      <c r="C240" s="216" t="s">
        <v>25</v>
      </c>
      <c r="D240" s="217" t="s">
        <v>524</v>
      </c>
      <c r="E240" s="218" t="s">
        <v>15</v>
      </c>
      <c r="F240" s="229">
        <f>'MEMORIA DE CALCULO'!H1582</f>
        <v>4</v>
      </c>
      <c r="G240" s="227">
        <v>343.66</v>
      </c>
      <c r="H240" s="87">
        <f t="shared" si="31"/>
        <v>425.79473999999999</v>
      </c>
      <c r="I240" s="87">
        <f t="shared" si="32"/>
        <v>1703.17896</v>
      </c>
      <c r="J240" s="110">
        <f t="shared" si="28"/>
        <v>4.2137511780887283E-4</v>
      </c>
      <c r="K240" s="60"/>
      <c r="L240" s="60"/>
      <c r="M240" s="60"/>
      <c r="N240" s="60"/>
      <c r="O240" s="60"/>
    </row>
    <row r="241" spans="1:15">
      <c r="A241" s="215" t="s">
        <v>525</v>
      </c>
      <c r="B241" s="218" t="s">
        <v>491</v>
      </c>
      <c r="C241" s="216" t="s">
        <v>51</v>
      </c>
      <c r="D241" s="217" t="s">
        <v>492</v>
      </c>
      <c r="E241" s="218" t="s">
        <v>44</v>
      </c>
      <c r="F241" s="229">
        <f>'MEMORIA DE CALCULO'!J1601</f>
        <v>42.840000000000011</v>
      </c>
      <c r="G241" s="227">
        <v>272.45</v>
      </c>
      <c r="H241" s="87">
        <f t="shared" si="31"/>
        <v>337.56554999999997</v>
      </c>
      <c r="I241" s="87">
        <f t="shared" si="32"/>
        <v>14461.308162000003</v>
      </c>
      <c r="J241" s="110">
        <f t="shared" si="28"/>
        <v>3.5778010259316295E-3</v>
      </c>
      <c r="K241" s="60"/>
      <c r="L241" s="60"/>
      <c r="M241" s="60"/>
      <c r="N241" s="60"/>
      <c r="O241" s="60"/>
    </row>
    <row r="242" spans="1:15" ht="38.25">
      <c r="A242" s="215" t="s">
        <v>526</v>
      </c>
      <c r="B242" s="218" t="s">
        <v>494</v>
      </c>
      <c r="C242" s="216" t="s">
        <v>51</v>
      </c>
      <c r="D242" s="217" t="s">
        <v>495</v>
      </c>
      <c r="E242" s="218" t="s">
        <v>234</v>
      </c>
      <c r="F242" s="229">
        <f>'MEMORIA DE CALCULO'!H1604</f>
        <v>12</v>
      </c>
      <c r="G242" s="227">
        <v>775.59</v>
      </c>
      <c r="H242" s="87">
        <f t="shared" si="31"/>
        <v>960.95600999999999</v>
      </c>
      <c r="I242" s="87">
        <f t="shared" si="32"/>
        <v>11531.47212</v>
      </c>
      <c r="J242" s="110">
        <f t="shared" si="28"/>
        <v>2.8529447211317902E-3</v>
      </c>
      <c r="K242" s="60"/>
      <c r="L242" s="60"/>
      <c r="M242" s="60"/>
      <c r="N242" s="60"/>
      <c r="O242" s="60"/>
    </row>
    <row r="243" spans="1:15" ht="38.25">
      <c r="A243" s="215" t="s">
        <v>527</v>
      </c>
      <c r="B243" s="216" t="s">
        <v>497</v>
      </c>
      <c r="C243" s="216" t="s">
        <v>51</v>
      </c>
      <c r="D243" s="217" t="s">
        <v>498</v>
      </c>
      <c r="E243" s="218" t="s">
        <v>234</v>
      </c>
      <c r="F243" s="229">
        <f>'MEMORIA DE CALCULO'!H1607</f>
        <v>4</v>
      </c>
      <c r="G243" s="227">
        <v>812.83</v>
      </c>
      <c r="H243" s="87">
        <f t="shared" si="31"/>
        <v>1007.09637</v>
      </c>
      <c r="I243" s="87">
        <f t="shared" si="32"/>
        <v>4028.3854799999999</v>
      </c>
      <c r="J243" s="110">
        <f t="shared" si="28"/>
        <v>9.9664301055865136E-4</v>
      </c>
      <c r="K243" s="60"/>
      <c r="L243" s="60"/>
      <c r="M243" s="60"/>
      <c r="N243" s="60"/>
      <c r="O243" s="60"/>
    </row>
    <row r="244" spans="1:15">
      <c r="A244" s="186" t="s">
        <v>528</v>
      </c>
      <c r="B244" s="157"/>
      <c r="C244" s="157"/>
      <c r="D244" s="158" t="s">
        <v>529</v>
      </c>
      <c r="E244" s="157"/>
      <c r="F244" s="152"/>
      <c r="G244" s="152"/>
      <c r="H244" s="152"/>
      <c r="I244" s="153">
        <f>SUM(I245:I255)</f>
        <v>4049.9324333999994</v>
      </c>
      <c r="J244" s="154">
        <f t="shared" si="28"/>
        <v>1.0019738361739155E-3</v>
      </c>
      <c r="K244" s="60"/>
      <c r="L244" s="60"/>
      <c r="M244" s="60"/>
      <c r="N244" s="60"/>
      <c r="O244" s="60"/>
    </row>
    <row r="245" spans="1:15" ht="25.5">
      <c r="A245" s="215" t="s">
        <v>530</v>
      </c>
      <c r="B245" s="216" t="s">
        <v>454</v>
      </c>
      <c r="C245" s="216" t="s">
        <v>240</v>
      </c>
      <c r="D245" s="217" t="s">
        <v>455</v>
      </c>
      <c r="E245" s="218" t="s">
        <v>44</v>
      </c>
      <c r="F245" s="229">
        <f>'MEMORIA DE CALCULO'!H1611</f>
        <v>0.78</v>
      </c>
      <c r="G245" s="227">
        <v>1040.3699999999999</v>
      </c>
      <c r="H245" s="87">
        <f t="shared" ref="H245:H255" si="33">G245*(1+J$5)</f>
        <v>1289.0184299999996</v>
      </c>
      <c r="I245" s="87">
        <f t="shared" ref="I245:I255" si="34">F245*H245</f>
        <v>1005.4343753999998</v>
      </c>
      <c r="J245" s="110">
        <f t="shared" si="28"/>
        <v>2.4874956674151574E-4</v>
      </c>
      <c r="K245" s="60"/>
      <c r="L245" s="60"/>
      <c r="M245" s="60"/>
      <c r="N245" s="60"/>
      <c r="O245" s="60"/>
    </row>
    <row r="246" spans="1:15">
      <c r="A246" s="215" t="s">
        <v>531</v>
      </c>
      <c r="B246" s="216" t="s">
        <v>457</v>
      </c>
      <c r="C246" s="216" t="s">
        <v>240</v>
      </c>
      <c r="D246" s="217" t="s">
        <v>458</v>
      </c>
      <c r="E246" s="218" t="s">
        <v>44</v>
      </c>
      <c r="F246" s="229">
        <f>'MEMORIA DE CALCULO'!H1615</f>
        <v>1.3</v>
      </c>
      <c r="G246" s="227">
        <v>531.64</v>
      </c>
      <c r="H246" s="87">
        <f>G246*(1+J$5)</f>
        <v>658.70195999999987</v>
      </c>
      <c r="I246" s="87">
        <f>F246*H246</f>
        <v>856.31254799999988</v>
      </c>
      <c r="J246" s="110">
        <f t="shared" si="28"/>
        <v>2.1185606989574133E-4</v>
      </c>
      <c r="K246" s="60"/>
      <c r="L246" s="60"/>
      <c r="M246" s="60"/>
      <c r="N246" s="60"/>
      <c r="O246" s="60"/>
    </row>
    <row r="247" spans="1:15" ht="25.5">
      <c r="A247" s="215" t="s">
        <v>532</v>
      </c>
      <c r="B247" s="216">
        <v>86915</v>
      </c>
      <c r="C247" s="216" t="s">
        <v>25</v>
      </c>
      <c r="D247" s="217" t="s">
        <v>460</v>
      </c>
      <c r="E247" s="218" t="s">
        <v>234</v>
      </c>
      <c r="F247" s="229">
        <f>'MEMORIA DE CALCULO'!F1619</f>
        <v>1</v>
      </c>
      <c r="G247" s="227">
        <v>127.79</v>
      </c>
      <c r="H247" s="87">
        <f t="shared" si="33"/>
        <v>158.33180999999999</v>
      </c>
      <c r="I247" s="87">
        <f t="shared" si="34"/>
        <v>158.33180999999999</v>
      </c>
      <c r="J247" s="110">
        <f t="shared" si="28"/>
        <v>3.917209327881908E-5</v>
      </c>
      <c r="K247" s="60"/>
      <c r="L247" s="60"/>
      <c r="M247" s="60"/>
      <c r="N247" s="60"/>
      <c r="O247" s="60"/>
    </row>
    <row r="248" spans="1:15" ht="38.25">
      <c r="A248" s="215" t="s">
        <v>533</v>
      </c>
      <c r="B248" s="218">
        <v>86938</v>
      </c>
      <c r="C248" s="216" t="s">
        <v>109</v>
      </c>
      <c r="D248" s="217" t="s">
        <v>462</v>
      </c>
      <c r="E248" s="218" t="s">
        <v>234</v>
      </c>
      <c r="F248" s="229">
        <f>'MEMORIA DE CALCULO'!F1622</f>
        <v>1</v>
      </c>
      <c r="G248" s="227">
        <v>418.14</v>
      </c>
      <c r="H248" s="87">
        <f t="shared" si="33"/>
        <v>518.07545999999991</v>
      </c>
      <c r="I248" s="87">
        <f t="shared" si="34"/>
        <v>518.07545999999991</v>
      </c>
      <c r="J248" s="110">
        <f t="shared" si="28"/>
        <v>1.2817449787624546E-4</v>
      </c>
      <c r="K248" s="60"/>
      <c r="L248" s="60"/>
      <c r="M248" s="60"/>
      <c r="N248" s="60"/>
      <c r="O248" s="60"/>
    </row>
    <row r="249" spans="1:15" ht="25.5">
      <c r="A249" s="215" t="s">
        <v>534</v>
      </c>
      <c r="B249" s="218">
        <v>95547</v>
      </c>
      <c r="C249" s="216" t="s">
        <v>109</v>
      </c>
      <c r="D249" s="217" t="s">
        <v>464</v>
      </c>
      <c r="E249" s="218" t="s">
        <v>234</v>
      </c>
      <c r="F249" s="229">
        <f>'MEMORIA DE CALCULO'!F1625</f>
        <v>1</v>
      </c>
      <c r="G249" s="227">
        <v>73.52</v>
      </c>
      <c r="H249" s="87">
        <f t="shared" si="33"/>
        <v>91.091279999999983</v>
      </c>
      <c r="I249" s="87">
        <f t="shared" si="34"/>
        <v>91.091279999999983</v>
      </c>
      <c r="J249" s="110">
        <f t="shared" si="28"/>
        <v>2.2536444931988248E-5</v>
      </c>
      <c r="K249" s="60"/>
      <c r="L249" s="60"/>
      <c r="M249" s="60"/>
      <c r="N249" s="60"/>
      <c r="O249" s="60"/>
    </row>
    <row r="250" spans="1:15" ht="38.25">
      <c r="A250" s="215" t="s">
        <v>535</v>
      </c>
      <c r="B250" s="218">
        <v>95470</v>
      </c>
      <c r="C250" s="216" t="s">
        <v>109</v>
      </c>
      <c r="D250" s="217" t="s">
        <v>468</v>
      </c>
      <c r="E250" s="218" t="s">
        <v>234</v>
      </c>
      <c r="F250" s="229">
        <f>'MEMORIA DE CALCULO'!F1628</f>
        <v>1</v>
      </c>
      <c r="G250" s="227">
        <v>320.13</v>
      </c>
      <c r="H250" s="87">
        <f t="shared" si="33"/>
        <v>396.64106999999996</v>
      </c>
      <c r="I250" s="87">
        <f t="shared" si="34"/>
        <v>396.64106999999996</v>
      </c>
      <c r="J250" s="110">
        <f t="shared" si="28"/>
        <v>9.8131013548386804E-5</v>
      </c>
      <c r="K250" s="60"/>
      <c r="L250" s="60"/>
      <c r="M250" s="60"/>
      <c r="N250" s="60"/>
      <c r="O250" s="60"/>
    </row>
    <row r="251" spans="1:15">
      <c r="A251" s="215" t="s">
        <v>536</v>
      </c>
      <c r="B251" s="218">
        <v>100849</v>
      </c>
      <c r="C251" s="216" t="s">
        <v>109</v>
      </c>
      <c r="D251" s="217" t="s">
        <v>470</v>
      </c>
      <c r="E251" s="218" t="s">
        <v>234</v>
      </c>
      <c r="F251" s="229">
        <f>'MEMORIA DE CALCULO'!F1631</f>
        <v>1</v>
      </c>
      <c r="G251" s="227">
        <v>47.55</v>
      </c>
      <c r="H251" s="87">
        <f t="shared" si="33"/>
        <v>58.914449999999988</v>
      </c>
      <c r="I251" s="87">
        <f t="shared" si="34"/>
        <v>58.914449999999988</v>
      </c>
      <c r="J251" s="110">
        <f t="shared" si="28"/>
        <v>1.4575733902557687E-5</v>
      </c>
      <c r="K251" s="60"/>
      <c r="L251" s="60"/>
      <c r="M251" s="60"/>
      <c r="N251" s="60"/>
      <c r="O251" s="60"/>
    </row>
    <row r="252" spans="1:15" ht="25.5">
      <c r="A252" s="215" t="s">
        <v>537</v>
      </c>
      <c r="B252" s="218">
        <v>99635</v>
      </c>
      <c r="C252" s="216" t="s">
        <v>109</v>
      </c>
      <c r="D252" s="217" t="s">
        <v>472</v>
      </c>
      <c r="E252" s="218" t="s">
        <v>234</v>
      </c>
      <c r="F252" s="229">
        <f>'MEMORIA DE CALCULO'!F1634</f>
        <v>1</v>
      </c>
      <c r="G252" s="227">
        <v>445.41</v>
      </c>
      <c r="H252" s="87">
        <f t="shared" si="33"/>
        <v>551.86298999999997</v>
      </c>
      <c r="I252" s="87">
        <f t="shared" si="34"/>
        <v>551.86298999999997</v>
      </c>
      <c r="J252" s="110">
        <f t="shared" si="28"/>
        <v>1.3653370425947887E-4</v>
      </c>
      <c r="K252" s="60"/>
      <c r="L252" s="60"/>
      <c r="M252" s="60"/>
      <c r="N252" s="60"/>
      <c r="O252" s="60"/>
    </row>
    <row r="253" spans="1:15">
      <c r="A253" s="215" t="s">
        <v>538</v>
      </c>
      <c r="B253" s="218" t="s">
        <v>477</v>
      </c>
      <c r="C253" s="216" t="s">
        <v>240</v>
      </c>
      <c r="D253" s="217" t="s">
        <v>478</v>
      </c>
      <c r="E253" s="218" t="s">
        <v>234</v>
      </c>
      <c r="F253" s="229">
        <f>'MEMORIA DE CALCULO'!F1637</f>
        <v>1</v>
      </c>
      <c r="G253" s="227">
        <v>76.08</v>
      </c>
      <c r="H253" s="87">
        <f t="shared" si="33"/>
        <v>94.263119999999986</v>
      </c>
      <c r="I253" s="87">
        <f t="shared" si="34"/>
        <v>94.263119999999986</v>
      </c>
      <c r="J253" s="110">
        <f t="shared" si="28"/>
        <v>2.3321174244092302E-5</v>
      </c>
      <c r="K253" s="60"/>
      <c r="L253" s="60"/>
      <c r="M253" s="60"/>
      <c r="N253" s="60"/>
      <c r="O253" s="60"/>
    </row>
    <row r="254" spans="1:15">
      <c r="A254" s="215" t="s">
        <v>539</v>
      </c>
      <c r="B254" s="216" t="s">
        <v>474</v>
      </c>
      <c r="C254" s="219" t="s">
        <v>240</v>
      </c>
      <c r="D254" s="217" t="s">
        <v>475</v>
      </c>
      <c r="E254" s="218" t="s">
        <v>234</v>
      </c>
      <c r="F254" s="229">
        <f>'MEMORIA DE CALCULO'!F1640</f>
        <v>1</v>
      </c>
      <c r="G254" s="227">
        <v>67.08</v>
      </c>
      <c r="H254" s="87">
        <f t="shared" si="33"/>
        <v>83.11211999999999</v>
      </c>
      <c r="I254" s="87">
        <f t="shared" si="34"/>
        <v>83.11211999999999</v>
      </c>
      <c r="J254" s="110">
        <f t="shared" si="28"/>
        <v>2.0562360256226493E-5</v>
      </c>
      <c r="K254" s="60"/>
      <c r="L254" s="60"/>
      <c r="M254" s="60"/>
      <c r="N254" s="60"/>
      <c r="O254" s="60"/>
    </row>
    <row r="255" spans="1:15">
      <c r="A255" s="215" t="s">
        <v>540</v>
      </c>
      <c r="B255" s="216" t="s">
        <v>512</v>
      </c>
      <c r="C255" s="216" t="s">
        <v>240</v>
      </c>
      <c r="D255" s="217" t="s">
        <v>513</v>
      </c>
      <c r="E255" s="218" t="s">
        <v>234</v>
      </c>
      <c r="F255" s="229">
        <f>'MEMORIA DE CALCULO'!F1643</f>
        <v>1</v>
      </c>
      <c r="G255" s="227">
        <v>190.39</v>
      </c>
      <c r="H255" s="87">
        <f t="shared" si="33"/>
        <v>235.89320999999995</v>
      </c>
      <c r="I255" s="87">
        <f t="shared" si="34"/>
        <v>235.89320999999995</v>
      </c>
      <c r="J255" s="110">
        <f t="shared" si="28"/>
        <v>5.8361177238863471E-5</v>
      </c>
      <c r="K255" s="60"/>
      <c r="L255" s="60"/>
      <c r="M255" s="60"/>
      <c r="N255" s="60"/>
      <c r="O255" s="60"/>
    </row>
    <row r="256" spans="1:15">
      <c r="A256" s="186" t="s">
        <v>541</v>
      </c>
      <c r="B256" s="157"/>
      <c r="C256" s="157"/>
      <c r="D256" s="158" t="s">
        <v>542</v>
      </c>
      <c r="E256" s="157"/>
      <c r="F256" s="152"/>
      <c r="G256" s="152"/>
      <c r="H256" s="152"/>
      <c r="I256" s="153">
        <f>SUM(I257:I259)</f>
        <v>3984.4691249999992</v>
      </c>
      <c r="J256" s="154">
        <f t="shared" si="28"/>
        <v>9.8577788146977301E-4</v>
      </c>
      <c r="K256" s="60"/>
      <c r="L256" s="60"/>
      <c r="M256" s="60"/>
      <c r="N256" s="60"/>
      <c r="O256" s="60"/>
    </row>
    <row r="257" spans="1:15" ht="25.5">
      <c r="A257" s="215" t="s">
        <v>543</v>
      </c>
      <c r="B257" s="216" t="s">
        <v>454</v>
      </c>
      <c r="C257" s="216" t="s">
        <v>240</v>
      </c>
      <c r="D257" s="217" t="s">
        <v>455</v>
      </c>
      <c r="E257" s="218" t="s">
        <v>44</v>
      </c>
      <c r="F257" s="229">
        <f>'MEMORIA DE CALCULO'!H1647</f>
        <v>1.5</v>
      </c>
      <c r="G257" s="227">
        <v>1040.3699999999999</v>
      </c>
      <c r="H257" s="87">
        <f>G257*(1+J$5)</f>
        <v>1289.0184299999996</v>
      </c>
      <c r="I257" s="87">
        <f>F257*H257</f>
        <v>1933.5276449999994</v>
      </c>
      <c r="J257" s="110">
        <f t="shared" si="28"/>
        <v>4.7836455142599179E-4</v>
      </c>
      <c r="K257" s="60"/>
      <c r="L257" s="60"/>
      <c r="M257" s="60"/>
      <c r="N257" s="60"/>
      <c r="O257" s="60"/>
    </row>
    <row r="258" spans="1:15">
      <c r="A258" s="215" t="s">
        <v>544</v>
      </c>
      <c r="B258" s="216" t="s">
        <v>545</v>
      </c>
      <c r="C258" s="216" t="s">
        <v>240</v>
      </c>
      <c r="D258" s="217" t="s">
        <v>546</v>
      </c>
      <c r="E258" s="218" t="s">
        <v>234</v>
      </c>
      <c r="F258" s="229">
        <f>'MEMORIA DE CALCULO'!F1650</f>
        <v>2</v>
      </c>
      <c r="G258" s="227">
        <v>397.61</v>
      </c>
      <c r="H258" s="87">
        <f>G258*(1+J$5)</f>
        <v>492.63878999999997</v>
      </c>
      <c r="I258" s="87">
        <f>F258*H258</f>
        <v>985.27757999999994</v>
      </c>
      <c r="J258" s="110">
        <f t="shared" si="28"/>
        <v>2.4376267327007203E-4</v>
      </c>
      <c r="K258" s="60"/>
      <c r="L258" s="60"/>
      <c r="M258" s="60"/>
      <c r="N258" s="60"/>
      <c r="O258" s="60"/>
    </row>
    <row r="259" spans="1:15" ht="25.5">
      <c r="A259" s="215" t="s">
        <v>547</v>
      </c>
      <c r="B259" s="216">
        <v>86908</v>
      </c>
      <c r="C259" s="216" t="s">
        <v>109</v>
      </c>
      <c r="D259" s="217" t="s">
        <v>548</v>
      </c>
      <c r="E259" s="218" t="s">
        <v>234</v>
      </c>
      <c r="F259" s="229">
        <f>'MEMORIA DE CALCULO'!F1653</f>
        <v>2</v>
      </c>
      <c r="G259" s="227">
        <v>430.05</v>
      </c>
      <c r="H259" s="87">
        <f>G259*(1+J$5)</f>
        <v>532.83195000000001</v>
      </c>
      <c r="I259" s="87">
        <f>F259*H259</f>
        <v>1065.6639</v>
      </c>
      <c r="J259" s="110">
        <f t="shared" si="28"/>
        <v>2.6365065677370913E-4</v>
      </c>
      <c r="K259" s="60"/>
      <c r="L259" s="60"/>
      <c r="M259" s="60"/>
      <c r="N259" s="60"/>
      <c r="O259" s="60"/>
    </row>
    <row r="260" spans="1:15">
      <c r="A260" s="187">
        <v>4</v>
      </c>
      <c r="B260" s="155"/>
      <c r="C260" s="155"/>
      <c r="D260" s="156" t="s">
        <v>549</v>
      </c>
      <c r="E260" s="160"/>
      <c r="F260" s="162"/>
      <c r="G260" s="160"/>
      <c r="H260" s="160"/>
      <c r="I260" s="163">
        <f>I261+I265</f>
        <v>29819.784089171997</v>
      </c>
      <c r="J260" s="164">
        <f t="shared" si="28"/>
        <v>7.377565909814904E-3</v>
      </c>
      <c r="K260" s="60"/>
      <c r="L260" s="60"/>
      <c r="M260" s="60"/>
      <c r="N260" s="60"/>
      <c r="O260" s="60"/>
    </row>
    <row r="261" spans="1:15">
      <c r="A261" s="184" t="s">
        <v>550</v>
      </c>
      <c r="B261" s="146"/>
      <c r="C261" s="146"/>
      <c r="D261" s="147" t="s">
        <v>551</v>
      </c>
      <c r="E261" s="146"/>
      <c r="F261" s="166"/>
      <c r="G261" s="166"/>
      <c r="H261" s="166"/>
      <c r="I261" s="169">
        <f>SUM(I262:I264)</f>
        <v>4623.0652124999988</v>
      </c>
      <c r="J261" s="170">
        <f t="shared" si="28"/>
        <v>1.1437697941943158E-3</v>
      </c>
      <c r="K261" s="60"/>
      <c r="L261" s="60"/>
      <c r="M261" s="60"/>
      <c r="N261" s="60"/>
      <c r="O261" s="60"/>
    </row>
    <row r="262" spans="1:15">
      <c r="A262" s="215" t="s">
        <v>552</v>
      </c>
      <c r="B262" s="216" t="s">
        <v>553</v>
      </c>
      <c r="C262" s="216" t="s">
        <v>51</v>
      </c>
      <c r="D262" s="217" t="s">
        <v>554</v>
      </c>
      <c r="E262" s="218" t="s">
        <v>80</v>
      </c>
      <c r="F262" s="229">
        <f>'MEMORIA DE CALCULO'!H1659</f>
        <v>75</v>
      </c>
      <c r="G262" s="227">
        <v>4.6500000000000004</v>
      </c>
      <c r="H262" s="87">
        <f>G262*(1+J$5)</f>
        <v>5.7613500000000002</v>
      </c>
      <c r="I262" s="87">
        <f>F262*H262</f>
        <v>432.10124999999999</v>
      </c>
      <c r="J262" s="110">
        <f t="shared" si="28"/>
        <v>1.069040420298001E-4</v>
      </c>
      <c r="K262" s="60"/>
      <c r="L262" s="60"/>
      <c r="M262" s="60"/>
      <c r="N262" s="60"/>
      <c r="O262" s="60"/>
    </row>
    <row r="263" spans="1:15">
      <c r="A263" s="215" t="s">
        <v>555</v>
      </c>
      <c r="B263" s="216" t="s">
        <v>556</v>
      </c>
      <c r="C263" s="216" t="s">
        <v>51</v>
      </c>
      <c r="D263" s="217" t="s">
        <v>557</v>
      </c>
      <c r="E263" s="218" t="s">
        <v>44</v>
      </c>
      <c r="F263" s="229">
        <f>'MEMORIA DE CALCULO'!G1664</f>
        <v>63.19</v>
      </c>
      <c r="G263" s="227">
        <v>14.25</v>
      </c>
      <c r="H263" s="87">
        <f>G263*(1+J$5)</f>
        <v>17.655749999999998</v>
      </c>
      <c r="I263" s="87">
        <f>F263*H263</f>
        <v>1115.6668424999998</v>
      </c>
      <c r="J263" s="110">
        <f t="shared" si="28"/>
        <v>2.7602163849763068E-4</v>
      </c>
      <c r="K263" s="60"/>
      <c r="L263" s="60"/>
      <c r="M263" s="60"/>
      <c r="N263" s="60"/>
      <c r="O263" s="60"/>
    </row>
    <row r="264" spans="1:15">
      <c r="A264" s="215" t="s">
        <v>558</v>
      </c>
      <c r="B264" s="216">
        <v>98509</v>
      </c>
      <c r="C264" s="216" t="s">
        <v>25</v>
      </c>
      <c r="D264" s="217" t="s">
        <v>559</v>
      </c>
      <c r="E264" s="218" t="s">
        <v>234</v>
      </c>
      <c r="F264" s="229">
        <f>'MEMORIA DE CALCULO'!G1671</f>
        <v>48</v>
      </c>
      <c r="G264" s="227">
        <v>51.71</v>
      </c>
      <c r="H264" s="87">
        <f>G264*(1+J$5)</f>
        <v>64.068689999999989</v>
      </c>
      <c r="I264" s="87">
        <f>F264*H264</f>
        <v>3075.2971199999993</v>
      </c>
      <c r="J264" s="110">
        <f t="shared" si="28"/>
        <v>7.6084411366688504E-4</v>
      </c>
      <c r="K264" s="60"/>
      <c r="L264" s="60"/>
      <c r="M264" s="60"/>
      <c r="N264" s="60"/>
      <c r="O264" s="60"/>
    </row>
    <row r="265" spans="1:15">
      <c r="A265" s="184" t="s">
        <v>560</v>
      </c>
      <c r="B265" s="146"/>
      <c r="C265" s="146"/>
      <c r="D265" s="147" t="s">
        <v>561</v>
      </c>
      <c r="E265" s="146"/>
      <c r="F265" s="166"/>
      <c r="G265" s="166"/>
      <c r="H265" s="166"/>
      <c r="I265" s="169">
        <f>SUM(I266:I269)</f>
        <v>25196.718876671999</v>
      </c>
      <c r="J265" s="170">
        <f t="shared" si="28"/>
        <v>6.2337961156205884E-3</v>
      </c>
      <c r="K265" s="60"/>
      <c r="L265" s="60"/>
      <c r="M265" s="60"/>
      <c r="N265" s="60"/>
      <c r="O265" s="60"/>
    </row>
    <row r="266" spans="1:15" ht="25.5">
      <c r="A266" s="215" t="s">
        <v>562</v>
      </c>
      <c r="B266" s="212" t="s">
        <v>563</v>
      </c>
      <c r="C266" s="212" t="s">
        <v>116</v>
      </c>
      <c r="D266" s="217" t="s">
        <v>564</v>
      </c>
      <c r="E266" s="218" t="s">
        <v>80</v>
      </c>
      <c r="F266" s="229">
        <f>'MEMORIA DE CALCULO'!G1679</f>
        <v>51.2</v>
      </c>
      <c r="G266" s="227">
        <f>COMPOSIÇÕES!I31</f>
        <v>187.79404</v>
      </c>
      <c r="H266" s="87">
        <f>G266*(1+J$5)</f>
        <v>232.67681555999997</v>
      </c>
      <c r="I266" s="87">
        <f>F266*H266</f>
        <v>11913.052956672</v>
      </c>
      <c r="J266" s="110">
        <f t="shared" si="28"/>
        <v>2.9473497565288176E-3</v>
      </c>
      <c r="K266" s="60"/>
      <c r="L266" s="60"/>
      <c r="M266" s="60"/>
      <c r="N266" s="60"/>
      <c r="O266" s="60"/>
    </row>
    <row r="267" spans="1:15" ht="51">
      <c r="A267" s="215" t="s">
        <v>565</v>
      </c>
      <c r="B267" s="216">
        <v>87894</v>
      </c>
      <c r="C267" s="216" t="s">
        <v>25</v>
      </c>
      <c r="D267" s="217" t="s">
        <v>566</v>
      </c>
      <c r="E267" s="218" t="s">
        <v>44</v>
      </c>
      <c r="F267" s="229">
        <f>'MEMORIA DE CALCULO'!I1685</f>
        <v>153.60000000000002</v>
      </c>
      <c r="G267" s="227">
        <v>8.2899999999999991</v>
      </c>
      <c r="H267" s="87">
        <f>G267*(1+J$5)</f>
        <v>10.271309999999998</v>
      </c>
      <c r="I267" s="87">
        <f>F267*H267</f>
        <v>1577.6732159999999</v>
      </c>
      <c r="J267" s="110">
        <f t="shared" ref="J267:J273" si="35">I267/$I$274</f>
        <v>3.9032435984055557E-4</v>
      </c>
      <c r="K267" s="60"/>
      <c r="L267" s="60"/>
      <c r="M267" s="60"/>
      <c r="N267" s="60"/>
      <c r="O267" s="60"/>
    </row>
    <row r="268" spans="1:15" ht="51">
      <c r="A268" s="215" t="s">
        <v>567</v>
      </c>
      <c r="B268" s="216">
        <v>104234</v>
      </c>
      <c r="C268" s="216" t="s">
        <v>25</v>
      </c>
      <c r="D268" s="217" t="s">
        <v>568</v>
      </c>
      <c r="E268" s="218" t="s">
        <v>44</v>
      </c>
      <c r="F268" s="229">
        <f>'MEMORIA DE CALCULO'!I1691</f>
        <v>153.60000000000002</v>
      </c>
      <c r="G268" s="227">
        <v>48.51</v>
      </c>
      <c r="H268" s="87">
        <f>G268*(1+J$5)</f>
        <v>60.103889999999993</v>
      </c>
      <c r="I268" s="87">
        <f>F268*H268</f>
        <v>9231.957504</v>
      </c>
      <c r="J268" s="110">
        <f t="shared" si="35"/>
        <v>2.2840331358100546E-3</v>
      </c>
      <c r="K268" s="60"/>
      <c r="L268" s="60"/>
      <c r="M268" s="60"/>
      <c r="N268" s="60"/>
      <c r="O268" s="60"/>
    </row>
    <row r="269" spans="1:15" ht="25.5">
      <c r="A269" s="215" t="s">
        <v>569</v>
      </c>
      <c r="B269" s="216">
        <v>104642</v>
      </c>
      <c r="C269" s="216" t="s">
        <v>25</v>
      </c>
      <c r="D269" s="217" t="s">
        <v>198</v>
      </c>
      <c r="E269" s="218" t="s">
        <v>44</v>
      </c>
      <c r="F269" s="229">
        <f>'MEMORIA DE CALCULO'!I1697</f>
        <v>153.60000000000002</v>
      </c>
      <c r="G269" s="227">
        <v>13</v>
      </c>
      <c r="H269" s="87">
        <f>G269*(1+J$5)</f>
        <v>16.106999999999999</v>
      </c>
      <c r="I269" s="87">
        <f>F269*H269</f>
        <v>2474.0352000000003</v>
      </c>
      <c r="J269" s="110">
        <f t="shared" si="35"/>
        <v>6.1208886344116091E-4</v>
      </c>
      <c r="K269" s="60"/>
      <c r="L269" s="60"/>
      <c r="M269" s="60"/>
      <c r="N269" s="60"/>
      <c r="O269" s="60"/>
    </row>
    <row r="270" spans="1:15">
      <c r="A270" s="187">
        <v>5</v>
      </c>
      <c r="B270" s="155"/>
      <c r="C270" s="155"/>
      <c r="D270" s="156" t="s">
        <v>570</v>
      </c>
      <c r="E270" s="160"/>
      <c r="F270" s="162"/>
      <c r="G270" s="160"/>
      <c r="H270" s="160"/>
      <c r="I270" s="163">
        <f>SUM(I271:I273)</f>
        <v>61184.081670599982</v>
      </c>
      <c r="J270" s="164">
        <f t="shared" si="35"/>
        <v>1.5137252295540783E-2</v>
      </c>
      <c r="K270" s="60"/>
      <c r="L270" s="60"/>
      <c r="M270" s="60"/>
      <c r="N270" s="60"/>
      <c r="O270" s="60"/>
    </row>
    <row r="271" spans="1:15">
      <c r="A271" s="246" t="s">
        <v>571</v>
      </c>
      <c r="B271" s="212" t="s">
        <v>572</v>
      </c>
      <c r="C271" s="212" t="s">
        <v>573</v>
      </c>
      <c r="D271" s="109" t="s">
        <v>574</v>
      </c>
      <c r="E271" s="108" t="s">
        <v>575</v>
      </c>
      <c r="F271" s="229">
        <f>'MEMORIA DE CALCULO'!H1705</f>
        <v>256</v>
      </c>
      <c r="G271" s="227">
        <f>COTAÇÕES!I13</f>
        <v>105.46999999999998</v>
      </c>
      <c r="H271" s="87">
        <f>G271*(1+J$5)</f>
        <v>130.67732999999996</v>
      </c>
      <c r="I271" s="87">
        <f>F271*H271</f>
        <v>33453.396479999989</v>
      </c>
      <c r="J271" s="110">
        <f t="shared" si="35"/>
        <v>8.2765400547614373E-3</v>
      </c>
      <c r="K271" s="60"/>
      <c r="L271" s="60"/>
      <c r="M271" s="60"/>
      <c r="N271" s="60"/>
      <c r="O271" s="60"/>
    </row>
    <row r="272" spans="1:15">
      <c r="A272" s="215" t="s">
        <v>576</v>
      </c>
      <c r="B272" s="232" t="s">
        <v>577</v>
      </c>
      <c r="C272" s="232" t="s">
        <v>51</v>
      </c>
      <c r="D272" s="109" t="s">
        <v>578</v>
      </c>
      <c r="E272" s="108" t="s">
        <v>44</v>
      </c>
      <c r="F272" s="229">
        <f>'MEMORIA DE CALCULO'!G1708</f>
        <v>1271.6099999999999</v>
      </c>
      <c r="G272" s="227">
        <v>15.9</v>
      </c>
      <c r="H272" s="87">
        <f>G272*(1+J$5)</f>
        <v>19.700099999999999</v>
      </c>
      <c r="I272" s="87">
        <f>F272*H272</f>
        <v>25050.844160999997</v>
      </c>
      <c r="J272" s="110">
        <f t="shared" si="35"/>
        <v>6.1977059706944055E-3</v>
      </c>
      <c r="K272" s="60"/>
      <c r="L272" s="60"/>
      <c r="M272" s="60"/>
      <c r="N272" s="60"/>
      <c r="O272" s="60"/>
    </row>
    <row r="273" spans="1:15" ht="15.75" thickBot="1">
      <c r="A273" s="215" t="s">
        <v>579</v>
      </c>
      <c r="B273" s="216" t="s">
        <v>580</v>
      </c>
      <c r="C273" s="216" t="s">
        <v>51</v>
      </c>
      <c r="D273" s="217" t="s">
        <v>581</v>
      </c>
      <c r="E273" s="218" t="s">
        <v>44</v>
      </c>
      <c r="F273" s="229">
        <f>'MEMORIA DE CALCULO'!I1711</f>
        <v>0.24</v>
      </c>
      <c r="G273" s="227">
        <v>9012.11</v>
      </c>
      <c r="H273" s="87">
        <f>G273*(1+J$5)</f>
        <v>11166.004289999999</v>
      </c>
      <c r="I273" s="87">
        <f>F273*H273</f>
        <v>2679.8410295999997</v>
      </c>
      <c r="J273" s="110">
        <f t="shared" si="35"/>
        <v>6.6300627008494221E-4</v>
      </c>
      <c r="K273" s="60"/>
      <c r="L273" s="60"/>
      <c r="M273" s="60"/>
      <c r="N273" s="60"/>
      <c r="O273" s="60"/>
    </row>
    <row r="274" spans="1:15">
      <c r="A274" s="268" t="s">
        <v>582</v>
      </c>
      <c r="B274" s="269"/>
      <c r="C274" s="269"/>
      <c r="D274" s="269"/>
      <c r="E274" s="269"/>
      <c r="F274" s="269"/>
      <c r="G274" s="269"/>
      <c r="H274" s="270"/>
      <c r="I274" s="188">
        <f>I11+I19+I33+I260+I270</f>
        <v>4041954.2778330999</v>
      </c>
      <c r="J274" s="189">
        <f>J11+J19+J33+J260+J270</f>
        <v>0.99999999999999989</v>
      </c>
      <c r="K274" s="60"/>
      <c r="L274" s="60"/>
      <c r="M274" s="60"/>
      <c r="N274" s="60"/>
      <c r="O274" s="60"/>
    </row>
    <row r="275" spans="1:15">
      <c r="A275" s="190"/>
      <c r="B275" s="123"/>
      <c r="C275" s="123"/>
      <c r="D275" s="123"/>
      <c r="E275" s="123"/>
      <c r="F275" s="180"/>
      <c r="G275" s="123"/>
      <c r="H275" s="124" t="s">
        <v>583</v>
      </c>
      <c r="I275" s="107">
        <f>I274-I276</f>
        <v>779682.86715263221</v>
      </c>
      <c r="J275" s="191"/>
      <c r="K275" s="60"/>
      <c r="L275" s="60"/>
      <c r="M275" s="60"/>
      <c r="N275" s="60"/>
      <c r="O275" s="60"/>
    </row>
    <row r="276" spans="1:15" ht="15.75" thickBot="1">
      <c r="A276" s="192"/>
      <c r="B276" s="193"/>
      <c r="C276" s="193"/>
      <c r="D276" s="193"/>
      <c r="E276" s="193"/>
      <c r="F276" s="194"/>
      <c r="G276" s="193"/>
      <c r="H276" s="195" t="s">
        <v>584</v>
      </c>
      <c r="I276" s="196">
        <f>I274/1.239</f>
        <v>3262271.4106804677</v>
      </c>
      <c r="J276" s="197"/>
      <c r="K276" s="60"/>
      <c r="L276" s="60"/>
      <c r="M276" s="60"/>
      <c r="N276" s="60"/>
      <c r="O276" s="60"/>
    </row>
    <row r="277" spans="1:15" ht="15.75">
      <c r="A277" s="2"/>
      <c r="B277" s="2"/>
      <c r="C277" s="2"/>
      <c r="D277" s="2"/>
      <c r="E277" s="2"/>
      <c r="F277" s="181"/>
      <c r="G277" s="2"/>
      <c r="H277" s="2"/>
      <c r="I277" s="2"/>
    </row>
    <row r="278" spans="1:15" ht="15.75">
      <c r="A278" s="2"/>
      <c r="B278" s="2"/>
      <c r="C278" s="2"/>
    </row>
    <row r="279" spans="1:15" ht="15.75">
      <c r="A279" s="2"/>
      <c r="B279" s="2"/>
      <c r="C279" s="2"/>
      <c r="H279" s="261" t="s">
        <v>585</v>
      </c>
      <c r="I279" s="261"/>
      <c r="J279" s="261"/>
    </row>
    <row r="280" spans="1:15" ht="15.75">
      <c r="A280" s="2"/>
      <c r="B280" s="2"/>
      <c r="C280" s="2"/>
      <c r="G280" s="2"/>
    </row>
    <row r="281" spans="1:15" ht="15.75">
      <c r="G281" s="2"/>
      <c r="H281" s="252"/>
      <c r="I281" s="252"/>
      <c r="J281" s="252"/>
    </row>
    <row r="284" spans="1:15" ht="15.75">
      <c r="D284" s="261" t="s">
        <v>586</v>
      </c>
      <c r="E284" s="261"/>
      <c r="F284" s="261"/>
      <c r="I284" s="214"/>
    </row>
    <row r="285" spans="1:15" ht="15.75">
      <c r="D285" s="261" t="s">
        <v>587</v>
      </c>
      <c r="E285" s="274"/>
      <c r="F285" s="274"/>
    </row>
    <row r="286" spans="1:15" ht="15.75">
      <c r="D286" s="261" t="s">
        <v>588</v>
      </c>
      <c r="E286" s="261"/>
      <c r="F286" s="261"/>
    </row>
    <row r="287" spans="1:15" ht="15.75">
      <c r="D287" s="261" t="s">
        <v>589</v>
      </c>
      <c r="E287" s="261"/>
      <c r="F287" s="261"/>
    </row>
    <row r="288" spans="1:15" ht="15.75">
      <c r="D288" s="261" t="s">
        <v>590</v>
      </c>
      <c r="E288" s="261"/>
      <c r="F288" s="261"/>
    </row>
  </sheetData>
  <mergeCells count="15">
    <mergeCell ref="A1:J1"/>
    <mergeCell ref="C4:F4"/>
    <mergeCell ref="I6:I8"/>
    <mergeCell ref="I2:I4"/>
    <mergeCell ref="C7:H7"/>
    <mergeCell ref="D287:F287"/>
    <mergeCell ref="D288:F288"/>
    <mergeCell ref="H279:J279"/>
    <mergeCell ref="D284:F284"/>
    <mergeCell ref="C2:H3"/>
    <mergeCell ref="A274:H274"/>
    <mergeCell ref="C5:H5"/>
    <mergeCell ref="D285:F285"/>
    <mergeCell ref="C6:H6"/>
    <mergeCell ref="D286:F286"/>
  </mergeCells>
  <phoneticPr fontId="1" type="noConversion"/>
  <pageMargins left="0.39370078740157483" right="0.39370078740157483" top="0.78740157480314965" bottom="0.78740157480314965" header="0.31496062992125984" footer="0.31496062992125984"/>
  <pageSetup paperSize="9" scale="75" fitToHeight="0" orientation="landscape" r:id="rId1"/>
  <headerFooter>
    <oddFooter>Página &amp;P</oddFooter>
  </headerFooter>
  <rowBreaks count="3" manualBreakCount="3">
    <brk id="234" max="12" man="1"/>
    <brk id="250" max="12" man="1"/>
    <brk id="26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A016-8D47-4308-8064-598D04F0260B}">
  <sheetPr>
    <pageSetUpPr fitToPage="1"/>
  </sheetPr>
  <dimension ref="A1:J1723"/>
  <sheetViews>
    <sheetView showGridLines="0" view="pageBreakPreview" zoomScale="85" zoomScaleNormal="82" zoomScaleSheetLayoutView="85" workbookViewId="0">
      <pane xSplit="3" ySplit="10" topLeftCell="D1659" activePane="bottomRight" state="frozen"/>
      <selection pane="bottomRight" activeCell="D1666" sqref="D1666"/>
      <selection pane="bottomLeft" activeCell="A11" sqref="A11"/>
      <selection pane="topRight" activeCell="D1" sqref="D1"/>
    </sheetView>
  </sheetViews>
  <sheetFormatPr defaultRowHeight="15"/>
  <cols>
    <col min="2" max="2" width="13.85546875" bestFit="1" customWidth="1"/>
    <col min="3" max="3" width="14.140625" customWidth="1"/>
    <col min="4" max="4" width="63" customWidth="1"/>
    <col min="6" max="6" width="9.7109375" bestFit="1" customWidth="1"/>
    <col min="7" max="7" width="18" customWidth="1"/>
    <col min="8" max="8" width="16.28515625" customWidth="1"/>
    <col min="9" max="9" width="16.5703125" bestFit="1" customWidth="1"/>
    <col min="10" max="10" width="18.28515625" customWidth="1"/>
    <col min="12" max="12" width="15.140625" bestFit="1" customWidth="1"/>
  </cols>
  <sheetData>
    <row r="1" spans="1:10" ht="24" customHeight="1" thickBot="1">
      <c r="A1" s="278" t="s">
        <v>591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0" ht="15" customHeight="1">
      <c r="A2" s="21"/>
      <c r="B2" s="23"/>
      <c r="C2" s="306" t="s">
        <v>1</v>
      </c>
      <c r="D2" s="307"/>
      <c r="E2" s="307"/>
      <c r="F2" s="307"/>
      <c r="G2" s="307"/>
      <c r="H2" s="308"/>
      <c r="I2" s="284" t="s">
        <v>592</v>
      </c>
      <c r="J2" s="19" t="str">
        <f>'PLANILHA ORÇAMENTÁRIA'!J2</f>
        <v>CDHU 200</v>
      </c>
    </row>
    <row r="3" spans="1:10" ht="15" customHeight="1" thickBot="1">
      <c r="A3" s="10"/>
      <c r="B3" s="24"/>
      <c r="C3" s="309"/>
      <c r="D3" s="310"/>
      <c r="E3" s="310"/>
      <c r="F3" s="310"/>
      <c r="G3" s="310"/>
      <c r="H3" s="311"/>
      <c r="I3" s="285"/>
      <c r="J3" s="11" t="str">
        <f>'PLANILHA ORÇAMENTÁRIA'!J3</f>
        <v>SINAPI 12/2025</v>
      </c>
    </row>
    <row r="4" spans="1:10">
      <c r="A4" s="10"/>
      <c r="B4" s="28"/>
      <c r="C4" s="281"/>
      <c r="D4" s="312"/>
      <c r="E4" s="312"/>
      <c r="F4" s="312"/>
      <c r="G4" s="31"/>
      <c r="H4" s="51"/>
      <c r="I4" s="286"/>
      <c r="J4" s="11" t="str">
        <f>'PLANILHA ORÇAMENTÁRIA'!J4</f>
        <v>ORSE 11/2025</v>
      </c>
    </row>
    <row r="5" spans="1:10">
      <c r="A5" s="12"/>
      <c r="B5" s="28"/>
      <c r="C5" s="271" t="s">
        <v>6</v>
      </c>
      <c r="D5" s="272"/>
      <c r="E5" s="272"/>
      <c r="F5" s="272"/>
      <c r="G5" s="272"/>
      <c r="H5" s="273"/>
      <c r="I5" s="30" t="s">
        <v>7</v>
      </c>
      <c r="J5" s="13">
        <f>'PLANILHA ORÇAMENTÁRIA'!J5</f>
        <v>0.23899999999999999</v>
      </c>
    </row>
    <row r="6" spans="1:10">
      <c r="A6" s="12"/>
      <c r="B6" s="28"/>
      <c r="C6" s="275" t="s">
        <v>8</v>
      </c>
      <c r="D6" s="276"/>
      <c r="E6" s="276"/>
      <c r="F6" s="276"/>
      <c r="G6" s="276"/>
      <c r="H6" s="277"/>
      <c r="I6" s="282" t="s">
        <v>9</v>
      </c>
      <c r="J6" s="13">
        <f>'PLANILHA ORÇAMENTÁRIA'!J6</f>
        <v>1.2823</v>
      </c>
    </row>
    <row r="7" spans="1:10">
      <c r="A7" s="12"/>
      <c r="B7" s="28"/>
      <c r="C7" s="275" t="s">
        <v>10</v>
      </c>
      <c r="D7" s="276"/>
      <c r="E7" s="276"/>
      <c r="F7" s="276"/>
      <c r="G7" s="276"/>
      <c r="H7" s="277"/>
      <c r="I7" s="283"/>
      <c r="J7" s="13">
        <f>'PLANILHA ORÇAMENTÁRIA'!J7</f>
        <v>1.1548</v>
      </c>
    </row>
    <row r="8" spans="1:10" ht="15.75" thickBot="1">
      <c r="A8" s="12"/>
      <c r="B8" s="28"/>
      <c r="C8" s="33"/>
      <c r="D8" s="25"/>
      <c r="E8" s="25"/>
      <c r="F8" s="26"/>
      <c r="G8" s="34"/>
      <c r="H8" s="27"/>
      <c r="I8" s="283"/>
      <c r="J8" s="50">
        <f>'PLANILHA ORÇAMENTÁRIA'!J8</f>
        <v>1.1822999999999999</v>
      </c>
    </row>
    <row r="9" spans="1:10" ht="9" customHeight="1" thickBot="1">
      <c r="A9" s="111"/>
      <c r="B9" s="112"/>
      <c r="C9" s="113"/>
      <c r="D9" s="113"/>
      <c r="E9" s="113"/>
      <c r="F9" s="113"/>
      <c r="G9" s="113"/>
      <c r="H9" s="113"/>
      <c r="I9" s="112"/>
      <c r="J9" s="114"/>
    </row>
    <row r="10" spans="1:10" ht="28.5" customHeight="1" thickBot="1">
      <c r="A10" s="14" t="s">
        <v>11</v>
      </c>
      <c r="B10" s="15" t="s">
        <v>12</v>
      </c>
      <c r="C10" s="15" t="s">
        <v>13</v>
      </c>
      <c r="D10" s="15" t="s">
        <v>14</v>
      </c>
      <c r="E10" s="15" t="s">
        <v>15</v>
      </c>
      <c r="F10" s="16"/>
      <c r="G10" s="17"/>
      <c r="H10" s="17"/>
      <c r="I10" s="17"/>
      <c r="J10" s="18"/>
    </row>
    <row r="11" spans="1:10">
      <c r="A11" s="159">
        <v>1</v>
      </c>
      <c r="B11" s="160"/>
      <c r="C11" s="160"/>
      <c r="D11" s="161" t="s">
        <v>39</v>
      </c>
      <c r="E11" s="160"/>
      <c r="F11" s="162"/>
      <c r="G11" s="160"/>
      <c r="H11" s="160"/>
      <c r="I11" s="163"/>
      <c r="J11" s="164"/>
    </row>
    <row r="12" spans="1:10">
      <c r="A12" s="165" t="s">
        <v>22</v>
      </c>
      <c r="B12" s="166"/>
      <c r="C12" s="166"/>
      <c r="D12" s="167" t="s">
        <v>593</v>
      </c>
      <c r="E12" s="166"/>
      <c r="F12" s="168"/>
      <c r="G12" s="166"/>
      <c r="H12" s="166"/>
      <c r="I12" s="169"/>
      <c r="J12" s="170"/>
    </row>
    <row r="13" spans="1:10" ht="25.5">
      <c r="A13" s="215" t="s">
        <v>24</v>
      </c>
      <c r="B13" s="216">
        <v>90777</v>
      </c>
      <c r="C13" s="216" t="s">
        <v>25</v>
      </c>
      <c r="D13" s="217" t="s">
        <v>26</v>
      </c>
      <c r="E13" s="218" t="s">
        <v>27</v>
      </c>
      <c r="F13" s="9" t="s">
        <v>30</v>
      </c>
      <c r="G13" s="127" t="s">
        <v>594</v>
      </c>
      <c r="H13" s="127" t="s">
        <v>595</v>
      </c>
      <c r="I13" s="126"/>
      <c r="J13" s="106"/>
    </row>
    <row r="14" spans="1:10">
      <c r="A14" s="215"/>
      <c r="B14" s="216"/>
      <c r="C14" s="216"/>
      <c r="D14" s="217"/>
      <c r="E14" s="218"/>
      <c r="F14" s="9">
        <v>18</v>
      </c>
      <c r="G14" s="127">
        <v>44</v>
      </c>
      <c r="H14" s="228">
        <f>F14*G14</f>
        <v>792</v>
      </c>
      <c r="I14" s="126"/>
      <c r="J14" s="106"/>
    </row>
    <row r="15" spans="1:10">
      <c r="A15" s="293"/>
      <c r="B15" s="291"/>
      <c r="C15" s="291"/>
      <c r="D15" s="291"/>
      <c r="E15" s="291"/>
      <c r="F15" s="291"/>
      <c r="G15" s="291"/>
      <c r="H15" s="291"/>
      <c r="I15" s="291"/>
      <c r="J15" s="294"/>
    </row>
    <row r="16" spans="1:10">
      <c r="A16" s="215" t="s">
        <v>28</v>
      </c>
      <c r="B16" s="216">
        <v>94295</v>
      </c>
      <c r="C16" s="216" t="s">
        <v>25</v>
      </c>
      <c r="D16" s="217" t="s">
        <v>29</v>
      </c>
      <c r="E16" s="218" t="s">
        <v>30</v>
      </c>
      <c r="F16" s="9" t="s">
        <v>596</v>
      </c>
      <c r="G16" s="127"/>
      <c r="H16" s="127"/>
      <c r="I16" s="126"/>
      <c r="J16" s="106"/>
    </row>
    <row r="17" spans="1:10">
      <c r="A17" s="215"/>
      <c r="B17" s="216"/>
      <c r="C17" s="216"/>
      <c r="D17" s="217"/>
      <c r="E17" s="218"/>
      <c r="F17" s="228">
        <v>18</v>
      </c>
      <c r="G17" s="127"/>
      <c r="H17" s="127"/>
      <c r="I17" s="126"/>
      <c r="J17" s="106"/>
    </row>
    <row r="18" spans="1:10">
      <c r="A18" s="293"/>
      <c r="B18" s="291"/>
      <c r="C18" s="291"/>
      <c r="D18" s="291"/>
      <c r="E18" s="291"/>
      <c r="F18" s="291"/>
      <c r="G18" s="291"/>
      <c r="H18" s="291"/>
      <c r="I18" s="291"/>
      <c r="J18" s="294"/>
    </row>
    <row r="19" spans="1:10" ht="25.5">
      <c r="A19" s="215" t="s">
        <v>31</v>
      </c>
      <c r="B19" s="216">
        <v>100309</v>
      </c>
      <c r="C19" s="216" t="s">
        <v>25</v>
      </c>
      <c r="D19" s="217" t="s">
        <v>32</v>
      </c>
      <c r="E19" s="218" t="s">
        <v>30</v>
      </c>
      <c r="F19" s="9" t="s">
        <v>30</v>
      </c>
      <c r="G19" s="127" t="s">
        <v>594</v>
      </c>
      <c r="H19" s="127" t="s">
        <v>595</v>
      </c>
      <c r="I19" s="126"/>
      <c r="J19" s="106"/>
    </row>
    <row r="20" spans="1:10">
      <c r="A20" s="221"/>
      <c r="B20" s="222"/>
      <c r="C20" s="222"/>
      <c r="D20" s="223"/>
      <c r="E20" s="224"/>
      <c r="F20" s="9">
        <v>18</v>
      </c>
      <c r="G20" s="127">
        <v>16</v>
      </c>
      <c r="H20" s="228">
        <f>F20*G20</f>
        <v>288</v>
      </c>
      <c r="I20" s="225"/>
      <c r="J20" s="151"/>
    </row>
    <row r="21" spans="1:10">
      <c r="A21" s="293"/>
      <c r="B21" s="291"/>
      <c r="C21" s="291"/>
      <c r="D21" s="291"/>
      <c r="E21" s="291"/>
      <c r="F21" s="291"/>
      <c r="G21" s="291"/>
      <c r="H21" s="291"/>
      <c r="I21" s="291"/>
      <c r="J21" s="294"/>
    </row>
    <row r="22" spans="1:10">
      <c r="A22" s="165" t="s">
        <v>33</v>
      </c>
      <c r="B22" s="166"/>
      <c r="C22" s="166"/>
      <c r="D22" s="167" t="s">
        <v>593</v>
      </c>
      <c r="E22" s="166"/>
      <c r="F22" s="168"/>
      <c r="G22" s="166"/>
      <c r="H22" s="166"/>
      <c r="I22" s="169"/>
      <c r="J22" s="170"/>
    </row>
    <row r="23" spans="1:10">
      <c r="A23" s="215"/>
      <c r="B23" s="216">
        <v>101460</v>
      </c>
      <c r="C23" s="216" t="s">
        <v>25</v>
      </c>
      <c r="D23" s="217" t="s">
        <v>36</v>
      </c>
      <c r="E23" s="218" t="s">
        <v>30</v>
      </c>
      <c r="F23" s="9" t="s">
        <v>596</v>
      </c>
      <c r="G23" s="127"/>
      <c r="H23" s="127"/>
      <c r="I23" s="126"/>
      <c r="J23" s="106"/>
    </row>
    <row r="24" spans="1:10">
      <c r="A24" s="215" t="s">
        <v>35</v>
      </c>
      <c r="B24" s="216"/>
      <c r="C24" s="216"/>
      <c r="D24" s="217"/>
      <c r="E24" s="218"/>
      <c r="F24" s="228">
        <v>18</v>
      </c>
      <c r="G24" s="127"/>
      <c r="H24" s="127"/>
      <c r="I24" s="126"/>
      <c r="J24" s="106"/>
    </row>
    <row r="25" spans="1:10">
      <c r="A25" s="293"/>
      <c r="B25" s="291"/>
      <c r="C25" s="291"/>
      <c r="D25" s="291"/>
      <c r="E25" s="291"/>
      <c r="F25" s="291"/>
      <c r="G25" s="291"/>
      <c r="H25" s="291"/>
      <c r="I25" s="291"/>
      <c r="J25" s="294"/>
    </row>
    <row r="26" spans="1:10" ht="25.5">
      <c r="A26" s="215" t="s">
        <v>37</v>
      </c>
      <c r="B26" s="216">
        <v>101460</v>
      </c>
      <c r="C26" s="216" t="s">
        <v>25</v>
      </c>
      <c r="D26" s="217" t="s">
        <v>38</v>
      </c>
      <c r="E26" s="218" t="s">
        <v>30</v>
      </c>
      <c r="F26" s="9"/>
      <c r="G26" s="127" t="s">
        <v>597</v>
      </c>
      <c r="H26" s="127" t="s">
        <v>598</v>
      </c>
      <c r="I26" s="126" t="s">
        <v>599</v>
      </c>
      <c r="J26" s="106"/>
    </row>
    <row r="27" spans="1:10">
      <c r="A27" s="105"/>
      <c r="B27" s="226"/>
      <c r="C27" s="226"/>
      <c r="D27" s="1"/>
      <c r="E27" s="226"/>
      <c r="F27" s="126"/>
      <c r="G27" s="127">
        <v>156</v>
      </c>
      <c r="H27" s="127">
        <v>30</v>
      </c>
      <c r="I27" s="228">
        <f>G27/H27</f>
        <v>5.2</v>
      </c>
      <c r="J27" s="106"/>
    </row>
    <row r="28" spans="1:10">
      <c r="A28" s="293"/>
      <c r="B28" s="291"/>
      <c r="C28" s="291"/>
      <c r="D28" s="291"/>
      <c r="E28" s="291"/>
      <c r="F28" s="291"/>
      <c r="G28" s="291"/>
      <c r="H28" s="291"/>
      <c r="I28" s="291"/>
      <c r="J28" s="294"/>
    </row>
    <row r="29" spans="1:10">
      <c r="A29" s="287"/>
      <c r="B29" s="288"/>
      <c r="C29" s="288"/>
      <c r="D29" s="288"/>
      <c r="E29" s="288"/>
      <c r="F29" s="288"/>
      <c r="G29" s="288"/>
      <c r="H29" s="288"/>
      <c r="I29" s="288"/>
      <c r="J29" s="289"/>
    </row>
    <row r="30" spans="1:10">
      <c r="A30" s="159">
        <v>2</v>
      </c>
      <c r="B30" s="160"/>
      <c r="C30" s="160"/>
      <c r="D30" s="161" t="s">
        <v>39</v>
      </c>
      <c r="E30" s="160"/>
      <c r="F30" s="162"/>
      <c r="G30" s="160"/>
      <c r="H30" s="160"/>
      <c r="I30" s="163"/>
      <c r="J30" s="164"/>
    </row>
    <row r="31" spans="1:10">
      <c r="A31" s="165" t="s">
        <v>40</v>
      </c>
      <c r="B31" s="166"/>
      <c r="C31" s="166"/>
      <c r="D31" s="167" t="s">
        <v>41</v>
      </c>
      <c r="E31" s="166"/>
      <c r="F31" s="168"/>
      <c r="G31" s="166"/>
      <c r="H31" s="166"/>
      <c r="I31" s="169"/>
      <c r="J31" s="170"/>
    </row>
    <row r="32" spans="1:10" ht="25.5">
      <c r="A32" s="105" t="s">
        <v>42</v>
      </c>
      <c r="B32" s="248">
        <v>103689</v>
      </c>
      <c r="C32" s="248" t="s">
        <v>25</v>
      </c>
      <c r="D32" s="1" t="s">
        <v>43</v>
      </c>
      <c r="E32" s="226" t="s">
        <v>44</v>
      </c>
      <c r="F32" s="9"/>
      <c r="G32" s="87" t="s">
        <v>600</v>
      </c>
      <c r="H32" s="86" t="s">
        <v>601</v>
      </c>
      <c r="I32" s="86" t="s">
        <v>602</v>
      </c>
      <c r="J32" s="106"/>
    </row>
    <row r="33" spans="1:10">
      <c r="A33" s="105"/>
      <c r="B33" s="226"/>
      <c r="C33" s="226"/>
      <c r="D33" s="1"/>
      <c r="E33" s="226"/>
      <c r="F33" s="9"/>
      <c r="G33" s="126">
        <v>2</v>
      </c>
      <c r="H33" s="127">
        <v>3</v>
      </c>
      <c r="I33" s="228">
        <f>G33*H33</f>
        <v>6</v>
      </c>
      <c r="J33" s="106"/>
    </row>
    <row r="34" spans="1:10">
      <c r="A34" s="293"/>
      <c r="B34" s="291"/>
      <c r="C34" s="291"/>
      <c r="D34" s="291"/>
      <c r="E34" s="291"/>
      <c r="F34" s="291"/>
      <c r="G34" s="291"/>
      <c r="H34" s="291"/>
      <c r="I34" s="291"/>
      <c r="J34" s="294"/>
    </row>
    <row r="35" spans="1:10">
      <c r="A35" s="146" t="s">
        <v>45</v>
      </c>
      <c r="B35" s="146"/>
      <c r="C35" s="146"/>
      <c r="D35" s="147" t="s">
        <v>46</v>
      </c>
      <c r="E35" s="146"/>
      <c r="F35" s="117"/>
      <c r="G35" s="116"/>
      <c r="H35" s="116"/>
      <c r="I35" s="118"/>
      <c r="J35" s="119"/>
    </row>
    <row r="36" spans="1:10">
      <c r="A36" s="293"/>
      <c r="B36" s="291"/>
      <c r="C36" s="291"/>
      <c r="D36" s="291"/>
      <c r="E36" s="291"/>
      <c r="F36" s="291"/>
      <c r="G36" s="291"/>
      <c r="H36" s="291"/>
      <c r="I36" s="291"/>
      <c r="J36" s="294"/>
    </row>
    <row r="37" spans="1:10">
      <c r="A37" s="105" t="s">
        <v>47</v>
      </c>
      <c r="B37" s="248">
        <v>98459</v>
      </c>
      <c r="C37" s="248" t="s">
        <v>25</v>
      </c>
      <c r="D37" s="1" t="s">
        <v>48</v>
      </c>
      <c r="E37" s="226" t="s">
        <v>44</v>
      </c>
      <c r="F37" s="9"/>
      <c r="G37" s="87" t="s">
        <v>600</v>
      </c>
      <c r="H37" s="86" t="s">
        <v>601</v>
      </c>
      <c r="I37" s="86" t="s">
        <v>602</v>
      </c>
      <c r="J37" s="106" t="s">
        <v>599</v>
      </c>
    </row>
    <row r="38" spans="1:10">
      <c r="A38" s="105"/>
      <c r="B38" s="226"/>
      <c r="C38" s="226"/>
      <c r="D38" s="1"/>
      <c r="E38" s="226"/>
      <c r="F38" s="9"/>
      <c r="G38" s="127">
        <v>2</v>
      </c>
      <c r="H38" s="127">
        <v>54.24</v>
      </c>
      <c r="I38" s="126">
        <f>G38*H38</f>
        <v>108.48</v>
      </c>
      <c r="J38" s="228">
        <f>SUM(I38:I40)</f>
        <v>292.86</v>
      </c>
    </row>
    <row r="39" spans="1:10">
      <c r="A39" s="105"/>
      <c r="B39" s="226"/>
      <c r="C39" s="226"/>
      <c r="D39" s="1"/>
      <c r="E39" s="226"/>
      <c r="F39" s="9"/>
      <c r="G39" s="127">
        <v>2</v>
      </c>
      <c r="H39" s="127">
        <v>54.24</v>
      </c>
      <c r="I39" s="126">
        <f>G39*H39</f>
        <v>108.48</v>
      </c>
      <c r="J39" s="106"/>
    </row>
    <row r="40" spans="1:10">
      <c r="A40" s="105"/>
      <c r="B40" s="226"/>
      <c r="C40" s="226"/>
      <c r="D40" s="1"/>
      <c r="E40" s="226"/>
      <c r="F40" s="9"/>
      <c r="G40" s="127">
        <v>2</v>
      </c>
      <c r="H40" s="127">
        <v>37.950000000000003</v>
      </c>
      <c r="I40" s="126">
        <f>G40*H40</f>
        <v>75.900000000000006</v>
      </c>
      <c r="J40" s="106"/>
    </row>
    <row r="41" spans="1:10">
      <c r="A41" s="293"/>
      <c r="B41" s="291"/>
      <c r="C41" s="291"/>
      <c r="D41" s="291"/>
      <c r="E41" s="291"/>
      <c r="F41" s="291"/>
      <c r="G41" s="291"/>
      <c r="H41" s="291"/>
      <c r="I41" s="291"/>
      <c r="J41" s="294"/>
    </row>
    <row r="42" spans="1:10" ht="25.5">
      <c r="A42" s="215" t="s">
        <v>49</v>
      </c>
      <c r="B42" s="216" t="s">
        <v>50</v>
      </c>
      <c r="C42" s="216" t="s">
        <v>51</v>
      </c>
      <c r="D42" s="217" t="s">
        <v>52</v>
      </c>
      <c r="E42" s="218" t="s">
        <v>53</v>
      </c>
      <c r="F42" s="9"/>
      <c r="G42" s="87" t="s">
        <v>603</v>
      </c>
      <c r="H42" s="86" t="s">
        <v>30</v>
      </c>
      <c r="I42" s="86" t="s">
        <v>599</v>
      </c>
      <c r="J42" s="106"/>
    </row>
    <row r="43" spans="1:10">
      <c r="A43" s="105"/>
      <c r="B43" s="226"/>
      <c r="C43" s="226"/>
      <c r="D43" s="1"/>
      <c r="E43" s="226"/>
      <c r="F43" s="9"/>
      <c r="G43" s="127">
        <v>1</v>
      </c>
      <c r="H43" s="126">
        <v>18</v>
      </c>
      <c r="I43" s="228">
        <f>G43*H43</f>
        <v>18</v>
      </c>
      <c r="J43" s="106"/>
    </row>
    <row r="44" spans="1:10">
      <c r="A44" s="293"/>
      <c r="B44" s="291"/>
      <c r="C44" s="291"/>
      <c r="D44" s="291"/>
      <c r="E44" s="291"/>
      <c r="F44" s="291"/>
      <c r="G44" s="291"/>
      <c r="H44" s="291"/>
      <c r="I44" s="291"/>
      <c r="J44" s="294"/>
    </row>
    <row r="45" spans="1:10">
      <c r="A45" s="105" t="s">
        <v>54</v>
      </c>
      <c r="B45" s="226" t="s">
        <v>55</v>
      </c>
      <c r="C45" s="226" t="s">
        <v>51</v>
      </c>
      <c r="D45" s="1" t="s">
        <v>56</v>
      </c>
      <c r="E45" s="226" t="s">
        <v>53</v>
      </c>
      <c r="F45" s="9"/>
      <c r="G45" s="87" t="s">
        <v>603</v>
      </c>
      <c r="H45" s="86" t="s">
        <v>30</v>
      </c>
      <c r="I45" s="86" t="s">
        <v>599</v>
      </c>
      <c r="J45" s="106"/>
    </row>
    <row r="46" spans="1:10">
      <c r="A46" s="105"/>
      <c r="B46" s="226"/>
      <c r="C46" s="226"/>
      <c r="D46" s="1"/>
      <c r="E46" s="226"/>
      <c r="F46" s="9"/>
      <c r="G46" s="127">
        <v>1</v>
      </c>
      <c r="H46" s="126">
        <v>18</v>
      </c>
      <c r="I46" s="228">
        <f>G46*H46</f>
        <v>18</v>
      </c>
      <c r="J46" s="106"/>
    </row>
    <row r="47" spans="1:10">
      <c r="A47" s="293"/>
      <c r="B47" s="291"/>
      <c r="C47" s="291"/>
      <c r="D47" s="291"/>
      <c r="E47" s="291"/>
      <c r="F47" s="291"/>
      <c r="G47" s="291"/>
      <c r="H47" s="291"/>
      <c r="I47" s="291"/>
      <c r="J47" s="294"/>
    </row>
    <row r="48" spans="1:10" ht="38.25">
      <c r="A48" s="105" t="s">
        <v>57</v>
      </c>
      <c r="B48" s="226">
        <v>6096</v>
      </c>
      <c r="C48" s="226" t="s">
        <v>58</v>
      </c>
      <c r="D48" s="1" t="s">
        <v>59</v>
      </c>
      <c r="E48" s="226" t="s">
        <v>60</v>
      </c>
      <c r="F48" s="9"/>
      <c r="G48" s="87" t="s">
        <v>596</v>
      </c>
      <c r="H48" s="86"/>
      <c r="I48" s="86"/>
      <c r="J48" s="106"/>
    </row>
    <row r="49" spans="1:10">
      <c r="A49" s="105"/>
      <c r="B49" s="226"/>
      <c r="C49" s="226"/>
      <c r="D49" s="1"/>
      <c r="E49" s="226"/>
      <c r="F49" s="9"/>
      <c r="G49" s="228">
        <v>1</v>
      </c>
      <c r="H49" s="86"/>
      <c r="I49" s="86"/>
      <c r="J49" s="106"/>
    </row>
    <row r="50" spans="1:10">
      <c r="A50" s="293"/>
      <c r="B50" s="291"/>
      <c r="C50" s="291"/>
      <c r="D50" s="291"/>
      <c r="E50" s="291"/>
      <c r="F50" s="291"/>
      <c r="G50" s="291"/>
      <c r="H50" s="291"/>
      <c r="I50" s="291"/>
      <c r="J50" s="294"/>
    </row>
    <row r="51" spans="1:10" ht="38.25">
      <c r="A51" s="105" t="s">
        <v>61</v>
      </c>
      <c r="B51" s="226">
        <v>101536</v>
      </c>
      <c r="C51" s="226" t="s">
        <v>25</v>
      </c>
      <c r="D51" s="1" t="s">
        <v>62</v>
      </c>
      <c r="E51" s="226" t="s">
        <v>60</v>
      </c>
      <c r="F51" s="9"/>
      <c r="G51" s="87" t="s">
        <v>596</v>
      </c>
      <c r="H51" s="86"/>
      <c r="I51" s="86"/>
      <c r="J51" s="106"/>
    </row>
    <row r="52" spans="1:10">
      <c r="A52" s="256"/>
      <c r="B52" s="226"/>
      <c r="C52" s="226"/>
      <c r="D52" s="1"/>
      <c r="E52" s="226"/>
      <c r="F52" s="148"/>
      <c r="G52" s="228">
        <v>1</v>
      </c>
      <c r="H52" s="150"/>
      <c r="I52" s="150"/>
      <c r="J52" s="151"/>
    </row>
    <row r="53" spans="1:10">
      <c r="A53" s="293"/>
      <c r="B53" s="291"/>
      <c r="C53" s="291"/>
      <c r="D53" s="291"/>
      <c r="E53" s="291"/>
      <c r="F53" s="291"/>
      <c r="G53" s="291"/>
      <c r="H53" s="291"/>
      <c r="I53" s="291"/>
      <c r="J53" s="294"/>
    </row>
    <row r="54" spans="1:10">
      <c r="A54" s="146" t="s">
        <v>63</v>
      </c>
      <c r="B54" s="146"/>
      <c r="C54" s="146"/>
      <c r="D54" s="147" t="s">
        <v>64</v>
      </c>
      <c r="E54" s="146"/>
      <c r="F54" s="117"/>
      <c r="G54" s="116"/>
      <c r="H54" s="116"/>
      <c r="I54" s="118"/>
      <c r="J54" s="119"/>
    </row>
    <row r="55" spans="1:10" ht="25.5">
      <c r="A55" s="105" t="s">
        <v>65</v>
      </c>
      <c r="B55" s="226">
        <v>9937</v>
      </c>
      <c r="C55" s="226" t="s">
        <v>58</v>
      </c>
      <c r="D55" s="1" t="s">
        <v>66</v>
      </c>
      <c r="E55" s="226" t="s">
        <v>44</v>
      </c>
      <c r="F55" s="9"/>
      <c r="G55" s="87" t="s">
        <v>604</v>
      </c>
      <c r="H55" s="86"/>
      <c r="I55" s="86"/>
      <c r="J55" s="106"/>
    </row>
    <row r="56" spans="1:10">
      <c r="A56" s="105"/>
      <c r="B56" s="226"/>
      <c r="C56" s="226"/>
      <c r="D56" s="1"/>
      <c r="E56" s="226"/>
      <c r="F56" s="9"/>
      <c r="G56" s="228">
        <v>1900</v>
      </c>
      <c r="H56" s="86"/>
      <c r="I56" s="86"/>
      <c r="J56" s="106"/>
    </row>
    <row r="57" spans="1:10">
      <c r="A57" s="105"/>
      <c r="B57" s="226"/>
      <c r="C57" s="226"/>
      <c r="D57" s="1"/>
      <c r="E57" s="226"/>
      <c r="F57" s="9"/>
      <c r="G57" s="87"/>
      <c r="H57" s="86"/>
      <c r="I57" s="86"/>
      <c r="J57" s="106"/>
    </row>
    <row r="58" spans="1:10">
      <c r="A58" s="293"/>
      <c r="B58" s="291"/>
      <c r="C58" s="291"/>
      <c r="D58" s="291"/>
      <c r="E58" s="291"/>
      <c r="F58" s="291"/>
      <c r="G58" s="291"/>
      <c r="H58" s="291"/>
      <c r="I58" s="291"/>
      <c r="J58" s="294"/>
    </row>
    <row r="59" spans="1:10" ht="51">
      <c r="A59" s="105" t="s">
        <v>67</v>
      </c>
      <c r="B59" s="226">
        <v>105559</v>
      </c>
      <c r="C59" s="226" t="s">
        <v>25</v>
      </c>
      <c r="D59" s="1" t="s">
        <v>68</v>
      </c>
      <c r="E59" s="226" t="s">
        <v>69</v>
      </c>
      <c r="F59" s="9"/>
      <c r="G59" s="87" t="s">
        <v>602</v>
      </c>
      <c r="H59" s="86" t="s">
        <v>605</v>
      </c>
      <c r="I59" s="86"/>
      <c r="J59" s="106"/>
    </row>
    <row r="60" spans="1:10">
      <c r="A60" s="105"/>
      <c r="B60" s="226"/>
      <c r="C60" s="226"/>
      <c r="D60" s="1"/>
      <c r="E60" s="226"/>
      <c r="F60" s="9"/>
      <c r="G60" s="126">
        <v>1612.93</v>
      </c>
      <c r="H60" s="228">
        <f>G60/2</f>
        <v>806.46500000000003</v>
      </c>
      <c r="I60" s="86"/>
      <c r="J60" s="106"/>
    </row>
    <row r="61" spans="1:10">
      <c r="A61" s="105"/>
      <c r="B61" s="226"/>
      <c r="C61" s="226"/>
      <c r="D61" s="1"/>
      <c r="E61" s="226"/>
      <c r="F61" s="9"/>
      <c r="G61" s="87"/>
      <c r="H61" s="86"/>
      <c r="I61" s="86"/>
      <c r="J61" s="106"/>
    </row>
    <row r="62" spans="1:10">
      <c r="A62" s="293"/>
      <c r="B62" s="291"/>
      <c r="C62" s="291"/>
      <c r="D62" s="291"/>
      <c r="E62" s="291"/>
      <c r="F62" s="291"/>
      <c r="G62" s="291"/>
      <c r="H62" s="291"/>
      <c r="I62" s="291"/>
      <c r="J62" s="294"/>
    </row>
    <row r="63" spans="1:10">
      <c r="A63" s="146" t="s">
        <v>70</v>
      </c>
      <c r="B63" s="146"/>
      <c r="C63" s="146"/>
      <c r="D63" s="147" t="s">
        <v>71</v>
      </c>
      <c r="E63" s="146"/>
      <c r="F63" s="117"/>
      <c r="G63" s="116"/>
      <c r="H63" s="116"/>
      <c r="I63" s="118"/>
      <c r="J63" s="119"/>
    </row>
    <row r="64" spans="1:10">
      <c r="A64" s="105" t="s">
        <v>72</v>
      </c>
      <c r="B64" s="216" t="s">
        <v>73</v>
      </c>
      <c r="C64" s="216" t="s">
        <v>51</v>
      </c>
      <c r="D64" s="217" t="s">
        <v>74</v>
      </c>
      <c r="E64" s="218" t="s">
        <v>44</v>
      </c>
      <c r="F64" s="9"/>
      <c r="G64" s="87" t="s">
        <v>602</v>
      </c>
      <c r="H64" s="86"/>
      <c r="I64" s="86"/>
      <c r="J64" s="106"/>
    </row>
    <row r="65" spans="1:10">
      <c r="A65" s="256"/>
      <c r="B65" s="226"/>
      <c r="C65" s="226"/>
      <c r="D65" s="130" t="s">
        <v>606</v>
      </c>
      <c r="E65" s="226"/>
      <c r="F65" s="148"/>
      <c r="G65" s="228">
        <v>1271.6099999999999</v>
      </c>
      <c r="H65" s="150"/>
      <c r="I65" s="150"/>
      <c r="J65" s="151"/>
    </row>
    <row r="66" spans="1:10">
      <c r="A66" s="293"/>
      <c r="B66" s="291"/>
      <c r="C66" s="291"/>
      <c r="D66" s="291"/>
      <c r="E66" s="291"/>
      <c r="F66" s="291"/>
      <c r="G66" s="291"/>
      <c r="H66" s="291"/>
      <c r="I66" s="291"/>
      <c r="J66" s="294"/>
    </row>
    <row r="67" spans="1:10">
      <c r="A67" s="287"/>
      <c r="B67" s="288"/>
      <c r="C67" s="288"/>
      <c r="D67" s="288"/>
      <c r="E67" s="288"/>
      <c r="F67" s="288"/>
      <c r="G67" s="288"/>
      <c r="H67" s="288"/>
      <c r="I67" s="288"/>
      <c r="J67" s="289"/>
    </row>
    <row r="68" spans="1:10">
      <c r="A68" s="159">
        <v>3</v>
      </c>
      <c r="B68" s="160"/>
      <c r="C68" s="160"/>
      <c r="D68" s="161" t="s">
        <v>75</v>
      </c>
      <c r="E68" s="160"/>
      <c r="F68" s="162"/>
      <c r="G68" s="160"/>
      <c r="H68" s="160"/>
      <c r="I68" s="163"/>
      <c r="J68" s="164"/>
    </row>
    <row r="69" spans="1:10">
      <c r="A69" s="146" t="s">
        <v>76</v>
      </c>
      <c r="B69" s="146"/>
      <c r="C69" s="146"/>
      <c r="D69" s="147" t="s">
        <v>77</v>
      </c>
      <c r="E69" s="146"/>
      <c r="F69" s="117"/>
      <c r="G69" s="116"/>
      <c r="H69" s="116"/>
      <c r="I69" s="118"/>
      <c r="J69" s="119"/>
    </row>
    <row r="70" spans="1:10" ht="45">
      <c r="A70" s="172" t="s">
        <v>78</v>
      </c>
      <c r="B70" s="172">
        <v>100899</v>
      </c>
      <c r="C70" s="172" t="s">
        <v>25</v>
      </c>
      <c r="D70" s="173" t="s">
        <v>79</v>
      </c>
      <c r="E70" s="174" t="s">
        <v>80</v>
      </c>
      <c r="F70" s="9"/>
      <c r="G70" s="87" t="s">
        <v>596</v>
      </c>
      <c r="H70" s="86" t="s">
        <v>607</v>
      </c>
      <c r="I70" s="86" t="s">
        <v>599</v>
      </c>
      <c r="J70" s="106"/>
    </row>
    <row r="71" spans="1:10">
      <c r="A71" s="105"/>
      <c r="B71" s="226"/>
      <c r="C71" s="226"/>
      <c r="D71" s="1"/>
      <c r="E71" s="226"/>
      <c r="F71" s="9"/>
      <c r="G71" s="126">
        <v>120</v>
      </c>
      <c r="H71" s="126">
        <v>4</v>
      </c>
      <c r="I71" s="228">
        <f>G71*H71</f>
        <v>480</v>
      </c>
      <c r="J71" s="106"/>
    </row>
    <row r="72" spans="1:10">
      <c r="A72" s="293"/>
      <c r="B72" s="291"/>
      <c r="C72" s="291"/>
      <c r="D72" s="291"/>
      <c r="E72" s="291"/>
      <c r="F72" s="291"/>
      <c r="G72" s="291"/>
      <c r="H72" s="291"/>
      <c r="I72" s="291"/>
      <c r="J72" s="294"/>
    </row>
    <row r="73" spans="1:10" ht="30">
      <c r="A73" s="172" t="s">
        <v>81</v>
      </c>
      <c r="B73" s="172" t="s">
        <v>608</v>
      </c>
      <c r="C73" s="172" t="s">
        <v>25</v>
      </c>
      <c r="D73" s="173" t="s">
        <v>82</v>
      </c>
      <c r="E73" s="174" t="s">
        <v>83</v>
      </c>
      <c r="F73" s="9" t="s">
        <v>596</v>
      </c>
      <c r="G73" s="87" t="s">
        <v>609</v>
      </c>
      <c r="H73" s="87" t="s">
        <v>599</v>
      </c>
      <c r="I73" s="178" t="s">
        <v>83</v>
      </c>
      <c r="J73" s="178" t="s">
        <v>610</v>
      </c>
    </row>
    <row r="74" spans="1:10">
      <c r="A74" s="226"/>
      <c r="B74" s="226"/>
      <c r="C74" s="226"/>
      <c r="D74" s="130" t="s">
        <v>611</v>
      </c>
      <c r="E74" s="226"/>
      <c r="F74" s="178">
        <v>120</v>
      </c>
      <c r="G74" s="178">
        <v>8</v>
      </c>
      <c r="H74" s="178">
        <f>F74*G74</f>
        <v>960</v>
      </c>
      <c r="I74" s="183">
        <v>0.245</v>
      </c>
      <c r="J74" s="228">
        <f>H74*I74</f>
        <v>235.2</v>
      </c>
    </row>
    <row r="75" spans="1:10">
      <c r="A75" s="293"/>
      <c r="B75" s="291"/>
      <c r="C75" s="291"/>
      <c r="D75" s="291"/>
      <c r="E75" s="291"/>
      <c r="F75" s="291"/>
      <c r="G75" s="291"/>
      <c r="H75" s="291"/>
      <c r="I75" s="291"/>
      <c r="J75" s="294"/>
    </row>
    <row r="76" spans="1:10" ht="30">
      <c r="A76" s="172" t="s">
        <v>84</v>
      </c>
      <c r="B76" s="172" t="s">
        <v>612</v>
      </c>
      <c r="C76" s="172" t="s">
        <v>25</v>
      </c>
      <c r="D76" s="173" t="s">
        <v>85</v>
      </c>
      <c r="E76" s="174" t="s">
        <v>83</v>
      </c>
      <c r="F76" s="9" t="s">
        <v>596</v>
      </c>
      <c r="G76" s="87" t="s">
        <v>609</v>
      </c>
      <c r="H76" s="87" t="s">
        <v>599</v>
      </c>
      <c r="I76" s="178" t="s">
        <v>83</v>
      </c>
      <c r="J76" s="178" t="s">
        <v>610</v>
      </c>
    </row>
    <row r="77" spans="1:10">
      <c r="A77" s="172"/>
      <c r="B77" s="172"/>
      <c r="C77" s="172"/>
      <c r="D77" s="130" t="s">
        <v>611</v>
      </c>
      <c r="E77" s="174"/>
      <c r="F77" s="178">
        <v>120</v>
      </c>
      <c r="G77" s="178">
        <v>6</v>
      </c>
      <c r="H77" s="178">
        <f>F77*G77</f>
        <v>720</v>
      </c>
      <c r="I77" s="183">
        <v>0.61699999999999999</v>
      </c>
      <c r="J77" s="228">
        <f>H77*I77</f>
        <v>444.24</v>
      </c>
    </row>
    <row r="78" spans="1:10">
      <c r="A78" s="293"/>
      <c r="B78" s="291"/>
      <c r="C78" s="291"/>
      <c r="D78" s="291"/>
      <c r="E78" s="291"/>
      <c r="F78" s="291"/>
      <c r="G78" s="291"/>
      <c r="H78" s="291"/>
      <c r="I78" s="291"/>
      <c r="J78" s="294"/>
    </row>
    <row r="79" spans="1:10" ht="45">
      <c r="A79" s="172" t="s">
        <v>86</v>
      </c>
      <c r="B79" s="172">
        <v>96539</v>
      </c>
      <c r="C79" s="172" t="s">
        <v>25</v>
      </c>
      <c r="D79" s="173" t="s">
        <v>87</v>
      </c>
      <c r="E79" s="174" t="s">
        <v>44</v>
      </c>
      <c r="F79" s="9" t="s">
        <v>613</v>
      </c>
      <c r="G79" s="87" t="s">
        <v>601</v>
      </c>
      <c r="H79" s="86" t="s">
        <v>614</v>
      </c>
      <c r="I79" s="86" t="s">
        <v>599</v>
      </c>
      <c r="J79" s="106" t="s">
        <v>610</v>
      </c>
    </row>
    <row r="80" spans="1:10">
      <c r="A80" s="172"/>
      <c r="B80" s="172"/>
      <c r="C80" s="172"/>
      <c r="D80" s="182" t="s">
        <v>615</v>
      </c>
      <c r="E80" s="174"/>
      <c r="F80" s="9">
        <v>2</v>
      </c>
      <c r="G80" s="178">
        <v>12.95</v>
      </c>
      <c r="H80" s="178">
        <v>0.4</v>
      </c>
      <c r="I80" s="178">
        <f>G80*H80*F80</f>
        <v>10.36</v>
      </c>
      <c r="J80" s="242">
        <f>SUM(I80:I153)</f>
        <v>421.55199999999985</v>
      </c>
    </row>
    <row r="81" spans="1:10">
      <c r="A81" s="172"/>
      <c r="B81" s="172"/>
      <c r="C81" s="172"/>
      <c r="D81" s="182" t="s">
        <v>615</v>
      </c>
      <c r="E81" s="174"/>
      <c r="F81" s="9">
        <v>2</v>
      </c>
      <c r="G81" s="178">
        <v>22.6</v>
      </c>
      <c r="H81" s="178">
        <v>0.4</v>
      </c>
      <c r="I81" s="178">
        <f t="shared" ref="I81:I133" si="0">G81*H81*F81</f>
        <v>18.080000000000002</v>
      </c>
      <c r="J81" s="178"/>
    </row>
    <row r="82" spans="1:10">
      <c r="A82" s="172"/>
      <c r="B82" s="172"/>
      <c r="C82" s="172"/>
      <c r="D82" s="182" t="s">
        <v>615</v>
      </c>
      <c r="E82" s="174"/>
      <c r="F82" s="9">
        <v>2</v>
      </c>
      <c r="G82" s="178">
        <v>8.1999999999999993</v>
      </c>
      <c r="H82" s="178">
        <v>0.4</v>
      </c>
      <c r="I82" s="178">
        <f t="shared" si="0"/>
        <v>6.56</v>
      </c>
      <c r="J82" s="178"/>
    </row>
    <row r="83" spans="1:10">
      <c r="A83" s="172"/>
      <c r="B83" s="172"/>
      <c r="C83" s="172"/>
      <c r="D83" s="182" t="s">
        <v>615</v>
      </c>
      <c r="E83" s="174"/>
      <c r="F83" s="9">
        <v>2</v>
      </c>
      <c r="G83" s="178">
        <v>25.9</v>
      </c>
      <c r="H83" s="178">
        <v>0.4</v>
      </c>
      <c r="I83" s="178">
        <f t="shared" si="0"/>
        <v>20.72</v>
      </c>
      <c r="J83" s="178"/>
    </row>
    <row r="84" spans="1:10">
      <c r="A84" s="172"/>
      <c r="B84" s="172"/>
      <c r="C84" s="172"/>
      <c r="D84" s="182" t="s">
        <v>615</v>
      </c>
      <c r="E84" s="174"/>
      <c r="F84" s="9">
        <v>2</v>
      </c>
      <c r="G84" s="178">
        <v>1</v>
      </c>
      <c r="H84" s="178">
        <v>0.4</v>
      </c>
      <c r="I84" s="178">
        <f t="shared" si="0"/>
        <v>0.8</v>
      </c>
      <c r="J84" s="178"/>
    </row>
    <row r="85" spans="1:10">
      <c r="A85" s="172"/>
      <c r="B85" s="172"/>
      <c r="C85" s="172"/>
      <c r="D85" s="182" t="s">
        <v>615</v>
      </c>
      <c r="E85" s="174"/>
      <c r="F85" s="9">
        <v>2</v>
      </c>
      <c r="G85" s="178">
        <v>8.1999999999999993</v>
      </c>
      <c r="H85" s="178">
        <v>0.4</v>
      </c>
      <c r="I85" s="178">
        <f t="shared" si="0"/>
        <v>6.56</v>
      </c>
      <c r="J85" s="178"/>
    </row>
    <row r="86" spans="1:10">
      <c r="A86" s="172"/>
      <c r="B86" s="172"/>
      <c r="C86" s="172"/>
      <c r="D86" s="182" t="s">
        <v>615</v>
      </c>
      <c r="E86" s="174"/>
      <c r="F86" s="9">
        <v>2</v>
      </c>
      <c r="G86" s="178">
        <v>8.1999999999999993</v>
      </c>
      <c r="H86" s="178">
        <v>0.4</v>
      </c>
      <c r="I86" s="178">
        <f t="shared" si="0"/>
        <v>6.56</v>
      </c>
      <c r="J86" s="178"/>
    </row>
    <row r="87" spans="1:10">
      <c r="A87" s="172"/>
      <c r="B87" s="172"/>
      <c r="C87" s="172"/>
      <c r="D87" s="182" t="s">
        <v>615</v>
      </c>
      <c r="E87" s="174"/>
      <c r="F87" s="9">
        <v>2</v>
      </c>
      <c r="G87" s="178">
        <v>2.15</v>
      </c>
      <c r="H87" s="178">
        <v>0.4</v>
      </c>
      <c r="I87" s="178">
        <f t="shared" si="0"/>
        <v>1.72</v>
      </c>
      <c r="J87" s="178"/>
    </row>
    <row r="88" spans="1:10">
      <c r="A88" s="172"/>
      <c r="B88" s="172"/>
      <c r="C88" s="172"/>
      <c r="D88" s="182" t="s">
        <v>615</v>
      </c>
      <c r="E88" s="174"/>
      <c r="F88" s="9">
        <v>2</v>
      </c>
      <c r="G88" s="178">
        <v>3</v>
      </c>
      <c r="H88" s="178">
        <v>0.4</v>
      </c>
      <c r="I88" s="178">
        <f t="shared" si="0"/>
        <v>2.4000000000000004</v>
      </c>
      <c r="J88" s="178"/>
    </row>
    <row r="89" spans="1:10">
      <c r="A89" s="172"/>
      <c r="B89" s="172"/>
      <c r="C89" s="172"/>
      <c r="D89" s="182" t="s">
        <v>615</v>
      </c>
      <c r="E89" s="174"/>
      <c r="F89" s="9">
        <v>2</v>
      </c>
      <c r="G89" s="178">
        <v>5.2</v>
      </c>
      <c r="H89" s="178">
        <v>0.4</v>
      </c>
      <c r="I89" s="178">
        <f t="shared" si="0"/>
        <v>4.16</v>
      </c>
      <c r="J89" s="178"/>
    </row>
    <row r="90" spans="1:10">
      <c r="A90" s="172"/>
      <c r="B90" s="172"/>
      <c r="C90" s="172"/>
      <c r="D90" s="182" t="s">
        <v>615</v>
      </c>
      <c r="E90" s="174"/>
      <c r="F90" s="9">
        <v>2</v>
      </c>
      <c r="G90" s="178">
        <v>1.8</v>
      </c>
      <c r="H90" s="178">
        <v>0.4</v>
      </c>
      <c r="I90" s="178">
        <f t="shared" si="0"/>
        <v>1.4400000000000002</v>
      </c>
      <c r="J90" s="178"/>
    </row>
    <row r="91" spans="1:10">
      <c r="A91" s="172"/>
      <c r="B91" s="172"/>
      <c r="C91" s="172"/>
      <c r="D91" s="182" t="s">
        <v>615</v>
      </c>
      <c r="E91" s="174"/>
      <c r="F91" s="9">
        <v>2</v>
      </c>
      <c r="G91" s="178">
        <v>1.5</v>
      </c>
      <c r="H91" s="178">
        <v>0.4</v>
      </c>
      <c r="I91" s="178">
        <f t="shared" si="0"/>
        <v>1.2000000000000002</v>
      </c>
      <c r="J91" s="178"/>
    </row>
    <row r="92" spans="1:10">
      <c r="A92" s="172"/>
      <c r="B92" s="172"/>
      <c r="C92" s="172"/>
      <c r="D92" s="182" t="s">
        <v>615</v>
      </c>
      <c r="E92" s="174"/>
      <c r="F92" s="9">
        <v>2</v>
      </c>
      <c r="G92" s="178">
        <v>2.15</v>
      </c>
      <c r="H92" s="178">
        <v>0.4</v>
      </c>
      <c r="I92" s="178">
        <f t="shared" si="0"/>
        <v>1.72</v>
      </c>
      <c r="J92" s="178"/>
    </row>
    <row r="93" spans="1:10">
      <c r="A93" s="172"/>
      <c r="B93" s="172"/>
      <c r="C93" s="172"/>
      <c r="D93" s="182" t="s">
        <v>615</v>
      </c>
      <c r="E93" s="174"/>
      <c r="F93" s="9">
        <v>2</v>
      </c>
      <c r="G93" s="178">
        <v>8.1999999999999993</v>
      </c>
      <c r="H93" s="178">
        <v>0.4</v>
      </c>
      <c r="I93" s="178">
        <f t="shared" si="0"/>
        <v>6.56</v>
      </c>
      <c r="J93" s="178"/>
    </row>
    <row r="94" spans="1:10">
      <c r="A94" s="172"/>
      <c r="B94" s="172"/>
      <c r="C94" s="172"/>
      <c r="D94" s="182" t="s">
        <v>615</v>
      </c>
      <c r="E94" s="174"/>
      <c r="F94" s="9">
        <v>2</v>
      </c>
      <c r="G94" s="178">
        <v>8.1999999999999993</v>
      </c>
      <c r="H94" s="178">
        <v>0.4</v>
      </c>
      <c r="I94" s="178">
        <f t="shared" si="0"/>
        <v>6.56</v>
      </c>
      <c r="J94" s="178"/>
    </row>
    <row r="95" spans="1:10">
      <c r="A95" s="172"/>
      <c r="B95" s="172"/>
      <c r="C95" s="172"/>
      <c r="D95" s="182" t="s">
        <v>615</v>
      </c>
      <c r="E95" s="174"/>
      <c r="F95" s="9">
        <v>2</v>
      </c>
      <c r="G95" s="178">
        <v>8.1999999999999993</v>
      </c>
      <c r="H95" s="178">
        <v>0.4</v>
      </c>
      <c r="I95" s="178">
        <f t="shared" si="0"/>
        <v>6.56</v>
      </c>
      <c r="J95" s="178"/>
    </row>
    <row r="96" spans="1:10">
      <c r="A96" s="172"/>
      <c r="B96" s="172"/>
      <c r="C96" s="172"/>
      <c r="D96" s="182" t="s">
        <v>615</v>
      </c>
      <c r="E96" s="174"/>
      <c r="F96" s="9">
        <v>2</v>
      </c>
      <c r="G96" s="178">
        <v>29.55</v>
      </c>
      <c r="H96" s="178">
        <v>0.4</v>
      </c>
      <c r="I96" s="178">
        <f t="shared" si="0"/>
        <v>23.64</v>
      </c>
      <c r="J96" s="178"/>
    </row>
    <row r="97" spans="1:10">
      <c r="A97" s="172"/>
      <c r="B97" s="172"/>
      <c r="C97" s="172"/>
      <c r="D97" s="182" t="s">
        <v>615</v>
      </c>
      <c r="E97" s="174"/>
      <c r="F97" s="9">
        <v>2</v>
      </c>
      <c r="G97" s="178">
        <v>26.2</v>
      </c>
      <c r="H97" s="178">
        <v>0.4</v>
      </c>
      <c r="I97" s="178">
        <f t="shared" si="0"/>
        <v>20.96</v>
      </c>
      <c r="J97" s="178"/>
    </row>
    <row r="98" spans="1:10">
      <c r="A98" s="172"/>
      <c r="B98" s="172"/>
      <c r="C98" s="172"/>
      <c r="D98" s="182" t="s">
        <v>615</v>
      </c>
      <c r="E98" s="174"/>
      <c r="F98" s="9">
        <v>2</v>
      </c>
      <c r="G98" s="178">
        <v>6.55</v>
      </c>
      <c r="H98" s="178">
        <v>0.4</v>
      </c>
      <c r="I98" s="178">
        <f t="shared" si="0"/>
        <v>5.24</v>
      </c>
      <c r="J98" s="178"/>
    </row>
    <row r="99" spans="1:10">
      <c r="A99" s="172"/>
      <c r="B99" s="172"/>
      <c r="C99" s="172"/>
      <c r="D99" s="182" t="s">
        <v>615</v>
      </c>
      <c r="E99" s="174"/>
      <c r="F99" s="9">
        <v>2</v>
      </c>
      <c r="G99" s="178">
        <v>9.15</v>
      </c>
      <c r="H99" s="178">
        <v>0.4</v>
      </c>
      <c r="I99" s="178">
        <f t="shared" ref="I99:I111" si="1">G99*H99*F99</f>
        <v>7.32</v>
      </c>
      <c r="J99" s="178"/>
    </row>
    <row r="100" spans="1:10">
      <c r="A100" s="172"/>
      <c r="B100" s="172"/>
      <c r="C100" s="172"/>
      <c r="D100" s="182" t="s">
        <v>615</v>
      </c>
      <c r="E100" s="174"/>
      <c r="F100" s="9">
        <v>2</v>
      </c>
      <c r="G100" s="178">
        <v>7.9</v>
      </c>
      <c r="H100" s="178">
        <v>0.4</v>
      </c>
      <c r="I100" s="178">
        <f t="shared" si="1"/>
        <v>6.32</v>
      </c>
      <c r="J100" s="178"/>
    </row>
    <row r="101" spans="1:10">
      <c r="A101" s="172"/>
      <c r="B101" s="172"/>
      <c r="C101" s="172"/>
      <c r="D101" s="182" t="s">
        <v>615</v>
      </c>
      <c r="E101" s="174"/>
      <c r="F101" s="9">
        <v>2</v>
      </c>
      <c r="G101" s="178">
        <v>9.15</v>
      </c>
      <c r="H101" s="178">
        <v>0.4</v>
      </c>
      <c r="I101" s="178">
        <f t="shared" si="1"/>
        <v>7.32</v>
      </c>
      <c r="J101" s="178"/>
    </row>
    <row r="102" spans="1:10">
      <c r="A102" s="172"/>
      <c r="B102" s="172"/>
      <c r="C102" s="172"/>
      <c r="D102" s="182" t="s">
        <v>615</v>
      </c>
      <c r="E102" s="174"/>
      <c r="F102" s="9">
        <v>2</v>
      </c>
      <c r="G102" s="178">
        <v>11.15</v>
      </c>
      <c r="H102" s="178">
        <v>0.4</v>
      </c>
      <c r="I102" s="178">
        <f t="shared" si="1"/>
        <v>8.92</v>
      </c>
      <c r="J102" s="178"/>
    </row>
    <row r="103" spans="1:10">
      <c r="A103" s="172"/>
      <c r="B103" s="172"/>
      <c r="C103" s="172"/>
      <c r="D103" s="182" t="s">
        <v>615</v>
      </c>
      <c r="E103" s="174"/>
      <c r="F103" s="9">
        <v>2</v>
      </c>
      <c r="G103" s="178">
        <v>1.8</v>
      </c>
      <c r="H103" s="178">
        <v>0.4</v>
      </c>
      <c r="I103" s="178">
        <f t="shared" si="1"/>
        <v>1.4400000000000002</v>
      </c>
      <c r="J103" s="178"/>
    </row>
    <row r="104" spans="1:10">
      <c r="A104" s="172"/>
      <c r="B104" s="172"/>
      <c r="C104" s="172"/>
      <c r="D104" s="182" t="s">
        <v>615</v>
      </c>
      <c r="E104" s="174"/>
      <c r="F104" s="9">
        <v>2</v>
      </c>
      <c r="G104" s="178">
        <v>11.3</v>
      </c>
      <c r="H104" s="178">
        <v>0.4</v>
      </c>
      <c r="I104" s="178">
        <f t="shared" si="1"/>
        <v>9.0400000000000009</v>
      </c>
      <c r="J104" s="178"/>
    </row>
    <row r="105" spans="1:10">
      <c r="A105" s="172"/>
      <c r="B105" s="172"/>
      <c r="C105" s="172"/>
      <c r="D105" s="182" t="s">
        <v>615</v>
      </c>
      <c r="E105" s="174"/>
      <c r="F105" s="9">
        <v>2</v>
      </c>
      <c r="G105" s="178">
        <v>12.95</v>
      </c>
      <c r="H105" s="178">
        <v>0.4</v>
      </c>
      <c r="I105" s="178">
        <f t="shared" si="1"/>
        <v>10.36</v>
      </c>
      <c r="J105" s="178"/>
    </row>
    <row r="106" spans="1:10">
      <c r="A106" s="172"/>
      <c r="B106" s="172"/>
      <c r="C106" s="172"/>
      <c r="D106" s="182" t="s">
        <v>615</v>
      </c>
      <c r="E106" s="174"/>
      <c r="F106" s="9">
        <v>2</v>
      </c>
      <c r="G106" s="178">
        <v>1.8</v>
      </c>
      <c r="H106" s="178">
        <v>0.4</v>
      </c>
      <c r="I106" s="178">
        <f t="shared" si="1"/>
        <v>1.4400000000000002</v>
      </c>
      <c r="J106" s="178"/>
    </row>
    <row r="107" spans="1:10">
      <c r="A107" s="172"/>
      <c r="B107" s="172"/>
      <c r="C107" s="172"/>
      <c r="D107" s="182" t="s">
        <v>615</v>
      </c>
      <c r="E107" s="174"/>
      <c r="F107" s="9">
        <v>2</v>
      </c>
      <c r="G107" s="178">
        <v>2.15</v>
      </c>
      <c r="H107" s="178">
        <v>0.4</v>
      </c>
      <c r="I107" s="178">
        <f t="shared" si="1"/>
        <v>1.72</v>
      </c>
      <c r="J107" s="178"/>
    </row>
    <row r="108" spans="1:10">
      <c r="A108" s="172"/>
      <c r="B108" s="172"/>
      <c r="C108" s="172"/>
      <c r="D108" s="182" t="s">
        <v>615</v>
      </c>
      <c r="E108" s="174"/>
      <c r="F108" s="9">
        <v>2</v>
      </c>
      <c r="G108" s="178">
        <v>7.3</v>
      </c>
      <c r="H108" s="178">
        <v>0.4</v>
      </c>
      <c r="I108" s="178">
        <f t="shared" si="1"/>
        <v>5.84</v>
      </c>
      <c r="J108" s="178"/>
    </row>
    <row r="109" spans="1:10">
      <c r="A109" s="172"/>
      <c r="B109" s="172"/>
      <c r="C109" s="172"/>
      <c r="D109" s="182" t="s">
        <v>615</v>
      </c>
      <c r="E109" s="174"/>
      <c r="F109" s="9">
        <v>2</v>
      </c>
      <c r="G109" s="178">
        <v>3.8</v>
      </c>
      <c r="H109" s="178">
        <v>0.4</v>
      </c>
      <c r="I109" s="178">
        <f t="shared" si="1"/>
        <v>3.04</v>
      </c>
      <c r="J109" s="178"/>
    </row>
    <row r="110" spans="1:10">
      <c r="A110" s="172"/>
      <c r="B110" s="172"/>
      <c r="C110" s="172"/>
      <c r="D110" s="182" t="s">
        <v>615</v>
      </c>
      <c r="E110" s="174"/>
      <c r="F110" s="9">
        <v>2</v>
      </c>
      <c r="G110" s="178">
        <v>2.15</v>
      </c>
      <c r="H110" s="178">
        <v>0.4</v>
      </c>
      <c r="I110" s="178">
        <f t="shared" si="1"/>
        <v>1.72</v>
      </c>
      <c r="J110" s="178"/>
    </row>
    <row r="111" spans="1:10">
      <c r="A111" s="172"/>
      <c r="B111" s="172"/>
      <c r="C111" s="172"/>
      <c r="D111" s="182" t="s">
        <v>615</v>
      </c>
      <c r="E111" s="174"/>
      <c r="F111" s="9">
        <v>2</v>
      </c>
      <c r="G111" s="178">
        <v>12.95</v>
      </c>
      <c r="H111" s="178">
        <v>0.4</v>
      </c>
      <c r="I111" s="178">
        <f t="shared" si="1"/>
        <v>10.36</v>
      </c>
      <c r="J111" s="178"/>
    </row>
    <row r="112" spans="1:10">
      <c r="A112" s="172"/>
      <c r="B112" s="172"/>
      <c r="C112" s="172"/>
      <c r="D112" s="182" t="s">
        <v>616</v>
      </c>
      <c r="E112" s="174"/>
      <c r="F112" s="9">
        <v>2</v>
      </c>
      <c r="G112" s="178">
        <v>7.32</v>
      </c>
      <c r="H112" s="178">
        <v>0.4</v>
      </c>
      <c r="I112" s="178">
        <f t="shared" ref="I112:I117" si="2">G112*H112*F112</f>
        <v>5.8560000000000008</v>
      </c>
      <c r="J112" s="178"/>
    </row>
    <row r="113" spans="1:10">
      <c r="A113" s="172"/>
      <c r="B113" s="172"/>
      <c r="C113" s="172"/>
      <c r="D113" s="182" t="s">
        <v>616</v>
      </c>
      <c r="E113" s="174"/>
      <c r="F113" s="9">
        <v>2</v>
      </c>
      <c r="G113" s="178">
        <v>5.29</v>
      </c>
      <c r="H113" s="178">
        <v>0.4</v>
      </c>
      <c r="I113" s="178">
        <f t="shared" si="2"/>
        <v>4.2320000000000002</v>
      </c>
      <c r="J113" s="178"/>
    </row>
    <row r="114" spans="1:10">
      <c r="A114" s="172"/>
      <c r="B114" s="172"/>
      <c r="C114" s="172"/>
      <c r="D114" s="182" t="s">
        <v>616</v>
      </c>
      <c r="E114" s="174"/>
      <c r="F114" s="9">
        <v>2</v>
      </c>
      <c r="G114" s="178">
        <v>5.29</v>
      </c>
      <c r="H114" s="178">
        <v>0.4</v>
      </c>
      <c r="I114" s="178">
        <f t="shared" si="2"/>
        <v>4.2320000000000002</v>
      </c>
      <c r="J114" s="178"/>
    </row>
    <row r="115" spans="1:10">
      <c r="A115" s="172"/>
      <c r="B115" s="172"/>
      <c r="C115" s="172"/>
      <c r="D115" s="182" t="s">
        <v>616</v>
      </c>
      <c r="E115" s="174"/>
      <c r="F115" s="9">
        <v>2</v>
      </c>
      <c r="G115" s="178">
        <v>1.87</v>
      </c>
      <c r="H115" s="178">
        <v>0.4</v>
      </c>
      <c r="I115" s="178">
        <f t="shared" si="2"/>
        <v>1.4960000000000002</v>
      </c>
      <c r="J115" s="178"/>
    </row>
    <row r="116" spans="1:10">
      <c r="A116" s="172"/>
      <c r="B116" s="172"/>
      <c r="C116" s="172"/>
      <c r="D116" s="182" t="s">
        <v>616</v>
      </c>
      <c r="E116" s="174"/>
      <c r="F116" s="9">
        <v>2</v>
      </c>
      <c r="G116" s="178">
        <v>3.27</v>
      </c>
      <c r="H116" s="178">
        <v>0.4</v>
      </c>
      <c r="I116" s="178">
        <f t="shared" si="2"/>
        <v>2.6160000000000001</v>
      </c>
      <c r="J116" s="178"/>
    </row>
    <row r="117" spans="1:10">
      <c r="A117" s="172"/>
      <c r="B117" s="172"/>
      <c r="C117" s="172"/>
      <c r="D117" s="182" t="s">
        <v>616</v>
      </c>
      <c r="E117" s="174"/>
      <c r="F117" s="9">
        <v>2</v>
      </c>
      <c r="G117" s="178">
        <v>5.5</v>
      </c>
      <c r="H117" s="178">
        <v>0.4</v>
      </c>
      <c r="I117" s="178">
        <f t="shared" si="2"/>
        <v>4.4000000000000004</v>
      </c>
      <c r="J117" s="178"/>
    </row>
    <row r="118" spans="1:10">
      <c r="A118" s="172"/>
      <c r="B118" s="172"/>
      <c r="C118" s="172"/>
      <c r="D118" s="182" t="s">
        <v>616</v>
      </c>
      <c r="E118" s="174"/>
      <c r="F118" s="9">
        <v>2</v>
      </c>
      <c r="G118" s="178">
        <v>5.56</v>
      </c>
      <c r="H118" s="178">
        <v>0.4</v>
      </c>
      <c r="I118" s="178">
        <f t="shared" si="0"/>
        <v>4.4479999999999995</v>
      </c>
      <c r="J118" s="178"/>
    </row>
    <row r="119" spans="1:10">
      <c r="A119" s="172"/>
      <c r="B119" s="172"/>
      <c r="C119" s="172"/>
      <c r="D119" s="182" t="s">
        <v>616</v>
      </c>
      <c r="E119" s="174"/>
      <c r="F119" s="9">
        <v>2</v>
      </c>
      <c r="G119" s="178">
        <v>5.56</v>
      </c>
      <c r="H119" s="178">
        <v>0.4</v>
      </c>
      <c r="I119" s="178">
        <f t="shared" si="0"/>
        <v>4.4479999999999995</v>
      </c>
      <c r="J119" s="178"/>
    </row>
    <row r="120" spans="1:10">
      <c r="A120" s="172"/>
      <c r="B120" s="172"/>
      <c r="C120" s="172"/>
      <c r="D120" s="182" t="s">
        <v>616</v>
      </c>
      <c r="E120" s="174"/>
      <c r="F120" s="9">
        <v>2</v>
      </c>
      <c r="G120" s="178">
        <v>5.56</v>
      </c>
      <c r="H120" s="178">
        <v>0.4</v>
      </c>
      <c r="I120" s="178">
        <f t="shared" si="0"/>
        <v>4.4479999999999995</v>
      </c>
      <c r="J120" s="178"/>
    </row>
    <row r="121" spans="1:10">
      <c r="A121" s="172"/>
      <c r="B121" s="172"/>
      <c r="C121" s="172"/>
      <c r="D121" s="182" t="s">
        <v>616</v>
      </c>
      <c r="E121" s="174"/>
      <c r="F121" s="9">
        <v>2</v>
      </c>
      <c r="G121" s="178">
        <v>4.12</v>
      </c>
      <c r="H121" s="178">
        <v>0.4</v>
      </c>
      <c r="I121" s="178">
        <f t="shared" si="0"/>
        <v>3.2960000000000003</v>
      </c>
      <c r="J121" s="178"/>
    </row>
    <row r="122" spans="1:10">
      <c r="A122" s="172"/>
      <c r="B122" s="172"/>
      <c r="C122" s="172"/>
      <c r="D122" s="182" t="s">
        <v>616</v>
      </c>
      <c r="E122" s="174"/>
      <c r="F122" s="9">
        <v>2</v>
      </c>
      <c r="G122" s="178">
        <v>2.65</v>
      </c>
      <c r="H122" s="178">
        <v>0.4</v>
      </c>
      <c r="I122" s="178">
        <f t="shared" si="0"/>
        <v>2.12</v>
      </c>
      <c r="J122" s="178"/>
    </row>
    <row r="123" spans="1:10">
      <c r="A123" s="172"/>
      <c r="B123" s="172"/>
      <c r="C123" s="172"/>
      <c r="D123" s="182" t="s">
        <v>616</v>
      </c>
      <c r="E123" s="174"/>
      <c r="F123" s="9">
        <v>2</v>
      </c>
      <c r="G123" s="178">
        <v>4.16</v>
      </c>
      <c r="H123" s="178">
        <v>0.4</v>
      </c>
      <c r="I123" s="178">
        <f t="shared" si="0"/>
        <v>3.3280000000000003</v>
      </c>
      <c r="J123" s="178"/>
    </row>
    <row r="124" spans="1:10">
      <c r="A124" s="172"/>
      <c r="B124" s="172"/>
      <c r="C124" s="172"/>
      <c r="D124" s="182" t="s">
        <v>616</v>
      </c>
      <c r="E124" s="174"/>
      <c r="F124" s="9">
        <v>2</v>
      </c>
      <c r="G124" s="178">
        <v>4.16</v>
      </c>
      <c r="H124" s="178">
        <v>0.4</v>
      </c>
      <c r="I124" s="178">
        <f t="shared" si="0"/>
        <v>3.3280000000000003</v>
      </c>
      <c r="J124" s="178"/>
    </row>
    <row r="125" spans="1:10">
      <c r="A125" s="172"/>
      <c r="B125" s="172"/>
      <c r="C125" s="172"/>
      <c r="D125" s="182" t="s">
        <v>616</v>
      </c>
      <c r="E125" s="174"/>
      <c r="F125" s="9">
        <v>2</v>
      </c>
      <c r="G125" s="178">
        <v>3.49</v>
      </c>
      <c r="H125" s="178">
        <v>0.4</v>
      </c>
      <c r="I125" s="178">
        <f t="shared" si="0"/>
        <v>2.7920000000000003</v>
      </c>
      <c r="J125" s="178"/>
    </row>
    <row r="126" spans="1:10">
      <c r="A126" s="172"/>
      <c r="B126" s="172"/>
      <c r="C126" s="172"/>
      <c r="D126" s="182" t="s">
        <v>616</v>
      </c>
      <c r="E126" s="174"/>
      <c r="F126" s="9">
        <v>2</v>
      </c>
      <c r="G126" s="178">
        <v>3.33</v>
      </c>
      <c r="H126" s="178">
        <v>0.4</v>
      </c>
      <c r="I126" s="178">
        <f t="shared" si="0"/>
        <v>2.6640000000000001</v>
      </c>
      <c r="J126" s="178"/>
    </row>
    <row r="127" spans="1:10">
      <c r="A127" s="172"/>
      <c r="B127" s="172"/>
      <c r="C127" s="172"/>
      <c r="D127" s="182" t="s">
        <v>616</v>
      </c>
      <c r="E127" s="174"/>
      <c r="F127" s="9">
        <v>2</v>
      </c>
      <c r="G127" s="178">
        <v>1.54</v>
      </c>
      <c r="H127" s="178">
        <v>0.4</v>
      </c>
      <c r="I127" s="178">
        <f t="shared" si="0"/>
        <v>1.2320000000000002</v>
      </c>
      <c r="J127" s="178"/>
    </row>
    <row r="128" spans="1:10">
      <c r="A128" s="172"/>
      <c r="B128" s="172"/>
      <c r="C128" s="172"/>
      <c r="D128" s="182" t="s">
        <v>616</v>
      </c>
      <c r="E128" s="174"/>
      <c r="F128" s="9">
        <v>2</v>
      </c>
      <c r="G128" s="178">
        <v>1.54</v>
      </c>
      <c r="H128" s="178">
        <v>0.4</v>
      </c>
      <c r="I128" s="178">
        <f t="shared" si="0"/>
        <v>1.2320000000000002</v>
      </c>
      <c r="J128" s="178"/>
    </row>
    <row r="129" spans="1:10">
      <c r="A129" s="172"/>
      <c r="B129" s="172"/>
      <c r="C129" s="172"/>
      <c r="D129" s="182" t="s">
        <v>616</v>
      </c>
      <c r="E129" s="174"/>
      <c r="F129" s="9">
        <v>2</v>
      </c>
      <c r="G129" s="178">
        <v>10.56</v>
      </c>
      <c r="H129" s="178">
        <v>0.4</v>
      </c>
      <c r="I129" s="178">
        <f t="shared" si="0"/>
        <v>8.4480000000000004</v>
      </c>
      <c r="J129" s="178"/>
    </row>
    <row r="130" spans="1:10">
      <c r="A130" s="172"/>
      <c r="B130" s="172"/>
      <c r="C130" s="172"/>
      <c r="D130" s="182" t="s">
        <v>616</v>
      </c>
      <c r="E130" s="174"/>
      <c r="F130" s="9">
        <v>2</v>
      </c>
      <c r="G130" s="178">
        <v>10.56</v>
      </c>
      <c r="H130" s="178">
        <v>0.4</v>
      </c>
      <c r="I130" s="178">
        <f t="shared" si="0"/>
        <v>8.4480000000000004</v>
      </c>
      <c r="J130" s="178"/>
    </row>
    <row r="131" spans="1:10">
      <c r="A131" s="172"/>
      <c r="B131" s="172"/>
      <c r="C131" s="172"/>
      <c r="D131" s="182" t="s">
        <v>616</v>
      </c>
      <c r="E131" s="174"/>
      <c r="F131" s="9">
        <v>2</v>
      </c>
      <c r="G131" s="178">
        <v>4.6900000000000004</v>
      </c>
      <c r="H131" s="178">
        <v>0.4</v>
      </c>
      <c r="I131" s="178">
        <f t="shared" si="0"/>
        <v>3.7520000000000007</v>
      </c>
      <c r="J131" s="178"/>
    </row>
    <row r="132" spans="1:10">
      <c r="A132" s="172"/>
      <c r="B132" s="172"/>
      <c r="C132" s="172"/>
      <c r="D132" s="182" t="s">
        <v>616</v>
      </c>
      <c r="E132" s="174"/>
      <c r="F132" s="9">
        <v>2</v>
      </c>
      <c r="G132" s="178">
        <v>2.91</v>
      </c>
      <c r="H132" s="178">
        <v>0.4</v>
      </c>
      <c r="I132" s="178">
        <f t="shared" si="0"/>
        <v>2.3280000000000003</v>
      </c>
      <c r="J132" s="178"/>
    </row>
    <row r="133" spans="1:10">
      <c r="A133" s="172"/>
      <c r="B133" s="172"/>
      <c r="C133" s="172"/>
      <c r="D133" s="182" t="s">
        <v>616</v>
      </c>
      <c r="E133" s="174"/>
      <c r="F133" s="9">
        <v>2</v>
      </c>
      <c r="G133" s="178">
        <v>1.5</v>
      </c>
      <c r="H133" s="178">
        <v>0.4</v>
      </c>
      <c r="I133" s="178">
        <f t="shared" si="0"/>
        <v>1.2000000000000002</v>
      </c>
      <c r="J133" s="178"/>
    </row>
    <row r="134" spans="1:10">
      <c r="A134" s="172"/>
      <c r="B134" s="172"/>
      <c r="C134" s="172"/>
      <c r="D134" s="182" t="s">
        <v>616</v>
      </c>
      <c r="E134" s="174"/>
      <c r="F134" s="9">
        <v>2</v>
      </c>
      <c r="G134" s="178">
        <v>3.2</v>
      </c>
      <c r="H134" s="178">
        <v>0.4</v>
      </c>
      <c r="I134" s="178">
        <f t="shared" ref="I134:I153" si="3">G134*H134*F134</f>
        <v>2.5600000000000005</v>
      </c>
      <c r="J134" s="178"/>
    </row>
    <row r="135" spans="1:10">
      <c r="A135" s="172"/>
      <c r="B135" s="172"/>
      <c r="C135" s="172"/>
      <c r="D135" s="182" t="s">
        <v>616</v>
      </c>
      <c r="E135" s="174"/>
      <c r="F135" s="9">
        <v>2</v>
      </c>
      <c r="G135" s="178">
        <v>1.5</v>
      </c>
      <c r="H135" s="178">
        <v>0.4</v>
      </c>
      <c r="I135" s="178">
        <f t="shared" si="3"/>
        <v>1.2000000000000002</v>
      </c>
      <c r="J135" s="178"/>
    </row>
    <row r="136" spans="1:10">
      <c r="A136" s="172"/>
      <c r="B136" s="172"/>
      <c r="C136" s="172"/>
      <c r="D136" s="182" t="s">
        <v>616</v>
      </c>
      <c r="E136" s="174"/>
      <c r="F136" s="9">
        <v>2</v>
      </c>
      <c r="G136" s="178">
        <v>3.2</v>
      </c>
      <c r="H136" s="178">
        <v>0.4</v>
      </c>
      <c r="I136" s="178">
        <f t="shared" si="3"/>
        <v>2.5600000000000005</v>
      </c>
      <c r="J136" s="178"/>
    </row>
    <row r="137" spans="1:10">
      <c r="A137" s="172"/>
      <c r="B137" s="172"/>
      <c r="C137" s="172"/>
      <c r="D137" s="182" t="s">
        <v>616</v>
      </c>
      <c r="E137" s="174"/>
      <c r="F137" s="9">
        <v>2</v>
      </c>
      <c r="G137" s="178">
        <v>4.3499999999999996</v>
      </c>
      <c r="H137" s="178">
        <v>0.4</v>
      </c>
      <c r="I137" s="178">
        <f t="shared" si="3"/>
        <v>3.48</v>
      </c>
      <c r="J137" s="178"/>
    </row>
    <row r="138" spans="1:10">
      <c r="A138" s="172"/>
      <c r="B138" s="172"/>
      <c r="C138" s="172"/>
      <c r="D138" s="182" t="s">
        <v>616</v>
      </c>
      <c r="E138" s="174"/>
      <c r="F138" s="9">
        <v>2</v>
      </c>
      <c r="G138" s="178">
        <v>2.7</v>
      </c>
      <c r="H138" s="178">
        <v>0.4</v>
      </c>
      <c r="I138" s="178">
        <f t="shared" si="3"/>
        <v>2.16</v>
      </c>
      <c r="J138" s="178"/>
    </row>
    <row r="139" spans="1:10">
      <c r="A139" s="172"/>
      <c r="B139" s="172"/>
      <c r="C139" s="172"/>
      <c r="D139" s="182" t="s">
        <v>616</v>
      </c>
      <c r="E139" s="174"/>
      <c r="F139" s="9">
        <v>2</v>
      </c>
      <c r="G139" s="178">
        <v>1.5</v>
      </c>
      <c r="H139" s="178">
        <v>0.4</v>
      </c>
      <c r="I139" s="178">
        <f t="shared" si="3"/>
        <v>1.2000000000000002</v>
      </c>
      <c r="J139" s="178"/>
    </row>
    <row r="140" spans="1:10">
      <c r="A140" s="172"/>
      <c r="B140" s="172"/>
      <c r="C140" s="172"/>
      <c r="D140" s="182" t="s">
        <v>616</v>
      </c>
      <c r="E140" s="174"/>
      <c r="F140" s="9">
        <v>2</v>
      </c>
      <c r="G140" s="178">
        <v>3.2</v>
      </c>
      <c r="H140" s="178">
        <v>0.4</v>
      </c>
      <c r="I140" s="178">
        <f t="shared" si="3"/>
        <v>2.5600000000000005</v>
      </c>
      <c r="J140" s="178"/>
    </row>
    <row r="141" spans="1:10">
      <c r="A141" s="172"/>
      <c r="B141" s="172"/>
      <c r="C141" s="172"/>
      <c r="D141" s="182" t="s">
        <v>616</v>
      </c>
      <c r="E141" s="174"/>
      <c r="F141" s="9">
        <v>2</v>
      </c>
      <c r="G141" s="178">
        <v>1.5</v>
      </c>
      <c r="H141" s="178">
        <v>0.4</v>
      </c>
      <c r="I141" s="178">
        <f t="shared" si="3"/>
        <v>1.2000000000000002</v>
      </c>
      <c r="J141" s="178"/>
    </row>
    <row r="142" spans="1:10">
      <c r="A142" s="172"/>
      <c r="B142" s="172"/>
      <c r="C142" s="172"/>
      <c r="D142" s="182" t="s">
        <v>616</v>
      </c>
      <c r="E142" s="174"/>
      <c r="F142" s="9">
        <v>2</v>
      </c>
      <c r="G142" s="178">
        <v>3.2</v>
      </c>
      <c r="H142" s="178">
        <v>0.4</v>
      </c>
      <c r="I142" s="178">
        <f t="shared" si="3"/>
        <v>2.5600000000000005</v>
      </c>
      <c r="J142" s="178"/>
    </row>
    <row r="143" spans="1:10">
      <c r="A143" s="172"/>
      <c r="B143" s="172"/>
      <c r="C143" s="172"/>
      <c r="D143" s="182" t="s">
        <v>616</v>
      </c>
      <c r="E143" s="174"/>
      <c r="F143" s="9">
        <v>2</v>
      </c>
      <c r="G143" s="178">
        <v>22.6</v>
      </c>
      <c r="H143" s="178">
        <v>0.4</v>
      </c>
      <c r="I143" s="178">
        <f t="shared" si="3"/>
        <v>18.080000000000002</v>
      </c>
      <c r="J143" s="178"/>
    </row>
    <row r="144" spans="1:10">
      <c r="A144" s="172"/>
      <c r="B144" s="172"/>
      <c r="C144" s="172"/>
      <c r="D144" s="182" t="s">
        <v>616</v>
      </c>
      <c r="E144" s="174"/>
      <c r="F144" s="9">
        <v>2</v>
      </c>
      <c r="G144" s="178">
        <v>27.98</v>
      </c>
      <c r="H144" s="178">
        <v>0.4</v>
      </c>
      <c r="I144" s="178">
        <f t="shared" si="3"/>
        <v>22.384</v>
      </c>
      <c r="J144" s="178"/>
    </row>
    <row r="145" spans="1:10">
      <c r="A145" s="172"/>
      <c r="B145" s="172"/>
      <c r="C145" s="172"/>
      <c r="D145" s="182" t="s">
        <v>616</v>
      </c>
      <c r="E145" s="174"/>
      <c r="F145" s="9">
        <v>2</v>
      </c>
      <c r="G145" s="178">
        <v>4.45</v>
      </c>
      <c r="H145" s="178">
        <v>0.4</v>
      </c>
      <c r="I145" s="178">
        <f t="shared" si="3"/>
        <v>3.5600000000000005</v>
      </c>
      <c r="J145" s="178"/>
    </row>
    <row r="146" spans="1:10">
      <c r="A146" s="172"/>
      <c r="B146" s="172"/>
      <c r="C146" s="172"/>
      <c r="D146" s="182" t="s">
        <v>616</v>
      </c>
      <c r="E146" s="174"/>
      <c r="F146" s="9">
        <v>2</v>
      </c>
      <c r="G146" s="178">
        <v>24.33</v>
      </c>
      <c r="H146" s="178">
        <v>0.4</v>
      </c>
      <c r="I146" s="178">
        <f t="shared" si="3"/>
        <v>19.463999999999999</v>
      </c>
      <c r="J146" s="178"/>
    </row>
    <row r="147" spans="1:10">
      <c r="A147" s="172"/>
      <c r="B147" s="172"/>
      <c r="C147" s="172"/>
      <c r="D147" s="182" t="s">
        <v>616</v>
      </c>
      <c r="E147" s="174"/>
      <c r="F147" s="9">
        <v>2</v>
      </c>
      <c r="G147" s="178">
        <v>28.28</v>
      </c>
      <c r="H147" s="178">
        <v>0.4</v>
      </c>
      <c r="I147" s="178">
        <f t="shared" si="3"/>
        <v>22.624000000000002</v>
      </c>
      <c r="J147" s="178"/>
    </row>
    <row r="148" spans="1:10">
      <c r="A148" s="172"/>
      <c r="B148" s="172"/>
      <c r="C148" s="172"/>
      <c r="D148" s="182" t="s">
        <v>616</v>
      </c>
      <c r="E148" s="174"/>
      <c r="F148" s="9">
        <v>2</v>
      </c>
      <c r="G148" s="178">
        <v>3.5</v>
      </c>
      <c r="H148" s="178">
        <v>0.4</v>
      </c>
      <c r="I148" s="178">
        <f t="shared" si="3"/>
        <v>2.8000000000000003</v>
      </c>
      <c r="J148" s="178"/>
    </row>
    <row r="149" spans="1:10">
      <c r="A149" s="172"/>
      <c r="B149" s="172"/>
      <c r="C149" s="172"/>
      <c r="D149" s="182" t="s">
        <v>616</v>
      </c>
      <c r="E149" s="174"/>
      <c r="F149" s="9">
        <v>2</v>
      </c>
      <c r="G149" s="178">
        <v>1.35</v>
      </c>
      <c r="H149" s="178">
        <v>0.4</v>
      </c>
      <c r="I149" s="178">
        <f t="shared" si="3"/>
        <v>1.08</v>
      </c>
      <c r="J149" s="178"/>
    </row>
    <row r="150" spans="1:10">
      <c r="A150" s="172"/>
      <c r="B150" s="172"/>
      <c r="C150" s="172"/>
      <c r="D150" s="182" t="s">
        <v>616</v>
      </c>
      <c r="E150" s="174"/>
      <c r="F150" s="9">
        <v>2</v>
      </c>
      <c r="G150" s="178">
        <v>1.87</v>
      </c>
      <c r="H150" s="178">
        <v>0.4</v>
      </c>
      <c r="I150" s="178">
        <f t="shared" si="3"/>
        <v>1.4960000000000002</v>
      </c>
      <c r="J150" s="178"/>
    </row>
    <row r="151" spans="1:10">
      <c r="A151" s="172"/>
      <c r="B151" s="172"/>
      <c r="C151" s="172"/>
      <c r="D151" s="182" t="s">
        <v>616</v>
      </c>
      <c r="E151" s="174"/>
      <c r="F151" s="9">
        <v>2</v>
      </c>
      <c r="G151" s="178">
        <v>1.5</v>
      </c>
      <c r="H151" s="178">
        <v>0.4</v>
      </c>
      <c r="I151" s="178">
        <f t="shared" si="3"/>
        <v>1.2000000000000002</v>
      </c>
      <c r="J151" s="178"/>
    </row>
    <row r="152" spans="1:10">
      <c r="A152" s="172"/>
      <c r="B152" s="172"/>
      <c r="C152" s="172"/>
      <c r="D152" s="182" t="s">
        <v>616</v>
      </c>
      <c r="E152" s="174"/>
      <c r="F152" s="9">
        <v>2</v>
      </c>
      <c r="G152" s="178">
        <v>1.5</v>
      </c>
      <c r="H152" s="178">
        <v>0.4</v>
      </c>
      <c r="I152" s="178">
        <f t="shared" si="3"/>
        <v>1.2000000000000002</v>
      </c>
      <c r="J152" s="178"/>
    </row>
    <row r="153" spans="1:10">
      <c r="A153" s="172"/>
      <c r="B153" s="172"/>
      <c r="C153" s="172"/>
      <c r="D153" s="182" t="s">
        <v>616</v>
      </c>
      <c r="E153" s="174"/>
      <c r="F153" s="9">
        <v>2</v>
      </c>
      <c r="G153" s="178">
        <v>1.5</v>
      </c>
      <c r="H153" s="178">
        <v>0.4</v>
      </c>
      <c r="I153" s="178">
        <f t="shared" si="3"/>
        <v>1.2000000000000002</v>
      </c>
      <c r="J153" s="178"/>
    </row>
    <row r="154" spans="1:10">
      <c r="A154" s="293"/>
      <c r="B154" s="291"/>
      <c r="C154" s="291"/>
      <c r="D154" s="291"/>
      <c r="E154" s="291"/>
      <c r="F154" s="291"/>
      <c r="G154" s="291"/>
      <c r="H154" s="291"/>
      <c r="I154" s="291"/>
      <c r="J154" s="294"/>
    </row>
    <row r="155" spans="1:10" ht="45">
      <c r="A155" s="172" t="s">
        <v>88</v>
      </c>
      <c r="B155" s="172">
        <v>104919</v>
      </c>
      <c r="C155" s="172" t="s">
        <v>25</v>
      </c>
      <c r="D155" s="173" t="s">
        <v>89</v>
      </c>
      <c r="E155" s="174" t="s">
        <v>83</v>
      </c>
      <c r="F155" s="87" t="s">
        <v>601</v>
      </c>
      <c r="G155" s="87" t="s">
        <v>617</v>
      </c>
      <c r="H155" s="86" t="s">
        <v>618</v>
      </c>
      <c r="I155" s="87" t="s">
        <v>619</v>
      </c>
      <c r="J155" s="115" t="s">
        <v>620</v>
      </c>
    </row>
    <row r="156" spans="1:10">
      <c r="A156" s="172"/>
      <c r="B156" s="172"/>
      <c r="C156" s="172"/>
      <c r="D156" s="182" t="s">
        <v>615</v>
      </c>
      <c r="E156" s="174"/>
      <c r="F156" s="178">
        <v>12.95</v>
      </c>
      <c r="G156" s="178">
        <v>6</v>
      </c>
      <c r="H156" s="178">
        <f>F156*G156</f>
        <v>77.699999999999989</v>
      </c>
      <c r="I156" s="183">
        <v>0.61699999999999999</v>
      </c>
      <c r="J156" s="242">
        <f>H231*I156</f>
        <v>1950.7318799999991</v>
      </c>
    </row>
    <row r="157" spans="1:10">
      <c r="A157" s="172"/>
      <c r="B157" s="172"/>
      <c r="C157" s="172"/>
      <c r="D157" s="182" t="s">
        <v>615</v>
      </c>
      <c r="E157" s="174"/>
      <c r="F157" s="178">
        <v>22.6</v>
      </c>
      <c r="G157" s="178">
        <v>6</v>
      </c>
      <c r="H157" s="178">
        <f t="shared" ref="H157:H179" si="4">F157*G157</f>
        <v>135.60000000000002</v>
      </c>
      <c r="I157" s="178"/>
      <c r="J157" s="178"/>
    </row>
    <row r="158" spans="1:10">
      <c r="A158" s="172"/>
      <c r="B158" s="172"/>
      <c r="C158" s="172"/>
      <c r="D158" s="182" t="s">
        <v>615</v>
      </c>
      <c r="E158" s="174"/>
      <c r="F158" s="178">
        <v>8.1999999999999993</v>
      </c>
      <c r="G158" s="178">
        <v>6</v>
      </c>
      <c r="H158" s="178">
        <f t="shared" si="4"/>
        <v>49.199999999999996</v>
      </c>
      <c r="I158" s="178"/>
      <c r="J158" s="178"/>
    </row>
    <row r="159" spans="1:10">
      <c r="A159" s="172"/>
      <c r="B159" s="172"/>
      <c r="C159" s="172"/>
      <c r="D159" s="182" t="s">
        <v>615</v>
      </c>
      <c r="E159" s="174"/>
      <c r="F159" s="178">
        <v>25.9</v>
      </c>
      <c r="G159" s="178">
        <v>6</v>
      </c>
      <c r="H159" s="178">
        <f t="shared" si="4"/>
        <v>155.39999999999998</v>
      </c>
      <c r="I159" s="178"/>
      <c r="J159" s="178"/>
    </row>
    <row r="160" spans="1:10">
      <c r="A160" s="172"/>
      <c r="B160" s="172"/>
      <c r="C160" s="172"/>
      <c r="D160" s="182" t="s">
        <v>615</v>
      </c>
      <c r="E160" s="174"/>
      <c r="F160" s="178">
        <v>1</v>
      </c>
      <c r="G160" s="178">
        <v>6</v>
      </c>
      <c r="H160" s="178">
        <f t="shared" si="4"/>
        <v>6</v>
      </c>
      <c r="I160" s="178"/>
      <c r="J160" s="178"/>
    </row>
    <row r="161" spans="1:10">
      <c r="A161" s="172"/>
      <c r="B161" s="172"/>
      <c r="C161" s="172"/>
      <c r="D161" s="182" t="s">
        <v>615</v>
      </c>
      <c r="E161" s="174"/>
      <c r="F161" s="178">
        <v>8.1999999999999993</v>
      </c>
      <c r="G161" s="178">
        <v>6</v>
      </c>
      <c r="H161" s="178">
        <f t="shared" si="4"/>
        <v>49.199999999999996</v>
      </c>
      <c r="I161" s="178"/>
      <c r="J161" s="178"/>
    </row>
    <row r="162" spans="1:10">
      <c r="A162" s="172"/>
      <c r="B162" s="172"/>
      <c r="C162" s="172"/>
      <c r="D162" s="182" t="s">
        <v>615</v>
      </c>
      <c r="E162" s="174"/>
      <c r="F162" s="178">
        <v>8.1999999999999993</v>
      </c>
      <c r="G162" s="178">
        <v>6</v>
      </c>
      <c r="H162" s="178">
        <f t="shared" si="4"/>
        <v>49.199999999999996</v>
      </c>
      <c r="I162" s="178"/>
      <c r="J162" s="178"/>
    </row>
    <row r="163" spans="1:10">
      <c r="A163" s="172"/>
      <c r="B163" s="172"/>
      <c r="C163" s="172"/>
      <c r="D163" s="182" t="s">
        <v>615</v>
      </c>
      <c r="E163" s="174"/>
      <c r="F163" s="178">
        <v>2.15</v>
      </c>
      <c r="G163" s="178">
        <v>6</v>
      </c>
      <c r="H163" s="178">
        <f t="shared" si="4"/>
        <v>12.899999999999999</v>
      </c>
      <c r="I163" s="178"/>
      <c r="J163" s="178"/>
    </row>
    <row r="164" spans="1:10">
      <c r="A164" s="172"/>
      <c r="B164" s="172"/>
      <c r="C164" s="172"/>
      <c r="D164" s="182" t="s">
        <v>615</v>
      </c>
      <c r="E164" s="174"/>
      <c r="F164" s="178">
        <v>3</v>
      </c>
      <c r="G164" s="178">
        <v>6</v>
      </c>
      <c r="H164" s="178">
        <f t="shared" si="4"/>
        <v>18</v>
      </c>
      <c r="I164" s="178"/>
      <c r="J164" s="178"/>
    </row>
    <row r="165" spans="1:10">
      <c r="A165" s="172"/>
      <c r="B165" s="172"/>
      <c r="C165" s="172"/>
      <c r="D165" s="182" t="s">
        <v>615</v>
      </c>
      <c r="E165" s="174"/>
      <c r="F165" s="178">
        <v>5.2</v>
      </c>
      <c r="G165" s="178">
        <v>6</v>
      </c>
      <c r="H165" s="178">
        <f t="shared" si="4"/>
        <v>31.200000000000003</v>
      </c>
      <c r="I165" s="178"/>
      <c r="J165" s="178"/>
    </row>
    <row r="166" spans="1:10">
      <c r="A166" s="172"/>
      <c r="B166" s="172"/>
      <c r="C166" s="172"/>
      <c r="D166" s="182" t="s">
        <v>615</v>
      </c>
      <c r="E166" s="174"/>
      <c r="F166" s="178">
        <v>1.8</v>
      </c>
      <c r="G166" s="178">
        <v>6</v>
      </c>
      <c r="H166" s="178">
        <f t="shared" si="4"/>
        <v>10.8</v>
      </c>
      <c r="I166" s="178"/>
      <c r="J166" s="178"/>
    </row>
    <row r="167" spans="1:10">
      <c r="A167" s="172"/>
      <c r="B167" s="172"/>
      <c r="C167" s="172"/>
      <c r="D167" s="182" t="s">
        <v>615</v>
      </c>
      <c r="E167" s="174"/>
      <c r="F167" s="178">
        <v>1.5</v>
      </c>
      <c r="G167" s="178">
        <v>6</v>
      </c>
      <c r="H167" s="178">
        <f t="shared" si="4"/>
        <v>9</v>
      </c>
      <c r="I167" s="178"/>
      <c r="J167" s="178"/>
    </row>
    <row r="168" spans="1:10">
      <c r="A168" s="172"/>
      <c r="B168" s="172"/>
      <c r="C168" s="172"/>
      <c r="D168" s="182" t="s">
        <v>615</v>
      </c>
      <c r="E168" s="174"/>
      <c r="F168" s="178">
        <v>2.15</v>
      </c>
      <c r="G168" s="178">
        <v>6</v>
      </c>
      <c r="H168" s="178">
        <f t="shared" si="4"/>
        <v>12.899999999999999</v>
      </c>
      <c r="I168" s="178"/>
      <c r="J168" s="178"/>
    </row>
    <row r="169" spans="1:10">
      <c r="A169" s="172"/>
      <c r="B169" s="172"/>
      <c r="C169" s="172"/>
      <c r="D169" s="182" t="s">
        <v>615</v>
      </c>
      <c r="E169" s="174"/>
      <c r="F169" s="178">
        <v>8.1999999999999993</v>
      </c>
      <c r="G169" s="178">
        <v>6</v>
      </c>
      <c r="H169" s="178">
        <f t="shared" si="4"/>
        <v>49.199999999999996</v>
      </c>
      <c r="I169" s="178"/>
      <c r="J169" s="178"/>
    </row>
    <row r="170" spans="1:10">
      <c r="A170" s="172"/>
      <c r="B170" s="172"/>
      <c r="C170" s="172"/>
      <c r="D170" s="182" t="s">
        <v>615</v>
      </c>
      <c r="E170" s="174"/>
      <c r="F170" s="178">
        <v>8.1999999999999993</v>
      </c>
      <c r="G170" s="178">
        <v>6</v>
      </c>
      <c r="H170" s="178">
        <f t="shared" si="4"/>
        <v>49.199999999999996</v>
      </c>
      <c r="I170" s="178"/>
      <c r="J170" s="178"/>
    </row>
    <row r="171" spans="1:10">
      <c r="A171" s="172"/>
      <c r="B171" s="172"/>
      <c r="C171" s="172"/>
      <c r="D171" s="182" t="s">
        <v>615</v>
      </c>
      <c r="E171" s="174"/>
      <c r="F171" s="178">
        <v>8.1999999999999993</v>
      </c>
      <c r="G171" s="178">
        <v>6</v>
      </c>
      <c r="H171" s="178">
        <f t="shared" si="4"/>
        <v>49.199999999999996</v>
      </c>
      <c r="I171" s="178"/>
      <c r="J171" s="178"/>
    </row>
    <row r="172" spans="1:10">
      <c r="A172" s="172"/>
      <c r="B172" s="172"/>
      <c r="C172" s="172"/>
      <c r="D172" s="182" t="s">
        <v>615</v>
      </c>
      <c r="E172" s="174"/>
      <c r="F172" s="178">
        <v>29.55</v>
      </c>
      <c r="G172" s="178">
        <v>6</v>
      </c>
      <c r="H172" s="178">
        <f t="shared" si="4"/>
        <v>177.3</v>
      </c>
      <c r="I172" s="178"/>
      <c r="J172" s="178"/>
    </row>
    <row r="173" spans="1:10">
      <c r="A173" s="172"/>
      <c r="B173" s="172"/>
      <c r="C173" s="172"/>
      <c r="D173" s="182" t="s">
        <v>615</v>
      </c>
      <c r="E173" s="174"/>
      <c r="F173" s="178">
        <v>26.2</v>
      </c>
      <c r="G173" s="178">
        <v>6</v>
      </c>
      <c r="H173" s="178">
        <f t="shared" si="4"/>
        <v>157.19999999999999</v>
      </c>
      <c r="I173" s="178"/>
      <c r="J173" s="178"/>
    </row>
    <row r="174" spans="1:10">
      <c r="A174" s="172"/>
      <c r="B174" s="172"/>
      <c r="C174" s="172"/>
      <c r="D174" s="182" t="s">
        <v>615</v>
      </c>
      <c r="E174" s="174"/>
      <c r="F174" s="178">
        <v>6.55</v>
      </c>
      <c r="G174" s="178">
        <v>6</v>
      </c>
      <c r="H174" s="178">
        <f t="shared" si="4"/>
        <v>39.299999999999997</v>
      </c>
      <c r="I174" s="178"/>
      <c r="J174" s="178"/>
    </row>
    <row r="175" spans="1:10">
      <c r="A175" s="172"/>
      <c r="B175" s="172"/>
      <c r="C175" s="172"/>
      <c r="D175" s="182" t="s">
        <v>615</v>
      </c>
      <c r="E175" s="174"/>
      <c r="F175" s="178">
        <v>9.15</v>
      </c>
      <c r="G175" s="178">
        <v>6</v>
      </c>
      <c r="H175" s="178">
        <f t="shared" si="4"/>
        <v>54.900000000000006</v>
      </c>
      <c r="I175" s="178"/>
      <c r="J175" s="178"/>
    </row>
    <row r="176" spans="1:10">
      <c r="A176" s="172"/>
      <c r="B176" s="172"/>
      <c r="C176" s="172"/>
      <c r="D176" s="182" t="s">
        <v>615</v>
      </c>
      <c r="E176" s="174"/>
      <c r="F176" s="178">
        <v>7.9</v>
      </c>
      <c r="G176" s="178">
        <v>6</v>
      </c>
      <c r="H176" s="178">
        <f t="shared" si="4"/>
        <v>47.400000000000006</v>
      </c>
      <c r="I176" s="178"/>
      <c r="J176" s="178"/>
    </row>
    <row r="177" spans="1:10">
      <c r="A177" s="172"/>
      <c r="B177" s="172"/>
      <c r="C177" s="172"/>
      <c r="D177" s="182" t="s">
        <v>615</v>
      </c>
      <c r="E177" s="174"/>
      <c r="F177" s="178">
        <v>9.15</v>
      </c>
      <c r="G177" s="178">
        <v>6</v>
      </c>
      <c r="H177" s="178">
        <f t="shared" si="4"/>
        <v>54.900000000000006</v>
      </c>
      <c r="I177" s="178"/>
      <c r="J177" s="178"/>
    </row>
    <row r="178" spans="1:10">
      <c r="A178" s="172"/>
      <c r="B178" s="172"/>
      <c r="C178" s="172"/>
      <c r="D178" s="182" t="s">
        <v>615</v>
      </c>
      <c r="E178" s="174"/>
      <c r="F178" s="178">
        <v>11.15</v>
      </c>
      <c r="G178" s="178">
        <v>6</v>
      </c>
      <c r="H178" s="178">
        <f t="shared" si="4"/>
        <v>66.900000000000006</v>
      </c>
      <c r="I178" s="178"/>
      <c r="J178" s="178"/>
    </row>
    <row r="179" spans="1:10">
      <c r="A179" s="172"/>
      <c r="B179" s="172"/>
      <c r="C179" s="172"/>
      <c r="D179" s="182" t="s">
        <v>615</v>
      </c>
      <c r="E179" s="174"/>
      <c r="F179" s="178">
        <v>1.8</v>
      </c>
      <c r="G179" s="178">
        <v>6</v>
      </c>
      <c r="H179" s="178">
        <f t="shared" si="4"/>
        <v>10.8</v>
      </c>
      <c r="I179" s="178"/>
      <c r="J179" s="178"/>
    </row>
    <row r="180" spans="1:10">
      <c r="A180" s="172"/>
      <c r="B180" s="172"/>
      <c r="C180" s="172"/>
      <c r="D180" s="182" t="s">
        <v>615</v>
      </c>
      <c r="E180" s="174"/>
      <c r="F180" s="178">
        <v>11.3</v>
      </c>
      <c r="G180" s="178">
        <v>6</v>
      </c>
      <c r="H180" s="178">
        <f t="shared" ref="H180:H229" si="5">F180*G180</f>
        <v>67.800000000000011</v>
      </c>
      <c r="I180" s="178"/>
      <c r="J180" s="178"/>
    </row>
    <row r="181" spans="1:10">
      <c r="A181" s="172"/>
      <c r="B181" s="172"/>
      <c r="C181" s="172"/>
      <c r="D181" s="182" t="s">
        <v>615</v>
      </c>
      <c r="E181" s="174"/>
      <c r="F181" s="178">
        <v>12.95</v>
      </c>
      <c r="G181" s="178">
        <v>6</v>
      </c>
      <c r="H181" s="178">
        <f t="shared" si="5"/>
        <v>77.699999999999989</v>
      </c>
      <c r="I181" s="178"/>
      <c r="J181" s="178"/>
    </row>
    <row r="182" spans="1:10">
      <c r="A182" s="172"/>
      <c r="B182" s="172"/>
      <c r="C182" s="172"/>
      <c r="D182" s="182" t="s">
        <v>615</v>
      </c>
      <c r="E182" s="174"/>
      <c r="F182" s="178">
        <v>1.8</v>
      </c>
      <c r="G182" s="178">
        <v>6</v>
      </c>
      <c r="H182" s="178">
        <f t="shared" si="5"/>
        <v>10.8</v>
      </c>
      <c r="I182" s="178"/>
      <c r="J182" s="178"/>
    </row>
    <row r="183" spans="1:10">
      <c r="A183" s="172"/>
      <c r="B183" s="172"/>
      <c r="C183" s="172"/>
      <c r="D183" s="182" t="s">
        <v>615</v>
      </c>
      <c r="E183" s="174"/>
      <c r="F183" s="178">
        <v>2.15</v>
      </c>
      <c r="G183" s="178">
        <v>6</v>
      </c>
      <c r="H183" s="178">
        <f t="shared" si="5"/>
        <v>12.899999999999999</v>
      </c>
      <c r="I183" s="178"/>
      <c r="J183" s="178"/>
    </row>
    <row r="184" spans="1:10">
      <c r="A184" s="172"/>
      <c r="B184" s="172"/>
      <c r="C184" s="172"/>
      <c r="D184" s="182" t="s">
        <v>615</v>
      </c>
      <c r="E184" s="174"/>
      <c r="F184" s="178">
        <v>7.3</v>
      </c>
      <c r="G184" s="178">
        <v>6</v>
      </c>
      <c r="H184" s="178">
        <f t="shared" si="5"/>
        <v>43.8</v>
      </c>
      <c r="I184" s="178"/>
      <c r="J184" s="178"/>
    </row>
    <row r="185" spans="1:10">
      <c r="A185" s="172"/>
      <c r="B185" s="172"/>
      <c r="C185" s="172"/>
      <c r="D185" s="182" t="s">
        <v>615</v>
      </c>
      <c r="E185" s="174"/>
      <c r="F185" s="178">
        <v>3.8</v>
      </c>
      <c r="G185" s="178">
        <v>6</v>
      </c>
      <c r="H185" s="178">
        <f t="shared" si="5"/>
        <v>22.799999999999997</v>
      </c>
      <c r="I185" s="178"/>
      <c r="J185" s="178"/>
    </row>
    <row r="186" spans="1:10">
      <c r="A186" s="172"/>
      <c r="B186" s="172"/>
      <c r="C186" s="172"/>
      <c r="D186" s="182" t="s">
        <v>615</v>
      </c>
      <c r="E186" s="174"/>
      <c r="F186" s="178">
        <v>2.15</v>
      </c>
      <c r="G186" s="178">
        <v>6</v>
      </c>
      <c r="H186" s="178">
        <f t="shared" si="5"/>
        <v>12.899999999999999</v>
      </c>
      <c r="I186" s="178"/>
      <c r="J186" s="178"/>
    </row>
    <row r="187" spans="1:10">
      <c r="A187" s="172"/>
      <c r="B187" s="172"/>
      <c r="C187" s="172"/>
      <c r="D187" s="182" t="s">
        <v>615</v>
      </c>
      <c r="E187" s="174"/>
      <c r="F187" s="178">
        <v>12.95</v>
      </c>
      <c r="G187" s="178">
        <v>6</v>
      </c>
      <c r="H187" s="178">
        <f t="shared" si="5"/>
        <v>77.699999999999989</v>
      </c>
      <c r="I187" s="178"/>
      <c r="J187" s="178"/>
    </row>
    <row r="188" spans="1:10">
      <c r="A188" s="172"/>
      <c r="B188" s="172"/>
      <c r="C188" s="172"/>
      <c r="D188" s="182" t="s">
        <v>616</v>
      </c>
      <c r="E188" s="174"/>
      <c r="F188" s="178">
        <v>7.32</v>
      </c>
      <c r="G188" s="178">
        <v>6</v>
      </c>
      <c r="H188" s="178">
        <f t="shared" si="5"/>
        <v>43.92</v>
      </c>
      <c r="I188" s="178"/>
      <c r="J188" s="178"/>
    </row>
    <row r="189" spans="1:10">
      <c r="A189" s="172"/>
      <c r="B189" s="172"/>
      <c r="C189" s="172"/>
      <c r="D189" s="182" t="s">
        <v>616</v>
      </c>
      <c r="E189" s="174"/>
      <c r="F189" s="178">
        <v>5.29</v>
      </c>
      <c r="G189" s="178">
        <v>6</v>
      </c>
      <c r="H189" s="178">
        <f t="shared" si="5"/>
        <v>31.740000000000002</v>
      </c>
      <c r="I189" s="178"/>
      <c r="J189" s="178"/>
    </row>
    <row r="190" spans="1:10">
      <c r="A190" s="172"/>
      <c r="B190" s="172"/>
      <c r="C190" s="172"/>
      <c r="D190" s="182" t="s">
        <v>616</v>
      </c>
      <c r="E190" s="174"/>
      <c r="F190" s="178">
        <v>5.29</v>
      </c>
      <c r="G190" s="178">
        <v>6</v>
      </c>
      <c r="H190" s="178">
        <f t="shared" si="5"/>
        <v>31.740000000000002</v>
      </c>
      <c r="I190" s="178"/>
      <c r="J190" s="178"/>
    </row>
    <row r="191" spans="1:10">
      <c r="A191" s="172"/>
      <c r="B191" s="172"/>
      <c r="C191" s="172"/>
      <c r="D191" s="182" t="s">
        <v>616</v>
      </c>
      <c r="E191" s="174"/>
      <c r="F191" s="178">
        <v>1.87</v>
      </c>
      <c r="G191" s="178">
        <v>6</v>
      </c>
      <c r="H191" s="178">
        <f t="shared" si="5"/>
        <v>11.22</v>
      </c>
      <c r="I191" s="178"/>
      <c r="J191" s="178"/>
    </row>
    <row r="192" spans="1:10">
      <c r="A192" s="172"/>
      <c r="B192" s="172"/>
      <c r="C192" s="172"/>
      <c r="D192" s="182" t="s">
        <v>616</v>
      </c>
      <c r="E192" s="174"/>
      <c r="F192" s="178">
        <v>3.27</v>
      </c>
      <c r="G192" s="178">
        <v>6</v>
      </c>
      <c r="H192" s="178">
        <f t="shared" si="5"/>
        <v>19.62</v>
      </c>
      <c r="I192" s="178"/>
      <c r="J192" s="178"/>
    </row>
    <row r="193" spans="1:10">
      <c r="A193" s="172"/>
      <c r="B193" s="172"/>
      <c r="C193" s="172"/>
      <c r="D193" s="182" t="s">
        <v>616</v>
      </c>
      <c r="E193" s="174"/>
      <c r="F193" s="178">
        <v>5.5</v>
      </c>
      <c r="G193" s="178">
        <v>6</v>
      </c>
      <c r="H193" s="178">
        <f t="shared" si="5"/>
        <v>33</v>
      </c>
      <c r="I193" s="178"/>
      <c r="J193" s="178"/>
    </row>
    <row r="194" spans="1:10">
      <c r="A194" s="172"/>
      <c r="B194" s="172"/>
      <c r="C194" s="172"/>
      <c r="D194" s="182" t="s">
        <v>616</v>
      </c>
      <c r="E194" s="174"/>
      <c r="F194" s="178">
        <v>5.56</v>
      </c>
      <c r="G194" s="178">
        <v>6</v>
      </c>
      <c r="H194" s="178">
        <f t="shared" si="5"/>
        <v>33.36</v>
      </c>
      <c r="I194" s="178"/>
      <c r="J194" s="178"/>
    </row>
    <row r="195" spans="1:10">
      <c r="A195" s="172"/>
      <c r="B195" s="172"/>
      <c r="C195" s="172"/>
      <c r="D195" s="182" t="s">
        <v>616</v>
      </c>
      <c r="E195" s="174"/>
      <c r="F195" s="178">
        <v>5.56</v>
      </c>
      <c r="G195" s="178">
        <v>6</v>
      </c>
      <c r="H195" s="178">
        <f t="shared" si="5"/>
        <v>33.36</v>
      </c>
      <c r="I195" s="178"/>
      <c r="J195" s="178"/>
    </row>
    <row r="196" spans="1:10">
      <c r="A196" s="172"/>
      <c r="B196" s="172"/>
      <c r="C196" s="172"/>
      <c r="D196" s="182" t="s">
        <v>616</v>
      </c>
      <c r="E196" s="174"/>
      <c r="F196" s="178">
        <v>5.56</v>
      </c>
      <c r="G196" s="178">
        <v>6</v>
      </c>
      <c r="H196" s="178">
        <f t="shared" si="5"/>
        <v>33.36</v>
      </c>
      <c r="I196" s="178"/>
      <c r="J196" s="178"/>
    </row>
    <row r="197" spans="1:10">
      <c r="A197" s="172"/>
      <c r="B197" s="172"/>
      <c r="C197" s="172"/>
      <c r="D197" s="182" t="s">
        <v>616</v>
      </c>
      <c r="E197" s="174"/>
      <c r="F197" s="178">
        <v>4.12</v>
      </c>
      <c r="G197" s="178">
        <v>6</v>
      </c>
      <c r="H197" s="178">
        <f t="shared" si="5"/>
        <v>24.72</v>
      </c>
      <c r="I197" s="178"/>
      <c r="J197" s="178"/>
    </row>
    <row r="198" spans="1:10">
      <c r="A198" s="172"/>
      <c r="B198" s="172"/>
      <c r="C198" s="172"/>
      <c r="D198" s="182" t="s">
        <v>616</v>
      </c>
      <c r="E198" s="174"/>
      <c r="F198" s="178">
        <v>2.65</v>
      </c>
      <c r="G198" s="178">
        <v>6</v>
      </c>
      <c r="H198" s="178">
        <f t="shared" si="5"/>
        <v>15.899999999999999</v>
      </c>
      <c r="I198" s="178"/>
      <c r="J198" s="178"/>
    </row>
    <row r="199" spans="1:10">
      <c r="A199" s="172"/>
      <c r="B199" s="172"/>
      <c r="C199" s="172"/>
      <c r="D199" s="182" t="s">
        <v>616</v>
      </c>
      <c r="E199" s="174"/>
      <c r="F199" s="178">
        <v>4.16</v>
      </c>
      <c r="G199" s="178">
        <v>6</v>
      </c>
      <c r="H199" s="178">
        <f t="shared" si="5"/>
        <v>24.96</v>
      </c>
      <c r="I199" s="178"/>
      <c r="J199" s="178"/>
    </row>
    <row r="200" spans="1:10">
      <c r="A200" s="172"/>
      <c r="B200" s="172"/>
      <c r="C200" s="172"/>
      <c r="D200" s="182" t="s">
        <v>616</v>
      </c>
      <c r="E200" s="174"/>
      <c r="F200" s="178">
        <v>4.16</v>
      </c>
      <c r="G200" s="178">
        <v>6</v>
      </c>
      <c r="H200" s="178">
        <f t="shared" si="5"/>
        <v>24.96</v>
      </c>
      <c r="I200" s="178"/>
      <c r="J200" s="178"/>
    </row>
    <row r="201" spans="1:10">
      <c r="A201" s="172"/>
      <c r="B201" s="172"/>
      <c r="C201" s="172"/>
      <c r="D201" s="182" t="s">
        <v>616</v>
      </c>
      <c r="E201" s="174"/>
      <c r="F201" s="178">
        <v>3.49</v>
      </c>
      <c r="G201" s="178">
        <v>6</v>
      </c>
      <c r="H201" s="178">
        <f t="shared" si="5"/>
        <v>20.94</v>
      </c>
      <c r="I201" s="178"/>
      <c r="J201" s="178"/>
    </row>
    <row r="202" spans="1:10">
      <c r="A202" s="172"/>
      <c r="B202" s="172"/>
      <c r="C202" s="172"/>
      <c r="D202" s="182" t="s">
        <v>616</v>
      </c>
      <c r="E202" s="174"/>
      <c r="F202" s="178">
        <v>3.33</v>
      </c>
      <c r="G202" s="178">
        <v>6</v>
      </c>
      <c r="H202" s="178">
        <f t="shared" si="5"/>
        <v>19.98</v>
      </c>
      <c r="I202" s="178"/>
      <c r="J202" s="178"/>
    </row>
    <row r="203" spans="1:10">
      <c r="A203" s="172"/>
      <c r="B203" s="172"/>
      <c r="C203" s="172"/>
      <c r="D203" s="182" t="s">
        <v>616</v>
      </c>
      <c r="E203" s="174"/>
      <c r="F203" s="178">
        <v>1.54</v>
      </c>
      <c r="G203" s="178">
        <v>6</v>
      </c>
      <c r="H203" s="178">
        <f t="shared" si="5"/>
        <v>9.24</v>
      </c>
      <c r="I203" s="178"/>
      <c r="J203" s="178"/>
    </row>
    <row r="204" spans="1:10">
      <c r="A204" s="172"/>
      <c r="B204" s="172"/>
      <c r="C204" s="172"/>
      <c r="D204" s="182" t="s">
        <v>616</v>
      </c>
      <c r="E204" s="174"/>
      <c r="F204" s="178">
        <v>1.54</v>
      </c>
      <c r="G204" s="178">
        <v>6</v>
      </c>
      <c r="H204" s="178">
        <f t="shared" si="5"/>
        <v>9.24</v>
      </c>
      <c r="I204" s="178"/>
      <c r="J204" s="178"/>
    </row>
    <row r="205" spans="1:10">
      <c r="A205" s="172"/>
      <c r="B205" s="172"/>
      <c r="C205" s="172"/>
      <c r="D205" s="182" t="s">
        <v>616</v>
      </c>
      <c r="E205" s="174"/>
      <c r="F205" s="178">
        <v>10.56</v>
      </c>
      <c r="G205" s="178">
        <v>6</v>
      </c>
      <c r="H205" s="178">
        <f t="shared" si="5"/>
        <v>63.36</v>
      </c>
      <c r="I205" s="178"/>
      <c r="J205" s="178"/>
    </row>
    <row r="206" spans="1:10">
      <c r="A206" s="172"/>
      <c r="B206" s="172"/>
      <c r="C206" s="172"/>
      <c r="D206" s="182" t="s">
        <v>616</v>
      </c>
      <c r="E206" s="174"/>
      <c r="F206" s="178">
        <v>10.56</v>
      </c>
      <c r="G206" s="178">
        <v>6</v>
      </c>
      <c r="H206" s="178">
        <f t="shared" si="5"/>
        <v>63.36</v>
      </c>
      <c r="I206" s="178"/>
      <c r="J206" s="178"/>
    </row>
    <row r="207" spans="1:10">
      <c r="A207" s="172"/>
      <c r="B207" s="172"/>
      <c r="C207" s="172"/>
      <c r="D207" s="182" t="s">
        <v>616</v>
      </c>
      <c r="E207" s="174"/>
      <c r="F207" s="178">
        <v>4.6900000000000004</v>
      </c>
      <c r="G207" s="178">
        <v>6</v>
      </c>
      <c r="H207" s="178">
        <f t="shared" si="5"/>
        <v>28.14</v>
      </c>
      <c r="I207" s="178"/>
      <c r="J207" s="178"/>
    </row>
    <row r="208" spans="1:10">
      <c r="A208" s="172"/>
      <c r="B208" s="172"/>
      <c r="C208" s="172"/>
      <c r="D208" s="182" t="s">
        <v>616</v>
      </c>
      <c r="E208" s="174"/>
      <c r="F208" s="178">
        <v>2.91</v>
      </c>
      <c r="G208" s="178">
        <v>6</v>
      </c>
      <c r="H208" s="178">
        <f t="shared" si="5"/>
        <v>17.46</v>
      </c>
      <c r="I208" s="178"/>
      <c r="J208" s="178"/>
    </row>
    <row r="209" spans="1:10">
      <c r="A209" s="172"/>
      <c r="B209" s="172"/>
      <c r="C209" s="172"/>
      <c r="D209" s="182" t="s">
        <v>616</v>
      </c>
      <c r="E209" s="174"/>
      <c r="F209" s="178">
        <v>1.5</v>
      </c>
      <c r="G209" s="178">
        <v>6</v>
      </c>
      <c r="H209" s="178">
        <f t="shared" si="5"/>
        <v>9</v>
      </c>
      <c r="I209" s="178"/>
      <c r="J209" s="178"/>
    </row>
    <row r="210" spans="1:10">
      <c r="A210" s="172"/>
      <c r="B210" s="172"/>
      <c r="C210" s="172"/>
      <c r="D210" s="182" t="s">
        <v>616</v>
      </c>
      <c r="E210" s="174"/>
      <c r="F210" s="178">
        <v>3.2</v>
      </c>
      <c r="G210" s="178">
        <v>6</v>
      </c>
      <c r="H210" s="178">
        <f t="shared" si="5"/>
        <v>19.200000000000003</v>
      </c>
      <c r="I210" s="178"/>
      <c r="J210" s="178"/>
    </row>
    <row r="211" spans="1:10">
      <c r="A211" s="172"/>
      <c r="B211" s="172"/>
      <c r="C211" s="172"/>
      <c r="D211" s="182" t="s">
        <v>616</v>
      </c>
      <c r="E211" s="174"/>
      <c r="F211" s="178">
        <v>1.5</v>
      </c>
      <c r="G211" s="178">
        <v>6</v>
      </c>
      <c r="H211" s="178">
        <f t="shared" si="5"/>
        <v>9</v>
      </c>
      <c r="I211" s="178"/>
      <c r="J211" s="178"/>
    </row>
    <row r="212" spans="1:10">
      <c r="A212" s="172"/>
      <c r="B212" s="172"/>
      <c r="C212" s="172"/>
      <c r="D212" s="182" t="s">
        <v>616</v>
      </c>
      <c r="E212" s="174"/>
      <c r="F212" s="178">
        <v>3.2</v>
      </c>
      <c r="G212" s="178">
        <v>6</v>
      </c>
      <c r="H212" s="178">
        <f t="shared" si="5"/>
        <v>19.200000000000003</v>
      </c>
      <c r="I212" s="178"/>
      <c r="J212" s="178"/>
    </row>
    <row r="213" spans="1:10">
      <c r="A213" s="172"/>
      <c r="B213" s="172"/>
      <c r="C213" s="172"/>
      <c r="D213" s="182" t="s">
        <v>616</v>
      </c>
      <c r="E213" s="174"/>
      <c r="F213" s="178">
        <v>4.3499999999999996</v>
      </c>
      <c r="G213" s="178">
        <v>6</v>
      </c>
      <c r="H213" s="178">
        <f t="shared" si="5"/>
        <v>26.099999999999998</v>
      </c>
      <c r="I213" s="178"/>
      <c r="J213" s="178"/>
    </row>
    <row r="214" spans="1:10">
      <c r="A214" s="172"/>
      <c r="B214" s="172"/>
      <c r="C214" s="172"/>
      <c r="D214" s="182" t="s">
        <v>616</v>
      </c>
      <c r="E214" s="174"/>
      <c r="F214" s="178">
        <v>2.7</v>
      </c>
      <c r="G214" s="178">
        <v>6</v>
      </c>
      <c r="H214" s="178">
        <f t="shared" si="5"/>
        <v>16.200000000000003</v>
      </c>
      <c r="I214" s="178"/>
      <c r="J214" s="178"/>
    </row>
    <row r="215" spans="1:10">
      <c r="A215" s="172"/>
      <c r="B215" s="172"/>
      <c r="C215" s="172"/>
      <c r="D215" s="182" t="s">
        <v>616</v>
      </c>
      <c r="E215" s="174"/>
      <c r="F215" s="178">
        <v>1.5</v>
      </c>
      <c r="G215" s="178">
        <v>6</v>
      </c>
      <c r="H215" s="178">
        <f t="shared" si="5"/>
        <v>9</v>
      </c>
      <c r="I215" s="178"/>
      <c r="J215" s="178"/>
    </row>
    <row r="216" spans="1:10">
      <c r="A216" s="172"/>
      <c r="B216" s="172"/>
      <c r="C216" s="172"/>
      <c r="D216" s="182" t="s">
        <v>616</v>
      </c>
      <c r="E216" s="174"/>
      <c r="F216" s="178">
        <v>3.2</v>
      </c>
      <c r="G216" s="178">
        <v>6</v>
      </c>
      <c r="H216" s="178">
        <f t="shared" si="5"/>
        <v>19.200000000000003</v>
      </c>
      <c r="I216" s="178"/>
      <c r="J216" s="178"/>
    </row>
    <row r="217" spans="1:10">
      <c r="A217" s="172"/>
      <c r="B217" s="172"/>
      <c r="C217" s="172"/>
      <c r="D217" s="182" t="s">
        <v>616</v>
      </c>
      <c r="E217" s="174"/>
      <c r="F217" s="178">
        <v>1.5</v>
      </c>
      <c r="G217" s="178">
        <v>6</v>
      </c>
      <c r="H217" s="178">
        <f t="shared" si="5"/>
        <v>9</v>
      </c>
      <c r="I217" s="178"/>
      <c r="J217" s="178"/>
    </row>
    <row r="218" spans="1:10">
      <c r="A218" s="172"/>
      <c r="B218" s="172"/>
      <c r="C218" s="172"/>
      <c r="D218" s="182" t="s">
        <v>616</v>
      </c>
      <c r="E218" s="174"/>
      <c r="F218" s="178">
        <v>3.2</v>
      </c>
      <c r="G218" s="178">
        <v>6</v>
      </c>
      <c r="H218" s="178">
        <f t="shared" si="5"/>
        <v>19.200000000000003</v>
      </c>
      <c r="I218" s="178"/>
      <c r="J218" s="178"/>
    </row>
    <row r="219" spans="1:10">
      <c r="A219" s="172"/>
      <c r="B219" s="172"/>
      <c r="C219" s="172"/>
      <c r="D219" s="182" t="s">
        <v>616</v>
      </c>
      <c r="E219" s="174"/>
      <c r="F219" s="178">
        <v>22.6</v>
      </c>
      <c r="G219" s="178">
        <v>6</v>
      </c>
      <c r="H219" s="178">
        <f t="shared" si="5"/>
        <v>135.60000000000002</v>
      </c>
      <c r="I219" s="178"/>
      <c r="J219" s="178"/>
    </row>
    <row r="220" spans="1:10">
      <c r="A220" s="172"/>
      <c r="B220" s="172"/>
      <c r="C220" s="172"/>
      <c r="D220" s="182" t="s">
        <v>616</v>
      </c>
      <c r="E220" s="174"/>
      <c r="F220" s="178">
        <v>27.98</v>
      </c>
      <c r="G220" s="178">
        <v>6</v>
      </c>
      <c r="H220" s="178">
        <f t="shared" si="5"/>
        <v>167.88</v>
      </c>
      <c r="I220" s="178"/>
      <c r="J220" s="178"/>
    </row>
    <row r="221" spans="1:10">
      <c r="A221" s="172"/>
      <c r="B221" s="172"/>
      <c r="C221" s="172"/>
      <c r="D221" s="182" t="s">
        <v>616</v>
      </c>
      <c r="E221" s="174"/>
      <c r="F221" s="178">
        <v>4.45</v>
      </c>
      <c r="G221" s="178">
        <v>6</v>
      </c>
      <c r="H221" s="178">
        <f t="shared" si="5"/>
        <v>26.700000000000003</v>
      </c>
      <c r="I221" s="178"/>
      <c r="J221" s="178"/>
    </row>
    <row r="222" spans="1:10">
      <c r="A222" s="172"/>
      <c r="B222" s="172"/>
      <c r="C222" s="172"/>
      <c r="D222" s="182" t="s">
        <v>616</v>
      </c>
      <c r="E222" s="174"/>
      <c r="F222" s="178">
        <v>24.33</v>
      </c>
      <c r="G222" s="178">
        <v>6</v>
      </c>
      <c r="H222" s="178">
        <f t="shared" si="5"/>
        <v>145.97999999999999</v>
      </c>
      <c r="I222" s="178"/>
      <c r="J222" s="178"/>
    </row>
    <row r="223" spans="1:10">
      <c r="A223" s="172"/>
      <c r="B223" s="172"/>
      <c r="C223" s="172"/>
      <c r="D223" s="182" t="s">
        <v>616</v>
      </c>
      <c r="E223" s="174"/>
      <c r="F223" s="178">
        <v>28.28</v>
      </c>
      <c r="G223" s="178">
        <v>6</v>
      </c>
      <c r="H223" s="178">
        <f t="shared" si="5"/>
        <v>169.68</v>
      </c>
      <c r="I223" s="178"/>
      <c r="J223" s="178"/>
    </row>
    <row r="224" spans="1:10">
      <c r="A224" s="172"/>
      <c r="B224" s="172"/>
      <c r="C224" s="172"/>
      <c r="D224" s="182" t="s">
        <v>616</v>
      </c>
      <c r="E224" s="174"/>
      <c r="F224" s="178">
        <v>3.5</v>
      </c>
      <c r="G224" s="178">
        <v>6</v>
      </c>
      <c r="H224" s="178">
        <f t="shared" si="5"/>
        <v>21</v>
      </c>
      <c r="I224" s="178"/>
      <c r="J224" s="178"/>
    </row>
    <row r="225" spans="1:10">
      <c r="A225" s="172"/>
      <c r="B225" s="172"/>
      <c r="C225" s="172"/>
      <c r="D225" s="182" t="s">
        <v>616</v>
      </c>
      <c r="E225" s="174"/>
      <c r="F225" s="178">
        <v>1.35</v>
      </c>
      <c r="G225" s="178">
        <v>6</v>
      </c>
      <c r="H225" s="178">
        <f t="shared" si="5"/>
        <v>8.1000000000000014</v>
      </c>
      <c r="I225" s="178"/>
      <c r="J225" s="178"/>
    </row>
    <row r="226" spans="1:10">
      <c r="A226" s="172"/>
      <c r="B226" s="172"/>
      <c r="C226" s="172"/>
      <c r="D226" s="182" t="s">
        <v>616</v>
      </c>
      <c r="E226" s="174"/>
      <c r="F226" s="178">
        <v>1.87</v>
      </c>
      <c r="G226" s="178">
        <v>6</v>
      </c>
      <c r="H226" s="178">
        <f t="shared" si="5"/>
        <v>11.22</v>
      </c>
      <c r="I226" s="178"/>
      <c r="J226" s="178"/>
    </row>
    <row r="227" spans="1:10">
      <c r="A227" s="172"/>
      <c r="B227" s="172"/>
      <c r="C227" s="172"/>
      <c r="D227" s="182" t="s">
        <v>616</v>
      </c>
      <c r="E227" s="174"/>
      <c r="F227" s="178">
        <v>1.5</v>
      </c>
      <c r="G227" s="178">
        <v>6</v>
      </c>
      <c r="H227" s="178">
        <f t="shared" si="5"/>
        <v>9</v>
      </c>
      <c r="I227" s="178"/>
      <c r="J227" s="178"/>
    </row>
    <row r="228" spans="1:10">
      <c r="A228" s="172"/>
      <c r="B228" s="172"/>
      <c r="C228" s="172"/>
      <c r="D228" s="182" t="s">
        <v>616</v>
      </c>
      <c r="E228" s="174"/>
      <c r="F228" s="178">
        <v>1.5</v>
      </c>
      <c r="G228" s="178">
        <v>6</v>
      </c>
      <c r="H228" s="178">
        <f t="shared" si="5"/>
        <v>9</v>
      </c>
      <c r="I228" s="178"/>
      <c r="J228" s="178"/>
    </row>
    <row r="229" spans="1:10">
      <c r="A229" s="172"/>
      <c r="B229" s="172"/>
      <c r="C229" s="172"/>
      <c r="D229" s="182" t="s">
        <v>616</v>
      </c>
      <c r="E229" s="174"/>
      <c r="F229" s="178">
        <v>1.5</v>
      </c>
      <c r="G229" s="178">
        <v>6</v>
      </c>
      <c r="H229" s="178">
        <f t="shared" si="5"/>
        <v>9</v>
      </c>
      <c r="I229" s="178"/>
      <c r="J229" s="178"/>
    </row>
    <row r="230" spans="1:10">
      <c r="A230" s="172"/>
      <c r="B230" s="172"/>
      <c r="C230" s="172"/>
      <c r="D230" s="173"/>
      <c r="E230" s="174"/>
      <c r="F230" s="9"/>
      <c r="G230" s="87"/>
      <c r="H230" s="86"/>
      <c r="I230" s="86"/>
      <c r="J230" s="106"/>
    </row>
    <row r="231" spans="1:10">
      <c r="A231" s="172"/>
      <c r="B231" s="172"/>
      <c r="C231" s="172"/>
      <c r="D231" s="173"/>
      <c r="E231" s="174"/>
      <c r="F231" s="9"/>
      <c r="G231" s="242" t="s">
        <v>621</v>
      </c>
      <c r="H231" s="242">
        <f>SUM(H156:H229)</f>
        <v>3161.6399999999985</v>
      </c>
      <c r="I231" s="178"/>
      <c r="J231" s="106"/>
    </row>
    <row r="232" spans="1:10">
      <c r="A232" s="293"/>
      <c r="B232" s="291"/>
      <c r="C232" s="291"/>
      <c r="D232" s="291"/>
      <c r="E232" s="291"/>
      <c r="F232" s="291"/>
      <c r="G232" s="291"/>
      <c r="H232" s="291"/>
      <c r="I232" s="291"/>
      <c r="J232" s="294"/>
    </row>
    <row r="233" spans="1:10" ht="45">
      <c r="A233" s="172" t="s">
        <v>90</v>
      </c>
      <c r="B233" s="172">
        <v>104917</v>
      </c>
      <c r="C233" s="172" t="s">
        <v>25</v>
      </c>
      <c r="D233" s="173" t="s">
        <v>91</v>
      </c>
      <c r="E233" s="174" t="s">
        <v>83</v>
      </c>
      <c r="F233" s="9" t="s">
        <v>601</v>
      </c>
      <c r="G233" s="87" t="s">
        <v>622</v>
      </c>
      <c r="H233" s="87" t="s">
        <v>623</v>
      </c>
      <c r="I233" s="87" t="s">
        <v>624</v>
      </c>
      <c r="J233" s="115" t="s">
        <v>610</v>
      </c>
    </row>
    <row r="234" spans="1:10">
      <c r="A234" s="172"/>
      <c r="B234" s="172"/>
      <c r="C234" s="172"/>
      <c r="D234" s="182" t="s">
        <v>615</v>
      </c>
      <c r="E234" s="174"/>
      <c r="F234" s="178">
        <v>12.95</v>
      </c>
      <c r="G234" s="178">
        <f>F234/0.15</f>
        <v>86.333333333333329</v>
      </c>
      <c r="H234" s="178">
        <f>0.35+0.35+0.15+0.15</f>
        <v>1</v>
      </c>
      <c r="I234" s="178">
        <f>G234*H234</f>
        <v>86.333333333333329</v>
      </c>
      <c r="J234" s="242">
        <f>I309*I310</f>
        <v>864.1816</v>
      </c>
    </row>
    <row r="235" spans="1:10">
      <c r="A235" s="172"/>
      <c r="B235" s="172"/>
      <c r="C235" s="172"/>
      <c r="D235" s="182" t="s">
        <v>615</v>
      </c>
      <c r="E235" s="174"/>
      <c r="F235" s="178">
        <v>22.6</v>
      </c>
      <c r="G235" s="178">
        <f t="shared" ref="G235:G252" si="6">F235/0.15</f>
        <v>150.66666666666669</v>
      </c>
      <c r="H235" s="178">
        <f t="shared" ref="H235:H298" si="7">0.35+0.35+0.15+0.15</f>
        <v>1</v>
      </c>
      <c r="I235" s="178">
        <f t="shared" ref="I235:I252" si="8">G235*H235</f>
        <v>150.66666666666669</v>
      </c>
      <c r="J235" s="106"/>
    </row>
    <row r="236" spans="1:10">
      <c r="A236" s="172"/>
      <c r="B236" s="172"/>
      <c r="C236" s="172"/>
      <c r="D236" s="182" t="s">
        <v>615</v>
      </c>
      <c r="E236" s="174"/>
      <c r="F236" s="178">
        <v>8.1999999999999993</v>
      </c>
      <c r="G236" s="178">
        <f t="shared" si="6"/>
        <v>54.666666666666664</v>
      </c>
      <c r="H236" s="178">
        <f t="shared" si="7"/>
        <v>1</v>
      </c>
      <c r="I236" s="178">
        <f t="shared" si="8"/>
        <v>54.666666666666664</v>
      </c>
      <c r="J236" s="106"/>
    </row>
    <row r="237" spans="1:10">
      <c r="A237" s="172"/>
      <c r="B237" s="172"/>
      <c r="C237" s="172"/>
      <c r="D237" s="182" t="s">
        <v>615</v>
      </c>
      <c r="E237" s="174"/>
      <c r="F237" s="178">
        <v>25.9</v>
      </c>
      <c r="G237" s="178">
        <f t="shared" si="6"/>
        <v>172.66666666666666</v>
      </c>
      <c r="H237" s="178">
        <f t="shared" si="7"/>
        <v>1</v>
      </c>
      <c r="I237" s="178">
        <f t="shared" si="8"/>
        <v>172.66666666666666</v>
      </c>
      <c r="J237" s="106"/>
    </row>
    <row r="238" spans="1:10">
      <c r="A238" s="172"/>
      <c r="B238" s="172"/>
      <c r="C238" s="172"/>
      <c r="D238" s="182" t="s">
        <v>615</v>
      </c>
      <c r="E238" s="174"/>
      <c r="F238" s="178">
        <v>1</v>
      </c>
      <c r="G238" s="178">
        <f t="shared" si="6"/>
        <v>6.666666666666667</v>
      </c>
      <c r="H238" s="178">
        <f t="shared" si="7"/>
        <v>1</v>
      </c>
      <c r="I238" s="178">
        <f t="shared" si="8"/>
        <v>6.666666666666667</v>
      </c>
      <c r="J238" s="106"/>
    </row>
    <row r="239" spans="1:10">
      <c r="A239" s="172"/>
      <c r="B239" s="172"/>
      <c r="C239" s="172"/>
      <c r="D239" s="182" t="s">
        <v>615</v>
      </c>
      <c r="E239" s="174"/>
      <c r="F239" s="178">
        <v>8.1999999999999993</v>
      </c>
      <c r="G239" s="178">
        <f t="shared" si="6"/>
        <v>54.666666666666664</v>
      </c>
      <c r="H239" s="178">
        <f t="shared" si="7"/>
        <v>1</v>
      </c>
      <c r="I239" s="178">
        <f t="shared" si="8"/>
        <v>54.666666666666664</v>
      </c>
      <c r="J239" s="106"/>
    </row>
    <row r="240" spans="1:10">
      <c r="A240" s="172"/>
      <c r="B240" s="172"/>
      <c r="C240" s="172"/>
      <c r="D240" s="182" t="s">
        <v>615</v>
      </c>
      <c r="E240" s="174"/>
      <c r="F240" s="178">
        <v>8.1999999999999993</v>
      </c>
      <c r="G240" s="178">
        <f t="shared" si="6"/>
        <v>54.666666666666664</v>
      </c>
      <c r="H240" s="178">
        <f t="shared" si="7"/>
        <v>1</v>
      </c>
      <c r="I240" s="178">
        <f t="shared" si="8"/>
        <v>54.666666666666664</v>
      </c>
      <c r="J240" s="106"/>
    </row>
    <row r="241" spans="1:10">
      <c r="A241" s="172"/>
      <c r="B241" s="172"/>
      <c r="C241" s="172"/>
      <c r="D241" s="182" t="s">
        <v>615</v>
      </c>
      <c r="E241" s="174"/>
      <c r="F241" s="178">
        <v>2.15</v>
      </c>
      <c r="G241" s="178">
        <f t="shared" si="6"/>
        <v>14.333333333333334</v>
      </c>
      <c r="H241" s="178">
        <f t="shared" si="7"/>
        <v>1</v>
      </c>
      <c r="I241" s="178">
        <f t="shared" si="8"/>
        <v>14.333333333333334</v>
      </c>
      <c r="J241" s="106"/>
    </row>
    <row r="242" spans="1:10">
      <c r="A242" s="172"/>
      <c r="B242" s="172"/>
      <c r="C242" s="172"/>
      <c r="D242" s="182" t="s">
        <v>615</v>
      </c>
      <c r="E242" s="174"/>
      <c r="F242" s="178">
        <v>3</v>
      </c>
      <c r="G242" s="178">
        <f t="shared" si="6"/>
        <v>20</v>
      </c>
      <c r="H242" s="178">
        <f t="shared" si="7"/>
        <v>1</v>
      </c>
      <c r="I242" s="178">
        <f t="shared" si="8"/>
        <v>20</v>
      </c>
      <c r="J242" s="106"/>
    </row>
    <row r="243" spans="1:10">
      <c r="A243" s="172"/>
      <c r="B243" s="172"/>
      <c r="C243" s="172"/>
      <c r="D243" s="182" t="s">
        <v>615</v>
      </c>
      <c r="E243" s="174"/>
      <c r="F243" s="178">
        <v>5.2</v>
      </c>
      <c r="G243" s="178">
        <f t="shared" si="6"/>
        <v>34.666666666666671</v>
      </c>
      <c r="H243" s="178">
        <f t="shared" si="7"/>
        <v>1</v>
      </c>
      <c r="I243" s="178">
        <f t="shared" si="8"/>
        <v>34.666666666666671</v>
      </c>
      <c r="J243" s="106"/>
    </row>
    <row r="244" spans="1:10">
      <c r="A244" s="172"/>
      <c r="B244" s="172"/>
      <c r="C244" s="172"/>
      <c r="D244" s="182" t="s">
        <v>615</v>
      </c>
      <c r="E244" s="174"/>
      <c r="F244" s="178">
        <v>1.8</v>
      </c>
      <c r="G244" s="178">
        <f t="shared" si="6"/>
        <v>12</v>
      </c>
      <c r="H244" s="178">
        <f t="shared" si="7"/>
        <v>1</v>
      </c>
      <c r="I244" s="178">
        <f t="shared" si="8"/>
        <v>12</v>
      </c>
      <c r="J244" s="106"/>
    </row>
    <row r="245" spans="1:10">
      <c r="A245" s="172"/>
      <c r="B245" s="172"/>
      <c r="C245" s="172"/>
      <c r="D245" s="182" t="s">
        <v>615</v>
      </c>
      <c r="E245" s="174"/>
      <c r="F245" s="178">
        <v>1.5</v>
      </c>
      <c r="G245" s="178">
        <f t="shared" si="6"/>
        <v>10</v>
      </c>
      <c r="H245" s="178">
        <f t="shared" si="7"/>
        <v>1</v>
      </c>
      <c r="I245" s="178">
        <f t="shared" si="8"/>
        <v>10</v>
      </c>
      <c r="J245" s="106"/>
    </row>
    <row r="246" spans="1:10">
      <c r="A246" s="172"/>
      <c r="B246" s="172"/>
      <c r="C246" s="172"/>
      <c r="D246" s="182" t="s">
        <v>615</v>
      </c>
      <c r="E246" s="174"/>
      <c r="F246" s="178">
        <v>2.15</v>
      </c>
      <c r="G246" s="178">
        <f t="shared" si="6"/>
        <v>14.333333333333334</v>
      </c>
      <c r="H246" s="178">
        <f t="shared" si="7"/>
        <v>1</v>
      </c>
      <c r="I246" s="178">
        <f t="shared" si="8"/>
        <v>14.333333333333334</v>
      </c>
      <c r="J246" s="106"/>
    </row>
    <row r="247" spans="1:10">
      <c r="A247" s="172"/>
      <c r="B247" s="172"/>
      <c r="C247" s="172"/>
      <c r="D247" s="182" t="s">
        <v>615</v>
      </c>
      <c r="E247" s="174"/>
      <c r="F247" s="178">
        <v>8.1999999999999993</v>
      </c>
      <c r="G247" s="178">
        <f t="shared" si="6"/>
        <v>54.666666666666664</v>
      </c>
      <c r="H247" s="178">
        <f t="shared" si="7"/>
        <v>1</v>
      </c>
      <c r="I247" s="178">
        <f t="shared" si="8"/>
        <v>54.666666666666664</v>
      </c>
      <c r="J247" s="106"/>
    </row>
    <row r="248" spans="1:10">
      <c r="A248" s="172"/>
      <c r="B248" s="172"/>
      <c r="C248" s="172"/>
      <c r="D248" s="182" t="s">
        <v>615</v>
      </c>
      <c r="E248" s="174"/>
      <c r="F248" s="178">
        <v>8.1999999999999993</v>
      </c>
      <c r="G248" s="178">
        <f t="shared" si="6"/>
        <v>54.666666666666664</v>
      </c>
      <c r="H248" s="178">
        <f t="shared" si="7"/>
        <v>1</v>
      </c>
      <c r="I248" s="178">
        <f t="shared" si="8"/>
        <v>54.666666666666664</v>
      </c>
      <c r="J248" s="106"/>
    </row>
    <row r="249" spans="1:10">
      <c r="A249" s="172"/>
      <c r="B249" s="172"/>
      <c r="C249" s="172"/>
      <c r="D249" s="182" t="s">
        <v>615</v>
      </c>
      <c r="E249" s="174"/>
      <c r="F249" s="178">
        <v>8.1999999999999993</v>
      </c>
      <c r="G249" s="178">
        <f t="shared" si="6"/>
        <v>54.666666666666664</v>
      </c>
      <c r="H249" s="178">
        <f t="shared" si="7"/>
        <v>1</v>
      </c>
      <c r="I249" s="178">
        <f t="shared" si="8"/>
        <v>54.666666666666664</v>
      </c>
      <c r="J249" s="106"/>
    </row>
    <row r="250" spans="1:10">
      <c r="A250" s="172"/>
      <c r="B250" s="172"/>
      <c r="C250" s="172"/>
      <c r="D250" s="182" t="s">
        <v>615</v>
      </c>
      <c r="E250" s="174"/>
      <c r="F250" s="178">
        <v>29.55</v>
      </c>
      <c r="G250" s="178">
        <f t="shared" si="6"/>
        <v>197</v>
      </c>
      <c r="H250" s="178">
        <f t="shared" si="7"/>
        <v>1</v>
      </c>
      <c r="I250" s="178">
        <f t="shared" si="8"/>
        <v>197</v>
      </c>
      <c r="J250" s="106"/>
    </row>
    <row r="251" spans="1:10">
      <c r="A251" s="172"/>
      <c r="B251" s="172"/>
      <c r="C251" s="172"/>
      <c r="D251" s="182" t="s">
        <v>615</v>
      </c>
      <c r="E251" s="174"/>
      <c r="F251" s="178">
        <v>26.2</v>
      </c>
      <c r="G251" s="178">
        <f t="shared" si="6"/>
        <v>174.66666666666666</v>
      </c>
      <c r="H251" s="178">
        <f t="shared" si="7"/>
        <v>1</v>
      </c>
      <c r="I251" s="178">
        <f t="shared" si="8"/>
        <v>174.66666666666666</v>
      </c>
      <c r="J251" s="106"/>
    </row>
    <row r="252" spans="1:10">
      <c r="A252" s="172"/>
      <c r="B252" s="172"/>
      <c r="C252" s="172"/>
      <c r="D252" s="182" t="s">
        <v>615</v>
      </c>
      <c r="E252" s="174"/>
      <c r="F252" s="178">
        <v>6.55</v>
      </c>
      <c r="G252" s="178">
        <f t="shared" si="6"/>
        <v>43.666666666666664</v>
      </c>
      <c r="H252" s="178">
        <f t="shared" si="7"/>
        <v>1</v>
      </c>
      <c r="I252" s="178">
        <f t="shared" si="8"/>
        <v>43.666666666666664</v>
      </c>
      <c r="J252" s="106"/>
    </row>
    <row r="253" spans="1:10">
      <c r="A253" s="172"/>
      <c r="B253" s="172"/>
      <c r="C253" s="172"/>
      <c r="D253" s="182" t="s">
        <v>615</v>
      </c>
      <c r="E253" s="174"/>
      <c r="F253" s="178">
        <v>9.15</v>
      </c>
      <c r="G253" s="178">
        <f t="shared" ref="G253:G307" si="9">F253/0.15</f>
        <v>61.000000000000007</v>
      </c>
      <c r="H253" s="178">
        <f t="shared" si="7"/>
        <v>1</v>
      </c>
      <c r="I253" s="178">
        <f t="shared" ref="I253:I307" si="10">G253*H253</f>
        <v>61.000000000000007</v>
      </c>
      <c r="J253" s="106"/>
    </row>
    <row r="254" spans="1:10">
      <c r="A254" s="172"/>
      <c r="B254" s="172"/>
      <c r="C254" s="172"/>
      <c r="D254" s="182" t="s">
        <v>615</v>
      </c>
      <c r="E254" s="174"/>
      <c r="F254" s="178">
        <v>7.9</v>
      </c>
      <c r="G254" s="178">
        <f t="shared" si="9"/>
        <v>52.666666666666671</v>
      </c>
      <c r="H254" s="178">
        <f t="shared" si="7"/>
        <v>1</v>
      </c>
      <c r="I254" s="178">
        <f t="shared" si="10"/>
        <v>52.666666666666671</v>
      </c>
      <c r="J254" s="106"/>
    </row>
    <row r="255" spans="1:10">
      <c r="A255" s="172"/>
      <c r="B255" s="172"/>
      <c r="C255" s="172"/>
      <c r="D255" s="182" t="s">
        <v>615</v>
      </c>
      <c r="E255" s="174"/>
      <c r="F255" s="178">
        <v>9.15</v>
      </c>
      <c r="G255" s="178">
        <f t="shared" si="9"/>
        <v>61.000000000000007</v>
      </c>
      <c r="H255" s="178">
        <f t="shared" si="7"/>
        <v>1</v>
      </c>
      <c r="I255" s="178">
        <f t="shared" si="10"/>
        <v>61.000000000000007</v>
      </c>
      <c r="J255" s="106"/>
    </row>
    <row r="256" spans="1:10">
      <c r="A256" s="172"/>
      <c r="B256" s="172"/>
      <c r="C256" s="172"/>
      <c r="D256" s="182" t="s">
        <v>615</v>
      </c>
      <c r="E256" s="174"/>
      <c r="F256" s="178">
        <v>11.15</v>
      </c>
      <c r="G256" s="178">
        <f t="shared" si="9"/>
        <v>74.333333333333343</v>
      </c>
      <c r="H256" s="178">
        <f t="shared" si="7"/>
        <v>1</v>
      </c>
      <c r="I256" s="178">
        <f t="shared" si="10"/>
        <v>74.333333333333343</v>
      </c>
      <c r="J256" s="106"/>
    </row>
    <row r="257" spans="1:10">
      <c r="A257" s="172"/>
      <c r="B257" s="172"/>
      <c r="C257" s="172"/>
      <c r="D257" s="182" t="s">
        <v>615</v>
      </c>
      <c r="E257" s="174"/>
      <c r="F257" s="178">
        <v>1.8</v>
      </c>
      <c r="G257" s="178">
        <f t="shared" si="9"/>
        <v>12</v>
      </c>
      <c r="H257" s="178">
        <f t="shared" si="7"/>
        <v>1</v>
      </c>
      <c r="I257" s="178">
        <f t="shared" si="10"/>
        <v>12</v>
      </c>
      <c r="J257" s="106"/>
    </row>
    <row r="258" spans="1:10">
      <c r="A258" s="172"/>
      <c r="B258" s="172"/>
      <c r="C258" s="172"/>
      <c r="D258" s="182" t="s">
        <v>615</v>
      </c>
      <c r="E258" s="174"/>
      <c r="F258" s="178">
        <v>11.3</v>
      </c>
      <c r="G258" s="178">
        <f t="shared" si="9"/>
        <v>75.333333333333343</v>
      </c>
      <c r="H258" s="178">
        <f t="shared" si="7"/>
        <v>1</v>
      </c>
      <c r="I258" s="178">
        <f t="shared" si="10"/>
        <v>75.333333333333343</v>
      </c>
      <c r="J258" s="106"/>
    </row>
    <row r="259" spans="1:10">
      <c r="A259" s="172"/>
      <c r="B259" s="172"/>
      <c r="C259" s="172"/>
      <c r="D259" s="182" t="s">
        <v>615</v>
      </c>
      <c r="E259" s="174"/>
      <c r="F259" s="178">
        <v>12.95</v>
      </c>
      <c r="G259" s="178">
        <f t="shared" si="9"/>
        <v>86.333333333333329</v>
      </c>
      <c r="H259" s="178">
        <f t="shared" si="7"/>
        <v>1</v>
      </c>
      <c r="I259" s="178">
        <f t="shared" si="10"/>
        <v>86.333333333333329</v>
      </c>
      <c r="J259" s="106"/>
    </row>
    <row r="260" spans="1:10">
      <c r="A260" s="172"/>
      <c r="B260" s="172"/>
      <c r="C260" s="172"/>
      <c r="D260" s="182" t="s">
        <v>615</v>
      </c>
      <c r="E260" s="174"/>
      <c r="F260" s="178">
        <v>1.8</v>
      </c>
      <c r="G260" s="178">
        <f t="shared" si="9"/>
        <v>12</v>
      </c>
      <c r="H260" s="178">
        <f t="shared" si="7"/>
        <v>1</v>
      </c>
      <c r="I260" s="178">
        <f t="shared" si="10"/>
        <v>12</v>
      </c>
      <c r="J260" s="106"/>
    </row>
    <row r="261" spans="1:10">
      <c r="A261" s="172"/>
      <c r="B261" s="172"/>
      <c r="C261" s="172"/>
      <c r="D261" s="182" t="s">
        <v>615</v>
      </c>
      <c r="E261" s="174"/>
      <c r="F261" s="178">
        <v>2.15</v>
      </c>
      <c r="G261" s="178">
        <f t="shared" si="9"/>
        <v>14.333333333333334</v>
      </c>
      <c r="H261" s="178">
        <f t="shared" si="7"/>
        <v>1</v>
      </c>
      <c r="I261" s="178">
        <f t="shared" si="10"/>
        <v>14.333333333333334</v>
      </c>
      <c r="J261" s="106"/>
    </row>
    <row r="262" spans="1:10">
      <c r="A262" s="172"/>
      <c r="B262" s="172"/>
      <c r="C262" s="172"/>
      <c r="D262" s="182" t="s">
        <v>615</v>
      </c>
      <c r="E262" s="174"/>
      <c r="F262" s="178">
        <v>7.3</v>
      </c>
      <c r="G262" s="178">
        <f t="shared" si="9"/>
        <v>48.666666666666664</v>
      </c>
      <c r="H262" s="178">
        <f t="shared" si="7"/>
        <v>1</v>
      </c>
      <c r="I262" s="178">
        <f t="shared" si="10"/>
        <v>48.666666666666664</v>
      </c>
      <c r="J262" s="106"/>
    </row>
    <row r="263" spans="1:10">
      <c r="A263" s="172"/>
      <c r="B263" s="172"/>
      <c r="C263" s="172"/>
      <c r="D263" s="182" t="s">
        <v>615</v>
      </c>
      <c r="E263" s="174"/>
      <c r="F263" s="178">
        <v>3.8</v>
      </c>
      <c r="G263" s="178">
        <f t="shared" si="9"/>
        <v>25.333333333333332</v>
      </c>
      <c r="H263" s="178">
        <f t="shared" si="7"/>
        <v>1</v>
      </c>
      <c r="I263" s="178">
        <f t="shared" si="10"/>
        <v>25.333333333333332</v>
      </c>
      <c r="J263" s="106"/>
    </row>
    <row r="264" spans="1:10">
      <c r="A264" s="172"/>
      <c r="B264" s="172"/>
      <c r="C264" s="172"/>
      <c r="D264" s="182" t="s">
        <v>615</v>
      </c>
      <c r="E264" s="174"/>
      <c r="F264" s="178">
        <v>2.15</v>
      </c>
      <c r="G264" s="178">
        <f t="shared" si="9"/>
        <v>14.333333333333334</v>
      </c>
      <c r="H264" s="178">
        <f t="shared" si="7"/>
        <v>1</v>
      </c>
      <c r="I264" s="178">
        <f t="shared" si="10"/>
        <v>14.333333333333334</v>
      </c>
      <c r="J264" s="106"/>
    </row>
    <row r="265" spans="1:10">
      <c r="A265" s="172"/>
      <c r="B265" s="172"/>
      <c r="C265" s="172"/>
      <c r="D265" s="182" t="s">
        <v>615</v>
      </c>
      <c r="E265" s="174"/>
      <c r="F265" s="178">
        <v>12.95</v>
      </c>
      <c r="G265" s="178">
        <f t="shared" si="9"/>
        <v>86.333333333333329</v>
      </c>
      <c r="H265" s="178">
        <f t="shared" si="7"/>
        <v>1</v>
      </c>
      <c r="I265" s="178">
        <f t="shared" si="10"/>
        <v>86.333333333333329</v>
      </c>
      <c r="J265" s="106"/>
    </row>
    <row r="266" spans="1:10">
      <c r="A266" s="172"/>
      <c r="B266" s="172"/>
      <c r="C266" s="172"/>
      <c r="D266" s="182" t="s">
        <v>616</v>
      </c>
      <c r="E266" s="174"/>
      <c r="F266" s="178">
        <v>7.32</v>
      </c>
      <c r="G266" s="178">
        <f t="shared" si="9"/>
        <v>48.800000000000004</v>
      </c>
      <c r="H266" s="178">
        <f t="shared" si="7"/>
        <v>1</v>
      </c>
      <c r="I266" s="178">
        <f t="shared" si="10"/>
        <v>48.800000000000004</v>
      </c>
      <c r="J266" s="106"/>
    </row>
    <row r="267" spans="1:10">
      <c r="A267" s="172"/>
      <c r="B267" s="172"/>
      <c r="C267" s="172"/>
      <c r="D267" s="182" t="s">
        <v>616</v>
      </c>
      <c r="E267" s="174"/>
      <c r="F267" s="178">
        <v>5.29</v>
      </c>
      <c r="G267" s="178">
        <f t="shared" si="9"/>
        <v>35.266666666666666</v>
      </c>
      <c r="H267" s="178">
        <f t="shared" si="7"/>
        <v>1</v>
      </c>
      <c r="I267" s="178">
        <f t="shared" si="10"/>
        <v>35.266666666666666</v>
      </c>
      <c r="J267" s="106"/>
    </row>
    <row r="268" spans="1:10">
      <c r="A268" s="172"/>
      <c r="B268" s="172"/>
      <c r="C268" s="172"/>
      <c r="D268" s="182" t="s">
        <v>616</v>
      </c>
      <c r="E268" s="174"/>
      <c r="F268" s="178">
        <v>5.29</v>
      </c>
      <c r="G268" s="178">
        <f t="shared" si="9"/>
        <v>35.266666666666666</v>
      </c>
      <c r="H268" s="178">
        <f t="shared" si="7"/>
        <v>1</v>
      </c>
      <c r="I268" s="178">
        <f t="shared" si="10"/>
        <v>35.266666666666666</v>
      </c>
      <c r="J268" s="106"/>
    </row>
    <row r="269" spans="1:10">
      <c r="A269" s="172"/>
      <c r="B269" s="172"/>
      <c r="C269" s="172"/>
      <c r="D269" s="182" t="s">
        <v>616</v>
      </c>
      <c r="E269" s="174"/>
      <c r="F269" s="178">
        <v>1.87</v>
      </c>
      <c r="G269" s="178">
        <f t="shared" si="9"/>
        <v>12.466666666666669</v>
      </c>
      <c r="H269" s="178">
        <f t="shared" si="7"/>
        <v>1</v>
      </c>
      <c r="I269" s="178">
        <f t="shared" si="10"/>
        <v>12.466666666666669</v>
      </c>
      <c r="J269" s="106"/>
    </row>
    <row r="270" spans="1:10">
      <c r="A270" s="172"/>
      <c r="B270" s="172"/>
      <c r="C270" s="172"/>
      <c r="D270" s="182" t="s">
        <v>616</v>
      </c>
      <c r="E270" s="174"/>
      <c r="F270" s="178">
        <v>3.27</v>
      </c>
      <c r="G270" s="178">
        <f t="shared" si="9"/>
        <v>21.8</v>
      </c>
      <c r="H270" s="178">
        <f t="shared" si="7"/>
        <v>1</v>
      </c>
      <c r="I270" s="178">
        <f t="shared" si="10"/>
        <v>21.8</v>
      </c>
      <c r="J270" s="106"/>
    </row>
    <row r="271" spans="1:10">
      <c r="A271" s="172"/>
      <c r="B271" s="172"/>
      <c r="C271" s="172"/>
      <c r="D271" s="182" t="s">
        <v>616</v>
      </c>
      <c r="E271" s="174"/>
      <c r="F271" s="178">
        <v>5.5</v>
      </c>
      <c r="G271" s="178">
        <f t="shared" si="9"/>
        <v>36.666666666666671</v>
      </c>
      <c r="H271" s="178">
        <f t="shared" si="7"/>
        <v>1</v>
      </c>
      <c r="I271" s="178">
        <f t="shared" si="10"/>
        <v>36.666666666666671</v>
      </c>
      <c r="J271" s="106"/>
    </row>
    <row r="272" spans="1:10">
      <c r="A272" s="172"/>
      <c r="B272" s="172"/>
      <c r="C272" s="172"/>
      <c r="D272" s="182" t="s">
        <v>616</v>
      </c>
      <c r="E272" s="174"/>
      <c r="F272" s="178">
        <v>5.56</v>
      </c>
      <c r="G272" s="178">
        <f t="shared" si="9"/>
        <v>37.066666666666663</v>
      </c>
      <c r="H272" s="178">
        <f t="shared" si="7"/>
        <v>1</v>
      </c>
      <c r="I272" s="178">
        <f t="shared" si="10"/>
        <v>37.066666666666663</v>
      </c>
      <c r="J272" s="106"/>
    </row>
    <row r="273" spans="1:10">
      <c r="A273" s="172"/>
      <c r="B273" s="172"/>
      <c r="C273" s="172"/>
      <c r="D273" s="182" t="s">
        <v>616</v>
      </c>
      <c r="E273" s="174"/>
      <c r="F273" s="178">
        <v>5.56</v>
      </c>
      <c r="G273" s="178">
        <f t="shared" si="9"/>
        <v>37.066666666666663</v>
      </c>
      <c r="H273" s="178">
        <f t="shared" si="7"/>
        <v>1</v>
      </c>
      <c r="I273" s="178">
        <f t="shared" si="10"/>
        <v>37.066666666666663</v>
      </c>
      <c r="J273" s="106"/>
    </row>
    <row r="274" spans="1:10">
      <c r="A274" s="172"/>
      <c r="B274" s="172"/>
      <c r="C274" s="172"/>
      <c r="D274" s="182" t="s">
        <v>616</v>
      </c>
      <c r="E274" s="174"/>
      <c r="F274" s="178">
        <v>5.56</v>
      </c>
      <c r="G274" s="178">
        <f t="shared" si="9"/>
        <v>37.066666666666663</v>
      </c>
      <c r="H274" s="178">
        <f t="shared" si="7"/>
        <v>1</v>
      </c>
      <c r="I274" s="178">
        <f t="shared" si="10"/>
        <v>37.066666666666663</v>
      </c>
      <c r="J274" s="106"/>
    </row>
    <row r="275" spans="1:10">
      <c r="A275" s="172"/>
      <c r="B275" s="172"/>
      <c r="C275" s="172"/>
      <c r="D275" s="182" t="s">
        <v>616</v>
      </c>
      <c r="E275" s="174"/>
      <c r="F275" s="178">
        <v>4.12</v>
      </c>
      <c r="G275" s="178">
        <f t="shared" si="9"/>
        <v>27.466666666666669</v>
      </c>
      <c r="H275" s="178">
        <f t="shared" si="7"/>
        <v>1</v>
      </c>
      <c r="I275" s="178">
        <f t="shared" si="10"/>
        <v>27.466666666666669</v>
      </c>
      <c r="J275" s="106"/>
    </row>
    <row r="276" spans="1:10">
      <c r="A276" s="172"/>
      <c r="B276" s="172"/>
      <c r="C276" s="172"/>
      <c r="D276" s="182" t="s">
        <v>616</v>
      </c>
      <c r="E276" s="174"/>
      <c r="F276" s="178">
        <v>2.65</v>
      </c>
      <c r="G276" s="178">
        <f t="shared" si="9"/>
        <v>17.666666666666668</v>
      </c>
      <c r="H276" s="178">
        <f t="shared" si="7"/>
        <v>1</v>
      </c>
      <c r="I276" s="178">
        <f t="shared" si="10"/>
        <v>17.666666666666668</v>
      </c>
      <c r="J276" s="106"/>
    </row>
    <row r="277" spans="1:10">
      <c r="A277" s="172"/>
      <c r="B277" s="172"/>
      <c r="C277" s="172"/>
      <c r="D277" s="182" t="s">
        <v>616</v>
      </c>
      <c r="E277" s="174"/>
      <c r="F277" s="178">
        <v>4.16</v>
      </c>
      <c r="G277" s="178">
        <f t="shared" si="9"/>
        <v>27.733333333333334</v>
      </c>
      <c r="H277" s="178">
        <f t="shared" si="7"/>
        <v>1</v>
      </c>
      <c r="I277" s="178">
        <f t="shared" si="10"/>
        <v>27.733333333333334</v>
      </c>
      <c r="J277" s="106"/>
    </row>
    <row r="278" spans="1:10">
      <c r="A278" s="172"/>
      <c r="B278" s="172"/>
      <c r="C278" s="172"/>
      <c r="D278" s="182" t="s">
        <v>616</v>
      </c>
      <c r="E278" s="174"/>
      <c r="F278" s="178">
        <v>4.16</v>
      </c>
      <c r="G278" s="178">
        <f t="shared" si="9"/>
        <v>27.733333333333334</v>
      </c>
      <c r="H278" s="178">
        <f t="shared" si="7"/>
        <v>1</v>
      </c>
      <c r="I278" s="178">
        <f t="shared" si="10"/>
        <v>27.733333333333334</v>
      </c>
      <c r="J278" s="106"/>
    </row>
    <row r="279" spans="1:10">
      <c r="A279" s="172"/>
      <c r="B279" s="172"/>
      <c r="C279" s="172"/>
      <c r="D279" s="182" t="s">
        <v>616</v>
      </c>
      <c r="E279" s="174"/>
      <c r="F279" s="178">
        <v>3.49</v>
      </c>
      <c r="G279" s="178">
        <f t="shared" si="9"/>
        <v>23.266666666666669</v>
      </c>
      <c r="H279" s="178">
        <f t="shared" si="7"/>
        <v>1</v>
      </c>
      <c r="I279" s="178">
        <f t="shared" si="10"/>
        <v>23.266666666666669</v>
      </c>
      <c r="J279" s="106"/>
    </row>
    <row r="280" spans="1:10">
      <c r="A280" s="172"/>
      <c r="B280" s="172"/>
      <c r="C280" s="172"/>
      <c r="D280" s="182" t="s">
        <v>616</v>
      </c>
      <c r="E280" s="174"/>
      <c r="F280" s="178">
        <v>3.33</v>
      </c>
      <c r="G280" s="178">
        <f t="shared" si="9"/>
        <v>22.200000000000003</v>
      </c>
      <c r="H280" s="178">
        <f t="shared" si="7"/>
        <v>1</v>
      </c>
      <c r="I280" s="178">
        <f t="shared" si="10"/>
        <v>22.200000000000003</v>
      </c>
      <c r="J280" s="106"/>
    </row>
    <row r="281" spans="1:10">
      <c r="A281" s="172"/>
      <c r="B281" s="172"/>
      <c r="C281" s="172"/>
      <c r="D281" s="182" t="s">
        <v>616</v>
      </c>
      <c r="E281" s="174"/>
      <c r="F281" s="178">
        <v>1.54</v>
      </c>
      <c r="G281" s="178">
        <f t="shared" si="9"/>
        <v>10.266666666666667</v>
      </c>
      <c r="H281" s="178">
        <f t="shared" si="7"/>
        <v>1</v>
      </c>
      <c r="I281" s="178">
        <f t="shared" si="10"/>
        <v>10.266666666666667</v>
      </c>
      <c r="J281" s="106"/>
    </row>
    <row r="282" spans="1:10">
      <c r="A282" s="172"/>
      <c r="B282" s="172"/>
      <c r="C282" s="172"/>
      <c r="D282" s="182" t="s">
        <v>616</v>
      </c>
      <c r="E282" s="174"/>
      <c r="F282" s="178">
        <v>1.54</v>
      </c>
      <c r="G282" s="178">
        <f t="shared" si="9"/>
        <v>10.266666666666667</v>
      </c>
      <c r="H282" s="178">
        <f t="shared" si="7"/>
        <v>1</v>
      </c>
      <c r="I282" s="178">
        <f t="shared" si="10"/>
        <v>10.266666666666667</v>
      </c>
      <c r="J282" s="106"/>
    </row>
    <row r="283" spans="1:10">
      <c r="A283" s="172"/>
      <c r="B283" s="172"/>
      <c r="C283" s="172"/>
      <c r="D283" s="182" t="s">
        <v>616</v>
      </c>
      <c r="E283" s="174"/>
      <c r="F283" s="178">
        <v>10.56</v>
      </c>
      <c r="G283" s="178">
        <f t="shared" si="9"/>
        <v>70.400000000000006</v>
      </c>
      <c r="H283" s="178">
        <f t="shared" si="7"/>
        <v>1</v>
      </c>
      <c r="I283" s="178">
        <f t="shared" si="10"/>
        <v>70.400000000000006</v>
      </c>
      <c r="J283" s="106"/>
    </row>
    <row r="284" spans="1:10">
      <c r="A284" s="172"/>
      <c r="B284" s="172"/>
      <c r="C284" s="172"/>
      <c r="D284" s="182" t="s">
        <v>616</v>
      </c>
      <c r="E284" s="174"/>
      <c r="F284" s="178">
        <v>10.56</v>
      </c>
      <c r="G284" s="178">
        <f t="shared" si="9"/>
        <v>70.400000000000006</v>
      </c>
      <c r="H284" s="178">
        <f t="shared" si="7"/>
        <v>1</v>
      </c>
      <c r="I284" s="178">
        <f t="shared" si="10"/>
        <v>70.400000000000006</v>
      </c>
      <c r="J284" s="106"/>
    </row>
    <row r="285" spans="1:10">
      <c r="A285" s="172"/>
      <c r="B285" s="172"/>
      <c r="C285" s="172"/>
      <c r="D285" s="182" t="s">
        <v>616</v>
      </c>
      <c r="E285" s="174"/>
      <c r="F285" s="178">
        <v>4.6900000000000004</v>
      </c>
      <c r="G285" s="178">
        <f t="shared" si="9"/>
        <v>31.266666666666669</v>
      </c>
      <c r="H285" s="178">
        <f t="shared" si="7"/>
        <v>1</v>
      </c>
      <c r="I285" s="178">
        <f t="shared" si="10"/>
        <v>31.266666666666669</v>
      </c>
      <c r="J285" s="106"/>
    </row>
    <row r="286" spans="1:10">
      <c r="A286" s="172"/>
      <c r="B286" s="172"/>
      <c r="C286" s="172"/>
      <c r="D286" s="182" t="s">
        <v>616</v>
      </c>
      <c r="E286" s="174"/>
      <c r="F286" s="178">
        <v>2.91</v>
      </c>
      <c r="G286" s="178">
        <f t="shared" si="9"/>
        <v>19.400000000000002</v>
      </c>
      <c r="H286" s="178">
        <f t="shared" si="7"/>
        <v>1</v>
      </c>
      <c r="I286" s="178">
        <f t="shared" si="10"/>
        <v>19.400000000000002</v>
      </c>
      <c r="J286" s="106"/>
    </row>
    <row r="287" spans="1:10">
      <c r="A287" s="172"/>
      <c r="B287" s="172"/>
      <c r="C287" s="172"/>
      <c r="D287" s="182" t="s">
        <v>616</v>
      </c>
      <c r="E287" s="174"/>
      <c r="F287" s="178">
        <v>1.5</v>
      </c>
      <c r="G287" s="178">
        <f t="shared" si="9"/>
        <v>10</v>
      </c>
      <c r="H287" s="178">
        <f t="shared" si="7"/>
        <v>1</v>
      </c>
      <c r="I287" s="178">
        <f t="shared" si="10"/>
        <v>10</v>
      </c>
      <c r="J287" s="106"/>
    </row>
    <row r="288" spans="1:10">
      <c r="A288" s="172"/>
      <c r="B288" s="172"/>
      <c r="C288" s="172"/>
      <c r="D288" s="182" t="s">
        <v>616</v>
      </c>
      <c r="E288" s="174"/>
      <c r="F288" s="178">
        <v>3.2</v>
      </c>
      <c r="G288" s="178">
        <f t="shared" si="9"/>
        <v>21.333333333333336</v>
      </c>
      <c r="H288" s="178">
        <f t="shared" si="7"/>
        <v>1</v>
      </c>
      <c r="I288" s="178">
        <f t="shared" si="10"/>
        <v>21.333333333333336</v>
      </c>
      <c r="J288" s="106"/>
    </row>
    <row r="289" spans="1:10">
      <c r="A289" s="172"/>
      <c r="B289" s="172"/>
      <c r="C289" s="172"/>
      <c r="D289" s="182" t="s">
        <v>616</v>
      </c>
      <c r="E289" s="174"/>
      <c r="F289" s="178">
        <v>1.5</v>
      </c>
      <c r="G289" s="178">
        <f t="shared" si="9"/>
        <v>10</v>
      </c>
      <c r="H289" s="178">
        <f t="shared" si="7"/>
        <v>1</v>
      </c>
      <c r="I289" s="178">
        <f t="shared" si="10"/>
        <v>10</v>
      </c>
      <c r="J289" s="106"/>
    </row>
    <row r="290" spans="1:10">
      <c r="A290" s="172"/>
      <c r="B290" s="172"/>
      <c r="C290" s="172"/>
      <c r="D290" s="182" t="s">
        <v>616</v>
      </c>
      <c r="E290" s="174"/>
      <c r="F290" s="178">
        <v>3.2</v>
      </c>
      <c r="G290" s="178">
        <f t="shared" si="9"/>
        <v>21.333333333333336</v>
      </c>
      <c r="H290" s="178">
        <f t="shared" si="7"/>
        <v>1</v>
      </c>
      <c r="I290" s="178">
        <f t="shared" si="10"/>
        <v>21.333333333333336</v>
      </c>
      <c r="J290" s="106"/>
    </row>
    <row r="291" spans="1:10">
      <c r="A291" s="172"/>
      <c r="B291" s="172"/>
      <c r="C291" s="172"/>
      <c r="D291" s="182" t="s">
        <v>616</v>
      </c>
      <c r="E291" s="174"/>
      <c r="F291" s="178">
        <v>4.3499999999999996</v>
      </c>
      <c r="G291" s="178">
        <f t="shared" si="9"/>
        <v>29</v>
      </c>
      <c r="H291" s="178">
        <f t="shared" si="7"/>
        <v>1</v>
      </c>
      <c r="I291" s="178">
        <f t="shared" si="10"/>
        <v>29</v>
      </c>
      <c r="J291" s="106"/>
    </row>
    <row r="292" spans="1:10">
      <c r="A292" s="172"/>
      <c r="B292" s="172"/>
      <c r="C292" s="172"/>
      <c r="D292" s="182" t="s">
        <v>616</v>
      </c>
      <c r="E292" s="174"/>
      <c r="F292" s="178">
        <v>2.7</v>
      </c>
      <c r="G292" s="178">
        <f t="shared" si="9"/>
        <v>18.000000000000004</v>
      </c>
      <c r="H292" s="178">
        <f t="shared" si="7"/>
        <v>1</v>
      </c>
      <c r="I292" s="178">
        <f t="shared" si="10"/>
        <v>18.000000000000004</v>
      </c>
      <c r="J292" s="106"/>
    </row>
    <row r="293" spans="1:10">
      <c r="A293" s="172"/>
      <c r="B293" s="172"/>
      <c r="C293" s="172"/>
      <c r="D293" s="182" t="s">
        <v>616</v>
      </c>
      <c r="E293" s="174"/>
      <c r="F293" s="178">
        <v>1.5</v>
      </c>
      <c r="G293" s="178">
        <f t="shared" si="9"/>
        <v>10</v>
      </c>
      <c r="H293" s="178">
        <f t="shared" si="7"/>
        <v>1</v>
      </c>
      <c r="I293" s="178">
        <f t="shared" si="10"/>
        <v>10</v>
      </c>
      <c r="J293" s="106"/>
    </row>
    <row r="294" spans="1:10">
      <c r="A294" s="172"/>
      <c r="B294" s="172"/>
      <c r="C294" s="172"/>
      <c r="D294" s="182" t="s">
        <v>616</v>
      </c>
      <c r="E294" s="174"/>
      <c r="F294" s="178">
        <v>3.2</v>
      </c>
      <c r="G294" s="178">
        <f t="shared" si="9"/>
        <v>21.333333333333336</v>
      </c>
      <c r="H294" s="178">
        <f t="shared" si="7"/>
        <v>1</v>
      </c>
      <c r="I294" s="178">
        <f t="shared" si="10"/>
        <v>21.333333333333336</v>
      </c>
      <c r="J294" s="106"/>
    </row>
    <row r="295" spans="1:10">
      <c r="A295" s="172"/>
      <c r="B295" s="172"/>
      <c r="C295" s="172"/>
      <c r="D295" s="182" t="s">
        <v>616</v>
      </c>
      <c r="E295" s="174"/>
      <c r="F295" s="178">
        <v>1.5</v>
      </c>
      <c r="G295" s="178">
        <f t="shared" si="9"/>
        <v>10</v>
      </c>
      <c r="H295" s="178">
        <f t="shared" si="7"/>
        <v>1</v>
      </c>
      <c r="I295" s="178">
        <f t="shared" si="10"/>
        <v>10</v>
      </c>
      <c r="J295" s="106"/>
    </row>
    <row r="296" spans="1:10">
      <c r="A296" s="172"/>
      <c r="B296" s="172"/>
      <c r="C296" s="172"/>
      <c r="D296" s="182" t="s">
        <v>616</v>
      </c>
      <c r="E296" s="174"/>
      <c r="F296" s="178">
        <v>3.2</v>
      </c>
      <c r="G296" s="178">
        <f t="shared" si="9"/>
        <v>21.333333333333336</v>
      </c>
      <c r="H296" s="178">
        <f t="shared" si="7"/>
        <v>1</v>
      </c>
      <c r="I296" s="178">
        <f t="shared" si="10"/>
        <v>21.333333333333336</v>
      </c>
      <c r="J296" s="106"/>
    </row>
    <row r="297" spans="1:10">
      <c r="A297" s="172"/>
      <c r="B297" s="172"/>
      <c r="C297" s="172"/>
      <c r="D297" s="182" t="s">
        <v>616</v>
      </c>
      <c r="E297" s="174"/>
      <c r="F297" s="178">
        <v>22.6</v>
      </c>
      <c r="G297" s="178">
        <f t="shared" si="9"/>
        <v>150.66666666666669</v>
      </c>
      <c r="H297" s="178">
        <f t="shared" si="7"/>
        <v>1</v>
      </c>
      <c r="I297" s="178">
        <f t="shared" si="10"/>
        <v>150.66666666666669</v>
      </c>
      <c r="J297" s="106"/>
    </row>
    <row r="298" spans="1:10">
      <c r="A298" s="172"/>
      <c r="B298" s="172"/>
      <c r="C298" s="172"/>
      <c r="D298" s="182" t="s">
        <v>616</v>
      </c>
      <c r="E298" s="174"/>
      <c r="F298" s="178">
        <v>27.98</v>
      </c>
      <c r="G298" s="178">
        <f t="shared" si="9"/>
        <v>186.53333333333333</v>
      </c>
      <c r="H298" s="178">
        <f t="shared" si="7"/>
        <v>1</v>
      </c>
      <c r="I298" s="178">
        <f t="shared" si="10"/>
        <v>186.53333333333333</v>
      </c>
      <c r="J298" s="106"/>
    </row>
    <row r="299" spans="1:10">
      <c r="A299" s="172"/>
      <c r="B299" s="172"/>
      <c r="C299" s="172"/>
      <c r="D299" s="182" t="s">
        <v>616</v>
      </c>
      <c r="E299" s="174"/>
      <c r="F299" s="178">
        <v>4.45</v>
      </c>
      <c r="G299" s="178">
        <f t="shared" si="9"/>
        <v>29.666666666666668</v>
      </c>
      <c r="H299" s="178">
        <f t="shared" ref="H299:H307" si="11">0.35+0.35+0.15+0.15</f>
        <v>1</v>
      </c>
      <c r="I299" s="178">
        <f t="shared" si="10"/>
        <v>29.666666666666668</v>
      </c>
      <c r="J299" s="106"/>
    </row>
    <row r="300" spans="1:10">
      <c r="A300" s="172"/>
      <c r="B300" s="172"/>
      <c r="C300" s="172"/>
      <c r="D300" s="182" t="s">
        <v>616</v>
      </c>
      <c r="E300" s="174"/>
      <c r="F300" s="178">
        <v>24.33</v>
      </c>
      <c r="G300" s="178">
        <f t="shared" si="9"/>
        <v>162.19999999999999</v>
      </c>
      <c r="H300" s="178">
        <f t="shared" si="11"/>
        <v>1</v>
      </c>
      <c r="I300" s="178">
        <f t="shared" si="10"/>
        <v>162.19999999999999</v>
      </c>
      <c r="J300" s="106"/>
    </row>
    <row r="301" spans="1:10">
      <c r="A301" s="172"/>
      <c r="B301" s="172"/>
      <c r="C301" s="172"/>
      <c r="D301" s="182" t="s">
        <v>616</v>
      </c>
      <c r="E301" s="174"/>
      <c r="F301" s="178">
        <v>28.28</v>
      </c>
      <c r="G301" s="178">
        <f t="shared" si="9"/>
        <v>188.53333333333336</v>
      </c>
      <c r="H301" s="178">
        <f t="shared" si="11"/>
        <v>1</v>
      </c>
      <c r="I301" s="178">
        <f t="shared" si="10"/>
        <v>188.53333333333336</v>
      </c>
      <c r="J301" s="106"/>
    </row>
    <row r="302" spans="1:10">
      <c r="A302" s="172"/>
      <c r="B302" s="172"/>
      <c r="C302" s="172"/>
      <c r="D302" s="182" t="s">
        <v>616</v>
      </c>
      <c r="E302" s="174"/>
      <c r="F302" s="178">
        <v>3.5</v>
      </c>
      <c r="G302" s="178">
        <f t="shared" si="9"/>
        <v>23.333333333333336</v>
      </c>
      <c r="H302" s="178">
        <f t="shared" si="11"/>
        <v>1</v>
      </c>
      <c r="I302" s="178">
        <f t="shared" si="10"/>
        <v>23.333333333333336</v>
      </c>
      <c r="J302" s="106"/>
    </row>
    <row r="303" spans="1:10">
      <c r="A303" s="172"/>
      <c r="B303" s="172"/>
      <c r="C303" s="172"/>
      <c r="D303" s="182" t="s">
        <v>616</v>
      </c>
      <c r="E303" s="174"/>
      <c r="F303" s="178">
        <v>1.35</v>
      </c>
      <c r="G303" s="178">
        <f t="shared" si="9"/>
        <v>9.0000000000000018</v>
      </c>
      <c r="H303" s="178">
        <f t="shared" si="11"/>
        <v>1</v>
      </c>
      <c r="I303" s="178">
        <f t="shared" si="10"/>
        <v>9.0000000000000018</v>
      </c>
      <c r="J303" s="106"/>
    </row>
    <row r="304" spans="1:10">
      <c r="A304" s="172"/>
      <c r="B304" s="172"/>
      <c r="C304" s="172"/>
      <c r="D304" s="182" t="s">
        <v>616</v>
      </c>
      <c r="E304" s="174"/>
      <c r="F304" s="178">
        <v>1.87</v>
      </c>
      <c r="G304" s="178">
        <f t="shared" si="9"/>
        <v>12.466666666666669</v>
      </c>
      <c r="H304" s="178">
        <f t="shared" si="11"/>
        <v>1</v>
      </c>
      <c r="I304" s="178">
        <f t="shared" si="10"/>
        <v>12.466666666666669</v>
      </c>
      <c r="J304" s="106"/>
    </row>
    <row r="305" spans="1:10">
      <c r="A305" s="172"/>
      <c r="B305" s="172"/>
      <c r="C305" s="172"/>
      <c r="D305" s="182" t="s">
        <v>616</v>
      </c>
      <c r="E305" s="174"/>
      <c r="F305" s="178">
        <v>1.5</v>
      </c>
      <c r="G305" s="178">
        <f t="shared" si="9"/>
        <v>10</v>
      </c>
      <c r="H305" s="178">
        <f t="shared" si="11"/>
        <v>1</v>
      </c>
      <c r="I305" s="178">
        <f t="shared" si="10"/>
        <v>10</v>
      </c>
      <c r="J305" s="106"/>
    </row>
    <row r="306" spans="1:10">
      <c r="A306" s="172"/>
      <c r="B306" s="172"/>
      <c r="C306" s="172"/>
      <c r="D306" s="182" t="s">
        <v>616</v>
      </c>
      <c r="E306" s="174"/>
      <c r="F306" s="178">
        <v>1.5</v>
      </c>
      <c r="G306" s="178">
        <f t="shared" si="9"/>
        <v>10</v>
      </c>
      <c r="H306" s="178">
        <f t="shared" si="11"/>
        <v>1</v>
      </c>
      <c r="I306" s="178">
        <f t="shared" si="10"/>
        <v>10</v>
      </c>
      <c r="J306" s="106"/>
    </row>
    <row r="307" spans="1:10">
      <c r="A307" s="172"/>
      <c r="B307" s="172"/>
      <c r="C307" s="172"/>
      <c r="D307" s="182" t="s">
        <v>616</v>
      </c>
      <c r="E307" s="174"/>
      <c r="F307" s="178">
        <v>1.5</v>
      </c>
      <c r="G307" s="178">
        <f t="shared" si="9"/>
        <v>10</v>
      </c>
      <c r="H307" s="178">
        <f t="shared" si="11"/>
        <v>1</v>
      </c>
      <c r="I307" s="178">
        <f t="shared" si="10"/>
        <v>10</v>
      </c>
      <c r="J307" s="106"/>
    </row>
    <row r="308" spans="1:10">
      <c r="A308" s="172"/>
      <c r="B308" s="172"/>
      <c r="C308" s="172"/>
      <c r="D308" s="173"/>
      <c r="E308" s="174"/>
      <c r="F308" s="9"/>
      <c r="G308" s="87"/>
      <c r="H308" s="86"/>
      <c r="I308" s="86"/>
      <c r="J308" s="106"/>
    </row>
    <row r="309" spans="1:10">
      <c r="A309" s="172"/>
      <c r="B309" s="172"/>
      <c r="C309" s="172"/>
      <c r="D309" s="173"/>
      <c r="E309" s="174"/>
      <c r="F309" s="9"/>
      <c r="G309" s="87"/>
      <c r="H309" s="178" t="s">
        <v>599</v>
      </c>
      <c r="I309" s="178">
        <f>SUM(I234:I307)</f>
        <v>3512.9333333333334</v>
      </c>
      <c r="J309" s="106"/>
    </row>
    <row r="310" spans="1:10">
      <c r="A310" s="172"/>
      <c r="B310" s="172"/>
      <c r="C310" s="172"/>
      <c r="D310" s="173"/>
      <c r="E310" s="174"/>
      <c r="F310" s="9"/>
      <c r="G310" s="87"/>
      <c r="H310" s="87" t="s">
        <v>625</v>
      </c>
      <c r="I310" s="183">
        <v>0.246</v>
      </c>
      <c r="J310" s="106"/>
    </row>
    <row r="311" spans="1:10">
      <c r="A311" s="302"/>
      <c r="B311" s="296"/>
      <c r="C311" s="296"/>
      <c r="D311" s="296"/>
      <c r="E311" s="296"/>
      <c r="F311" s="296"/>
      <c r="G311" s="296"/>
      <c r="H311" s="296"/>
      <c r="I311" s="296"/>
      <c r="J311" s="297"/>
    </row>
    <row r="312" spans="1:10" ht="45">
      <c r="A312" s="172" t="s">
        <v>92</v>
      </c>
      <c r="B312" s="172" t="s">
        <v>626</v>
      </c>
      <c r="C312" s="172" t="s">
        <v>25</v>
      </c>
      <c r="D312" s="173" t="s">
        <v>93</v>
      </c>
      <c r="E312" s="174" t="s">
        <v>69</v>
      </c>
      <c r="F312" s="9" t="s">
        <v>601</v>
      </c>
      <c r="G312" s="87" t="s">
        <v>600</v>
      </c>
      <c r="H312" s="86" t="s">
        <v>614</v>
      </c>
      <c r="I312" s="86" t="s">
        <v>605</v>
      </c>
      <c r="J312" s="106" t="s">
        <v>599</v>
      </c>
    </row>
    <row r="313" spans="1:10">
      <c r="A313" s="172"/>
      <c r="B313" s="172"/>
      <c r="C313" s="172"/>
      <c r="D313" s="182" t="s">
        <v>627</v>
      </c>
      <c r="E313" s="174"/>
      <c r="F313" s="178">
        <v>0.5</v>
      </c>
      <c r="G313" s="178">
        <v>0.5</v>
      </c>
      <c r="H313" s="178">
        <v>0.5</v>
      </c>
      <c r="I313" s="178">
        <f>(F313*G313*H313)*106</f>
        <v>13.25</v>
      </c>
      <c r="J313" s="242">
        <f>SUM(I313:I387)</f>
        <v>55.405199999999965</v>
      </c>
    </row>
    <row r="314" spans="1:10">
      <c r="A314" s="172"/>
      <c r="B314" s="172"/>
      <c r="C314" s="172"/>
      <c r="D314" s="182" t="s">
        <v>615</v>
      </c>
      <c r="E314" s="174"/>
      <c r="F314" s="178">
        <v>12.95</v>
      </c>
      <c r="G314" s="178">
        <v>0.4</v>
      </c>
      <c r="H314" s="178">
        <v>0.2</v>
      </c>
      <c r="I314" s="178">
        <f>F314*G314*H314</f>
        <v>1.036</v>
      </c>
      <c r="J314" s="106"/>
    </row>
    <row r="315" spans="1:10">
      <c r="A315" s="172"/>
      <c r="B315" s="172"/>
      <c r="C315" s="172"/>
      <c r="D315" s="182" t="s">
        <v>615</v>
      </c>
      <c r="E315" s="174"/>
      <c r="F315" s="178">
        <v>22.6</v>
      </c>
      <c r="G315" s="178">
        <v>0.4</v>
      </c>
      <c r="H315" s="178">
        <v>0.2</v>
      </c>
      <c r="I315" s="178">
        <f>F315*G315*H315</f>
        <v>1.8080000000000003</v>
      </c>
      <c r="J315" s="106"/>
    </row>
    <row r="316" spans="1:10">
      <c r="A316" s="172"/>
      <c r="B316" s="172"/>
      <c r="C316" s="172"/>
      <c r="D316" s="182" t="s">
        <v>615</v>
      </c>
      <c r="E316" s="174"/>
      <c r="F316" s="178">
        <v>8.1999999999999993</v>
      </c>
      <c r="G316" s="178">
        <v>0.4</v>
      </c>
      <c r="H316" s="178">
        <v>0.2</v>
      </c>
      <c r="I316" s="178">
        <f>F316*G316*H316</f>
        <v>0.65600000000000003</v>
      </c>
      <c r="J316" s="106"/>
    </row>
    <row r="317" spans="1:10">
      <c r="A317" s="172"/>
      <c r="B317" s="172"/>
      <c r="C317" s="172"/>
      <c r="D317" s="182" t="s">
        <v>615</v>
      </c>
      <c r="E317" s="174"/>
      <c r="F317" s="178">
        <v>25.9</v>
      </c>
      <c r="G317" s="178">
        <v>0.4</v>
      </c>
      <c r="H317" s="178">
        <v>0.2</v>
      </c>
      <c r="I317" s="178">
        <f>F317*G317*H317</f>
        <v>2.0720000000000001</v>
      </c>
      <c r="J317" s="106"/>
    </row>
    <row r="318" spans="1:10">
      <c r="A318" s="172"/>
      <c r="B318" s="172"/>
      <c r="C318" s="172"/>
      <c r="D318" s="182" t="s">
        <v>615</v>
      </c>
      <c r="E318" s="174"/>
      <c r="F318" s="178">
        <v>1</v>
      </c>
      <c r="G318" s="178">
        <v>0.4</v>
      </c>
      <c r="H318" s="178">
        <v>0.2</v>
      </c>
      <c r="I318" s="178">
        <f t="shared" ref="I318:I381" si="12">F318*G318*H318</f>
        <v>8.0000000000000016E-2</v>
      </c>
      <c r="J318" s="106"/>
    </row>
    <row r="319" spans="1:10">
      <c r="A319" s="172"/>
      <c r="B319" s="172"/>
      <c r="C319" s="172"/>
      <c r="D319" s="182" t="s">
        <v>615</v>
      </c>
      <c r="E319" s="174"/>
      <c r="F319" s="178">
        <v>8.1999999999999993</v>
      </c>
      <c r="G319" s="178">
        <v>0.4</v>
      </c>
      <c r="H319" s="178">
        <v>0.2</v>
      </c>
      <c r="I319" s="178">
        <f t="shared" si="12"/>
        <v>0.65600000000000003</v>
      </c>
      <c r="J319" s="106"/>
    </row>
    <row r="320" spans="1:10">
      <c r="A320" s="172"/>
      <c r="B320" s="172"/>
      <c r="C320" s="172"/>
      <c r="D320" s="182" t="s">
        <v>615</v>
      </c>
      <c r="E320" s="174"/>
      <c r="F320" s="178">
        <v>8.1999999999999993</v>
      </c>
      <c r="G320" s="178">
        <v>0.4</v>
      </c>
      <c r="H320" s="178">
        <v>0.2</v>
      </c>
      <c r="I320" s="178">
        <f t="shared" si="12"/>
        <v>0.65600000000000003</v>
      </c>
      <c r="J320" s="106"/>
    </row>
    <row r="321" spans="1:10">
      <c r="A321" s="172"/>
      <c r="B321" s="172"/>
      <c r="C321" s="172"/>
      <c r="D321" s="182" t="s">
        <v>615</v>
      </c>
      <c r="E321" s="174"/>
      <c r="F321" s="178">
        <v>2.15</v>
      </c>
      <c r="G321" s="178">
        <v>0.4</v>
      </c>
      <c r="H321" s="178">
        <v>0.2</v>
      </c>
      <c r="I321" s="178">
        <f t="shared" si="12"/>
        <v>0.17200000000000001</v>
      </c>
      <c r="J321" s="106"/>
    </row>
    <row r="322" spans="1:10">
      <c r="A322" s="172"/>
      <c r="B322" s="172"/>
      <c r="C322" s="172"/>
      <c r="D322" s="182" t="s">
        <v>615</v>
      </c>
      <c r="E322" s="174"/>
      <c r="F322" s="178">
        <v>3</v>
      </c>
      <c r="G322" s="178">
        <v>0.4</v>
      </c>
      <c r="H322" s="178">
        <v>0.2</v>
      </c>
      <c r="I322" s="178">
        <f t="shared" si="12"/>
        <v>0.24000000000000005</v>
      </c>
      <c r="J322" s="106"/>
    </row>
    <row r="323" spans="1:10">
      <c r="A323" s="172"/>
      <c r="B323" s="172"/>
      <c r="C323" s="172"/>
      <c r="D323" s="182" t="s">
        <v>615</v>
      </c>
      <c r="E323" s="174"/>
      <c r="F323" s="178">
        <v>5.2</v>
      </c>
      <c r="G323" s="178">
        <v>0.4</v>
      </c>
      <c r="H323" s="178">
        <v>0.2</v>
      </c>
      <c r="I323" s="178">
        <f t="shared" si="12"/>
        <v>0.41600000000000004</v>
      </c>
      <c r="J323" s="106"/>
    </row>
    <row r="324" spans="1:10">
      <c r="A324" s="172"/>
      <c r="B324" s="172"/>
      <c r="C324" s="172"/>
      <c r="D324" s="182" t="s">
        <v>615</v>
      </c>
      <c r="E324" s="174"/>
      <c r="F324" s="178">
        <v>1.8</v>
      </c>
      <c r="G324" s="178">
        <v>0.4</v>
      </c>
      <c r="H324" s="178">
        <v>0.2</v>
      </c>
      <c r="I324" s="178">
        <f t="shared" si="12"/>
        <v>0.14400000000000002</v>
      </c>
      <c r="J324" s="106"/>
    </row>
    <row r="325" spans="1:10">
      <c r="A325" s="172"/>
      <c r="B325" s="172"/>
      <c r="C325" s="172"/>
      <c r="D325" s="182" t="s">
        <v>615</v>
      </c>
      <c r="E325" s="174"/>
      <c r="F325" s="178">
        <v>1.5</v>
      </c>
      <c r="G325" s="178">
        <v>0.4</v>
      </c>
      <c r="H325" s="178">
        <v>0.2</v>
      </c>
      <c r="I325" s="178">
        <f t="shared" si="12"/>
        <v>0.12000000000000002</v>
      </c>
      <c r="J325" s="106"/>
    </row>
    <row r="326" spans="1:10">
      <c r="A326" s="172"/>
      <c r="B326" s="172"/>
      <c r="C326" s="172"/>
      <c r="D326" s="182" t="s">
        <v>615</v>
      </c>
      <c r="E326" s="174"/>
      <c r="F326" s="178">
        <v>2.15</v>
      </c>
      <c r="G326" s="178">
        <v>0.4</v>
      </c>
      <c r="H326" s="178">
        <v>0.2</v>
      </c>
      <c r="I326" s="178">
        <f t="shared" si="12"/>
        <v>0.17200000000000001</v>
      </c>
      <c r="J326" s="106"/>
    </row>
    <row r="327" spans="1:10">
      <c r="A327" s="172"/>
      <c r="B327" s="172"/>
      <c r="C327" s="172"/>
      <c r="D327" s="182" t="s">
        <v>615</v>
      </c>
      <c r="E327" s="174"/>
      <c r="F327" s="178">
        <v>8.1999999999999993</v>
      </c>
      <c r="G327" s="178">
        <v>0.4</v>
      </c>
      <c r="H327" s="178">
        <v>0.2</v>
      </c>
      <c r="I327" s="178">
        <f t="shared" si="12"/>
        <v>0.65600000000000003</v>
      </c>
      <c r="J327" s="106"/>
    </row>
    <row r="328" spans="1:10">
      <c r="A328" s="172"/>
      <c r="B328" s="172"/>
      <c r="C328" s="172"/>
      <c r="D328" s="182" t="s">
        <v>615</v>
      </c>
      <c r="E328" s="174"/>
      <c r="F328" s="178">
        <v>8.1999999999999993</v>
      </c>
      <c r="G328" s="178">
        <v>0.4</v>
      </c>
      <c r="H328" s="178">
        <v>0.2</v>
      </c>
      <c r="I328" s="178">
        <f t="shared" si="12"/>
        <v>0.65600000000000003</v>
      </c>
      <c r="J328" s="106"/>
    </row>
    <row r="329" spans="1:10">
      <c r="A329" s="172"/>
      <c r="B329" s="172"/>
      <c r="C329" s="172"/>
      <c r="D329" s="182" t="s">
        <v>615</v>
      </c>
      <c r="E329" s="174"/>
      <c r="F329" s="178">
        <v>8.1999999999999993</v>
      </c>
      <c r="G329" s="178">
        <v>0.4</v>
      </c>
      <c r="H329" s="178">
        <v>0.2</v>
      </c>
      <c r="I329" s="178">
        <f t="shared" si="12"/>
        <v>0.65600000000000003</v>
      </c>
      <c r="J329" s="106"/>
    </row>
    <row r="330" spans="1:10">
      <c r="A330" s="172"/>
      <c r="B330" s="172"/>
      <c r="C330" s="172"/>
      <c r="D330" s="182" t="s">
        <v>615</v>
      </c>
      <c r="E330" s="174"/>
      <c r="F330" s="178">
        <v>29.55</v>
      </c>
      <c r="G330" s="178">
        <v>0.4</v>
      </c>
      <c r="H330" s="178">
        <v>0.2</v>
      </c>
      <c r="I330" s="178">
        <f t="shared" si="12"/>
        <v>2.3640000000000003</v>
      </c>
      <c r="J330" s="106"/>
    </row>
    <row r="331" spans="1:10">
      <c r="A331" s="172"/>
      <c r="B331" s="172"/>
      <c r="C331" s="172"/>
      <c r="D331" s="182" t="s">
        <v>615</v>
      </c>
      <c r="E331" s="174"/>
      <c r="F331" s="178">
        <v>26.2</v>
      </c>
      <c r="G331" s="178">
        <v>0.4</v>
      </c>
      <c r="H331" s="178">
        <v>0.2</v>
      </c>
      <c r="I331" s="178">
        <f t="shared" si="12"/>
        <v>2.0960000000000001</v>
      </c>
      <c r="J331" s="106"/>
    </row>
    <row r="332" spans="1:10">
      <c r="A332" s="172"/>
      <c r="B332" s="172"/>
      <c r="C332" s="172"/>
      <c r="D332" s="182" t="s">
        <v>615</v>
      </c>
      <c r="E332" s="174"/>
      <c r="F332" s="178">
        <v>6.55</v>
      </c>
      <c r="G332" s="178">
        <v>0.4</v>
      </c>
      <c r="H332" s="178">
        <v>0.2</v>
      </c>
      <c r="I332" s="178">
        <f t="shared" si="12"/>
        <v>0.52400000000000002</v>
      </c>
      <c r="J332" s="106"/>
    </row>
    <row r="333" spans="1:10">
      <c r="A333" s="172"/>
      <c r="B333" s="172"/>
      <c r="C333" s="172"/>
      <c r="D333" s="182" t="s">
        <v>615</v>
      </c>
      <c r="E333" s="174"/>
      <c r="F333" s="178">
        <v>9.15</v>
      </c>
      <c r="G333" s="178">
        <v>0.4</v>
      </c>
      <c r="H333" s="178">
        <v>0.2</v>
      </c>
      <c r="I333" s="178">
        <f t="shared" si="12"/>
        <v>0.7320000000000001</v>
      </c>
      <c r="J333" s="106"/>
    </row>
    <row r="334" spans="1:10">
      <c r="A334" s="172"/>
      <c r="B334" s="172"/>
      <c r="C334" s="172"/>
      <c r="D334" s="182" t="s">
        <v>615</v>
      </c>
      <c r="E334" s="174"/>
      <c r="F334" s="178">
        <v>7.9</v>
      </c>
      <c r="G334" s="178">
        <v>0.4</v>
      </c>
      <c r="H334" s="178">
        <v>0.2</v>
      </c>
      <c r="I334" s="178">
        <f t="shared" si="12"/>
        <v>0.63200000000000012</v>
      </c>
      <c r="J334" s="106"/>
    </row>
    <row r="335" spans="1:10">
      <c r="A335" s="172"/>
      <c r="B335" s="172"/>
      <c r="C335" s="172"/>
      <c r="D335" s="182" t="s">
        <v>615</v>
      </c>
      <c r="E335" s="174"/>
      <c r="F335" s="178">
        <v>9.15</v>
      </c>
      <c r="G335" s="178">
        <v>0.4</v>
      </c>
      <c r="H335" s="178">
        <v>0.2</v>
      </c>
      <c r="I335" s="178">
        <f t="shared" si="12"/>
        <v>0.7320000000000001</v>
      </c>
      <c r="J335" s="106"/>
    </row>
    <row r="336" spans="1:10">
      <c r="A336" s="172"/>
      <c r="B336" s="172"/>
      <c r="C336" s="172"/>
      <c r="D336" s="182" t="s">
        <v>615</v>
      </c>
      <c r="E336" s="174"/>
      <c r="F336" s="178">
        <v>11.15</v>
      </c>
      <c r="G336" s="178">
        <v>0.4</v>
      </c>
      <c r="H336" s="178">
        <v>0.2</v>
      </c>
      <c r="I336" s="178">
        <f t="shared" si="12"/>
        <v>0.89200000000000002</v>
      </c>
      <c r="J336" s="106"/>
    </row>
    <row r="337" spans="1:10">
      <c r="A337" s="172"/>
      <c r="B337" s="172"/>
      <c r="C337" s="172"/>
      <c r="D337" s="182" t="s">
        <v>615</v>
      </c>
      <c r="E337" s="174"/>
      <c r="F337" s="178">
        <v>1.8</v>
      </c>
      <c r="G337" s="178">
        <v>0.4</v>
      </c>
      <c r="H337" s="178">
        <v>0.2</v>
      </c>
      <c r="I337" s="178">
        <f t="shared" si="12"/>
        <v>0.14400000000000002</v>
      </c>
      <c r="J337" s="106"/>
    </row>
    <row r="338" spans="1:10">
      <c r="A338" s="172"/>
      <c r="B338" s="172"/>
      <c r="C338" s="172"/>
      <c r="D338" s="182" t="s">
        <v>615</v>
      </c>
      <c r="E338" s="174"/>
      <c r="F338" s="178">
        <v>11.3</v>
      </c>
      <c r="G338" s="178">
        <v>0.4</v>
      </c>
      <c r="H338" s="178">
        <v>0.2</v>
      </c>
      <c r="I338" s="178">
        <f t="shared" si="12"/>
        <v>0.90400000000000014</v>
      </c>
      <c r="J338" s="106"/>
    </row>
    <row r="339" spans="1:10">
      <c r="A339" s="172"/>
      <c r="B339" s="172"/>
      <c r="C339" s="172"/>
      <c r="D339" s="182" t="s">
        <v>615</v>
      </c>
      <c r="E339" s="174"/>
      <c r="F339" s="178">
        <v>12.95</v>
      </c>
      <c r="G339" s="178">
        <v>0.4</v>
      </c>
      <c r="H339" s="178">
        <v>0.2</v>
      </c>
      <c r="I339" s="178">
        <f t="shared" si="12"/>
        <v>1.036</v>
      </c>
      <c r="J339" s="106"/>
    </row>
    <row r="340" spans="1:10">
      <c r="A340" s="172"/>
      <c r="B340" s="172"/>
      <c r="C340" s="172"/>
      <c r="D340" s="182" t="s">
        <v>615</v>
      </c>
      <c r="E340" s="174"/>
      <c r="F340" s="178">
        <v>1.8</v>
      </c>
      <c r="G340" s="178">
        <v>0.4</v>
      </c>
      <c r="H340" s="178">
        <v>0.2</v>
      </c>
      <c r="I340" s="178">
        <f t="shared" si="12"/>
        <v>0.14400000000000002</v>
      </c>
      <c r="J340" s="106"/>
    </row>
    <row r="341" spans="1:10">
      <c r="A341" s="172"/>
      <c r="B341" s="172"/>
      <c r="C341" s="172"/>
      <c r="D341" s="182" t="s">
        <v>615</v>
      </c>
      <c r="E341" s="174"/>
      <c r="F341" s="178">
        <v>2.15</v>
      </c>
      <c r="G341" s="178">
        <v>0.4</v>
      </c>
      <c r="H341" s="178">
        <v>0.2</v>
      </c>
      <c r="I341" s="178">
        <f t="shared" si="12"/>
        <v>0.17200000000000001</v>
      </c>
      <c r="J341" s="106"/>
    </row>
    <row r="342" spans="1:10">
      <c r="A342" s="172"/>
      <c r="B342" s="172"/>
      <c r="C342" s="172"/>
      <c r="D342" s="182" t="s">
        <v>615</v>
      </c>
      <c r="E342" s="174"/>
      <c r="F342" s="178">
        <v>7.3</v>
      </c>
      <c r="G342" s="178">
        <v>0.4</v>
      </c>
      <c r="H342" s="178">
        <v>0.2</v>
      </c>
      <c r="I342" s="178">
        <f t="shared" si="12"/>
        <v>0.58399999999999996</v>
      </c>
      <c r="J342" s="106"/>
    </row>
    <row r="343" spans="1:10">
      <c r="A343" s="172"/>
      <c r="B343" s="172"/>
      <c r="C343" s="172"/>
      <c r="D343" s="182" t="s">
        <v>615</v>
      </c>
      <c r="E343" s="174"/>
      <c r="F343" s="178">
        <v>3.8</v>
      </c>
      <c r="G343" s="178">
        <v>0.4</v>
      </c>
      <c r="H343" s="178">
        <v>0.2</v>
      </c>
      <c r="I343" s="178">
        <f t="shared" si="12"/>
        <v>0.30400000000000005</v>
      </c>
      <c r="J343" s="106"/>
    </row>
    <row r="344" spans="1:10">
      <c r="A344" s="172"/>
      <c r="B344" s="172"/>
      <c r="C344" s="172"/>
      <c r="D344" s="182" t="s">
        <v>615</v>
      </c>
      <c r="E344" s="174"/>
      <c r="F344" s="178">
        <v>2.15</v>
      </c>
      <c r="G344" s="178">
        <v>0.4</v>
      </c>
      <c r="H344" s="178">
        <v>0.2</v>
      </c>
      <c r="I344" s="178">
        <f t="shared" si="12"/>
        <v>0.17200000000000001</v>
      </c>
      <c r="J344" s="106"/>
    </row>
    <row r="345" spans="1:10">
      <c r="A345" s="172"/>
      <c r="B345" s="172"/>
      <c r="C345" s="172"/>
      <c r="D345" s="182" t="s">
        <v>615</v>
      </c>
      <c r="E345" s="174"/>
      <c r="F345" s="178">
        <v>12.95</v>
      </c>
      <c r="G345" s="178">
        <v>0.4</v>
      </c>
      <c r="H345" s="178">
        <v>0.2</v>
      </c>
      <c r="I345" s="178">
        <f t="shared" si="12"/>
        <v>1.036</v>
      </c>
      <c r="J345" s="106"/>
    </row>
    <row r="346" spans="1:10">
      <c r="A346" s="172"/>
      <c r="B346" s="172"/>
      <c r="C346" s="172"/>
      <c r="D346" s="182" t="s">
        <v>616</v>
      </c>
      <c r="E346" s="174"/>
      <c r="F346" s="178">
        <v>7.32</v>
      </c>
      <c r="G346" s="178">
        <v>0.4</v>
      </c>
      <c r="H346" s="178">
        <v>0.2</v>
      </c>
      <c r="I346" s="178">
        <f t="shared" si="12"/>
        <v>0.58560000000000012</v>
      </c>
      <c r="J346" s="106"/>
    </row>
    <row r="347" spans="1:10">
      <c r="A347" s="172"/>
      <c r="B347" s="172"/>
      <c r="C347" s="172"/>
      <c r="D347" s="182" t="s">
        <v>616</v>
      </c>
      <c r="E347" s="174"/>
      <c r="F347" s="178">
        <v>5.29</v>
      </c>
      <c r="G347" s="178">
        <v>0.4</v>
      </c>
      <c r="H347" s="178">
        <v>0.2</v>
      </c>
      <c r="I347" s="178">
        <f t="shared" si="12"/>
        <v>0.42320000000000002</v>
      </c>
      <c r="J347" s="106"/>
    </row>
    <row r="348" spans="1:10">
      <c r="A348" s="172"/>
      <c r="B348" s="172"/>
      <c r="C348" s="172"/>
      <c r="D348" s="182" t="s">
        <v>616</v>
      </c>
      <c r="E348" s="174"/>
      <c r="F348" s="178">
        <v>5.29</v>
      </c>
      <c r="G348" s="178">
        <v>0.4</v>
      </c>
      <c r="H348" s="178">
        <v>0.2</v>
      </c>
      <c r="I348" s="178">
        <f t="shared" si="12"/>
        <v>0.42320000000000002</v>
      </c>
      <c r="J348" s="106"/>
    </row>
    <row r="349" spans="1:10">
      <c r="A349" s="172"/>
      <c r="B349" s="172"/>
      <c r="C349" s="172"/>
      <c r="D349" s="182" t="s">
        <v>616</v>
      </c>
      <c r="E349" s="174"/>
      <c r="F349" s="178">
        <v>1.87</v>
      </c>
      <c r="G349" s="178">
        <v>0.4</v>
      </c>
      <c r="H349" s="178">
        <v>0.2</v>
      </c>
      <c r="I349" s="178">
        <f t="shared" si="12"/>
        <v>0.14960000000000004</v>
      </c>
      <c r="J349" s="106"/>
    </row>
    <row r="350" spans="1:10">
      <c r="A350" s="172"/>
      <c r="B350" s="172"/>
      <c r="C350" s="172"/>
      <c r="D350" s="182" t="s">
        <v>616</v>
      </c>
      <c r="E350" s="174"/>
      <c r="F350" s="178">
        <v>3.27</v>
      </c>
      <c r="G350" s="178">
        <v>0.4</v>
      </c>
      <c r="H350" s="178">
        <v>0.2</v>
      </c>
      <c r="I350" s="178">
        <f t="shared" si="12"/>
        <v>0.2616</v>
      </c>
      <c r="J350" s="106"/>
    </row>
    <row r="351" spans="1:10">
      <c r="A351" s="172"/>
      <c r="B351" s="172"/>
      <c r="C351" s="172"/>
      <c r="D351" s="182" t="s">
        <v>616</v>
      </c>
      <c r="E351" s="174"/>
      <c r="F351" s="178">
        <v>5.5</v>
      </c>
      <c r="G351" s="178">
        <v>0.4</v>
      </c>
      <c r="H351" s="178">
        <v>0.2</v>
      </c>
      <c r="I351" s="178">
        <f t="shared" si="12"/>
        <v>0.44000000000000006</v>
      </c>
      <c r="J351" s="106"/>
    </row>
    <row r="352" spans="1:10">
      <c r="A352" s="172"/>
      <c r="B352" s="172"/>
      <c r="C352" s="172"/>
      <c r="D352" s="182" t="s">
        <v>616</v>
      </c>
      <c r="E352" s="174"/>
      <c r="F352" s="178">
        <v>5.56</v>
      </c>
      <c r="G352" s="178">
        <v>0.4</v>
      </c>
      <c r="H352" s="178">
        <v>0.2</v>
      </c>
      <c r="I352" s="178">
        <f t="shared" si="12"/>
        <v>0.44479999999999997</v>
      </c>
      <c r="J352" s="106"/>
    </row>
    <row r="353" spans="1:10">
      <c r="A353" s="172"/>
      <c r="B353" s="172"/>
      <c r="C353" s="172"/>
      <c r="D353" s="182" t="s">
        <v>616</v>
      </c>
      <c r="E353" s="174"/>
      <c r="F353" s="178">
        <v>5.56</v>
      </c>
      <c r="G353" s="178">
        <v>0.4</v>
      </c>
      <c r="H353" s="178">
        <v>0.2</v>
      </c>
      <c r="I353" s="178">
        <f t="shared" si="12"/>
        <v>0.44479999999999997</v>
      </c>
      <c r="J353" s="106"/>
    </row>
    <row r="354" spans="1:10">
      <c r="A354" s="172"/>
      <c r="B354" s="172"/>
      <c r="C354" s="172"/>
      <c r="D354" s="182" t="s">
        <v>616</v>
      </c>
      <c r="E354" s="174"/>
      <c r="F354" s="178">
        <v>5.56</v>
      </c>
      <c r="G354" s="178">
        <v>0.4</v>
      </c>
      <c r="H354" s="178">
        <v>0.2</v>
      </c>
      <c r="I354" s="178">
        <f t="shared" si="12"/>
        <v>0.44479999999999997</v>
      </c>
      <c r="J354" s="106"/>
    </row>
    <row r="355" spans="1:10">
      <c r="A355" s="172"/>
      <c r="B355" s="172"/>
      <c r="C355" s="172"/>
      <c r="D355" s="182" t="s">
        <v>616</v>
      </c>
      <c r="E355" s="174"/>
      <c r="F355" s="178">
        <v>4.12</v>
      </c>
      <c r="G355" s="178">
        <v>0.4</v>
      </c>
      <c r="H355" s="178">
        <v>0.2</v>
      </c>
      <c r="I355" s="178">
        <f t="shared" si="12"/>
        <v>0.32960000000000006</v>
      </c>
      <c r="J355" s="106"/>
    </row>
    <row r="356" spans="1:10">
      <c r="A356" s="172"/>
      <c r="B356" s="172"/>
      <c r="C356" s="172"/>
      <c r="D356" s="182" t="s">
        <v>616</v>
      </c>
      <c r="E356" s="174"/>
      <c r="F356" s="178">
        <v>2.65</v>
      </c>
      <c r="G356" s="178">
        <v>0.4</v>
      </c>
      <c r="H356" s="178">
        <v>0.2</v>
      </c>
      <c r="I356" s="178">
        <f t="shared" si="12"/>
        <v>0.21200000000000002</v>
      </c>
      <c r="J356" s="106"/>
    </row>
    <row r="357" spans="1:10">
      <c r="A357" s="172"/>
      <c r="B357" s="172"/>
      <c r="C357" s="172"/>
      <c r="D357" s="182" t="s">
        <v>616</v>
      </c>
      <c r="E357" s="174"/>
      <c r="F357" s="178">
        <v>4.16</v>
      </c>
      <c r="G357" s="178">
        <v>0.4</v>
      </c>
      <c r="H357" s="178">
        <v>0.2</v>
      </c>
      <c r="I357" s="178">
        <f t="shared" si="12"/>
        <v>0.33280000000000004</v>
      </c>
      <c r="J357" s="106"/>
    </row>
    <row r="358" spans="1:10">
      <c r="A358" s="172"/>
      <c r="B358" s="172"/>
      <c r="C358" s="172"/>
      <c r="D358" s="182" t="s">
        <v>616</v>
      </c>
      <c r="E358" s="174"/>
      <c r="F358" s="178">
        <v>4.16</v>
      </c>
      <c r="G358" s="178">
        <v>0.4</v>
      </c>
      <c r="H358" s="178">
        <v>0.2</v>
      </c>
      <c r="I358" s="178">
        <f t="shared" si="12"/>
        <v>0.33280000000000004</v>
      </c>
      <c r="J358" s="106"/>
    </row>
    <row r="359" spans="1:10">
      <c r="A359" s="172"/>
      <c r="B359" s="172"/>
      <c r="C359" s="172"/>
      <c r="D359" s="182" t="s">
        <v>616</v>
      </c>
      <c r="E359" s="174"/>
      <c r="F359" s="178">
        <v>3.49</v>
      </c>
      <c r="G359" s="178">
        <v>0.4</v>
      </c>
      <c r="H359" s="178">
        <v>0.2</v>
      </c>
      <c r="I359" s="178">
        <f t="shared" si="12"/>
        <v>0.27920000000000006</v>
      </c>
      <c r="J359" s="106"/>
    </row>
    <row r="360" spans="1:10">
      <c r="A360" s="172"/>
      <c r="B360" s="172"/>
      <c r="C360" s="172"/>
      <c r="D360" s="182" t="s">
        <v>616</v>
      </c>
      <c r="E360" s="174"/>
      <c r="F360" s="178">
        <v>3.33</v>
      </c>
      <c r="G360" s="178">
        <v>0.4</v>
      </c>
      <c r="H360" s="178">
        <v>0.2</v>
      </c>
      <c r="I360" s="178">
        <f t="shared" si="12"/>
        <v>0.26640000000000003</v>
      </c>
      <c r="J360" s="106"/>
    </row>
    <row r="361" spans="1:10">
      <c r="A361" s="172"/>
      <c r="B361" s="172"/>
      <c r="C361" s="172"/>
      <c r="D361" s="182" t="s">
        <v>616</v>
      </c>
      <c r="E361" s="174"/>
      <c r="F361" s="178">
        <v>1.54</v>
      </c>
      <c r="G361" s="178">
        <v>0.4</v>
      </c>
      <c r="H361" s="178">
        <v>0.2</v>
      </c>
      <c r="I361" s="178">
        <f t="shared" si="12"/>
        <v>0.12320000000000003</v>
      </c>
      <c r="J361" s="106"/>
    </row>
    <row r="362" spans="1:10">
      <c r="A362" s="172"/>
      <c r="B362" s="172"/>
      <c r="C362" s="172"/>
      <c r="D362" s="182" t="s">
        <v>616</v>
      </c>
      <c r="E362" s="174"/>
      <c r="F362" s="178">
        <v>1.54</v>
      </c>
      <c r="G362" s="178">
        <v>0.4</v>
      </c>
      <c r="H362" s="178">
        <v>0.2</v>
      </c>
      <c r="I362" s="178">
        <f t="shared" si="12"/>
        <v>0.12320000000000003</v>
      </c>
      <c r="J362" s="106"/>
    </row>
    <row r="363" spans="1:10">
      <c r="A363" s="172"/>
      <c r="B363" s="172"/>
      <c r="C363" s="172"/>
      <c r="D363" s="182" t="s">
        <v>616</v>
      </c>
      <c r="E363" s="174"/>
      <c r="F363" s="178">
        <v>10.56</v>
      </c>
      <c r="G363" s="178">
        <v>0.4</v>
      </c>
      <c r="H363" s="178">
        <v>0.2</v>
      </c>
      <c r="I363" s="178">
        <f t="shared" si="12"/>
        <v>0.84480000000000011</v>
      </c>
      <c r="J363" s="106"/>
    </row>
    <row r="364" spans="1:10">
      <c r="A364" s="172"/>
      <c r="B364" s="172"/>
      <c r="C364" s="172"/>
      <c r="D364" s="182" t="s">
        <v>616</v>
      </c>
      <c r="E364" s="174"/>
      <c r="F364" s="178">
        <v>10.56</v>
      </c>
      <c r="G364" s="178">
        <v>0.4</v>
      </c>
      <c r="H364" s="178">
        <v>0.2</v>
      </c>
      <c r="I364" s="178">
        <f t="shared" si="12"/>
        <v>0.84480000000000011</v>
      </c>
      <c r="J364" s="106"/>
    </row>
    <row r="365" spans="1:10">
      <c r="A365" s="172"/>
      <c r="B365" s="172"/>
      <c r="C365" s="172"/>
      <c r="D365" s="182" t="s">
        <v>616</v>
      </c>
      <c r="E365" s="174"/>
      <c r="F365" s="178">
        <v>4.6900000000000004</v>
      </c>
      <c r="G365" s="178">
        <v>0.4</v>
      </c>
      <c r="H365" s="178">
        <v>0.2</v>
      </c>
      <c r="I365" s="178">
        <f t="shared" si="12"/>
        <v>0.37520000000000009</v>
      </c>
      <c r="J365" s="106"/>
    </row>
    <row r="366" spans="1:10">
      <c r="A366" s="172"/>
      <c r="B366" s="172"/>
      <c r="C366" s="172"/>
      <c r="D366" s="182" t="s">
        <v>616</v>
      </c>
      <c r="E366" s="174"/>
      <c r="F366" s="178">
        <v>2.91</v>
      </c>
      <c r="G366" s="178">
        <v>0.4</v>
      </c>
      <c r="H366" s="178">
        <v>0.2</v>
      </c>
      <c r="I366" s="178">
        <f t="shared" si="12"/>
        <v>0.23280000000000003</v>
      </c>
      <c r="J366" s="106"/>
    </row>
    <row r="367" spans="1:10">
      <c r="A367" s="172"/>
      <c r="B367" s="172"/>
      <c r="C367" s="172"/>
      <c r="D367" s="182" t="s">
        <v>616</v>
      </c>
      <c r="E367" s="174"/>
      <c r="F367" s="178">
        <v>1.5</v>
      </c>
      <c r="G367" s="178">
        <v>0.4</v>
      </c>
      <c r="H367" s="178">
        <v>0.2</v>
      </c>
      <c r="I367" s="178">
        <f t="shared" si="12"/>
        <v>0.12000000000000002</v>
      </c>
      <c r="J367" s="106"/>
    </row>
    <row r="368" spans="1:10">
      <c r="A368" s="172"/>
      <c r="B368" s="172"/>
      <c r="C368" s="172"/>
      <c r="D368" s="182" t="s">
        <v>616</v>
      </c>
      <c r="E368" s="174"/>
      <c r="F368" s="178">
        <v>3.2</v>
      </c>
      <c r="G368" s="178">
        <v>0.4</v>
      </c>
      <c r="H368" s="178">
        <v>0.2</v>
      </c>
      <c r="I368" s="178">
        <f t="shared" si="12"/>
        <v>0.25600000000000006</v>
      </c>
      <c r="J368" s="106"/>
    </row>
    <row r="369" spans="1:10">
      <c r="A369" s="172"/>
      <c r="B369" s="172"/>
      <c r="C369" s="172"/>
      <c r="D369" s="182" t="s">
        <v>616</v>
      </c>
      <c r="E369" s="174"/>
      <c r="F369" s="178">
        <v>1.5</v>
      </c>
      <c r="G369" s="178">
        <v>0.4</v>
      </c>
      <c r="H369" s="178">
        <v>0.2</v>
      </c>
      <c r="I369" s="178">
        <f t="shared" si="12"/>
        <v>0.12000000000000002</v>
      </c>
      <c r="J369" s="106"/>
    </row>
    <row r="370" spans="1:10">
      <c r="A370" s="172"/>
      <c r="B370" s="172"/>
      <c r="C370" s="172"/>
      <c r="D370" s="182" t="s">
        <v>616</v>
      </c>
      <c r="E370" s="174"/>
      <c r="F370" s="178">
        <v>3.2</v>
      </c>
      <c r="G370" s="178">
        <v>0.4</v>
      </c>
      <c r="H370" s="178">
        <v>0.2</v>
      </c>
      <c r="I370" s="178">
        <f t="shared" si="12"/>
        <v>0.25600000000000006</v>
      </c>
      <c r="J370" s="106"/>
    </row>
    <row r="371" spans="1:10">
      <c r="A371" s="172"/>
      <c r="B371" s="172"/>
      <c r="C371" s="172"/>
      <c r="D371" s="182" t="s">
        <v>616</v>
      </c>
      <c r="E371" s="174"/>
      <c r="F371" s="178">
        <v>4.3499999999999996</v>
      </c>
      <c r="G371" s="178">
        <v>0.4</v>
      </c>
      <c r="H371" s="178">
        <v>0.2</v>
      </c>
      <c r="I371" s="178">
        <f t="shared" si="12"/>
        <v>0.34800000000000003</v>
      </c>
      <c r="J371" s="106"/>
    </row>
    <row r="372" spans="1:10">
      <c r="A372" s="172"/>
      <c r="B372" s="172"/>
      <c r="C372" s="172"/>
      <c r="D372" s="182" t="s">
        <v>616</v>
      </c>
      <c r="E372" s="174"/>
      <c r="F372" s="178">
        <v>2.7</v>
      </c>
      <c r="G372" s="178">
        <v>0.4</v>
      </c>
      <c r="H372" s="178">
        <v>0.2</v>
      </c>
      <c r="I372" s="178">
        <f t="shared" si="12"/>
        <v>0.21600000000000003</v>
      </c>
      <c r="J372" s="106"/>
    </row>
    <row r="373" spans="1:10">
      <c r="A373" s="172"/>
      <c r="B373" s="172"/>
      <c r="C373" s="172"/>
      <c r="D373" s="182" t="s">
        <v>616</v>
      </c>
      <c r="E373" s="174"/>
      <c r="F373" s="178">
        <v>1.5</v>
      </c>
      <c r="G373" s="178">
        <v>0.4</v>
      </c>
      <c r="H373" s="178">
        <v>0.2</v>
      </c>
      <c r="I373" s="178">
        <f t="shared" si="12"/>
        <v>0.12000000000000002</v>
      </c>
      <c r="J373" s="106"/>
    </row>
    <row r="374" spans="1:10">
      <c r="A374" s="172"/>
      <c r="B374" s="172"/>
      <c r="C374" s="172"/>
      <c r="D374" s="182" t="s">
        <v>616</v>
      </c>
      <c r="E374" s="174"/>
      <c r="F374" s="178">
        <v>3.2</v>
      </c>
      <c r="G374" s="178">
        <v>0.4</v>
      </c>
      <c r="H374" s="178">
        <v>0.2</v>
      </c>
      <c r="I374" s="178">
        <f t="shared" si="12"/>
        <v>0.25600000000000006</v>
      </c>
      <c r="J374" s="106"/>
    </row>
    <row r="375" spans="1:10">
      <c r="A375" s="172"/>
      <c r="B375" s="172"/>
      <c r="C375" s="172"/>
      <c r="D375" s="182" t="s">
        <v>616</v>
      </c>
      <c r="E375" s="174"/>
      <c r="F375" s="178">
        <v>1.5</v>
      </c>
      <c r="G375" s="178">
        <v>0.4</v>
      </c>
      <c r="H375" s="178">
        <v>0.2</v>
      </c>
      <c r="I375" s="178">
        <f t="shared" si="12"/>
        <v>0.12000000000000002</v>
      </c>
      <c r="J375" s="106"/>
    </row>
    <row r="376" spans="1:10">
      <c r="A376" s="172"/>
      <c r="B376" s="172"/>
      <c r="C376" s="172"/>
      <c r="D376" s="182" t="s">
        <v>616</v>
      </c>
      <c r="E376" s="174"/>
      <c r="F376" s="178">
        <v>3.2</v>
      </c>
      <c r="G376" s="178">
        <v>0.4</v>
      </c>
      <c r="H376" s="178">
        <v>0.2</v>
      </c>
      <c r="I376" s="178">
        <f t="shared" si="12"/>
        <v>0.25600000000000006</v>
      </c>
      <c r="J376" s="106"/>
    </row>
    <row r="377" spans="1:10">
      <c r="A377" s="172"/>
      <c r="B377" s="172"/>
      <c r="C377" s="172"/>
      <c r="D377" s="182" t="s">
        <v>616</v>
      </c>
      <c r="E377" s="174"/>
      <c r="F377" s="178">
        <v>22.6</v>
      </c>
      <c r="G377" s="178">
        <v>0.4</v>
      </c>
      <c r="H377" s="178">
        <v>0.2</v>
      </c>
      <c r="I377" s="178">
        <f t="shared" si="12"/>
        <v>1.8080000000000003</v>
      </c>
      <c r="J377" s="106"/>
    </row>
    <row r="378" spans="1:10">
      <c r="A378" s="172"/>
      <c r="B378" s="172"/>
      <c r="C378" s="172"/>
      <c r="D378" s="182" t="s">
        <v>616</v>
      </c>
      <c r="E378" s="174"/>
      <c r="F378" s="178">
        <v>27.98</v>
      </c>
      <c r="G378" s="178">
        <v>0.4</v>
      </c>
      <c r="H378" s="178">
        <v>0.2</v>
      </c>
      <c r="I378" s="178">
        <f t="shared" si="12"/>
        <v>2.2383999999999999</v>
      </c>
      <c r="J378" s="106"/>
    </row>
    <row r="379" spans="1:10">
      <c r="A379" s="172"/>
      <c r="B379" s="172"/>
      <c r="C379" s="172"/>
      <c r="D379" s="182" t="s">
        <v>616</v>
      </c>
      <c r="E379" s="174"/>
      <c r="F379" s="178">
        <v>4.45</v>
      </c>
      <c r="G379" s="178">
        <v>0.4</v>
      </c>
      <c r="H379" s="178">
        <v>0.2</v>
      </c>
      <c r="I379" s="178">
        <f t="shared" si="12"/>
        <v>0.35600000000000009</v>
      </c>
      <c r="J379" s="106"/>
    </row>
    <row r="380" spans="1:10">
      <c r="A380" s="172"/>
      <c r="B380" s="172"/>
      <c r="C380" s="172"/>
      <c r="D380" s="182" t="s">
        <v>616</v>
      </c>
      <c r="E380" s="174"/>
      <c r="F380" s="178">
        <v>24.33</v>
      </c>
      <c r="G380" s="178">
        <v>0.4</v>
      </c>
      <c r="H380" s="178">
        <v>0.2</v>
      </c>
      <c r="I380" s="178">
        <f t="shared" si="12"/>
        <v>1.9463999999999999</v>
      </c>
      <c r="J380" s="106"/>
    </row>
    <row r="381" spans="1:10">
      <c r="A381" s="172"/>
      <c r="B381" s="172"/>
      <c r="C381" s="172"/>
      <c r="D381" s="182" t="s">
        <v>616</v>
      </c>
      <c r="E381" s="174"/>
      <c r="F381" s="178">
        <v>28.28</v>
      </c>
      <c r="G381" s="178">
        <v>0.4</v>
      </c>
      <c r="H381" s="178">
        <v>0.2</v>
      </c>
      <c r="I381" s="178">
        <f t="shared" si="12"/>
        <v>2.2624000000000004</v>
      </c>
      <c r="J381" s="106"/>
    </row>
    <row r="382" spans="1:10">
      <c r="A382" s="172"/>
      <c r="B382" s="172"/>
      <c r="C382" s="172"/>
      <c r="D382" s="182" t="s">
        <v>616</v>
      </c>
      <c r="E382" s="174"/>
      <c r="F382" s="178">
        <v>3.5</v>
      </c>
      <c r="G382" s="178">
        <v>0.4</v>
      </c>
      <c r="H382" s="178">
        <v>0.2</v>
      </c>
      <c r="I382" s="178">
        <f t="shared" ref="I382:I387" si="13">F382*G382*H382</f>
        <v>0.28000000000000003</v>
      </c>
      <c r="J382" s="106"/>
    </row>
    <row r="383" spans="1:10">
      <c r="A383" s="172"/>
      <c r="B383" s="172"/>
      <c r="C383" s="172"/>
      <c r="D383" s="182" t="s">
        <v>616</v>
      </c>
      <c r="E383" s="174"/>
      <c r="F383" s="178">
        <v>1.35</v>
      </c>
      <c r="G383" s="178">
        <v>0.4</v>
      </c>
      <c r="H383" s="178">
        <v>0.2</v>
      </c>
      <c r="I383" s="178">
        <f t="shared" si="13"/>
        <v>0.10800000000000001</v>
      </c>
      <c r="J383" s="106"/>
    </row>
    <row r="384" spans="1:10">
      <c r="A384" s="172"/>
      <c r="B384" s="172"/>
      <c r="C384" s="172"/>
      <c r="D384" s="182" t="s">
        <v>616</v>
      </c>
      <c r="E384" s="174"/>
      <c r="F384" s="178">
        <v>1.87</v>
      </c>
      <c r="G384" s="178">
        <v>0.4</v>
      </c>
      <c r="H384" s="178">
        <v>0.2</v>
      </c>
      <c r="I384" s="178">
        <f t="shared" si="13"/>
        <v>0.14960000000000004</v>
      </c>
      <c r="J384" s="106"/>
    </row>
    <row r="385" spans="1:10">
      <c r="A385" s="172"/>
      <c r="B385" s="172"/>
      <c r="C385" s="172"/>
      <c r="D385" s="182" t="s">
        <v>616</v>
      </c>
      <c r="E385" s="174"/>
      <c r="F385" s="178">
        <v>1.5</v>
      </c>
      <c r="G385" s="178">
        <v>0.4</v>
      </c>
      <c r="H385" s="178">
        <v>0.2</v>
      </c>
      <c r="I385" s="178">
        <f t="shared" si="13"/>
        <v>0.12000000000000002</v>
      </c>
      <c r="J385" s="106"/>
    </row>
    <row r="386" spans="1:10">
      <c r="A386" s="172"/>
      <c r="B386" s="172"/>
      <c r="C386" s="172"/>
      <c r="D386" s="182" t="s">
        <v>616</v>
      </c>
      <c r="E386" s="174"/>
      <c r="F386" s="178">
        <v>1.5</v>
      </c>
      <c r="G386" s="178">
        <v>0.4</v>
      </c>
      <c r="H386" s="178">
        <v>0.2</v>
      </c>
      <c r="I386" s="178">
        <f t="shared" si="13"/>
        <v>0.12000000000000002</v>
      </c>
      <c r="J386" s="106"/>
    </row>
    <row r="387" spans="1:10">
      <c r="A387" s="172"/>
      <c r="B387" s="172"/>
      <c r="C387" s="172"/>
      <c r="D387" s="182" t="s">
        <v>616</v>
      </c>
      <c r="E387" s="174"/>
      <c r="F387" s="178">
        <v>1.5</v>
      </c>
      <c r="G387" s="178">
        <v>0.4</v>
      </c>
      <c r="H387" s="178">
        <v>0.2</v>
      </c>
      <c r="I387" s="178">
        <f t="shared" si="13"/>
        <v>0.12000000000000002</v>
      </c>
      <c r="J387" s="106"/>
    </row>
    <row r="388" spans="1:10">
      <c r="A388" s="302"/>
      <c r="B388" s="296"/>
      <c r="C388" s="296"/>
      <c r="D388" s="296"/>
      <c r="E388" s="296"/>
      <c r="F388" s="296"/>
      <c r="G388" s="296"/>
      <c r="H388" s="296"/>
      <c r="I388" s="296"/>
      <c r="J388" s="297"/>
    </row>
    <row r="389" spans="1:10" ht="45">
      <c r="A389" s="172" t="s">
        <v>94</v>
      </c>
      <c r="B389" s="172">
        <v>98556</v>
      </c>
      <c r="C389" s="172" t="s">
        <v>25</v>
      </c>
      <c r="D389" s="173" t="s">
        <v>95</v>
      </c>
      <c r="E389" s="174" t="s">
        <v>44</v>
      </c>
      <c r="F389" s="9" t="s">
        <v>601</v>
      </c>
      <c r="G389" s="87" t="s">
        <v>628</v>
      </c>
      <c r="H389" s="86" t="s">
        <v>602</v>
      </c>
      <c r="I389" s="86" t="s">
        <v>599</v>
      </c>
      <c r="J389" s="106"/>
    </row>
    <row r="390" spans="1:10">
      <c r="A390" s="172"/>
      <c r="B390" s="172"/>
      <c r="C390" s="172"/>
      <c r="D390" s="182" t="s">
        <v>615</v>
      </c>
      <c r="E390" s="174"/>
      <c r="F390" s="178">
        <v>12.95</v>
      </c>
      <c r="G390" s="178">
        <f t="shared" ref="G390:G453" si="14">0.4+0.4+0.2</f>
        <v>1</v>
      </c>
      <c r="H390" s="178">
        <f t="shared" ref="H390:H453" si="15">F390*G390</f>
        <v>12.95</v>
      </c>
      <c r="I390" s="242">
        <f>SUM(H390:H463)</f>
        <v>526.94000000000017</v>
      </c>
      <c r="J390" s="106"/>
    </row>
    <row r="391" spans="1:10">
      <c r="A391" s="172"/>
      <c r="B391" s="172"/>
      <c r="C391" s="172"/>
      <c r="D391" s="182" t="s">
        <v>615</v>
      </c>
      <c r="E391" s="174"/>
      <c r="F391" s="178">
        <v>22.6</v>
      </c>
      <c r="G391" s="178">
        <f t="shared" si="14"/>
        <v>1</v>
      </c>
      <c r="H391" s="178">
        <f t="shared" si="15"/>
        <v>22.6</v>
      </c>
      <c r="I391" s="178"/>
      <c r="J391" s="106"/>
    </row>
    <row r="392" spans="1:10">
      <c r="A392" s="172"/>
      <c r="B392" s="172"/>
      <c r="C392" s="172"/>
      <c r="D392" s="182" t="s">
        <v>615</v>
      </c>
      <c r="E392" s="174"/>
      <c r="F392" s="178">
        <v>8.1999999999999993</v>
      </c>
      <c r="G392" s="178">
        <f t="shared" si="14"/>
        <v>1</v>
      </c>
      <c r="H392" s="178">
        <f t="shared" si="15"/>
        <v>8.1999999999999993</v>
      </c>
      <c r="I392" s="178"/>
      <c r="J392" s="106"/>
    </row>
    <row r="393" spans="1:10">
      <c r="A393" s="172"/>
      <c r="B393" s="172"/>
      <c r="C393" s="172"/>
      <c r="D393" s="182" t="s">
        <v>615</v>
      </c>
      <c r="E393" s="174"/>
      <c r="F393" s="178">
        <v>25.9</v>
      </c>
      <c r="G393" s="178">
        <f t="shared" si="14"/>
        <v>1</v>
      </c>
      <c r="H393" s="178">
        <f t="shared" si="15"/>
        <v>25.9</v>
      </c>
      <c r="I393" s="178"/>
      <c r="J393" s="106"/>
    </row>
    <row r="394" spans="1:10">
      <c r="A394" s="172"/>
      <c r="B394" s="172"/>
      <c r="C394" s="172"/>
      <c r="D394" s="182" t="s">
        <v>615</v>
      </c>
      <c r="E394" s="174"/>
      <c r="F394" s="178">
        <v>1</v>
      </c>
      <c r="G394" s="178">
        <f t="shared" si="14"/>
        <v>1</v>
      </c>
      <c r="H394" s="178">
        <f t="shared" si="15"/>
        <v>1</v>
      </c>
      <c r="I394" s="178"/>
      <c r="J394" s="106"/>
    </row>
    <row r="395" spans="1:10">
      <c r="A395" s="172"/>
      <c r="B395" s="172"/>
      <c r="C395" s="172"/>
      <c r="D395" s="182" t="s">
        <v>615</v>
      </c>
      <c r="E395" s="174"/>
      <c r="F395" s="178">
        <v>8.1999999999999993</v>
      </c>
      <c r="G395" s="178">
        <f t="shared" si="14"/>
        <v>1</v>
      </c>
      <c r="H395" s="178">
        <f t="shared" si="15"/>
        <v>8.1999999999999993</v>
      </c>
      <c r="I395" s="178"/>
      <c r="J395" s="106"/>
    </row>
    <row r="396" spans="1:10">
      <c r="A396" s="172"/>
      <c r="B396" s="172"/>
      <c r="C396" s="172"/>
      <c r="D396" s="182" t="s">
        <v>615</v>
      </c>
      <c r="E396" s="174"/>
      <c r="F396" s="178">
        <v>8.1999999999999993</v>
      </c>
      <c r="G396" s="178">
        <f t="shared" si="14"/>
        <v>1</v>
      </c>
      <c r="H396" s="178">
        <f t="shared" si="15"/>
        <v>8.1999999999999993</v>
      </c>
      <c r="I396" s="178"/>
      <c r="J396" s="106"/>
    </row>
    <row r="397" spans="1:10">
      <c r="A397" s="172"/>
      <c r="B397" s="172"/>
      <c r="C397" s="172"/>
      <c r="D397" s="182" t="s">
        <v>615</v>
      </c>
      <c r="E397" s="174"/>
      <c r="F397" s="178">
        <v>2.15</v>
      </c>
      <c r="G397" s="178">
        <f t="shared" si="14"/>
        <v>1</v>
      </c>
      <c r="H397" s="178">
        <f t="shared" si="15"/>
        <v>2.15</v>
      </c>
      <c r="I397" s="178"/>
      <c r="J397" s="106"/>
    </row>
    <row r="398" spans="1:10">
      <c r="A398" s="172"/>
      <c r="B398" s="172"/>
      <c r="C398" s="172"/>
      <c r="D398" s="182" t="s">
        <v>615</v>
      </c>
      <c r="E398" s="174"/>
      <c r="F398" s="178">
        <v>3</v>
      </c>
      <c r="G398" s="178">
        <f t="shared" si="14"/>
        <v>1</v>
      </c>
      <c r="H398" s="178">
        <f t="shared" si="15"/>
        <v>3</v>
      </c>
      <c r="I398" s="178"/>
      <c r="J398" s="106"/>
    </row>
    <row r="399" spans="1:10">
      <c r="A399" s="172"/>
      <c r="B399" s="172"/>
      <c r="C399" s="172"/>
      <c r="D399" s="182" t="s">
        <v>615</v>
      </c>
      <c r="E399" s="174"/>
      <c r="F399" s="178">
        <v>5.2</v>
      </c>
      <c r="G399" s="178">
        <f t="shared" si="14"/>
        <v>1</v>
      </c>
      <c r="H399" s="178">
        <f t="shared" si="15"/>
        <v>5.2</v>
      </c>
      <c r="I399" s="178"/>
      <c r="J399" s="106"/>
    </row>
    <row r="400" spans="1:10">
      <c r="A400" s="172"/>
      <c r="B400" s="172"/>
      <c r="C400" s="172"/>
      <c r="D400" s="182" t="s">
        <v>615</v>
      </c>
      <c r="E400" s="174"/>
      <c r="F400" s="178">
        <v>1.8</v>
      </c>
      <c r="G400" s="178">
        <f t="shared" si="14"/>
        <v>1</v>
      </c>
      <c r="H400" s="178">
        <f t="shared" si="15"/>
        <v>1.8</v>
      </c>
      <c r="I400" s="178"/>
      <c r="J400" s="106"/>
    </row>
    <row r="401" spans="1:10">
      <c r="A401" s="172"/>
      <c r="B401" s="172"/>
      <c r="C401" s="172"/>
      <c r="D401" s="182" t="s">
        <v>615</v>
      </c>
      <c r="E401" s="174"/>
      <c r="F401" s="178">
        <v>1.5</v>
      </c>
      <c r="G401" s="178">
        <f t="shared" si="14"/>
        <v>1</v>
      </c>
      <c r="H401" s="178">
        <f t="shared" si="15"/>
        <v>1.5</v>
      </c>
      <c r="I401" s="178"/>
      <c r="J401" s="106"/>
    </row>
    <row r="402" spans="1:10">
      <c r="A402" s="172"/>
      <c r="B402" s="172"/>
      <c r="C402" s="172"/>
      <c r="D402" s="182" t="s">
        <v>615</v>
      </c>
      <c r="E402" s="174"/>
      <c r="F402" s="178">
        <v>2.15</v>
      </c>
      <c r="G402" s="178">
        <f t="shared" si="14"/>
        <v>1</v>
      </c>
      <c r="H402" s="178">
        <f t="shared" si="15"/>
        <v>2.15</v>
      </c>
      <c r="I402" s="178"/>
      <c r="J402" s="106"/>
    </row>
    <row r="403" spans="1:10">
      <c r="A403" s="172"/>
      <c r="B403" s="172"/>
      <c r="C403" s="172"/>
      <c r="D403" s="182" t="s">
        <v>615</v>
      </c>
      <c r="E403" s="174"/>
      <c r="F403" s="178">
        <v>8.1999999999999993</v>
      </c>
      <c r="G403" s="178">
        <f t="shared" si="14"/>
        <v>1</v>
      </c>
      <c r="H403" s="178">
        <f t="shared" si="15"/>
        <v>8.1999999999999993</v>
      </c>
      <c r="I403" s="178"/>
      <c r="J403" s="106"/>
    </row>
    <row r="404" spans="1:10">
      <c r="A404" s="172"/>
      <c r="B404" s="172"/>
      <c r="C404" s="172"/>
      <c r="D404" s="182" t="s">
        <v>615</v>
      </c>
      <c r="E404" s="174"/>
      <c r="F404" s="178">
        <v>8.1999999999999993</v>
      </c>
      <c r="G404" s="178">
        <f t="shared" si="14"/>
        <v>1</v>
      </c>
      <c r="H404" s="178">
        <f t="shared" si="15"/>
        <v>8.1999999999999993</v>
      </c>
      <c r="I404" s="178"/>
      <c r="J404" s="106"/>
    </row>
    <row r="405" spans="1:10">
      <c r="A405" s="172"/>
      <c r="B405" s="172"/>
      <c r="C405" s="172"/>
      <c r="D405" s="182" t="s">
        <v>615</v>
      </c>
      <c r="E405" s="174"/>
      <c r="F405" s="178">
        <v>8.1999999999999993</v>
      </c>
      <c r="G405" s="178">
        <f t="shared" si="14"/>
        <v>1</v>
      </c>
      <c r="H405" s="178">
        <f t="shared" si="15"/>
        <v>8.1999999999999993</v>
      </c>
      <c r="I405" s="178"/>
      <c r="J405" s="106"/>
    </row>
    <row r="406" spans="1:10">
      <c r="A406" s="172"/>
      <c r="B406" s="172"/>
      <c r="C406" s="172"/>
      <c r="D406" s="182" t="s">
        <v>615</v>
      </c>
      <c r="E406" s="174"/>
      <c r="F406" s="178">
        <v>29.55</v>
      </c>
      <c r="G406" s="178">
        <f t="shared" si="14"/>
        <v>1</v>
      </c>
      <c r="H406" s="178">
        <f t="shared" si="15"/>
        <v>29.55</v>
      </c>
      <c r="I406" s="178"/>
      <c r="J406" s="106"/>
    </row>
    <row r="407" spans="1:10">
      <c r="A407" s="172"/>
      <c r="B407" s="172"/>
      <c r="C407" s="172"/>
      <c r="D407" s="182" t="s">
        <v>615</v>
      </c>
      <c r="E407" s="174"/>
      <c r="F407" s="178">
        <v>26.2</v>
      </c>
      <c r="G407" s="178">
        <f t="shared" si="14"/>
        <v>1</v>
      </c>
      <c r="H407" s="178">
        <f t="shared" si="15"/>
        <v>26.2</v>
      </c>
      <c r="I407" s="178"/>
      <c r="J407" s="106"/>
    </row>
    <row r="408" spans="1:10">
      <c r="A408" s="172"/>
      <c r="B408" s="172"/>
      <c r="C408" s="172"/>
      <c r="D408" s="182" t="s">
        <v>615</v>
      </c>
      <c r="E408" s="174"/>
      <c r="F408" s="178">
        <v>6.55</v>
      </c>
      <c r="G408" s="178">
        <f t="shared" si="14"/>
        <v>1</v>
      </c>
      <c r="H408" s="178">
        <f t="shared" si="15"/>
        <v>6.55</v>
      </c>
      <c r="I408" s="178"/>
      <c r="J408" s="106"/>
    </row>
    <row r="409" spans="1:10">
      <c r="A409" s="172"/>
      <c r="B409" s="172"/>
      <c r="C409" s="172"/>
      <c r="D409" s="182" t="s">
        <v>615</v>
      </c>
      <c r="E409" s="174"/>
      <c r="F409" s="178">
        <v>9.15</v>
      </c>
      <c r="G409" s="178">
        <f t="shared" si="14"/>
        <v>1</v>
      </c>
      <c r="H409" s="178">
        <f t="shared" si="15"/>
        <v>9.15</v>
      </c>
      <c r="I409" s="178"/>
      <c r="J409" s="106"/>
    </row>
    <row r="410" spans="1:10">
      <c r="A410" s="172"/>
      <c r="B410" s="172"/>
      <c r="C410" s="172"/>
      <c r="D410" s="182" t="s">
        <v>615</v>
      </c>
      <c r="E410" s="174"/>
      <c r="F410" s="178">
        <v>7.9</v>
      </c>
      <c r="G410" s="178">
        <f t="shared" si="14"/>
        <v>1</v>
      </c>
      <c r="H410" s="178">
        <f t="shared" si="15"/>
        <v>7.9</v>
      </c>
      <c r="I410" s="178"/>
      <c r="J410" s="106"/>
    </row>
    <row r="411" spans="1:10">
      <c r="A411" s="172"/>
      <c r="B411" s="172"/>
      <c r="C411" s="172"/>
      <c r="D411" s="182" t="s">
        <v>615</v>
      </c>
      <c r="E411" s="174"/>
      <c r="F411" s="178">
        <v>9.15</v>
      </c>
      <c r="G411" s="178">
        <f t="shared" si="14"/>
        <v>1</v>
      </c>
      <c r="H411" s="178">
        <f t="shared" si="15"/>
        <v>9.15</v>
      </c>
      <c r="I411" s="178"/>
      <c r="J411" s="106"/>
    </row>
    <row r="412" spans="1:10">
      <c r="A412" s="172"/>
      <c r="B412" s="172"/>
      <c r="C412" s="172"/>
      <c r="D412" s="182" t="s">
        <v>615</v>
      </c>
      <c r="E412" s="174"/>
      <c r="F412" s="178">
        <v>11.15</v>
      </c>
      <c r="G412" s="178">
        <f t="shared" si="14"/>
        <v>1</v>
      </c>
      <c r="H412" s="178">
        <f t="shared" si="15"/>
        <v>11.15</v>
      </c>
      <c r="I412" s="178"/>
      <c r="J412" s="106"/>
    </row>
    <row r="413" spans="1:10">
      <c r="A413" s="172"/>
      <c r="B413" s="172"/>
      <c r="C413" s="172"/>
      <c r="D413" s="182" t="s">
        <v>615</v>
      </c>
      <c r="E413" s="174"/>
      <c r="F413" s="178">
        <v>1.8</v>
      </c>
      <c r="G413" s="178">
        <f t="shared" si="14"/>
        <v>1</v>
      </c>
      <c r="H413" s="178">
        <f t="shared" si="15"/>
        <v>1.8</v>
      </c>
      <c r="I413" s="178"/>
      <c r="J413" s="106"/>
    </row>
    <row r="414" spans="1:10">
      <c r="A414" s="172"/>
      <c r="B414" s="172"/>
      <c r="C414" s="172"/>
      <c r="D414" s="182" t="s">
        <v>615</v>
      </c>
      <c r="E414" s="174"/>
      <c r="F414" s="178">
        <v>11.3</v>
      </c>
      <c r="G414" s="178">
        <f t="shared" si="14"/>
        <v>1</v>
      </c>
      <c r="H414" s="178">
        <f t="shared" si="15"/>
        <v>11.3</v>
      </c>
      <c r="I414" s="178"/>
      <c r="J414" s="106"/>
    </row>
    <row r="415" spans="1:10">
      <c r="A415" s="172"/>
      <c r="B415" s="172"/>
      <c r="C415" s="172"/>
      <c r="D415" s="182" t="s">
        <v>615</v>
      </c>
      <c r="E415" s="174"/>
      <c r="F415" s="178">
        <v>12.95</v>
      </c>
      <c r="G415" s="178">
        <f t="shared" si="14"/>
        <v>1</v>
      </c>
      <c r="H415" s="178">
        <f t="shared" si="15"/>
        <v>12.95</v>
      </c>
      <c r="I415" s="178"/>
      <c r="J415" s="106"/>
    </row>
    <row r="416" spans="1:10">
      <c r="A416" s="172"/>
      <c r="B416" s="172"/>
      <c r="C416" s="172"/>
      <c r="D416" s="182" t="s">
        <v>615</v>
      </c>
      <c r="E416" s="174"/>
      <c r="F416" s="178">
        <v>1.8</v>
      </c>
      <c r="G416" s="178">
        <f t="shared" si="14"/>
        <v>1</v>
      </c>
      <c r="H416" s="178">
        <f t="shared" si="15"/>
        <v>1.8</v>
      </c>
      <c r="I416" s="178"/>
      <c r="J416" s="106"/>
    </row>
    <row r="417" spans="1:10">
      <c r="A417" s="172"/>
      <c r="B417" s="172"/>
      <c r="C417" s="172"/>
      <c r="D417" s="182" t="s">
        <v>615</v>
      </c>
      <c r="E417" s="174"/>
      <c r="F417" s="178">
        <v>2.15</v>
      </c>
      <c r="G417" s="178">
        <f t="shared" si="14"/>
        <v>1</v>
      </c>
      <c r="H417" s="178">
        <f t="shared" si="15"/>
        <v>2.15</v>
      </c>
      <c r="I417" s="178"/>
      <c r="J417" s="106"/>
    </row>
    <row r="418" spans="1:10">
      <c r="A418" s="172"/>
      <c r="B418" s="172"/>
      <c r="C418" s="172"/>
      <c r="D418" s="182" t="s">
        <v>615</v>
      </c>
      <c r="E418" s="174"/>
      <c r="F418" s="178">
        <v>7.3</v>
      </c>
      <c r="G418" s="178">
        <f t="shared" si="14"/>
        <v>1</v>
      </c>
      <c r="H418" s="178">
        <f t="shared" si="15"/>
        <v>7.3</v>
      </c>
      <c r="I418" s="178"/>
      <c r="J418" s="106"/>
    </row>
    <row r="419" spans="1:10">
      <c r="A419" s="172"/>
      <c r="B419" s="172"/>
      <c r="C419" s="172"/>
      <c r="D419" s="182" t="s">
        <v>615</v>
      </c>
      <c r="E419" s="174"/>
      <c r="F419" s="178">
        <v>3.8</v>
      </c>
      <c r="G419" s="178">
        <f t="shared" si="14"/>
        <v>1</v>
      </c>
      <c r="H419" s="178">
        <f t="shared" si="15"/>
        <v>3.8</v>
      </c>
      <c r="I419" s="178"/>
      <c r="J419" s="106"/>
    </row>
    <row r="420" spans="1:10">
      <c r="A420" s="172"/>
      <c r="B420" s="172"/>
      <c r="C420" s="172"/>
      <c r="D420" s="182" t="s">
        <v>615</v>
      </c>
      <c r="E420" s="174"/>
      <c r="F420" s="178">
        <v>2.15</v>
      </c>
      <c r="G420" s="178">
        <f t="shared" si="14"/>
        <v>1</v>
      </c>
      <c r="H420" s="178">
        <f t="shared" si="15"/>
        <v>2.15</v>
      </c>
      <c r="I420" s="178"/>
      <c r="J420" s="106"/>
    </row>
    <row r="421" spans="1:10">
      <c r="A421" s="172"/>
      <c r="B421" s="172"/>
      <c r="C421" s="172"/>
      <c r="D421" s="182" t="s">
        <v>615</v>
      </c>
      <c r="E421" s="174"/>
      <c r="F421" s="178">
        <v>12.95</v>
      </c>
      <c r="G421" s="178">
        <f t="shared" si="14"/>
        <v>1</v>
      </c>
      <c r="H421" s="178">
        <f t="shared" si="15"/>
        <v>12.95</v>
      </c>
      <c r="I421" s="178"/>
      <c r="J421" s="106"/>
    </row>
    <row r="422" spans="1:10">
      <c r="A422" s="172"/>
      <c r="B422" s="172"/>
      <c r="C422" s="172"/>
      <c r="D422" s="182" t="s">
        <v>616</v>
      </c>
      <c r="E422" s="174"/>
      <c r="F422" s="178">
        <v>7.32</v>
      </c>
      <c r="G422" s="178">
        <f t="shared" si="14"/>
        <v>1</v>
      </c>
      <c r="H422" s="178">
        <f t="shared" si="15"/>
        <v>7.32</v>
      </c>
      <c r="I422" s="178"/>
      <c r="J422" s="106"/>
    </row>
    <row r="423" spans="1:10">
      <c r="A423" s="172"/>
      <c r="B423" s="172"/>
      <c r="C423" s="172"/>
      <c r="D423" s="182" t="s">
        <v>616</v>
      </c>
      <c r="E423" s="174"/>
      <c r="F423" s="178">
        <v>5.29</v>
      </c>
      <c r="G423" s="178">
        <f t="shared" si="14"/>
        <v>1</v>
      </c>
      <c r="H423" s="178">
        <f t="shared" si="15"/>
        <v>5.29</v>
      </c>
      <c r="I423" s="178"/>
      <c r="J423" s="106"/>
    </row>
    <row r="424" spans="1:10">
      <c r="A424" s="172"/>
      <c r="B424" s="172"/>
      <c r="C424" s="172"/>
      <c r="D424" s="182" t="s">
        <v>616</v>
      </c>
      <c r="E424" s="174"/>
      <c r="F424" s="178">
        <v>5.29</v>
      </c>
      <c r="G424" s="178">
        <f t="shared" si="14"/>
        <v>1</v>
      </c>
      <c r="H424" s="178">
        <f t="shared" si="15"/>
        <v>5.29</v>
      </c>
      <c r="I424" s="178"/>
      <c r="J424" s="106"/>
    </row>
    <row r="425" spans="1:10">
      <c r="A425" s="172"/>
      <c r="B425" s="172"/>
      <c r="C425" s="172"/>
      <c r="D425" s="182" t="s">
        <v>616</v>
      </c>
      <c r="E425" s="174"/>
      <c r="F425" s="178">
        <v>1.87</v>
      </c>
      <c r="G425" s="178">
        <f t="shared" si="14"/>
        <v>1</v>
      </c>
      <c r="H425" s="178">
        <f t="shared" si="15"/>
        <v>1.87</v>
      </c>
      <c r="I425" s="178"/>
      <c r="J425" s="106"/>
    </row>
    <row r="426" spans="1:10">
      <c r="A426" s="172"/>
      <c r="B426" s="172"/>
      <c r="C426" s="172"/>
      <c r="D426" s="182" t="s">
        <v>616</v>
      </c>
      <c r="E426" s="174"/>
      <c r="F426" s="178">
        <v>3.27</v>
      </c>
      <c r="G426" s="178">
        <f t="shared" si="14"/>
        <v>1</v>
      </c>
      <c r="H426" s="178">
        <f t="shared" si="15"/>
        <v>3.27</v>
      </c>
      <c r="I426" s="178"/>
      <c r="J426" s="106"/>
    </row>
    <row r="427" spans="1:10">
      <c r="A427" s="172"/>
      <c r="B427" s="172"/>
      <c r="C427" s="172"/>
      <c r="D427" s="182" t="s">
        <v>616</v>
      </c>
      <c r="E427" s="174"/>
      <c r="F427" s="178">
        <v>5.5</v>
      </c>
      <c r="G427" s="178">
        <f t="shared" si="14"/>
        <v>1</v>
      </c>
      <c r="H427" s="178">
        <f t="shared" si="15"/>
        <v>5.5</v>
      </c>
      <c r="I427" s="178"/>
      <c r="J427" s="106"/>
    </row>
    <row r="428" spans="1:10">
      <c r="A428" s="172"/>
      <c r="B428" s="172"/>
      <c r="C428" s="172"/>
      <c r="D428" s="182" t="s">
        <v>616</v>
      </c>
      <c r="E428" s="174"/>
      <c r="F428" s="178">
        <v>5.56</v>
      </c>
      <c r="G428" s="178">
        <f t="shared" si="14"/>
        <v>1</v>
      </c>
      <c r="H428" s="178">
        <f t="shared" si="15"/>
        <v>5.56</v>
      </c>
      <c r="I428" s="178"/>
      <c r="J428" s="106"/>
    </row>
    <row r="429" spans="1:10">
      <c r="A429" s="172"/>
      <c r="B429" s="172"/>
      <c r="C429" s="172"/>
      <c r="D429" s="182" t="s">
        <v>616</v>
      </c>
      <c r="E429" s="174"/>
      <c r="F429" s="178">
        <v>5.56</v>
      </c>
      <c r="G429" s="178">
        <f t="shared" si="14"/>
        <v>1</v>
      </c>
      <c r="H429" s="178">
        <f t="shared" si="15"/>
        <v>5.56</v>
      </c>
      <c r="I429" s="178"/>
      <c r="J429" s="106"/>
    </row>
    <row r="430" spans="1:10">
      <c r="A430" s="172"/>
      <c r="B430" s="172"/>
      <c r="C430" s="172"/>
      <c r="D430" s="182" t="s">
        <v>616</v>
      </c>
      <c r="E430" s="174"/>
      <c r="F430" s="178">
        <v>5.56</v>
      </c>
      <c r="G430" s="178">
        <f t="shared" si="14"/>
        <v>1</v>
      </c>
      <c r="H430" s="178">
        <f t="shared" si="15"/>
        <v>5.56</v>
      </c>
      <c r="I430" s="178"/>
      <c r="J430" s="106"/>
    </row>
    <row r="431" spans="1:10">
      <c r="A431" s="172"/>
      <c r="B431" s="172"/>
      <c r="C431" s="172"/>
      <c r="D431" s="182" t="s">
        <v>616</v>
      </c>
      <c r="E431" s="174"/>
      <c r="F431" s="178">
        <v>4.12</v>
      </c>
      <c r="G431" s="178">
        <f t="shared" si="14"/>
        <v>1</v>
      </c>
      <c r="H431" s="178">
        <f t="shared" si="15"/>
        <v>4.12</v>
      </c>
      <c r="I431" s="178"/>
      <c r="J431" s="106"/>
    </row>
    <row r="432" spans="1:10">
      <c r="A432" s="172"/>
      <c r="B432" s="172"/>
      <c r="C432" s="172"/>
      <c r="D432" s="182" t="s">
        <v>616</v>
      </c>
      <c r="E432" s="174"/>
      <c r="F432" s="178">
        <v>2.65</v>
      </c>
      <c r="G432" s="178">
        <f t="shared" si="14"/>
        <v>1</v>
      </c>
      <c r="H432" s="178">
        <f t="shared" si="15"/>
        <v>2.65</v>
      </c>
      <c r="I432" s="178"/>
      <c r="J432" s="106"/>
    </row>
    <row r="433" spans="1:10">
      <c r="A433" s="172"/>
      <c r="B433" s="172"/>
      <c r="C433" s="172"/>
      <c r="D433" s="182" t="s">
        <v>616</v>
      </c>
      <c r="E433" s="174"/>
      <c r="F433" s="178">
        <v>4.16</v>
      </c>
      <c r="G433" s="178">
        <f t="shared" si="14"/>
        <v>1</v>
      </c>
      <c r="H433" s="178">
        <f t="shared" si="15"/>
        <v>4.16</v>
      </c>
      <c r="I433" s="178"/>
      <c r="J433" s="106"/>
    </row>
    <row r="434" spans="1:10">
      <c r="A434" s="172"/>
      <c r="B434" s="172"/>
      <c r="C434" s="172"/>
      <c r="D434" s="182" t="s">
        <v>616</v>
      </c>
      <c r="E434" s="174"/>
      <c r="F434" s="178">
        <v>4.16</v>
      </c>
      <c r="G434" s="178">
        <f t="shared" si="14"/>
        <v>1</v>
      </c>
      <c r="H434" s="178">
        <f t="shared" si="15"/>
        <v>4.16</v>
      </c>
      <c r="I434" s="178"/>
      <c r="J434" s="106"/>
    </row>
    <row r="435" spans="1:10">
      <c r="A435" s="172"/>
      <c r="B435" s="172"/>
      <c r="C435" s="172"/>
      <c r="D435" s="182" t="s">
        <v>616</v>
      </c>
      <c r="E435" s="174"/>
      <c r="F435" s="178">
        <v>3.49</v>
      </c>
      <c r="G435" s="178">
        <f t="shared" si="14"/>
        <v>1</v>
      </c>
      <c r="H435" s="178">
        <f t="shared" si="15"/>
        <v>3.49</v>
      </c>
      <c r="I435" s="178"/>
      <c r="J435" s="106"/>
    </row>
    <row r="436" spans="1:10">
      <c r="A436" s="172"/>
      <c r="B436" s="172"/>
      <c r="C436" s="172"/>
      <c r="D436" s="182" t="s">
        <v>616</v>
      </c>
      <c r="E436" s="174"/>
      <c r="F436" s="178">
        <v>3.33</v>
      </c>
      <c r="G436" s="178">
        <f t="shared" si="14"/>
        <v>1</v>
      </c>
      <c r="H436" s="178">
        <f t="shared" si="15"/>
        <v>3.33</v>
      </c>
      <c r="I436" s="178"/>
      <c r="J436" s="106"/>
    </row>
    <row r="437" spans="1:10">
      <c r="A437" s="172"/>
      <c r="B437" s="172"/>
      <c r="C437" s="172"/>
      <c r="D437" s="182" t="s">
        <v>616</v>
      </c>
      <c r="E437" s="174"/>
      <c r="F437" s="178">
        <v>1.54</v>
      </c>
      <c r="G437" s="178">
        <f t="shared" si="14"/>
        <v>1</v>
      </c>
      <c r="H437" s="178">
        <f t="shared" si="15"/>
        <v>1.54</v>
      </c>
      <c r="I437" s="178"/>
      <c r="J437" s="106"/>
    </row>
    <row r="438" spans="1:10">
      <c r="A438" s="172"/>
      <c r="B438" s="172"/>
      <c r="C438" s="172"/>
      <c r="D438" s="182" t="s">
        <v>616</v>
      </c>
      <c r="E438" s="174"/>
      <c r="F438" s="178">
        <v>1.54</v>
      </c>
      <c r="G438" s="178">
        <f t="shared" si="14"/>
        <v>1</v>
      </c>
      <c r="H438" s="178">
        <f t="shared" si="15"/>
        <v>1.54</v>
      </c>
      <c r="I438" s="178"/>
      <c r="J438" s="106"/>
    </row>
    <row r="439" spans="1:10">
      <c r="A439" s="172"/>
      <c r="B439" s="172"/>
      <c r="C439" s="172"/>
      <c r="D439" s="182" t="s">
        <v>616</v>
      </c>
      <c r="E439" s="174"/>
      <c r="F439" s="178">
        <v>10.56</v>
      </c>
      <c r="G439" s="178">
        <f t="shared" si="14"/>
        <v>1</v>
      </c>
      <c r="H439" s="178">
        <f t="shared" si="15"/>
        <v>10.56</v>
      </c>
      <c r="I439" s="178"/>
      <c r="J439" s="106"/>
    </row>
    <row r="440" spans="1:10">
      <c r="A440" s="172"/>
      <c r="B440" s="172"/>
      <c r="C440" s="172"/>
      <c r="D440" s="182" t="s">
        <v>616</v>
      </c>
      <c r="E440" s="174"/>
      <c r="F440" s="178">
        <v>10.56</v>
      </c>
      <c r="G440" s="178">
        <f t="shared" si="14"/>
        <v>1</v>
      </c>
      <c r="H440" s="178">
        <f t="shared" si="15"/>
        <v>10.56</v>
      </c>
      <c r="I440" s="178"/>
      <c r="J440" s="106"/>
    </row>
    <row r="441" spans="1:10">
      <c r="A441" s="172"/>
      <c r="B441" s="172"/>
      <c r="C441" s="172"/>
      <c r="D441" s="182" t="s">
        <v>616</v>
      </c>
      <c r="E441" s="174"/>
      <c r="F441" s="178">
        <v>4.6900000000000004</v>
      </c>
      <c r="G441" s="178">
        <f t="shared" si="14"/>
        <v>1</v>
      </c>
      <c r="H441" s="178">
        <f t="shared" si="15"/>
        <v>4.6900000000000004</v>
      </c>
      <c r="I441" s="178"/>
      <c r="J441" s="106"/>
    </row>
    <row r="442" spans="1:10">
      <c r="A442" s="172"/>
      <c r="B442" s="172"/>
      <c r="C442" s="172"/>
      <c r="D442" s="182" t="s">
        <v>616</v>
      </c>
      <c r="E442" s="174"/>
      <c r="F442" s="178">
        <v>2.91</v>
      </c>
      <c r="G442" s="178">
        <f t="shared" si="14"/>
        <v>1</v>
      </c>
      <c r="H442" s="178">
        <f t="shared" si="15"/>
        <v>2.91</v>
      </c>
      <c r="I442" s="178"/>
      <c r="J442" s="106"/>
    </row>
    <row r="443" spans="1:10">
      <c r="A443" s="172"/>
      <c r="B443" s="172"/>
      <c r="C443" s="172"/>
      <c r="D443" s="182" t="s">
        <v>616</v>
      </c>
      <c r="E443" s="174"/>
      <c r="F443" s="178">
        <v>1.5</v>
      </c>
      <c r="G443" s="178">
        <f t="shared" si="14"/>
        <v>1</v>
      </c>
      <c r="H443" s="178">
        <f t="shared" si="15"/>
        <v>1.5</v>
      </c>
      <c r="I443" s="178"/>
      <c r="J443" s="106"/>
    </row>
    <row r="444" spans="1:10">
      <c r="A444" s="172"/>
      <c r="B444" s="172"/>
      <c r="C444" s="172"/>
      <c r="D444" s="182" t="s">
        <v>616</v>
      </c>
      <c r="E444" s="174"/>
      <c r="F444" s="178">
        <v>3.2</v>
      </c>
      <c r="G444" s="178">
        <f t="shared" si="14"/>
        <v>1</v>
      </c>
      <c r="H444" s="178">
        <f t="shared" si="15"/>
        <v>3.2</v>
      </c>
      <c r="I444" s="178"/>
      <c r="J444" s="106"/>
    </row>
    <row r="445" spans="1:10">
      <c r="A445" s="172"/>
      <c r="B445" s="172"/>
      <c r="C445" s="172"/>
      <c r="D445" s="182" t="s">
        <v>616</v>
      </c>
      <c r="E445" s="174"/>
      <c r="F445" s="178">
        <v>1.5</v>
      </c>
      <c r="G445" s="178">
        <f t="shared" si="14"/>
        <v>1</v>
      </c>
      <c r="H445" s="178">
        <f t="shared" si="15"/>
        <v>1.5</v>
      </c>
      <c r="I445" s="178"/>
      <c r="J445" s="106"/>
    </row>
    <row r="446" spans="1:10">
      <c r="A446" s="172"/>
      <c r="B446" s="172"/>
      <c r="C446" s="172"/>
      <c r="D446" s="182" t="s">
        <v>616</v>
      </c>
      <c r="E446" s="174"/>
      <c r="F446" s="178">
        <v>3.2</v>
      </c>
      <c r="G446" s="178">
        <f t="shared" si="14"/>
        <v>1</v>
      </c>
      <c r="H446" s="178">
        <f t="shared" si="15"/>
        <v>3.2</v>
      </c>
      <c r="I446" s="178"/>
      <c r="J446" s="106"/>
    </row>
    <row r="447" spans="1:10">
      <c r="A447" s="172"/>
      <c r="B447" s="172"/>
      <c r="C447" s="172"/>
      <c r="D447" s="182" t="s">
        <v>616</v>
      </c>
      <c r="E447" s="174"/>
      <c r="F447" s="178">
        <v>4.3499999999999996</v>
      </c>
      <c r="G447" s="178">
        <f t="shared" si="14"/>
        <v>1</v>
      </c>
      <c r="H447" s="178">
        <f t="shared" si="15"/>
        <v>4.3499999999999996</v>
      </c>
      <c r="I447" s="178"/>
      <c r="J447" s="106"/>
    </row>
    <row r="448" spans="1:10">
      <c r="A448" s="172"/>
      <c r="B448" s="172"/>
      <c r="C448" s="172"/>
      <c r="D448" s="182" t="s">
        <v>616</v>
      </c>
      <c r="E448" s="174"/>
      <c r="F448" s="178">
        <v>2.7</v>
      </c>
      <c r="G448" s="178">
        <f t="shared" si="14"/>
        <v>1</v>
      </c>
      <c r="H448" s="178">
        <f t="shared" si="15"/>
        <v>2.7</v>
      </c>
      <c r="I448" s="178"/>
      <c r="J448" s="106"/>
    </row>
    <row r="449" spans="1:10">
      <c r="A449" s="172"/>
      <c r="B449" s="172"/>
      <c r="C449" s="172"/>
      <c r="D449" s="182" t="s">
        <v>616</v>
      </c>
      <c r="E449" s="174"/>
      <c r="F449" s="178">
        <v>1.5</v>
      </c>
      <c r="G449" s="178">
        <f t="shared" si="14"/>
        <v>1</v>
      </c>
      <c r="H449" s="178">
        <f t="shared" si="15"/>
        <v>1.5</v>
      </c>
      <c r="I449" s="178"/>
      <c r="J449" s="106"/>
    </row>
    <row r="450" spans="1:10">
      <c r="A450" s="172"/>
      <c r="B450" s="172"/>
      <c r="C450" s="172"/>
      <c r="D450" s="182" t="s">
        <v>616</v>
      </c>
      <c r="E450" s="174"/>
      <c r="F450" s="178">
        <v>3.2</v>
      </c>
      <c r="G450" s="178">
        <f t="shared" si="14"/>
        <v>1</v>
      </c>
      <c r="H450" s="178">
        <f t="shared" si="15"/>
        <v>3.2</v>
      </c>
      <c r="I450" s="178"/>
      <c r="J450" s="106"/>
    </row>
    <row r="451" spans="1:10">
      <c r="A451" s="172"/>
      <c r="B451" s="172"/>
      <c r="C451" s="172"/>
      <c r="D451" s="182" t="s">
        <v>616</v>
      </c>
      <c r="E451" s="174"/>
      <c r="F451" s="178">
        <v>1.5</v>
      </c>
      <c r="G451" s="178">
        <f t="shared" si="14"/>
        <v>1</v>
      </c>
      <c r="H451" s="178">
        <f t="shared" si="15"/>
        <v>1.5</v>
      </c>
      <c r="I451" s="178"/>
      <c r="J451" s="106"/>
    </row>
    <row r="452" spans="1:10">
      <c r="A452" s="172"/>
      <c r="B452" s="172"/>
      <c r="C452" s="172"/>
      <c r="D452" s="182" t="s">
        <v>616</v>
      </c>
      <c r="E452" s="174"/>
      <c r="F452" s="178">
        <v>3.2</v>
      </c>
      <c r="G452" s="178">
        <f t="shared" si="14"/>
        <v>1</v>
      </c>
      <c r="H452" s="178">
        <f t="shared" si="15"/>
        <v>3.2</v>
      </c>
      <c r="I452" s="178"/>
      <c r="J452" s="106"/>
    </row>
    <row r="453" spans="1:10">
      <c r="A453" s="172"/>
      <c r="B453" s="172"/>
      <c r="C453" s="172"/>
      <c r="D453" s="182" t="s">
        <v>616</v>
      </c>
      <c r="E453" s="174"/>
      <c r="F453" s="178">
        <v>22.6</v>
      </c>
      <c r="G453" s="178">
        <f t="shared" si="14"/>
        <v>1</v>
      </c>
      <c r="H453" s="178">
        <f t="shared" si="15"/>
        <v>22.6</v>
      </c>
      <c r="I453" s="178"/>
      <c r="J453" s="106"/>
    </row>
    <row r="454" spans="1:10">
      <c r="A454" s="172"/>
      <c r="B454" s="172"/>
      <c r="C454" s="172"/>
      <c r="D454" s="182" t="s">
        <v>616</v>
      </c>
      <c r="E454" s="174"/>
      <c r="F454" s="178">
        <v>27.98</v>
      </c>
      <c r="G454" s="178">
        <f t="shared" ref="G454:G463" si="16">0.4+0.4+0.2</f>
        <v>1</v>
      </c>
      <c r="H454" s="178">
        <f>F454*G454</f>
        <v>27.98</v>
      </c>
      <c r="I454" s="178"/>
      <c r="J454" s="106"/>
    </row>
    <row r="455" spans="1:10">
      <c r="A455" s="172"/>
      <c r="B455" s="172"/>
      <c r="C455" s="172"/>
      <c r="D455" s="182" t="s">
        <v>616</v>
      </c>
      <c r="E455" s="174"/>
      <c r="F455" s="178">
        <v>4.45</v>
      </c>
      <c r="G455" s="178">
        <f>0.4+0.4+0.2</f>
        <v>1</v>
      </c>
      <c r="H455" s="178">
        <f>F455*G455</f>
        <v>4.45</v>
      </c>
      <c r="I455" s="178"/>
      <c r="J455" s="106"/>
    </row>
    <row r="456" spans="1:10">
      <c r="A456" s="172"/>
      <c r="B456" s="172"/>
      <c r="C456" s="172"/>
      <c r="D456" s="182" t="s">
        <v>616</v>
      </c>
      <c r="E456" s="174"/>
      <c r="F456" s="178">
        <v>24.33</v>
      </c>
      <c r="G456" s="178">
        <f t="shared" si="16"/>
        <v>1</v>
      </c>
      <c r="H456" s="178">
        <f t="shared" ref="H456:H463" si="17">F456*G456</f>
        <v>24.33</v>
      </c>
      <c r="I456" s="178"/>
      <c r="J456" s="106"/>
    </row>
    <row r="457" spans="1:10">
      <c r="A457" s="172"/>
      <c r="B457" s="172"/>
      <c r="C457" s="172"/>
      <c r="D457" s="182" t="s">
        <v>616</v>
      </c>
      <c r="E457" s="174"/>
      <c r="F457" s="178">
        <v>28.28</v>
      </c>
      <c r="G457" s="178">
        <f t="shared" si="16"/>
        <v>1</v>
      </c>
      <c r="H457" s="178">
        <f t="shared" si="17"/>
        <v>28.28</v>
      </c>
      <c r="I457" s="178"/>
      <c r="J457" s="106"/>
    </row>
    <row r="458" spans="1:10">
      <c r="A458" s="172"/>
      <c r="B458" s="172"/>
      <c r="C458" s="172"/>
      <c r="D458" s="182" t="s">
        <v>616</v>
      </c>
      <c r="E458" s="174"/>
      <c r="F458" s="178">
        <v>3.5</v>
      </c>
      <c r="G458" s="178">
        <f t="shared" si="16"/>
        <v>1</v>
      </c>
      <c r="H458" s="178">
        <f t="shared" si="17"/>
        <v>3.5</v>
      </c>
      <c r="I458" s="178"/>
      <c r="J458" s="106"/>
    </row>
    <row r="459" spans="1:10">
      <c r="A459" s="172"/>
      <c r="B459" s="172"/>
      <c r="C459" s="172"/>
      <c r="D459" s="182" t="s">
        <v>616</v>
      </c>
      <c r="E459" s="174"/>
      <c r="F459" s="178">
        <v>1.35</v>
      </c>
      <c r="G459" s="178">
        <f t="shared" si="16"/>
        <v>1</v>
      </c>
      <c r="H459" s="178">
        <f t="shared" si="17"/>
        <v>1.35</v>
      </c>
      <c r="I459" s="178"/>
      <c r="J459" s="106"/>
    </row>
    <row r="460" spans="1:10">
      <c r="A460" s="172"/>
      <c r="B460" s="172"/>
      <c r="C460" s="172"/>
      <c r="D460" s="182" t="s">
        <v>616</v>
      </c>
      <c r="E460" s="174"/>
      <c r="F460" s="178">
        <v>1.87</v>
      </c>
      <c r="G460" s="178">
        <f t="shared" si="16"/>
        <v>1</v>
      </c>
      <c r="H460" s="178">
        <f t="shared" si="17"/>
        <v>1.87</v>
      </c>
      <c r="I460" s="178"/>
      <c r="J460" s="106"/>
    </row>
    <row r="461" spans="1:10">
      <c r="A461" s="172"/>
      <c r="B461" s="172"/>
      <c r="C461" s="172"/>
      <c r="D461" s="182" t="s">
        <v>616</v>
      </c>
      <c r="E461" s="174"/>
      <c r="F461" s="178">
        <v>1.5</v>
      </c>
      <c r="G461" s="178">
        <f t="shared" si="16"/>
        <v>1</v>
      </c>
      <c r="H461" s="178">
        <f t="shared" si="17"/>
        <v>1.5</v>
      </c>
      <c r="I461" s="178"/>
      <c r="J461" s="106"/>
    </row>
    <row r="462" spans="1:10">
      <c r="A462" s="172"/>
      <c r="B462" s="172"/>
      <c r="C462" s="172"/>
      <c r="D462" s="182" t="s">
        <v>616</v>
      </c>
      <c r="E462" s="174"/>
      <c r="F462" s="178">
        <v>1.5</v>
      </c>
      <c r="G462" s="178">
        <f t="shared" si="16"/>
        <v>1</v>
      </c>
      <c r="H462" s="178">
        <f t="shared" si="17"/>
        <v>1.5</v>
      </c>
      <c r="I462" s="178"/>
      <c r="J462" s="106"/>
    </row>
    <row r="463" spans="1:10">
      <c r="A463" s="172"/>
      <c r="B463" s="172"/>
      <c r="C463" s="172"/>
      <c r="D463" s="182" t="s">
        <v>616</v>
      </c>
      <c r="E463" s="174"/>
      <c r="F463" s="178">
        <v>1.5</v>
      </c>
      <c r="G463" s="178">
        <f t="shared" si="16"/>
        <v>1</v>
      </c>
      <c r="H463" s="178">
        <f t="shared" si="17"/>
        <v>1.5</v>
      </c>
      <c r="I463" s="178"/>
      <c r="J463" s="106"/>
    </row>
    <row r="464" spans="1:10">
      <c r="A464" s="302"/>
      <c r="B464" s="296"/>
      <c r="C464" s="296"/>
      <c r="D464" s="296"/>
      <c r="E464" s="296"/>
      <c r="F464" s="296"/>
      <c r="G464" s="296"/>
      <c r="H464" s="296"/>
      <c r="I464" s="296"/>
      <c r="J464" s="297"/>
    </row>
    <row r="465" spans="1:10" ht="25.5">
      <c r="A465" s="226" t="s">
        <v>96</v>
      </c>
      <c r="B465" s="226" t="s">
        <v>97</v>
      </c>
      <c r="C465" s="226" t="s">
        <v>98</v>
      </c>
      <c r="D465" s="1" t="s">
        <v>99</v>
      </c>
      <c r="E465" s="226" t="s">
        <v>80</v>
      </c>
      <c r="F465" s="9" t="s">
        <v>601</v>
      </c>
      <c r="G465" s="86" t="s">
        <v>599</v>
      </c>
      <c r="H465" s="86"/>
      <c r="I465" s="86"/>
      <c r="J465" s="106"/>
    </row>
    <row r="466" spans="1:10">
      <c r="A466" s="172"/>
      <c r="B466" s="172"/>
      <c r="C466" s="172"/>
      <c r="D466" s="182"/>
      <c r="E466" s="174"/>
      <c r="F466" s="178">
        <v>1.5</v>
      </c>
      <c r="G466" s="242">
        <f>SUM(F466:F467)</f>
        <v>45.1</v>
      </c>
      <c r="H466" s="178"/>
      <c r="I466" s="178"/>
      <c r="J466" s="106"/>
    </row>
    <row r="467" spans="1:10">
      <c r="A467" s="172"/>
      <c r="B467" s="172"/>
      <c r="C467" s="172"/>
      <c r="D467" s="182"/>
      <c r="E467" s="174"/>
      <c r="F467" s="178">
        <v>43.6</v>
      </c>
      <c r="G467" s="178"/>
      <c r="H467" s="178"/>
      <c r="I467" s="178"/>
      <c r="J467" s="106"/>
    </row>
    <row r="468" spans="1:10">
      <c r="A468" s="302"/>
      <c r="B468" s="296"/>
      <c r="C468" s="296"/>
      <c r="D468" s="296"/>
      <c r="E468" s="296"/>
      <c r="F468" s="296"/>
      <c r="G468" s="296"/>
      <c r="H468" s="296"/>
      <c r="I468" s="296"/>
      <c r="J468" s="297"/>
    </row>
    <row r="469" spans="1:10">
      <c r="A469" s="184" t="s">
        <v>100</v>
      </c>
      <c r="B469" s="146"/>
      <c r="C469" s="146"/>
      <c r="D469" s="147" t="s">
        <v>101</v>
      </c>
      <c r="E469" s="146"/>
      <c r="F469" s="166"/>
      <c r="G469" s="166"/>
      <c r="H469" s="166"/>
      <c r="I469" s="169"/>
      <c r="J469" s="170"/>
    </row>
    <row r="470" spans="1:10" ht="30">
      <c r="A470" s="185" t="s">
        <v>102</v>
      </c>
      <c r="B470" s="172">
        <v>92263</v>
      </c>
      <c r="C470" s="175" t="s">
        <v>25</v>
      </c>
      <c r="D470" s="173" t="s">
        <v>103</v>
      </c>
      <c r="E470" s="174" t="s">
        <v>104</v>
      </c>
      <c r="F470" s="9" t="s">
        <v>596</v>
      </c>
      <c r="G470" s="9" t="s">
        <v>614</v>
      </c>
      <c r="H470" s="87" t="s">
        <v>600</v>
      </c>
      <c r="I470" s="87" t="s">
        <v>602</v>
      </c>
      <c r="J470" s="110" t="s">
        <v>599</v>
      </c>
    </row>
    <row r="471" spans="1:10">
      <c r="A471" s="185"/>
      <c r="B471" s="172"/>
      <c r="C471" s="175" t="s">
        <v>629</v>
      </c>
      <c r="D471" s="182" t="s">
        <v>630</v>
      </c>
      <c r="E471" s="174"/>
      <c r="F471" s="178">
        <v>120</v>
      </c>
      <c r="G471" s="178">
        <f>0.15+0.15</f>
        <v>0.3</v>
      </c>
      <c r="H471" s="178">
        <v>3.5</v>
      </c>
      <c r="I471" s="242">
        <f>G471*H471*F471</f>
        <v>126</v>
      </c>
      <c r="J471" s="242">
        <f>SUM(I471:I473)</f>
        <v>547.55199999999991</v>
      </c>
    </row>
    <row r="472" spans="1:10">
      <c r="A472" s="185"/>
      <c r="B472" s="172"/>
      <c r="C472" s="175"/>
      <c r="D472" s="182"/>
      <c r="E472" s="174"/>
      <c r="F472" s="178"/>
      <c r="G472" s="178" t="s">
        <v>631</v>
      </c>
      <c r="H472" s="178"/>
      <c r="I472" s="178"/>
      <c r="J472" s="201"/>
    </row>
    <row r="473" spans="1:10">
      <c r="A473" s="185"/>
      <c r="B473" s="172"/>
      <c r="C473" s="175"/>
      <c r="D473" s="182" t="s">
        <v>632</v>
      </c>
      <c r="E473" s="174"/>
      <c r="F473" s="178"/>
      <c r="G473" s="178"/>
      <c r="H473" s="178"/>
      <c r="I473" s="242">
        <f>J80</f>
        <v>421.55199999999985</v>
      </c>
      <c r="J473" s="201"/>
    </row>
    <row r="474" spans="1:10">
      <c r="A474" s="302"/>
      <c r="B474" s="296"/>
      <c r="C474" s="296"/>
      <c r="D474" s="296"/>
      <c r="E474" s="296"/>
      <c r="F474" s="296"/>
      <c r="G474" s="296"/>
      <c r="H474" s="296"/>
      <c r="I474" s="296"/>
      <c r="J474" s="297"/>
    </row>
    <row r="475" spans="1:10" ht="25.5">
      <c r="A475" s="185" t="s">
        <v>105</v>
      </c>
      <c r="B475" s="172">
        <v>3346</v>
      </c>
      <c r="C475" s="175" t="s">
        <v>58</v>
      </c>
      <c r="D475" s="249" t="s">
        <v>106</v>
      </c>
      <c r="E475" s="174" t="s">
        <v>107</v>
      </c>
      <c r="F475" s="9" t="s">
        <v>596</v>
      </c>
      <c r="G475" s="87" t="s">
        <v>605</v>
      </c>
      <c r="H475" s="87" t="s">
        <v>599</v>
      </c>
      <c r="I475" s="87"/>
      <c r="J475" s="110" t="s">
        <v>610</v>
      </c>
    </row>
    <row r="476" spans="1:10">
      <c r="A476" s="185"/>
      <c r="B476" s="172"/>
      <c r="C476" s="175" t="s">
        <v>629</v>
      </c>
      <c r="D476" s="182" t="s">
        <v>630</v>
      </c>
      <c r="E476" s="174"/>
      <c r="F476" s="178">
        <v>120</v>
      </c>
      <c r="G476" s="178">
        <f>(0.15*0.15*3.5)</f>
        <v>7.8750000000000001E-2</v>
      </c>
      <c r="H476" s="242">
        <f>G476*F476</f>
        <v>9.4499999999999993</v>
      </c>
      <c r="I476" s="87"/>
      <c r="J476" s="242">
        <f>H476+J478+J479</f>
        <v>41.066400000000016</v>
      </c>
    </row>
    <row r="477" spans="1:10">
      <c r="A477" s="185"/>
      <c r="B477" s="172"/>
      <c r="C477" s="175"/>
      <c r="D477" s="182"/>
      <c r="E477" s="174"/>
      <c r="F477" s="9" t="s">
        <v>601</v>
      </c>
      <c r="G477" s="87" t="s">
        <v>600</v>
      </c>
      <c r="H477" s="86" t="s">
        <v>614</v>
      </c>
      <c r="I477" s="86" t="s">
        <v>605</v>
      </c>
      <c r="J477" s="106" t="s">
        <v>599</v>
      </c>
    </row>
    <row r="478" spans="1:10">
      <c r="A478" s="185"/>
      <c r="B478" s="172"/>
      <c r="C478" s="175"/>
      <c r="D478" s="182" t="s">
        <v>615</v>
      </c>
      <c r="E478" s="174"/>
      <c r="F478" s="178">
        <v>12.95</v>
      </c>
      <c r="G478" s="178">
        <v>0.4</v>
      </c>
      <c r="H478" s="178">
        <v>0.15</v>
      </c>
      <c r="I478" s="178">
        <f>F478*G478*H478</f>
        <v>0.77699999999999991</v>
      </c>
      <c r="J478" s="242">
        <f>SUM(I478:I551)</f>
        <v>31.616400000000013</v>
      </c>
    </row>
    <row r="479" spans="1:10">
      <c r="A479" s="185"/>
      <c r="B479" s="172"/>
      <c r="C479" s="175"/>
      <c r="D479" s="182" t="s">
        <v>615</v>
      </c>
      <c r="E479" s="174"/>
      <c r="F479" s="178">
        <v>22.6</v>
      </c>
      <c r="G479" s="178">
        <v>0.4</v>
      </c>
      <c r="H479" s="178">
        <v>0.15</v>
      </c>
      <c r="I479" s="178">
        <f t="shared" ref="I479:I488" si="18">F479*G479*H479</f>
        <v>1.3560000000000001</v>
      </c>
      <c r="J479" s="110"/>
    </row>
    <row r="480" spans="1:10">
      <c r="A480" s="185"/>
      <c r="B480" s="172"/>
      <c r="C480" s="175"/>
      <c r="D480" s="182" t="s">
        <v>615</v>
      </c>
      <c r="E480" s="174"/>
      <c r="F480" s="178">
        <v>8.1999999999999993</v>
      </c>
      <c r="G480" s="178">
        <v>0.4</v>
      </c>
      <c r="H480" s="178">
        <v>0.15</v>
      </c>
      <c r="I480" s="178">
        <f t="shared" si="18"/>
        <v>0.49199999999999994</v>
      </c>
      <c r="J480" s="110"/>
    </row>
    <row r="481" spans="1:10">
      <c r="A481" s="185"/>
      <c r="B481" s="172"/>
      <c r="C481" s="175"/>
      <c r="D481" s="182" t="s">
        <v>615</v>
      </c>
      <c r="E481" s="174"/>
      <c r="F481" s="178">
        <v>25.9</v>
      </c>
      <c r="G481" s="178">
        <v>0.4</v>
      </c>
      <c r="H481" s="178">
        <v>0.15</v>
      </c>
      <c r="I481" s="178">
        <f t="shared" si="18"/>
        <v>1.5539999999999998</v>
      </c>
      <c r="J481" s="110"/>
    </row>
    <row r="482" spans="1:10">
      <c r="A482" s="185"/>
      <c r="B482" s="172"/>
      <c r="C482" s="175"/>
      <c r="D482" s="182" t="s">
        <v>615</v>
      </c>
      <c r="E482" s="174"/>
      <c r="F482" s="178">
        <v>1</v>
      </c>
      <c r="G482" s="178">
        <v>0.4</v>
      </c>
      <c r="H482" s="178">
        <v>0.15</v>
      </c>
      <c r="I482" s="178">
        <f t="shared" si="18"/>
        <v>0.06</v>
      </c>
      <c r="J482" s="110"/>
    </row>
    <row r="483" spans="1:10">
      <c r="A483" s="185"/>
      <c r="B483" s="172"/>
      <c r="C483" s="175"/>
      <c r="D483" s="182" t="s">
        <v>615</v>
      </c>
      <c r="E483" s="174"/>
      <c r="F483" s="178">
        <v>8.1999999999999993</v>
      </c>
      <c r="G483" s="178">
        <v>0.4</v>
      </c>
      <c r="H483" s="178">
        <v>0.15</v>
      </c>
      <c r="I483" s="178">
        <f t="shared" si="18"/>
        <v>0.49199999999999994</v>
      </c>
      <c r="J483" s="110"/>
    </row>
    <row r="484" spans="1:10">
      <c r="A484" s="185"/>
      <c r="B484" s="172"/>
      <c r="C484" s="175"/>
      <c r="D484" s="182" t="s">
        <v>615</v>
      </c>
      <c r="E484" s="174"/>
      <c r="F484" s="178">
        <v>8.1999999999999993</v>
      </c>
      <c r="G484" s="178">
        <v>0.4</v>
      </c>
      <c r="H484" s="178">
        <v>0.15</v>
      </c>
      <c r="I484" s="178">
        <f t="shared" si="18"/>
        <v>0.49199999999999994</v>
      </c>
      <c r="J484" s="110"/>
    </row>
    <row r="485" spans="1:10">
      <c r="A485" s="185"/>
      <c r="B485" s="172"/>
      <c r="C485" s="175"/>
      <c r="D485" s="182" t="s">
        <v>615</v>
      </c>
      <c r="E485" s="174"/>
      <c r="F485" s="178">
        <v>2.15</v>
      </c>
      <c r="G485" s="178">
        <v>0.4</v>
      </c>
      <c r="H485" s="178">
        <v>0.15</v>
      </c>
      <c r="I485" s="178">
        <f t="shared" si="18"/>
        <v>0.129</v>
      </c>
      <c r="J485" s="110"/>
    </row>
    <row r="486" spans="1:10">
      <c r="A486" s="185"/>
      <c r="B486" s="172"/>
      <c r="C486" s="175"/>
      <c r="D486" s="182" t="s">
        <v>615</v>
      </c>
      <c r="E486" s="174"/>
      <c r="F486" s="178">
        <v>3</v>
      </c>
      <c r="G486" s="178">
        <v>0.4</v>
      </c>
      <c r="H486" s="178">
        <v>0.15</v>
      </c>
      <c r="I486" s="178">
        <f t="shared" si="18"/>
        <v>0.18000000000000002</v>
      </c>
      <c r="J486" s="110"/>
    </row>
    <row r="487" spans="1:10">
      <c r="A487" s="185"/>
      <c r="B487" s="172"/>
      <c r="C487" s="175"/>
      <c r="D487" s="182" t="s">
        <v>615</v>
      </c>
      <c r="E487" s="174"/>
      <c r="F487" s="178">
        <v>5.2</v>
      </c>
      <c r="G487" s="178">
        <v>0.4</v>
      </c>
      <c r="H487" s="178">
        <v>0.15</v>
      </c>
      <c r="I487" s="178">
        <f t="shared" si="18"/>
        <v>0.312</v>
      </c>
      <c r="J487" s="110"/>
    </row>
    <row r="488" spans="1:10">
      <c r="A488" s="185"/>
      <c r="B488" s="172"/>
      <c r="C488" s="175"/>
      <c r="D488" s="182" t="s">
        <v>615</v>
      </c>
      <c r="E488" s="174"/>
      <c r="F488" s="178">
        <v>1.8</v>
      </c>
      <c r="G488" s="178">
        <v>0.4</v>
      </c>
      <c r="H488" s="178">
        <v>0.15</v>
      </c>
      <c r="I488" s="178">
        <f t="shared" si="18"/>
        <v>0.10800000000000001</v>
      </c>
      <c r="J488" s="110"/>
    </row>
    <row r="489" spans="1:10">
      <c r="A489" s="185"/>
      <c r="B489" s="172"/>
      <c r="C489" s="175"/>
      <c r="D489" s="182" t="s">
        <v>615</v>
      </c>
      <c r="E489" s="174"/>
      <c r="F489" s="178">
        <v>1.5</v>
      </c>
      <c r="G489" s="178">
        <v>0.4</v>
      </c>
      <c r="H489" s="178">
        <v>0.15</v>
      </c>
      <c r="I489" s="178">
        <f t="shared" ref="I489:I551" si="19">F489*G489*H489</f>
        <v>9.0000000000000011E-2</v>
      </c>
      <c r="J489" s="110"/>
    </row>
    <row r="490" spans="1:10">
      <c r="A490" s="185"/>
      <c r="B490" s="172"/>
      <c r="C490" s="175"/>
      <c r="D490" s="182" t="s">
        <v>615</v>
      </c>
      <c r="E490" s="174"/>
      <c r="F490" s="178">
        <v>2.15</v>
      </c>
      <c r="G490" s="178">
        <v>0.4</v>
      </c>
      <c r="H490" s="178">
        <v>0.15</v>
      </c>
      <c r="I490" s="178">
        <f t="shared" si="19"/>
        <v>0.129</v>
      </c>
      <c r="J490" s="110"/>
    </row>
    <row r="491" spans="1:10">
      <c r="A491" s="185"/>
      <c r="B491" s="172"/>
      <c r="C491" s="175"/>
      <c r="D491" s="182" t="s">
        <v>615</v>
      </c>
      <c r="E491" s="174"/>
      <c r="F491" s="178">
        <v>8.1999999999999993</v>
      </c>
      <c r="G491" s="178">
        <v>0.4</v>
      </c>
      <c r="H491" s="178">
        <v>0.15</v>
      </c>
      <c r="I491" s="178">
        <f t="shared" si="19"/>
        <v>0.49199999999999994</v>
      </c>
      <c r="J491" s="110"/>
    </row>
    <row r="492" spans="1:10">
      <c r="A492" s="185"/>
      <c r="B492" s="172"/>
      <c r="C492" s="175"/>
      <c r="D492" s="182" t="s">
        <v>615</v>
      </c>
      <c r="E492" s="174"/>
      <c r="F492" s="178">
        <v>8.1999999999999993</v>
      </c>
      <c r="G492" s="178">
        <v>0.4</v>
      </c>
      <c r="H492" s="178">
        <v>0.15</v>
      </c>
      <c r="I492" s="178">
        <f t="shared" si="19"/>
        <v>0.49199999999999994</v>
      </c>
      <c r="J492" s="110"/>
    </row>
    <row r="493" spans="1:10">
      <c r="A493" s="185"/>
      <c r="B493" s="172"/>
      <c r="C493" s="175"/>
      <c r="D493" s="182" t="s">
        <v>615</v>
      </c>
      <c r="E493" s="174"/>
      <c r="F493" s="178">
        <v>8.1999999999999993</v>
      </c>
      <c r="G493" s="178">
        <v>0.4</v>
      </c>
      <c r="H493" s="178">
        <v>0.15</v>
      </c>
      <c r="I493" s="178">
        <f t="shared" si="19"/>
        <v>0.49199999999999994</v>
      </c>
      <c r="J493" s="110"/>
    </row>
    <row r="494" spans="1:10">
      <c r="A494" s="185"/>
      <c r="B494" s="172"/>
      <c r="C494" s="175"/>
      <c r="D494" s="182" t="s">
        <v>615</v>
      </c>
      <c r="E494" s="174"/>
      <c r="F494" s="178">
        <v>29.55</v>
      </c>
      <c r="G494" s="178">
        <v>0.4</v>
      </c>
      <c r="H494" s="178">
        <v>0.15</v>
      </c>
      <c r="I494" s="178">
        <f t="shared" si="19"/>
        <v>1.7729999999999999</v>
      </c>
      <c r="J494" s="110"/>
    </row>
    <row r="495" spans="1:10">
      <c r="A495" s="185"/>
      <c r="B495" s="172"/>
      <c r="C495" s="175"/>
      <c r="D495" s="182" t="s">
        <v>615</v>
      </c>
      <c r="E495" s="174"/>
      <c r="F495" s="178">
        <v>26.2</v>
      </c>
      <c r="G495" s="178">
        <v>0.4</v>
      </c>
      <c r="H495" s="178">
        <v>0.15</v>
      </c>
      <c r="I495" s="178">
        <f t="shared" si="19"/>
        <v>1.5720000000000001</v>
      </c>
      <c r="J495" s="110"/>
    </row>
    <row r="496" spans="1:10">
      <c r="A496" s="185"/>
      <c r="B496" s="172"/>
      <c r="C496" s="175"/>
      <c r="D496" s="182" t="s">
        <v>615</v>
      </c>
      <c r="E496" s="174"/>
      <c r="F496" s="178">
        <v>6.55</v>
      </c>
      <c r="G496" s="178">
        <v>0.4</v>
      </c>
      <c r="H496" s="178">
        <v>0.15</v>
      </c>
      <c r="I496" s="178">
        <f t="shared" si="19"/>
        <v>0.39300000000000002</v>
      </c>
      <c r="J496" s="110"/>
    </row>
    <row r="497" spans="1:10">
      <c r="A497" s="185"/>
      <c r="B497" s="172"/>
      <c r="C497" s="175"/>
      <c r="D497" s="182" t="s">
        <v>615</v>
      </c>
      <c r="E497" s="174"/>
      <c r="F497" s="178">
        <v>9.15</v>
      </c>
      <c r="G497" s="178">
        <v>0.4</v>
      </c>
      <c r="H497" s="178">
        <v>0.15</v>
      </c>
      <c r="I497" s="178">
        <f t="shared" si="19"/>
        <v>0.54900000000000004</v>
      </c>
      <c r="J497" s="110"/>
    </row>
    <row r="498" spans="1:10">
      <c r="A498" s="185"/>
      <c r="B498" s="172"/>
      <c r="C498" s="175"/>
      <c r="D498" s="182" t="s">
        <v>615</v>
      </c>
      <c r="E498" s="174"/>
      <c r="F498" s="178">
        <v>7.9</v>
      </c>
      <c r="G498" s="178">
        <v>0.4</v>
      </c>
      <c r="H498" s="178">
        <v>0.15</v>
      </c>
      <c r="I498" s="178">
        <f t="shared" si="19"/>
        <v>0.47399999999999998</v>
      </c>
      <c r="J498" s="110"/>
    </row>
    <row r="499" spans="1:10">
      <c r="A499" s="185"/>
      <c r="B499" s="172"/>
      <c r="C499" s="175"/>
      <c r="D499" s="182" t="s">
        <v>615</v>
      </c>
      <c r="E499" s="174"/>
      <c r="F499" s="178">
        <v>9.15</v>
      </c>
      <c r="G499" s="178">
        <v>0.4</v>
      </c>
      <c r="H499" s="178">
        <v>0.15</v>
      </c>
      <c r="I499" s="178">
        <f t="shared" si="19"/>
        <v>0.54900000000000004</v>
      </c>
      <c r="J499" s="110"/>
    </row>
    <row r="500" spans="1:10">
      <c r="A500" s="185"/>
      <c r="B500" s="172"/>
      <c r="C500" s="175"/>
      <c r="D500" s="182" t="s">
        <v>615</v>
      </c>
      <c r="E500" s="174"/>
      <c r="F500" s="178">
        <v>11.15</v>
      </c>
      <c r="G500" s="178">
        <v>0.4</v>
      </c>
      <c r="H500" s="178">
        <v>0.15</v>
      </c>
      <c r="I500" s="178">
        <f t="shared" si="19"/>
        <v>0.66899999999999993</v>
      </c>
      <c r="J500" s="110"/>
    </row>
    <row r="501" spans="1:10">
      <c r="A501" s="185"/>
      <c r="B501" s="172"/>
      <c r="C501" s="175"/>
      <c r="D501" s="182" t="s">
        <v>615</v>
      </c>
      <c r="E501" s="174"/>
      <c r="F501" s="178">
        <v>1.8</v>
      </c>
      <c r="G501" s="178">
        <v>0.4</v>
      </c>
      <c r="H501" s="178">
        <v>0.15</v>
      </c>
      <c r="I501" s="178">
        <f t="shared" si="19"/>
        <v>0.10800000000000001</v>
      </c>
      <c r="J501" s="110"/>
    </row>
    <row r="502" spans="1:10">
      <c r="A502" s="185"/>
      <c r="B502" s="172"/>
      <c r="C502" s="175"/>
      <c r="D502" s="182" t="s">
        <v>615</v>
      </c>
      <c r="E502" s="174"/>
      <c r="F502" s="178">
        <v>11.3</v>
      </c>
      <c r="G502" s="178">
        <v>0.4</v>
      </c>
      <c r="H502" s="178">
        <v>0.15</v>
      </c>
      <c r="I502" s="178">
        <f t="shared" si="19"/>
        <v>0.67800000000000005</v>
      </c>
      <c r="J502" s="110"/>
    </row>
    <row r="503" spans="1:10">
      <c r="A503" s="185"/>
      <c r="B503" s="172"/>
      <c r="C503" s="175"/>
      <c r="D503" s="182" t="s">
        <v>615</v>
      </c>
      <c r="E503" s="174"/>
      <c r="F503" s="178">
        <v>12.95</v>
      </c>
      <c r="G503" s="178">
        <v>0.4</v>
      </c>
      <c r="H503" s="178">
        <v>0.15</v>
      </c>
      <c r="I503" s="178">
        <f t="shared" si="19"/>
        <v>0.77699999999999991</v>
      </c>
      <c r="J503" s="110"/>
    </row>
    <row r="504" spans="1:10">
      <c r="A504" s="185"/>
      <c r="B504" s="172"/>
      <c r="C504" s="175"/>
      <c r="D504" s="182" t="s">
        <v>615</v>
      </c>
      <c r="E504" s="174"/>
      <c r="F504" s="178">
        <v>1.8</v>
      </c>
      <c r="G504" s="178">
        <v>0.4</v>
      </c>
      <c r="H504" s="178">
        <v>0.15</v>
      </c>
      <c r="I504" s="178">
        <f t="shared" si="19"/>
        <v>0.10800000000000001</v>
      </c>
      <c r="J504" s="110"/>
    </row>
    <row r="505" spans="1:10">
      <c r="A505" s="185"/>
      <c r="B505" s="172"/>
      <c r="C505" s="175"/>
      <c r="D505" s="182" t="s">
        <v>615</v>
      </c>
      <c r="E505" s="174"/>
      <c r="F505" s="178">
        <v>2.15</v>
      </c>
      <c r="G505" s="178">
        <v>0.4</v>
      </c>
      <c r="H505" s="178">
        <v>0.15</v>
      </c>
      <c r="I505" s="178">
        <f t="shared" si="19"/>
        <v>0.129</v>
      </c>
      <c r="J505" s="110"/>
    </row>
    <row r="506" spans="1:10">
      <c r="A506" s="185"/>
      <c r="B506" s="172"/>
      <c r="C506" s="175"/>
      <c r="D506" s="182" t="s">
        <v>615</v>
      </c>
      <c r="E506" s="174"/>
      <c r="F506" s="178">
        <v>7.3</v>
      </c>
      <c r="G506" s="178">
        <v>0.4</v>
      </c>
      <c r="H506" s="178">
        <v>0.15</v>
      </c>
      <c r="I506" s="178">
        <f t="shared" si="19"/>
        <v>0.438</v>
      </c>
      <c r="J506" s="110"/>
    </row>
    <row r="507" spans="1:10">
      <c r="A507" s="185"/>
      <c r="B507" s="172"/>
      <c r="C507" s="175"/>
      <c r="D507" s="182" t="s">
        <v>615</v>
      </c>
      <c r="E507" s="174"/>
      <c r="F507" s="178">
        <v>3.8</v>
      </c>
      <c r="G507" s="178">
        <v>0.4</v>
      </c>
      <c r="H507" s="178">
        <v>0.15</v>
      </c>
      <c r="I507" s="178">
        <f t="shared" si="19"/>
        <v>0.22799999999999998</v>
      </c>
      <c r="J507" s="110"/>
    </row>
    <row r="508" spans="1:10">
      <c r="A508" s="185"/>
      <c r="B508" s="172"/>
      <c r="C508" s="175"/>
      <c r="D508" s="182" t="s">
        <v>615</v>
      </c>
      <c r="E508" s="174"/>
      <c r="F508" s="178">
        <v>2.15</v>
      </c>
      <c r="G508" s="178">
        <v>0.4</v>
      </c>
      <c r="H508" s="178">
        <v>0.15</v>
      </c>
      <c r="I508" s="178">
        <f t="shared" si="19"/>
        <v>0.129</v>
      </c>
      <c r="J508" s="110"/>
    </row>
    <row r="509" spans="1:10">
      <c r="A509" s="185"/>
      <c r="B509" s="172"/>
      <c r="C509" s="175"/>
      <c r="D509" s="182" t="s">
        <v>615</v>
      </c>
      <c r="E509" s="174"/>
      <c r="F509" s="178">
        <v>12.95</v>
      </c>
      <c r="G509" s="178">
        <v>0.4</v>
      </c>
      <c r="H509" s="178">
        <v>0.15</v>
      </c>
      <c r="I509" s="178">
        <f t="shared" si="19"/>
        <v>0.77699999999999991</v>
      </c>
      <c r="J509" s="110"/>
    </row>
    <row r="510" spans="1:10">
      <c r="A510" s="185"/>
      <c r="B510" s="172"/>
      <c r="C510" s="175"/>
      <c r="D510" s="182" t="s">
        <v>616</v>
      </c>
      <c r="E510" s="174"/>
      <c r="F510" s="178">
        <v>7.32</v>
      </c>
      <c r="G510" s="178">
        <v>0.4</v>
      </c>
      <c r="H510" s="178">
        <v>0.15</v>
      </c>
      <c r="I510" s="178">
        <f t="shared" si="19"/>
        <v>0.43920000000000003</v>
      </c>
      <c r="J510" s="110"/>
    </row>
    <row r="511" spans="1:10">
      <c r="A511" s="185"/>
      <c r="B511" s="172"/>
      <c r="C511" s="175"/>
      <c r="D511" s="182" t="s">
        <v>616</v>
      </c>
      <c r="E511" s="174"/>
      <c r="F511" s="178">
        <v>5.29</v>
      </c>
      <c r="G511" s="178">
        <v>0.4</v>
      </c>
      <c r="H511" s="178">
        <v>0.15</v>
      </c>
      <c r="I511" s="178">
        <f t="shared" si="19"/>
        <v>0.31740000000000002</v>
      </c>
      <c r="J511" s="110"/>
    </row>
    <row r="512" spans="1:10">
      <c r="A512" s="185"/>
      <c r="B512" s="172"/>
      <c r="C512" s="175"/>
      <c r="D512" s="182" t="s">
        <v>616</v>
      </c>
      <c r="E512" s="174"/>
      <c r="F512" s="178">
        <v>5.29</v>
      </c>
      <c r="G512" s="178">
        <v>0.4</v>
      </c>
      <c r="H512" s="178">
        <v>0.15</v>
      </c>
      <c r="I512" s="178">
        <f t="shared" si="19"/>
        <v>0.31740000000000002</v>
      </c>
      <c r="J512" s="110"/>
    </row>
    <row r="513" spans="1:10">
      <c r="A513" s="185"/>
      <c r="B513" s="172"/>
      <c r="C513" s="175"/>
      <c r="D513" s="182" t="s">
        <v>616</v>
      </c>
      <c r="E513" s="174"/>
      <c r="F513" s="178">
        <v>1.87</v>
      </c>
      <c r="G513" s="178">
        <v>0.4</v>
      </c>
      <c r="H513" s="178">
        <v>0.15</v>
      </c>
      <c r="I513" s="178">
        <f t="shared" si="19"/>
        <v>0.11220000000000001</v>
      </c>
      <c r="J513" s="110"/>
    </row>
    <row r="514" spans="1:10">
      <c r="A514" s="185"/>
      <c r="B514" s="172"/>
      <c r="C514" s="175"/>
      <c r="D514" s="182" t="s">
        <v>616</v>
      </c>
      <c r="E514" s="174"/>
      <c r="F514" s="178">
        <v>3.27</v>
      </c>
      <c r="G514" s="178">
        <v>0.4</v>
      </c>
      <c r="H514" s="178">
        <v>0.15</v>
      </c>
      <c r="I514" s="178">
        <f t="shared" si="19"/>
        <v>0.19620000000000001</v>
      </c>
      <c r="J514" s="110"/>
    </row>
    <row r="515" spans="1:10">
      <c r="A515" s="185"/>
      <c r="B515" s="172"/>
      <c r="C515" s="175"/>
      <c r="D515" s="182" t="s">
        <v>616</v>
      </c>
      <c r="E515" s="174"/>
      <c r="F515" s="178">
        <v>5.5</v>
      </c>
      <c r="G515" s="178">
        <v>0.4</v>
      </c>
      <c r="H515" s="178">
        <v>0.15</v>
      </c>
      <c r="I515" s="178">
        <f t="shared" si="19"/>
        <v>0.33</v>
      </c>
      <c r="J515" s="110"/>
    </row>
    <row r="516" spans="1:10">
      <c r="A516" s="185"/>
      <c r="B516" s="172"/>
      <c r="C516" s="175"/>
      <c r="D516" s="182" t="s">
        <v>616</v>
      </c>
      <c r="E516" s="174"/>
      <c r="F516" s="178">
        <v>5.56</v>
      </c>
      <c r="G516" s="178">
        <v>0.4</v>
      </c>
      <c r="H516" s="178">
        <v>0.15</v>
      </c>
      <c r="I516" s="178">
        <f t="shared" si="19"/>
        <v>0.33359999999999995</v>
      </c>
      <c r="J516" s="110"/>
    </row>
    <row r="517" spans="1:10">
      <c r="A517" s="185"/>
      <c r="B517" s="172"/>
      <c r="C517" s="175"/>
      <c r="D517" s="182" t="s">
        <v>616</v>
      </c>
      <c r="E517" s="174"/>
      <c r="F517" s="178">
        <v>5.56</v>
      </c>
      <c r="G517" s="178">
        <v>0.4</v>
      </c>
      <c r="H517" s="178">
        <v>0.15</v>
      </c>
      <c r="I517" s="178">
        <f t="shared" si="19"/>
        <v>0.33359999999999995</v>
      </c>
      <c r="J517" s="110"/>
    </row>
    <row r="518" spans="1:10">
      <c r="A518" s="185"/>
      <c r="B518" s="172"/>
      <c r="C518" s="175"/>
      <c r="D518" s="182" t="s">
        <v>616</v>
      </c>
      <c r="E518" s="174"/>
      <c r="F518" s="178">
        <v>5.56</v>
      </c>
      <c r="G518" s="178">
        <v>0.4</v>
      </c>
      <c r="H518" s="178">
        <v>0.15</v>
      </c>
      <c r="I518" s="178">
        <f t="shared" si="19"/>
        <v>0.33359999999999995</v>
      </c>
      <c r="J518" s="110"/>
    </row>
    <row r="519" spans="1:10">
      <c r="A519" s="185"/>
      <c r="B519" s="172"/>
      <c r="C519" s="175"/>
      <c r="D519" s="182" t="s">
        <v>616</v>
      </c>
      <c r="E519" s="174"/>
      <c r="F519" s="178">
        <v>4.12</v>
      </c>
      <c r="G519" s="178">
        <v>0.4</v>
      </c>
      <c r="H519" s="178">
        <v>0.15</v>
      </c>
      <c r="I519" s="178">
        <f t="shared" si="19"/>
        <v>0.2472</v>
      </c>
      <c r="J519" s="110"/>
    </row>
    <row r="520" spans="1:10">
      <c r="A520" s="185"/>
      <c r="B520" s="172"/>
      <c r="C520" s="175"/>
      <c r="D520" s="182" t="s">
        <v>616</v>
      </c>
      <c r="E520" s="174"/>
      <c r="F520" s="178">
        <v>2.65</v>
      </c>
      <c r="G520" s="178">
        <v>0.4</v>
      </c>
      <c r="H520" s="178">
        <v>0.15</v>
      </c>
      <c r="I520" s="178">
        <f t="shared" si="19"/>
        <v>0.159</v>
      </c>
      <c r="J520" s="110"/>
    </row>
    <row r="521" spans="1:10">
      <c r="A521" s="185"/>
      <c r="B521" s="172"/>
      <c r="C521" s="175"/>
      <c r="D521" s="182" t="s">
        <v>616</v>
      </c>
      <c r="E521" s="174"/>
      <c r="F521" s="178">
        <v>4.16</v>
      </c>
      <c r="G521" s="178">
        <v>0.4</v>
      </c>
      <c r="H521" s="178">
        <v>0.15</v>
      </c>
      <c r="I521" s="178">
        <f t="shared" si="19"/>
        <v>0.24960000000000002</v>
      </c>
      <c r="J521" s="110"/>
    </row>
    <row r="522" spans="1:10">
      <c r="A522" s="185"/>
      <c r="B522" s="172"/>
      <c r="C522" s="175"/>
      <c r="D522" s="182" t="s">
        <v>616</v>
      </c>
      <c r="E522" s="174"/>
      <c r="F522" s="178">
        <v>4.16</v>
      </c>
      <c r="G522" s="178">
        <v>0.4</v>
      </c>
      <c r="H522" s="178">
        <v>0.15</v>
      </c>
      <c r="I522" s="178">
        <f t="shared" si="19"/>
        <v>0.24960000000000002</v>
      </c>
      <c r="J522" s="110"/>
    </row>
    <row r="523" spans="1:10">
      <c r="A523" s="185"/>
      <c r="B523" s="172"/>
      <c r="C523" s="175"/>
      <c r="D523" s="182" t="s">
        <v>616</v>
      </c>
      <c r="E523" s="174"/>
      <c r="F523" s="178">
        <v>3.49</v>
      </c>
      <c r="G523" s="178">
        <v>0.4</v>
      </c>
      <c r="H523" s="178">
        <v>0.15</v>
      </c>
      <c r="I523" s="178">
        <f t="shared" si="19"/>
        <v>0.2094</v>
      </c>
      <c r="J523" s="110"/>
    </row>
    <row r="524" spans="1:10">
      <c r="A524" s="185"/>
      <c r="B524" s="172"/>
      <c r="C524" s="175"/>
      <c r="D524" s="182" t="s">
        <v>616</v>
      </c>
      <c r="E524" s="174"/>
      <c r="F524" s="178">
        <v>3.33</v>
      </c>
      <c r="G524" s="178">
        <v>0.4</v>
      </c>
      <c r="H524" s="178">
        <v>0.15</v>
      </c>
      <c r="I524" s="178">
        <f t="shared" si="19"/>
        <v>0.19980000000000001</v>
      </c>
      <c r="J524" s="110"/>
    </row>
    <row r="525" spans="1:10">
      <c r="A525" s="185"/>
      <c r="B525" s="172"/>
      <c r="C525" s="175"/>
      <c r="D525" s="182" t="s">
        <v>616</v>
      </c>
      <c r="E525" s="174"/>
      <c r="F525" s="178">
        <v>1.54</v>
      </c>
      <c r="G525" s="178">
        <v>0.4</v>
      </c>
      <c r="H525" s="178">
        <v>0.15</v>
      </c>
      <c r="I525" s="178">
        <f t="shared" si="19"/>
        <v>9.240000000000001E-2</v>
      </c>
      <c r="J525" s="110"/>
    </row>
    <row r="526" spans="1:10">
      <c r="A526" s="185"/>
      <c r="B526" s="172"/>
      <c r="C526" s="175"/>
      <c r="D526" s="182" t="s">
        <v>616</v>
      </c>
      <c r="E526" s="174"/>
      <c r="F526" s="178">
        <v>1.54</v>
      </c>
      <c r="G526" s="178">
        <v>0.4</v>
      </c>
      <c r="H526" s="178">
        <v>0.15</v>
      </c>
      <c r="I526" s="178">
        <f t="shared" si="19"/>
        <v>9.240000000000001E-2</v>
      </c>
      <c r="J526" s="110"/>
    </row>
    <row r="527" spans="1:10">
      <c r="A527" s="185"/>
      <c r="B527" s="172"/>
      <c r="C527" s="175"/>
      <c r="D527" s="182" t="s">
        <v>616</v>
      </c>
      <c r="E527" s="174"/>
      <c r="F527" s="178">
        <v>10.56</v>
      </c>
      <c r="G527" s="178">
        <v>0.4</v>
      </c>
      <c r="H527" s="178">
        <v>0.15</v>
      </c>
      <c r="I527" s="178">
        <f t="shared" si="19"/>
        <v>0.63360000000000005</v>
      </c>
      <c r="J527" s="110"/>
    </row>
    <row r="528" spans="1:10">
      <c r="A528" s="185"/>
      <c r="B528" s="172"/>
      <c r="C528" s="175"/>
      <c r="D528" s="182" t="s">
        <v>616</v>
      </c>
      <c r="E528" s="174"/>
      <c r="F528" s="178">
        <v>10.56</v>
      </c>
      <c r="G528" s="178">
        <v>0.4</v>
      </c>
      <c r="H528" s="178">
        <v>0.15</v>
      </c>
      <c r="I528" s="178">
        <f t="shared" si="19"/>
        <v>0.63360000000000005</v>
      </c>
      <c r="J528" s="110"/>
    </row>
    <row r="529" spans="1:10">
      <c r="A529" s="185"/>
      <c r="B529" s="172"/>
      <c r="C529" s="175"/>
      <c r="D529" s="182" t="s">
        <v>616</v>
      </c>
      <c r="E529" s="174"/>
      <c r="F529" s="178">
        <v>4.6900000000000004</v>
      </c>
      <c r="G529" s="178">
        <v>0.4</v>
      </c>
      <c r="H529" s="178">
        <v>0.15</v>
      </c>
      <c r="I529" s="178">
        <f t="shared" si="19"/>
        <v>0.28140000000000004</v>
      </c>
      <c r="J529" s="110"/>
    </row>
    <row r="530" spans="1:10">
      <c r="A530" s="185"/>
      <c r="B530" s="172"/>
      <c r="C530" s="175"/>
      <c r="D530" s="182" t="s">
        <v>616</v>
      </c>
      <c r="E530" s="174"/>
      <c r="F530" s="178">
        <v>2.91</v>
      </c>
      <c r="G530" s="178">
        <v>0.4</v>
      </c>
      <c r="H530" s="178">
        <v>0.15</v>
      </c>
      <c r="I530" s="178">
        <f t="shared" si="19"/>
        <v>0.17460000000000001</v>
      </c>
      <c r="J530" s="110"/>
    </row>
    <row r="531" spans="1:10">
      <c r="A531" s="185"/>
      <c r="B531" s="172"/>
      <c r="C531" s="175"/>
      <c r="D531" s="182" t="s">
        <v>616</v>
      </c>
      <c r="E531" s="174"/>
      <c r="F531" s="178">
        <v>1.5</v>
      </c>
      <c r="G531" s="178">
        <v>0.4</v>
      </c>
      <c r="H531" s="178">
        <v>0.15</v>
      </c>
      <c r="I531" s="178">
        <f t="shared" si="19"/>
        <v>9.0000000000000011E-2</v>
      </c>
      <c r="J531" s="110"/>
    </row>
    <row r="532" spans="1:10">
      <c r="A532" s="185"/>
      <c r="B532" s="172"/>
      <c r="C532" s="175"/>
      <c r="D532" s="182" t="s">
        <v>616</v>
      </c>
      <c r="E532" s="174"/>
      <c r="F532" s="178">
        <v>3.2</v>
      </c>
      <c r="G532" s="178">
        <v>0.4</v>
      </c>
      <c r="H532" s="178">
        <v>0.15</v>
      </c>
      <c r="I532" s="178">
        <f t="shared" si="19"/>
        <v>0.19200000000000003</v>
      </c>
      <c r="J532" s="110"/>
    </row>
    <row r="533" spans="1:10">
      <c r="A533" s="185"/>
      <c r="B533" s="172"/>
      <c r="C533" s="175"/>
      <c r="D533" s="182" t="s">
        <v>616</v>
      </c>
      <c r="E533" s="174"/>
      <c r="F533" s="178">
        <v>1.5</v>
      </c>
      <c r="G533" s="178">
        <v>0.4</v>
      </c>
      <c r="H533" s="178">
        <v>0.15</v>
      </c>
      <c r="I533" s="178">
        <f t="shared" si="19"/>
        <v>9.0000000000000011E-2</v>
      </c>
      <c r="J533" s="110"/>
    </row>
    <row r="534" spans="1:10">
      <c r="A534" s="185"/>
      <c r="B534" s="172"/>
      <c r="C534" s="175"/>
      <c r="D534" s="182" t="s">
        <v>616</v>
      </c>
      <c r="E534" s="174"/>
      <c r="F534" s="178">
        <v>3.2</v>
      </c>
      <c r="G534" s="178">
        <v>0.4</v>
      </c>
      <c r="H534" s="178">
        <v>0.15</v>
      </c>
      <c r="I534" s="178">
        <f t="shared" si="19"/>
        <v>0.19200000000000003</v>
      </c>
      <c r="J534" s="110"/>
    </row>
    <row r="535" spans="1:10">
      <c r="A535" s="185"/>
      <c r="B535" s="172"/>
      <c r="C535" s="175"/>
      <c r="D535" s="182" t="s">
        <v>616</v>
      </c>
      <c r="E535" s="174"/>
      <c r="F535" s="178">
        <v>4.3499999999999996</v>
      </c>
      <c r="G535" s="178">
        <v>0.4</v>
      </c>
      <c r="H535" s="178">
        <v>0.15</v>
      </c>
      <c r="I535" s="178">
        <f t="shared" si="19"/>
        <v>0.26100000000000001</v>
      </c>
      <c r="J535" s="110"/>
    </row>
    <row r="536" spans="1:10">
      <c r="A536" s="185"/>
      <c r="B536" s="172"/>
      <c r="C536" s="175"/>
      <c r="D536" s="182" t="s">
        <v>616</v>
      </c>
      <c r="E536" s="174"/>
      <c r="F536" s="178">
        <v>2.7</v>
      </c>
      <c r="G536" s="178">
        <v>0.4</v>
      </c>
      <c r="H536" s="178">
        <v>0.15</v>
      </c>
      <c r="I536" s="178">
        <f t="shared" si="19"/>
        <v>0.16200000000000001</v>
      </c>
      <c r="J536" s="110"/>
    </row>
    <row r="537" spans="1:10">
      <c r="A537" s="185"/>
      <c r="B537" s="172"/>
      <c r="C537" s="175"/>
      <c r="D537" s="182" t="s">
        <v>616</v>
      </c>
      <c r="E537" s="174"/>
      <c r="F537" s="178">
        <v>1.5</v>
      </c>
      <c r="G537" s="178">
        <v>0.4</v>
      </c>
      <c r="H537" s="178">
        <v>0.15</v>
      </c>
      <c r="I537" s="178">
        <f t="shared" si="19"/>
        <v>9.0000000000000011E-2</v>
      </c>
      <c r="J537" s="110"/>
    </row>
    <row r="538" spans="1:10">
      <c r="A538" s="185"/>
      <c r="B538" s="172"/>
      <c r="C538" s="175"/>
      <c r="D538" s="182" t="s">
        <v>616</v>
      </c>
      <c r="E538" s="174"/>
      <c r="F538" s="178">
        <v>3.2</v>
      </c>
      <c r="G538" s="178">
        <v>0.4</v>
      </c>
      <c r="H538" s="178">
        <v>0.15</v>
      </c>
      <c r="I538" s="178">
        <f t="shared" si="19"/>
        <v>0.19200000000000003</v>
      </c>
      <c r="J538" s="110"/>
    </row>
    <row r="539" spans="1:10">
      <c r="A539" s="185"/>
      <c r="B539" s="172"/>
      <c r="C539" s="175"/>
      <c r="D539" s="182" t="s">
        <v>616</v>
      </c>
      <c r="E539" s="174"/>
      <c r="F539" s="178">
        <v>1.5</v>
      </c>
      <c r="G539" s="178">
        <v>0.4</v>
      </c>
      <c r="H539" s="178">
        <v>0.15</v>
      </c>
      <c r="I539" s="178">
        <f t="shared" si="19"/>
        <v>9.0000000000000011E-2</v>
      </c>
      <c r="J539" s="110"/>
    </row>
    <row r="540" spans="1:10">
      <c r="A540" s="185"/>
      <c r="B540" s="172"/>
      <c r="C540" s="175"/>
      <c r="D540" s="182" t="s">
        <v>616</v>
      </c>
      <c r="E540" s="174"/>
      <c r="F540" s="178">
        <v>3.2</v>
      </c>
      <c r="G540" s="178">
        <v>0.4</v>
      </c>
      <c r="H540" s="178">
        <v>0.15</v>
      </c>
      <c r="I540" s="178">
        <f t="shared" si="19"/>
        <v>0.19200000000000003</v>
      </c>
      <c r="J540" s="110"/>
    </row>
    <row r="541" spans="1:10">
      <c r="A541" s="185"/>
      <c r="B541" s="172"/>
      <c r="C541" s="175"/>
      <c r="D541" s="182" t="s">
        <v>616</v>
      </c>
      <c r="E541" s="174"/>
      <c r="F541" s="178">
        <v>22.6</v>
      </c>
      <c r="G541" s="178">
        <v>0.4</v>
      </c>
      <c r="H541" s="178">
        <v>0.15</v>
      </c>
      <c r="I541" s="178">
        <f t="shared" si="19"/>
        <v>1.3560000000000001</v>
      </c>
      <c r="J541" s="110"/>
    </row>
    <row r="542" spans="1:10">
      <c r="A542" s="185"/>
      <c r="B542" s="172"/>
      <c r="C542" s="175"/>
      <c r="D542" s="182" t="s">
        <v>616</v>
      </c>
      <c r="E542" s="174"/>
      <c r="F542" s="178">
        <v>27.98</v>
      </c>
      <c r="G542" s="178">
        <v>0.4</v>
      </c>
      <c r="H542" s="178">
        <v>0.15</v>
      </c>
      <c r="I542" s="178">
        <f t="shared" si="19"/>
        <v>1.6788000000000001</v>
      </c>
      <c r="J542" s="110"/>
    </row>
    <row r="543" spans="1:10">
      <c r="A543" s="185"/>
      <c r="B543" s="172"/>
      <c r="C543" s="175"/>
      <c r="D543" s="182" t="s">
        <v>616</v>
      </c>
      <c r="E543" s="174"/>
      <c r="F543" s="178">
        <v>4.45</v>
      </c>
      <c r="G543" s="178">
        <v>0.4</v>
      </c>
      <c r="H543" s="178">
        <v>0.15</v>
      </c>
      <c r="I543" s="178">
        <f t="shared" si="19"/>
        <v>0.26700000000000002</v>
      </c>
      <c r="J543" s="110"/>
    </row>
    <row r="544" spans="1:10">
      <c r="A544" s="185"/>
      <c r="B544" s="172"/>
      <c r="C544" s="175"/>
      <c r="D544" s="182" t="s">
        <v>616</v>
      </c>
      <c r="E544" s="174"/>
      <c r="F544" s="178">
        <v>24.33</v>
      </c>
      <c r="G544" s="178">
        <v>0.4</v>
      </c>
      <c r="H544" s="178">
        <v>0.15</v>
      </c>
      <c r="I544" s="178">
        <f t="shared" si="19"/>
        <v>1.4597999999999998</v>
      </c>
      <c r="J544" s="110"/>
    </row>
    <row r="545" spans="1:10">
      <c r="A545" s="185"/>
      <c r="B545" s="172"/>
      <c r="C545" s="175"/>
      <c r="D545" s="182" t="s">
        <v>616</v>
      </c>
      <c r="E545" s="174"/>
      <c r="F545" s="178">
        <v>28.28</v>
      </c>
      <c r="G545" s="178">
        <v>0.4</v>
      </c>
      <c r="H545" s="178">
        <v>0.15</v>
      </c>
      <c r="I545" s="178">
        <f t="shared" si="19"/>
        <v>1.6968000000000001</v>
      </c>
      <c r="J545" s="110"/>
    </row>
    <row r="546" spans="1:10">
      <c r="A546" s="185"/>
      <c r="B546" s="172"/>
      <c r="C546" s="175"/>
      <c r="D546" s="182" t="s">
        <v>616</v>
      </c>
      <c r="E546" s="174"/>
      <c r="F546" s="178">
        <v>3.5</v>
      </c>
      <c r="G546" s="178">
        <v>0.4</v>
      </c>
      <c r="H546" s="178">
        <v>0.15</v>
      </c>
      <c r="I546" s="178">
        <f t="shared" si="19"/>
        <v>0.21000000000000002</v>
      </c>
      <c r="J546" s="110"/>
    </row>
    <row r="547" spans="1:10">
      <c r="A547" s="185"/>
      <c r="B547" s="172"/>
      <c r="C547" s="175"/>
      <c r="D547" s="182" t="s">
        <v>616</v>
      </c>
      <c r="E547" s="174"/>
      <c r="F547" s="178">
        <v>1.35</v>
      </c>
      <c r="G547" s="178">
        <v>0.4</v>
      </c>
      <c r="H547" s="178">
        <v>0.15</v>
      </c>
      <c r="I547" s="178">
        <f t="shared" si="19"/>
        <v>8.1000000000000003E-2</v>
      </c>
      <c r="J547" s="110"/>
    </row>
    <row r="548" spans="1:10">
      <c r="A548" s="185"/>
      <c r="B548" s="172"/>
      <c r="C548" s="175"/>
      <c r="D548" s="182" t="s">
        <v>616</v>
      </c>
      <c r="E548" s="174"/>
      <c r="F548" s="178">
        <v>1.87</v>
      </c>
      <c r="G548" s="178">
        <v>0.4</v>
      </c>
      <c r="H548" s="178">
        <v>0.15</v>
      </c>
      <c r="I548" s="178">
        <f t="shared" si="19"/>
        <v>0.11220000000000001</v>
      </c>
      <c r="J548" s="110"/>
    </row>
    <row r="549" spans="1:10">
      <c r="A549" s="185"/>
      <c r="B549" s="172"/>
      <c r="C549" s="175"/>
      <c r="D549" s="182" t="s">
        <v>616</v>
      </c>
      <c r="E549" s="174"/>
      <c r="F549" s="178">
        <v>1.5</v>
      </c>
      <c r="G549" s="178">
        <v>0.4</v>
      </c>
      <c r="H549" s="178">
        <v>0.15</v>
      </c>
      <c r="I549" s="178">
        <f t="shared" si="19"/>
        <v>9.0000000000000011E-2</v>
      </c>
      <c r="J549" s="110"/>
    </row>
    <row r="550" spans="1:10">
      <c r="A550" s="185"/>
      <c r="B550" s="172"/>
      <c r="C550" s="175"/>
      <c r="D550" s="182" t="s">
        <v>616</v>
      </c>
      <c r="E550" s="174"/>
      <c r="F550" s="178">
        <v>1.5</v>
      </c>
      <c r="G550" s="178">
        <v>0.4</v>
      </c>
      <c r="H550" s="178">
        <v>0.15</v>
      </c>
      <c r="I550" s="178">
        <f t="shared" si="19"/>
        <v>9.0000000000000011E-2</v>
      </c>
      <c r="J550" s="110"/>
    </row>
    <row r="551" spans="1:10">
      <c r="A551" s="185"/>
      <c r="B551" s="172"/>
      <c r="C551" s="175"/>
      <c r="D551" s="182" t="s">
        <v>616</v>
      </c>
      <c r="E551" s="174"/>
      <c r="F551" s="178">
        <v>1.5</v>
      </c>
      <c r="G551" s="178">
        <v>0.4</v>
      </c>
      <c r="H551" s="178">
        <v>0.15</v>
      </c>
      <c r="I551" s="178">
        <f t="shared" si="19"/>
        <v>9.0000000000000011E-2</v>
      </c>
      <c r="J551" s="110"/>
    </row>
    <row r="552" spans="1:10">
      <c r="A552" s="302"/>
      <c r="B552" s="296"/>
      <c r="C552" s="296"/>
      <c r="D552" s="296"/>
      <c r="E552" s="296"/>
      <c r="F552" s="296"/>
      <c r="G552" s="296"/>
      <c r="H552" s="296"/>
      <c r="I552" s="296"/>
      <c r="J552" s="297"/>
    </row>
    <row r="553" spans="1:10" ht="38.25">
      <c r="A553" s="198" t="s">
        <v>108</v>
      </c>
      <c r="B553" s="120">
        <v>92762</v>
      </c>
      <c r="C553" s="199" t="s">
        <v>109</v>
      </c>
      <c r="D553" s="109" t="s">
        <v>633</v>
      </c>
      <c r="E553" s="108" t="s">
        <v>111</v>
      </c>
      <c r="F553" s="9" t="s">
        <v>596</v>
      </c>
      <c r="G553" s="87" t="s">
        <v>609</v>
      </c>
      <c r="H553" s="87" t="s">
        <v>599</v>
      </c>
      <c r="I553" s="115" t="s">
        <v>610</v>
      </c>
      <c r="J553" s="178" t="s">
        <v>83</v>
      </c>
    </row>
    <row r="554" spans="1:10">
      <c r="A554" s="198"/>
      <c r="B554" s="120"/>
      <c r="C554" s="175" t="s">
        <v>629</v>
      </c>
      <c r="D554" s="182" t="s">
        <v>630</v>
      </c>
      <c r="E554" s="108"/>
      <c r="F554" s="178">
        <v>120</v>
      </c>
      <c r="G554" s="178">
        <f>(3.5*4)</f>
        <v>14</v>
      </c>
      <c r="H554" s="178">
        <f>F554*G554</f>
        <v>1680</v>
      </c>
      <c r="I554" s="178">
        <f>SUM(H554:H554)</f>
        <v>1680</v>
      </c>
      <c r="J554" s="183">
        <v>0.61699999999999999</v>
      </c>
    </row>
    <row r="555" spans="1:10">
      <c r="A555" s="198"/>
      <c r="B555" s="120"/>
      <c r="C555" s="175"/>
      <c r="D555" s="182"/>
      <c r="E555" s="108"/>
      <c r="F555" s="202"/>
      <c r="G555" s="178"/>
      <c r="H555" s="178"/>
      <c r="I555" s="242">
        <f>I554*J554</f>
        <v>1036.56</v>
      </c>
      <c r="J555" s="201"/>
    </row>
    <row r="556" spans="1:10">
      <c r="A556" s="198"/>
      <c r="B556" s="120"/>
      <c r="C556" s="175"/>
      <c r="D556" s="182"/>
      <c r="E556" s="108"/>
      <c r="F556" s="148"/>
      <c r="G556" s="87"/>
      <c r="H556" s="87"/>
      <c r="I556" s="87"/>
      <c r="J556" s="110"/>
    </row>
    <row r="557" spans="1:10">
      <c r="A557" s="198"/>
      <c r="B557" s="120"/>
      <c r="C557" s="175"/>
      <c r="D557" s="182"/>
      <c r="E557" s="108"/>
      <c r="F557" s="87" t="s">
        <v>601</v>
      </c>
      <c r="G557" s="87" t="s">
        <v>617</v>
      </c>
      <c r="H557" s="86" t="s">
        <v>618</v>
      </c>
      <c r="I557" s="87" t="s">
        <v>619</v>
      </c>
      <c r="J557" s="115" t="s">
        <v>634</v>
      </c>
    </row>
    <row r="558" spans="1:10">
      <c r="A558" s="198"/>
      <c r="B558" s="120"/>
      <c r="C558" s="175"/>
      <c r="D558" s="182" t="s">
        <v>615</v>
      </c>
      <c r="E558" s="174"/>
      <c r="F558" s="178">
        <v>12.95</v>
      </c>
      <c r="G558" s="178">
        <v>6</v>
      </c>
      <c r="H558" s="178">
        <f>F558*G558</f>
        <v>77.699999999999989</v>
      </c>
      <c r="I558" s="183">
        <v>0.61699999999999999</v>
      </c>
      <c r="J558" s="242">
        <f>H633*I558</f>
        <v>1950.7318799999991</v>
      </c>
    </row>
    <row r="559" spans="1:10">
      <c r="A559" s="198"/>
      <c r="B559" s="120"/>
      <c r="C559" s="175"/>
      <c r="D559" s="182" t="s">
        <v>615</v>
      </c>
      <c r="E559" s="174"/>
      <c r="F559" s="178">
        <v>22.6</v>
      </c>
      <c r="G559" s="178">
        <v>6</v>
      </c>
      <c r="H559" s="178">
        <f t="shared" ref="H559:H570" si="20">F559*G559</f>
        <v>135.60000000000002</v>
      </c>
      <c r="I559" s="178"/>
      <c r="J559" s="178"/>
    </row>
    <row r="560" spans="1:10">
      <c r="A560" s="198"/>
      <c r="B560" s="120"/>
      <c r="C560" s="175"/>
      <c r="D560" s="182" t="s">
        <v>615</v>
      </c>
      <c r="E560" s="174"/>
      <c r="F560" s="178">
        <v>8.1999999999999993</v>
      </c>
      <c r="G560" s="178">
        <v>6</v>
      </c>
      <c r="H560" s="178">
        <f t="shared" si="20"/>
        <v>49.199999999999996</v>
      </c>
      <c r="I560" s="178"/>
      <c r="J560" s="178"/>
    </row>
    <row r="561" spans="1:10">
      <c r="A561" s="198"/>
      <c r="B561" s="120"/>
      <c r="C561" s="175"/>
      <c r="D561" s="182" t="s">
        <v>615</v>
      </c>
      <c r="E561" s="174"/>
      <c r="F561" s="178">
        <v>25.9</v>
      </c>
      <c r="G561" s="178">
        <v>6</v>
      </c>
      <c r="H561" s="178">
        <f t="shared" si="20"/>
        <v>155.39999999999998</v>
      </c>
      <c r="I561" s="178"/>
      <c r="J561" s="178"/>
    </row>
    <row r="562" spans="1:10">
      <c r="A562" s="198"/>
      <c r="B562" s="120"/>
      <c r="C562" s="175"/>
      <c r="D562" s="182" t="s">
        <v>615</v>
      </c>
      <c r="E562" s="174"/>
      <c r="F562" s="178">
        <v>1</v>
      </c>
      <c r="G562" s="178">
        <v>6</v>
      </c>
      <c r="H562" s="178">
        <f t="shared" si="20"/>
        <v>6</v>
      </c>
      <c r="I562" s="178"/>
      <c r="J562" s="178"/>
    </row>
    <row r="563" spans="1:10">
      <c r="A563" s="198"/>
      <c r="B563" s="120"/>
      <c r="C563" s="175"/>
      <c r="D563" s="182" t="s">
        <v>615</v>
      </c>
      <c r="E563" s="174"/>
      <c r="F563" s="178">
        <v>8.1999999999999993</v>
      </c>
      <c r="G563" s="178">
        <v>6</v>
      </c>
      <c r="H563" s="178">
        <f t="shared" si="20"/>
        <v>49.199999999999996</v>
      </c>
      <c r="I563" s="178"/>
      <c r="J563" s="178" t="s">
        <v>635</v>
      </c>
    </row>
    <row r="564" spans="1:10">
      <c r="A564" s="198"/>
      <c r="B564" s="120"/>
      <c r="C564" s="175"/>
      <c r="D564" s="182" t="s">
        <v>615</v>
      </c>
      <c r="E564" s="174"/>
      <c r="F564" s="178">
        <v>8.1999999999999993</v>
      </c>
      <c r="G564" s="178">
        <v>6</v>
      </c>
      <c r="H564" s="178">
        <f t="shared" si="20"/>
        <v>49.199999999999996</v>
      </c>
      <c r="I564" s="178"/>
      <c r="J564" s="242">
        <f>I555+J558</f>
        <v>2987.2918799999989</v>
      </c>
    </row>
    <row r="565" spans="1:10">
      <c r="A565" s="198"/>
      <c r="B565" s="120"/>
      <c r="C565" s="175"/>
      <c r="D565" s="182" t="s">
        <v>615</v>
      </c>
      <c r="E565" s="174"/>
      <c r="F565" s="178">
        <v>2.15</v>
      </c>
      <c r="G565" s="178">
        <v>6</v>
      </c>
      <c r="H565" s="178">
        <f t="shared" si="20"/>
        <v>12.899999999999999</v>
      </c>
      <c r="I565" s="178"/>
      <c r="J565" s="178"/>
    </row>
    <row r="566" spans="1:10">
      <c r="A566" s="198"/>
      <c r="B566" s="120"/>
      <c r="C566" s="175"/>
      <c r="D566" s="182" t="s">
        <v>615</v>
      </c>
      <c r="E566" s="174"/>
      <c r="F566" s="178">
        <v>3</v>
      </c>
      <c r="G566" s="178">
        <v>6</v>
      </c>
      <c r="H566" s="178">
        <f t="shared" si="20"/>
        <v>18</v>
      </c>
      <c r="I566" s="178"/>
      <c r="J566" s="178"/>
    </row>
    <row r="567" spans="1:10">
      <c r="A567" s="198"/>
      <c r="B567" s="120"/>
      <c r="C567" s="175"/>
      <c r="D567" s="182" t="s">
        <v>615</v>
      </c>
      <c r="E567" s="174"/>
      <c r="F567" s="178">
        <v>5.2</v>
      </c>
      <c r="G567" s="178">
        <v>6</v>
      </c>
      <c r="H567" s="178">
        <f t="shared" si="20"/>
        <v>31.200000000000003</v>
      </c>
      <c r="I567" s="178"/>
      <c r="J567" s="178"/>
    </row>
    <row r="568" spans="1:10">
      <c r="A568" s="198"/>
      <c r="B568" s="120"/>
      <c r="C568" s="175"/>
      <c r="D568" s="182" t="s">
        <v>615</v>
      </c>
      <c r="E568" s="174"/>
      <c r="F568" s="178">
        <v>1.8</v>
      </c>
      <c r="G568" s="178">
        <v>6</v>
      </c>
      <c r="H568" s="178">
        <f t="shared" si="20"/>
        <v>10.8</v>
      </c>
      <c r="I568" s="178"/>
      <c r="J568" s="178"/>
    </row>
    <row r="569" spans="1:10">
      <c r="A569" s="198"/>
      <c r="B569" s="120"/>
      <c r="C569" s="175"/>
      <c r="D569" s="182" t="s">
        <v>615</v>
      </c>
      <c r="E569" s="174"/>
      <c r="F569" s="178">
        <v>1.5</v>
      </c>
      <c r="G569" s="178">
        <v>6</v>
      </c>
      <c r="H569" s="178">
        <f t="shared" si="20"/>
        <v>9</v>
      </c>
      <c r="I569" s="178"/>
      <c r="J569" s="178"/>
    </row>
    <row r="570" spans="1:10">
      <c r="A570" s="198"/>
      <c r="B570" s="120"/>
      <c r="C570" s="175"/>
      <c r="D570" s="182" t="s">
        <v>615</v>
      </c>
      <c r="E570" s="174"/>
      <c r="F570" s="178">
        <v>2.15</v>
      </c>
      <c r="G570" s="178">
        <v>6</v>
      </c>
      <c r="H570" s="178">
        <f t="shared" si="20"/>
        <v>12.899999999999999</v>
      </c>
      <c r="I570" s="178"/>
      <c r="J570" s="178"/>
    </row>
    <row r="571" spans="1:10">
      <c r="A571" s="198"/>
      <c r="B571" s="120"/>
      <c r="C571" s="175"/>
      <c r="D571" s="182" t="s">
        <v>615</v>
      </c>
      <c r="E571" s="174"/>
      <c r="F571" s="178">
        <v>8.1999999999999993</v>
      </c>
      <c r="G571" s="178">
        <v>6</v>
      </c>
      <c r="H571" s="178">
        <f t="shared" ref="H571:H631" si="21">F571*G571</f>
        <v>49.199999999999996</v>
      </c>
      <c r="I571" s="178"/>
      <c r="J571" s="178"/>
    </row>
    <row r="572" spans="1:10">
      <c r="A572" s="198"/>
      <c r="B572" s="120"/>
      <c r="C572" s="175"/>
      <c r="D572" s="182" t="s">
        <v>615</v>
      </c>
      <c r="E572" s="174"/>
      <c r="F572" s="178">
        <v>8.1999999999999993</v>
      </c>
      <c r="G572" s="178">
        <v>6</v>
      </c>
      <c r="H572" s="178">
        <f t="shared" si="21"/>
        <v>49.199999999999996</v>
      </c>
      <c r="I572" s="178"/>
      <c r="J572" s="178"/>
    </row>
    <row r="573" spans="1:10">
      <c r="A573" s="198"/>
      <c r="B573" s="120"/>
      <c r="C573" s="175"/>
      <c r="D573" s="182" t="s">
        <v>615</v>
      </c>
      <c r="E573" s="174"/>
      <c r="F573" s="178">
        <v>8.1999999999999993</v>
      </c>
      <c r="G573" s="178">
        <v>6</v>
      </c>
      <c r="H573" s="178">
        <f t="shared" si="21"/>
        <v>49.199999999999996</v>
      </c>
      <c r="I573" s="178"/>
      <c r="J573" s="178"/>
    </row>
    <row r="574" spans="1:10">
      <c r="A574" s="198"/>
      <c r="B574" s="120"/>
      <c r="C574" s="175"/>
      <c r="D574" s="182" t="s">
        <v>615</v>
      </c>
      <c r="E574" s="174"/>
      <c r="F574" s="178">
        <v>29.55</v>
      </c>
      <c r="G574" s="178">
        <v>6</v>
      </c>
      <c r="H574" s="178">
        <f t="shared" si="21"/>
        <v>177.3</v>
      </c>
      <c r="I574" s="178"/>
      <c r="J574" s="178"/>
    </row>
    <row r="575" spans="1:10">
      <c r="A575" s="198"/>
      <c r="B575" s="120"/>
      <c r="C575" s="175"/>
      <c r="D575" s="182" t="s">
        <v>615</v>
      </c>
      <c r="E575" s="174"/>
      <c r="F575" s="178">
        <v>26.2</v>
      </c>
      <c r="G575" s="178">
        <v>6</v>
      </c>
      <c r="H575" s="178">
        <f t="shared" si="21"/>
        <v>157.19999999999999</v>
      </c>
      <c r="I575" s="178"/>
      <c r="J575" s="178"/>
    </row>
    <row r="576" spans="1:10">
      <c r="A576" s="198"/>
      <c r="B576" s="120"/>
      <c r="C576" s="175"/>
      <c r="D576" s="182" t="s">
        <v>615</v>
      </c>
      <c r="E576" s="174"/>
      <c r="F576" s="178">
        <v>6.55</v>
      </c>
      <c r="G576" s="178">
        <v>6</v>
      </c>
      <c r="H576" s="178">
        <f t="shared" si="21"/>
        <v>39.299999999999997</v>
      </c>
      <c r="I576" s="178"/>
      <c r="J576" s="178"/>
    </row>
    <row r="577" spans="1:10">
      <c r="A577" s="198"/>
      <c r="B577" s="120"/>
      <c r="C577" s="175"/>
      <c r="D577" s="182" t="s">
        <v>615</v>
      </c>
      <c r="E577" s="174"/>
      <c r="F577" s="178">
        <v>9.15</v>
      </c>
      <c r="G577" s="178">
        <v>6</v>
      </c>
      <c r="H577" s="178">
        <f t="shared" si="21"/>
        <v>54.900000000000006</v>
      </c>
      <c r="I577" s="178"/>
      <c r="J577" s="178"/>
    </row>
    <row r="578" spans="1:10">
      <c r="A578" s="198"/>
      <c r="B578" s="120"/>
      <c r="C578" s="175"/>
      <c r="D578" s="182" t="s">
        <v>615</v>
      </c>
      <c r="E578" s="174"/>
      <c r="F578" s="178">
        <v>7.9</v>
      </c>
      <c r="G578" s="178">
        <v>6</v>
      </c>
      <c r="H578" s="178">
        <f t="shared" si="21"/>
        <v>47.400000000000006</v>
      </c>
      <c r="I578" s="178"/>
      <c r="J578" s="178"/>
    </row>
    <row r="579" spans="1:10">
      <c r="A579" s="198"/>
      <c r="B579" s="120"/>
      <c r="C579" s="175"/>
      <c r="D579" s="182" t="s">
        <v>615</v>
      </c>
      <c r="E579" s="174"/>
      <c r="F579" s="178">
        <v>9.15</v>
      </c>
      <c r="G579" s="178">
        <v>6</v>
      </c>
      <c r="H579" s="178">
        <f t="shared" si="21"/>
        <v>54.900000000000006</v>
      </c>
      <c r="I579" s="178"/>
      <c r="J579" s="178"/>
    </row>
    <row r="580" spans="1:10">
      <c r="A580" s="198"/>
      <c r="B580" s="120"/>
      <c r="C580" s="175"/>
      <c r="D580" s="182" t="s">
        <v>615</v>
      </c>
      <c r="E580" s="174"/>
      <c r="F580" s="178">
        <v>11.15</v>
      </c>
      <c r="G580" s="178">
        <v>6</v>
      </c>
      <c r="H580" s="178">
        <f t="shared" si="21"/>
        <v>66.900000000000006</v>
      </c>
      <c r="I580" s="178"/>
      <c r="J580" s="178"/>
    </row>
    <row r="581" spans="1:10">
      <c r="A581" s="198"/>
      <c r="B581" s="120"/>
      <c r="C581" s="175"/>
      <c r="D581" s="182" t="s">
        <v>615</v>
      </c>
      <c r="E581" s="174"/>
      <c r="F581" s="178">
        <v>1.8</v>
      </c>
      <c r="G581" s="178">
        <v>6</v>
      </c>
      <c r="H581" s="178">
        <f t="shared" si="21"/>
        <v>10.8</v>
      </c>
      <c r="I581" s="178"/>
      <c r="J581" s="178"/>
    </row>
    <row r="582" spans="1:10">
      <c r="A582" s="198"/>
      <c r="B582" s="120"/>
      <c r="C582" s="175"/>
      <c r="D582" s="182" t="s">
        <v>615</v>
      </c>
      <c r="E582" s="174"/>
      <c r="F582" s="178">
        <v>11.3</v>
      </c>
      <c r="G582" s="178">
        <v>6</v>
      </c>
      <c r="H582" s="178">
        <f t="shared" si="21"/>
        <v>67.800000000000011</v>
      </c>
      <c r="I582" s="178"/>
      <c r="J582" s="178"/>
    </row>
    <row r="583" spans="1:10">
      <c r="A583" s="198"/>
      <c r="B583" s="120"/>
      <c r="C583" s="175"/>
      <c r="D583" s="182" t="s">
        <v>615</v>
      </c>
      <c r="E583" s="174"/>
      <c r="F583" s="178">
        <v>12.95</v>
      </c>
      <c r="G583" s="178">
        <v>6</v>
      </c>
      <c r="H583" s="178">
        <f t="shared" si="21"/>
        <v>77.699999999999989</v>
      </c>
      <c r="I583" s="178"/>
      <c r="J583" s="178"/>
    </row>
    <row r="584" spans="1:10">
      <c r="A584" s="198"/>
      <c r="B584" s="120"/>
      <c r="C584" s="175"/>
      <c r="D584" s="182" t="s">
        <v>615</v>
      </c>
      <c r="E584" s="174"/>
      <c r="F584" s="178">
        <v>1.8</v>
      </c>
      <c r="G584" s="178">
        <v>6</v>
      </c>
      <c r="H584" s="178">
        <f t="shared" si="21"/>
        <v>10.8</v>
      </c>
      <c r="I584" s="178"/>
      <c r="J584" s="178"/>
    </row>
    <row r="585" spans="1:10">
      <c r="A585" s="198"/>
      <c r="B585" s="120"/>
      <c r="C585" s="175"/>
      <c r="D585" s="182" t="s">
        <v>615</v>
      </c>
      <c r="E585" s="174"/>
      <c r="F585" s="178">
        <v>2.15</v>
      </c>
      <c r="G585" s="178">
        <v>6</v>
      </c>
      <c r="H585" s="178">
        <f t="shared" si="21"/>
        <v>12.899999999999999</v>
      </c>
      <c r="I585" s="178"/>
      <c r="J585" s="178"/>
    </row>
    <row r="586" spans="1:10">
      <c r="A586" s="198"/>
      <c r="B586" s="120"/>
      <c r="C586" s="175"/>
      <c r="D586" s="182" t="s">
        <v>615</v>
      </c>
      <c r="E586" s="174"/>
      <c r="F586" s="178">
        <v>7.3</v>
      </c>
      <c r="G586" s="178">
        <v>6</v>
      </c>
      <c r="H586" s="178">
        <f t="shared" si="21"/>
        <v>43.8</v>
      </c>
      <c r="I586" s="178"/>
      <c r="J586" s="178"/>
    </row>
    <row r="587" spans="1:10">
      <c r="A587" s="198"/>
      <c r="B587" s="120"/>
      <c r="C587" s="175"/>
      <c r="D587" s="182" t="s">
        <v>615</v>
      </c>
      <c r="E587" s="174"/>
      <c r="F587" s="178">
        <v>3.8</v>
      </c>
      <c r="G587" s="178">
        <v>6</v>
      </c>
      <c r="H587" s="178">
        <f t="shared" si="21"/>
        <v>22.799999999999997</v>
      </c>
      <c r="I587" s="178"/>
      <c r="J587" s="178"/>
    </row>
    <row r="588" spans="1:10">
      <c r="A588" s="198"/>
      <c r="B588" s="120"/>
      <c r="C588" s="175"/>
      <c r="D588" s="182" t="s">
        <v>615</v>
      </c>
      <c r="E588" s="174"/>
      <c r="F588" s="178">
        <v>2.15</v>
      </c>
      <c r="G588" s="178">
        <v>6</v>
      </c>
      <c r="H588" s="178">
        <f t="shared" si="21"/>
        <v>12.899999999999999</v>
      </c>
      <c r="I588" s="178"/>
      <c r="J588" s="178"/>
    </row>
    <row r="589" spans="1:10">
      <c r="A589" s="198"/>
      <c r="B589" s="120"/>
      <c r="C589" s="175"/>
      <c r="D589" s="182" t="s">
        <v>615</v>
      </c>
      <c r="E589" s="174"/>
      <c r="F589" s="178">
        <v>12.95</v>
      </c>
      <c r="G589" s="178">
        <v>6</v>
      </c>
      <c r="H589" s="178">
        <f t="shared" si="21"/>
        <v>77.699999999999989</v>
      </c>
      <c r="I589" s="178"/>
      <c r="J589" s="178"/>
    </row>
    <row r="590" spans="1:10">
      <c r="A590" s="198"/>
      <c r="B590" s="120"/>
      <c r="C590" s="175"/>
      <c r="D590" s="182" t="s">
        <v>616</v>
      </c>
      <c r="E590" s="174"/>
      <c r="F590" s="178">
        <v>7.32</v>
      </c>
      <c r="G590" s="178">
        <v>6</v>
      </c>
      <c r="H590" s="178">
        <f t="shared" si="21"/>
        <v>43.92</v>
      </c>
      <c r="I590" s="178"/>
      <c r="J590" s="178"/>
    </row>
    <row r="591" spans="1:10">
      <c r="A591" s="198"/>
      <c r="B591" s="120"/>
      <c r="C591" s="175"/>
      <c r="D591" s="182" t="s">
        <v>616</v>
      </c>
      <c r="E591" s="174"/>
      <c r="F591" s="178">
        <v>5.29</v>
      </c>
      <c r="G591" s="178">
        <v>6</v>
      </c>
      <c r="H591" s="178">
        <f t="shared" si="21"/>
        <v>31.740000000000002</v>
      </c>
      <c r="I591" s="178"/>
      <c r="J591" s="178"/>
    </row>
    <row r="592" spans="1:10">
      <c r="A592" s="198"/>
      <c r="B592" s="120"/>
      <c r="C592" s="175"/>
      <c r="D592" s="182" t="s">
        <v>616</v>
      </c>
      <c r="E592" s="174"/>
      <c r="F592" s="178">
        <v>5.29</v>
      </c>
      <c r="G592" s="178">
        <v>6</v>
      </c>
      <c r="H592" s="178">
        <f t="shared" si="21"/>
        <v>31.740000000000002</v>
      </c>
      <c r="I592" s="178"/>
      <c r="J592" s="178"/>
    </row>
    <row r="593" spans="1:10">
      <c r="A593" s="198"/>
      <c r="B593" s="120"/>
      <c r="C593" s="175"/>
      <c r="D593" s="182" t="s">
        <v>616</v>
      </c>
      <c r="E593" s="174"/>
      <c r="F593" s="178">
        <v>1.87</v>
      </c>
      <c r="G593" s="178">
        <v>6</v>
      </c>
      <c r="H593" s="178">
        <f t="shared" si="21"/>
        <v>11.22</v>
      </c>
      <c r="I593" s="178"/>
      <c r="J593" s="178"/>
    </row>
    <row r="594" spans="1:10">
      <c r="A594" s="198"/>
      <c r="B594" s="120"/>
      <c r="C594" s="175"/>
      <c r="D594" s="182" t="s">
        <v>616</v>
      </c>
      <c r="E594" s="174"/>
      <c r="F594" s="178">
        <v>3.27</v>
      </c>
      <c r="G594" s="178">
        <v>6</v>
      </c>
      <c r="H594" s="178">
        <f t="shared" si="21"/>
        <v>19.62</v>
      </c>
      <c r="I594" s="178"/>
      <c r="J594" s="178"/>
    </row>
    <row r="595" spans="1:10">
      <c r="A595" s="198"/>
      <c r="B595" s="120"/>
      <c r="C595" s="175"/>
      <c r="D595" s="182" t="s">
        <v>616</v>
      </c>
      <c r="E595" s="174"/>
      <c r="F595" s="178">
        <v>5.5</v>
      </c>
      <c r="G595" s="178">
        <v>6</v>
      </c>
      <c r="H595" s="178">
        <f t="shared" si="21"/>
        <v>33</v>
      </c>
      <c r="I595" s="178"/>
      <c r="J595" s="178"/>
    </row>
    <row r="596" spans="1:10">
      <c r="A596" s="198"/>
      <c r="B596" s="120"/>
      <c r="C596" s="175"/>
      <c r="D596" s="182" t="s">
        <v>616</v>
      </c>
      <c r="E596" s="174"/>
      <c r="F596" s="178">
        <v>5.56</v>
      </c>
      <c r="G596" s="178">
        <v>6</v>
      </c>
      <c r="H596" s="178">
        <f t="shared" si="21"/>
        <v>33.36</v>
      </c>
      <c r="I596" s="178"/>
      <c r="J596" s="178"/>
    </row>
    <row r="597" spans="1:10">
      <c r="A597" s="198"/>
      <c r="B597" s="120"/>
      <c r="C597" s="175"/>
      <c r="D597" s="182" t="s">
        <v>616</v>
      </c>
      <c r="E597" s="174"/>
      <c r="F597" s="178">
        <v>5.56</v>
      </c>
      <c r="G597" s="178">
        <v>6</v>
      </c>
      <c r="H597" s="178">
        <f t="shared" si="21"/>
        <v>33.36</v>
      </c>
      <c r="I597" s="178"/>
      <c r="J597" s="178"/>
    </row>
    <row r="598" spans="1:10">
      <c r="A598" s="198"/>
      <c r="B598" s="120"/>
      <c r="C598" s="175"/>
      <c r="D598" s="182" t="s">
        <v>616</v>
      </c>
      <c r="E598" s="174"/>
      <c r="F598" s="178">
        <v>5.56</v>
      </c>
      <c r="G598" s="178">
        <v>6</v>
      </c>
      <c r="H598" s="178">
        <f t="shared" si="21"/>
        <v>33.36</v>
      </c>
      <c r="I598" s="178"/>
      <c r="J598" s="178"/>
    </row>
    <row r="599" spans="1:10">
      <c r="A599" s="198"/>
      <c r="B599" s="120"/>
      <c r="C599" s="175"/>
      <c r="D599" s="182" t="s">
        <v>616</v>
      </c>
      <c r="E599" s="174"/>
      <c r="F599" s="178">
        <v>4.12</v>
      </c>
      <c r="G599" s="178">
        <v>6</v>
      </c>
      <c r="H599" s="178">
        <f t="shared" si="21"/>
        <v>24.72</v>
      </c>
      <c r="I599" s="178"/>
      <c r="J599" s="178"/>
    </row>
    <row r="600" spans="1:10">
      <c r="A600" s="198"/>
      <c r="B600" s="120"/>
      <c r="C600" s="175"/>
      <c r="D600" s="182" t="s">
        <v>616</v>
      </c>
      <c r="E600" s="174"/>
      <c r="F600" s="178">
        <v>2.65</v>
      </c>
      <c r="G600" s="178">
        <v>6</v>
      </c>
      <c r="H600" s="178">
        <f t="shared" si="21"/>
        <v>15.899999999999999</v>
      </c>
      <c r="I600" s="178"/>
      <c r="J600" s="178"/>
    </row>
    <row r="601" spans="1:10">
      <c r="A601" s="198"/>
      <c r="B601" s="120"/>
      <c r="C601" s="175"/>
      <c r="D601" s="182" t="s">
        <v>616</v>
      </c>
      <c r="E601" s="174"/>
      <c r="F601" s="178">
        <v>4.16</v>
      </c>
      <c r="G601" s="178">
        <v>6</v>
      </c>
      <c r="H601" s="178">
        <f t="shared" si="21"/>
        <v>24.96</v>
      </c>
      <c r="I601" s="178"/>
      <c r="J601" s="178"/>
    </row>
    <row r="602" spans="1:10">
      <c r="A602" s="198"/>
      <c r="B602" s="120"/>
      <c r="C602" s="175"/>
      <c r="D602" s="182" t="s">
        <v>616</v>
      </c>
      <c r="E602" s="174"/>
      <c r="F602" s="178">
        <v>4.16</v>
      </c>
      <c r="G602" s="178">
        <v>6</v>
      </c>
      <c r="H602" s="178">
        <f t="shared" si="21"/>
        <v>24.96</v>
      </c>
      <c r="I602" s="178"/>
      <c r="J602" s="178"/>
    </row>
    <row r="603" spans="1:10">
      <c r="A603" s="198"/>
      <c r="B603" s="120"/>
      <c r="C603" s="175"/>
      <c r="D603" s="182" t="s">
        <v>616</v>
      </c>
      <c r="E603" s="174"/>
      <c r="F603" s="178">
        <v>3.49</v>
      </c>
      <c r="G603" s="178">
        <v>6</v>
      </c>
      <c r="H603" s="178">
        <f t="shared" si="21"/>
        <v>20.94</v>
      </c>
      <c r="I603" s="178"/>
      <c r="J603" s="178"/>
    </row>
    <row r="604" spans="1:10">
      <c r="A604" s="198"/>
      <c r="B604" s="120"/>
      <c r="C604" s="175"/>
      <c r="D604" s="182" t="s">
        <v>616</v>
      </c>
      <c r="E604" s="174"/>
      <c r="F604" s="178">
        <v>3.33</v>
      </c>
      <c r="G604" s="178">
        <v>6</v>
      </c>
      <c r="H604" s="178">
        <f t="shared" si="21"/>
        <v>19.98</v>
      </c>
      <c r="I604" s="178"/>
      <c r="J604" s="178"/>
    </row>
    <row r="605" spans="1:10">
      <c r="A605" s="198"/>
      <c r="B605" s="120"/>
      <c r="C605" s="175"/>
      <c r="D605" s="182" t="s">
        <v>616</v>
      </c>
      <c r="E605" s="174"/>
      <c r="F605" s="178">
        <v>1.54</v>
      </c>
      <c r="G605" s="178">
        <v>6</v>
      </c>
      <c r="H605" s="178">
        <f t="shared" si="21"/>
        <v>9.24</v>
      </c>
      <c r="I605" s="178"/>
      <c r="J605" s="178"/>
    </row>
    <row r="606" spans="1:10">
      <c r="A606" s="198"/>
      <c r="B606" s="120"/>
      <c r="C606" s="175"/>
      <c r="D606" s="182" t="s">
        <v>616</v>
      </c>
      <c r="E606" s="174"/>
      <c r="F606" s="178">
        <v>1.54</v>
      </c>
      <c r="G606" s="178">
        <v>6</v>
      </c>
      <c r="H606" s="178">
        <f t="shared" si="21"/>
        <v>9.24</v>
      </c>
      <c r="I606" s="178"/>
      <c r="J606" s="178"/>
    </row>
    <row r="607" spans="1:10">
      <c r="A607" s="198"/>
      <c r="B607" s="120"/>
      <c r="C607" s="175"/>
      <c r="D607" s="182" t="s">
        <v>616</v>
      </c>
      <c r="E607" s="174"/>
      <c r="F607" s="178">
        <v>10.56</v>
      </c>
      <c r="G607" s="178">
        <v>6</v>
      </c>
      <c r="H607" s="178">
        <f t="shared" si="21"/>
        <v>63.36</v>
      </c>
      <c r="I607" s="178"/>
      <c r="J607" s="178"/>
    </row>
    <row r="608" spans="1:10">
      <c r="A608" s="198"/>
      <c r="B608" s="120"/>
      <c r="C608" s="175"/>
      <c r="D608" s="182" t="s">
        <v>616</v>
      </c>
      <c r="E608" s="174"/>
      <c r="F608" s="178">
        <v>10.56</v>
      </c>
      <c r="G608" s="178">
        <v>6</v>
      </c>
      <c r="H608" s="178">
        <f t="shared" si="21"/>
        <v>63.36</v>
      </c>
      <c r="I608" s="178"/>
      <c r="J608" s="178"/>
    </row>
    <row r="609" spans="1:10">
      <c r="A609" s="198"/>
      <c r="B609" s="120"/>
      <c r="C609" s="175"/>
      <c r="D609" s="182" t="s">
        <v>616</v>
      </c>
      <c r="E609" s="174"/>
      <c r="F609" s="178">
        <v>4.6900000000000004</v>
      </c>
      <c r="G609" s="178">
        <v>6</v>
      </c>
      <c r="H609" s="178">
        <f t="shared" si="21"/>
        <v>28.14</v>
      </c>
      <c r="I609" s="178"/>
      <c r="J609" s="178"/>
    </row>
    <row r="610" spans="1:10">
      <c r="A610" s="198"/>
      <c r="B610" s="120"/>
      <c r="C610" s="175"/>
      <c r="D610" s="182" t="s">
        <v>616</v>
      </c>
      <c r="E610" s="174"/>
      <c r="F610" s="178">
        <v>2.91</v>
      </c>
      <c r="G610" s="178">
        <v>6</v>
      </c>
      <c r="H610" s="178">
        <f t="shared" si="21"/>
        <v>17.46</v>
      </c>
      <c r="I610" s="178"/>
      <c r="J610" s="178"/>
    </row>
    <row r="611" spans="1:10">
      <c r="A611" s="198"/>
      <c r="B611" s="120"/>
      <c r="C611" s="175"/>
      <c r="D611" s="182" t="s">
        <v>616</v>
      </c>
      <c r="E611" s="174"/>
      <c r="F611" s="178">
        <v>1.5</v>
      </c>
      <c r="G611" s="178">
        <v>6</v>
      </c>
      <c r="H611" s="178">
        <f t="shared" si="21"/>
        <v>9</v>
      </c>
      <c r="I611" s="178"/>
      <c r="J611" s="178"/>
    </row>
    <row r="612" spans="1:10">
      <c r="A612" s="198"/>
      <c r="B612" s="120"/>
      <c r="C612" s="175"/>
      <c r="D612" s="182" t="s">
        <v>616</v>
      </c>
      <c r="E612" s="174"/>
      <c r="F612" s="178">
        <v>3.2</v>
      </c>
      <c r="G612" s="178">
        <v>6</v>
      </c>
      <c r="H612" s="178">
        <f t="shared" si="21"/>
        <v>19.200000000000003</v>
      </c>
      <c r="I612" s="178"/>
      <c r="J612" s="178"/>
    </row>
    <row r="613" spans="1:10">
      <c r="A613" s="198"/>
      <c r="B613" s="120"/>
      <c r="C613" s="175"/>
      <c r="D613" s="182" t="s">
        <v>616</v>
      </c>
      <c r="E613" s="174"/>
      <c r="F613" s="178">
        <v>1.5</v>
      </c>
      <c r="G613" s="178">
        <v>6</v>
      </c>
      <c r="H613" s="178">
        <f t="shared" si="21"/>
        <v>9</v>
      </c>
      <c r="I613" s="178"/>
      <c r="J613" s="178"/>
    </row>
    <row r="614" spans="1:10">
      <c r="A614" s="198"/>
      <c r="B614" s="120"/>
      <c r="C614" s="175"/>
      <c r="D614" s="182" t="s">
        <v>616</v>
      </c>
      <c r="E614" s="174"/>
      <c r="F614" s="178">
        <v>3.2</v>
      </c>
      <c r="G614" s="178">
        <v>6</v>
      </c>
      <c r="H614" s="178">
        <f t="shared" si="21"/>
        <v>19.200000000000003</v>
      </c>
      <c r="I614" s="178"/>
      <c r="J614" s="178"/>
    </row>
    <row r="615" spans="1:10">
      <c r="A615" s="198"/>
      <c r="B615" s="120"/>
      <c r="C615" s="175"/>
      <c r="D615" s="182" t="s">
        <v>616</v>
      </c>
      <c r="E615" s="174"/>
      <c r="F615" s="178">
        <v>4.3499999999999996</v>
      </c>
      <c r="G615" s="178">
        <v>6</v>
      </c>
      <c r="H615" s="178">
        <f t="shared" si="21"/>
        <v>26.099999999999998</v>
      </c>
      <c r="I615" s="178"/>
      <c r="J615" s="178"/>
    </row>
    <row r="616" spans="1:10">
      <c r="A616" s="198"/>
      <c r="B616" s="120"/>
      <c r="C616" s="175"/>
      <c r="D616" s="182" t="s">
        <v>616</v>
      </c>
      <c r="E616" s="174"/>
      <c r="F616" s="178">
        <v>2.7</v>
      </c>
      <c r="G616" s="178">
        <v>6</v>
      </c>
      <c r="H616" s="178">
        <f t="shared" si="21"/>
        <v>16.200000000000003</v>
      </c>
      <c r="I616" s="178"/>
      <c r="J616" s="178"/>
    </row>
    <row r="617" spans="1:10">
      <c r="A617" s="198"/>
      <c r="B617" s="120"/>
      <c r="C617" s="175"/>
      <c r="D617" s="182" t="s">
        <v>616</v>
      </c>
      <c r="E617" s="174"/>
      <c r="F617" s="178">
        <v>1.5</v>
      </c>
      <c r="G617" s="178">
        <v>6</v>
      </c>
      <c r="H617" s="178">
        <f t="shared" si="21"/>
        <v>9</v>
      </c>
      <c r="I617" s="178"/>
      <c r="J617" s="178"/>
    </row>
    <row r="618" spans="1:10">
      <c r="A618" s="198"/>
      <c r="B618" s="120"/>
      <c r="C618" s="175"/>
      <c r="D618" s="182" t="s">
        <v>616</v>
      </c>
      <c r="E618" s="174"/>
      <c r="F618" s="178">
        <v>3.2</v>
      </c>
      <c r="G618" s="178">
        <v>6</v>
      </c>
      <c r="H618" s="178">
        <f t="shared" si="21"/>
        <v>19.200000000000003</v>
      </c>
      <c r="I618" s="178"/>
      <c r="J618" s="178"/>
    </row>
    <row r="619" spans="1:10">
      <c r="A619" s="198"/>
      <c r="B619" s="120"/>
      <c r="C619" s="175"/>
      <c r="D619" s="182" t="s">
        <v>616</v>
      </c>
      <c r="E619" s="174"/>
      <c r="F619" s="178">
        <v>1.5</v>
      </c>
      <c r="G619" s="178">
        <v>6</v>
      </c>
      <c r="H619" s="178">
        <f t="shared" si="21"/>
        <v>9</v>
      </c>
      <c r="I619" s="178"/>
      <c r="J619" s="178"/>
    </row>
    <row r="620" spans="1:10">
      <c r="A620" s="198"/>
      <c r="B620" s="120"/>
      <c r="C620" s="175"/>
      <c r="D620" s="182" t="s">
        <v>616</v>
      </c>
      <c r="E620" s="174"/>
      <c r="F620" s="178">
        <v>3.2</v>
      </c>
      <c r="G620" s="178">
        <v>6</v>
      </c>
      <c r="H620" s="178">
        <f t="shared" si="21"/>
        <v>19.200000000000003</v>
      </c>
      <c r="I620" s="178"/>
      <c r="J620" s="178"/>
    </row>
    <row r="621" spans="1:10">
      <c r="A621" s="198"/>
      <c r="B621" s="120"/>
      <c r="C621" s="175"/>
      <c r="D621" s="182" t="s">
        <v>616</v>
      </c>
      <c r="E621" s="174"/>
      <c r="F621" s="178">
        <v>22.6</v>
      </c>
      <c r="G621" s="178">
        <v>6</v>
      </c>
      <c r="H621" s="178">
        <f t="shared" si="21"/>
        <v>135.60000000000002</v>
      </c>
      <c r="I621" s="178"/>
      <c r="J621" s="178"/>
    </row>
    <row r="622" spans="1:10">
      <c r="A622" s="198"/>
      <c r="B622" s="120"/>
      <c r="C622" s="175"/>
      <c r="D622" s="182" t="s">
        <v>616</v>
      </c>
      <c r="E622" s="174"/>
      <c r="F622" s="178">
        <v>27.98</v>
      </c>
      <c r="G622" s="178">
        <v>6</v>
      </c>
      <c r="H622" s="178">
        <f t="shared" si="21"/>
        <v>167.88</v>
      </c>
      <c r="I622" s="178"/>
      <c r="J622" s="178"/>
    </row>
    <row r="623" spans="1:10">
      <c r="A623" s="198"/>
      <c r="B623" s="120"/>
      <c r="C623" s="175"/>
      <c r="D623" s="182" t="s">
        <v>616</v>
      </c>
      <c r="E623" s="174"/>
      <c r="F623" s="178">
        <v>4.45</v>
      </c>
      <c r="G623" s="178">
        <v>6</v>
      </c>
      <c r="H623" s="178">
        <f t="shared" si="21"/>
        <v>26.700000000000003</v>
      </c>
      <c r="I623" s="178"/>
      <c r="J623" s="178"/>
    </row>
    <row r="624" spans="1:10">
      <c r="A624" s="198"/>
      <c r="B624" s="120"/>
      <c r="C624" s="175"/>
      <c r="D624" s="182" t="s">
        <v>616</v>
      </c>
      <c r="E624" s="174"/>
      <c r="F624" s="178">
        <v>24.33</v>
      </c>
      <c r="G624" s="178">
        <v>6</v>
      </c>
      <c r="H624" s="178">
        <f t="shared" si="21"/>
        <v>145.97999999999999</v>
      </c>
      <c r="I624" s="178"/>
      <c r="J624" s="178"/>
    </row>
    <row r="625" spans="1:10">
      <c r="A625" s="198"/>
      <c r="B625" s="120"/>
      <c r="C625" s="175"/>
      <c r="D625" s="182" t="s">
        <v>616</v>
      </c>
      <c r="E625" s="174"/>
      <c r="F625" s="178">
        <v>28.28</v>
      </c>
      <c r="G625" s="178">
        <v>6</v>
      </c>
      <c r="H625" s="178">
        <f t="shared" si="21"/>
        <v>169.68</v>
      </c>
      <c r="I625" s="178"/>
      <c r="J625" s="178"/>
    </row>
    <row r="626" spans="1:10">
      <c r="A626" s="198"/>
      <c r="B626" s="120"/>
      <c r="C626" s="175"/>
      <c r="D626" s="182" t="s">
        <v>616</v>
      </c>
      <c r="E626" s="174"/>
      <c r="F626" s="178">
        <v>3.5</v>
      </c>
      <c r="G626" s="178">
        <v>6</v>
      </c>
      <c r="H626" s="178">
        <f t="shared" si="21"/>
        <v>21</v>
      </c>
      <c r="I626" s="178"/>
      <c r="J626" s="178"/>
    </row>
    <row r="627" spans="1:10">
      <c r="A627" s="198"/>
      <c r="B627" s="120"/>
      <c r="C627" s="175"/>
      <c r="D627" s="182" t="s">
        <v>616</v>
      </c>
      <c r="E627" s="174"/>
      <c r="F627" s="178">
        <v>1.35</v>
      </c>
      <c r="G627" s="178">
        <v>6</v>
      </c>
      <c r="H627" s="178">
        <f t="shared" si="21"/>
        <v>8.1000000000000014</v>
      </c>
      <c r="I627" s="178"/>
      <c r="J627" s="178"/>
    </row>
    <row r="628" spans="1:10">
      <c r="A628" s="198"/>
      <c r="B628" s="120"/>
      <c r="C628" s="175"/>
      <c r="D628" s="182" t="s">
        <v>616</v>
      </c>
      <c r="E628" s="174"/>
      <c r="F628" s="178">
        <v>1.87</v>
      </c>
      <c r="G628" s="178">
        <v>6</v>
      </c>
      <c r="H628" s="178">
        <f t="shared" si="21"/>
        <v>11.22</v>
      </c>
      <c r="I628" s="178"/>
      <c r="J628" s="178"/>
    </row>
    <row r="629" spans="1:10">
      <c r="A629" s="198"/>
      <c r="B629" s="120"/>
      <c r="C629" s="175"/>
      <c r="D629" s="182" t="s">
        <v>616</v>
      </c>
      <c r="E629" s="174"/>
      <c r="F629" s="178">
        <v>1.5</v>
      </c>
      <c r="G629" s="178">
        <v>6</v>
      </c>
      <c r="H629" s="178">
        <f t="shared" si="21"/>
        <v>9</v>
      </c>
      <c r="I629" s="178"/>
      <c r="J629" s="178"/>
    </row>
    <row r="630" spans="1:10">
      <c r="A630" s="198"/>
      <c r="B630" s="120"/>
      <c r="C630" s="175"/>
      <c r="D630" s="182" t="s">
        <v>616</v>
      </c>
      <c r="E630" s="174"/>
      <c r="F630" s="178">
        <v>1.5</v>
      </c>
      <c r="G630" s="178">
        <v>6</v>
      </c>
      <c r="H630" s="178">
        <f t="shared" si="21"/>
        <v>9</v>
      </c>
      <c r="I630" s="178"/>
      <c r="J630" s="178"/>
    </row>
    <row r="631" spans="1:10">
      <c r="A631" s="198"/>
      <c r="B631" s="120"/>
      <c r="C631" s="175"/>
      <c r="D631" s="182" t="s">
        <v>616</v>
      </c>
      <c r="E631" s="174"/>
      <c r="F631" s="178">
        <v>1.5</v>
      </c>
      <c r="G631" s="178">
        <v>6</v>
      </c>
      <c r="H631" s="178">
        <f t="shared" si="21"/>
        <v>9</v>
      </c>
      <c r="I631" s="178"/>
      <c r="J631" s="178"/>
    </row>
    <row r="632" spans="1:10">
      <c r="A632" s="198"/>
      <c r="B632" s="120"/>
      <c r="C632" s="199"/>
      <c r="D632" s="109"/>
      <c r="E632" s="108"/>
      <c r="F632" s="9"/>
      <c r="G632" s="87"/>
      <c r="H632" s="86"/>
      <c r="I632" s="86"/>
      <c r="J632" s="106"/>
    </row>
    <row r="633" spans="1:10">
      <c r="A633" s="198"/>
      <c r="B633" s="120"/>
      <c r="C633" s="199"/>
      <c r="D633" s="109"/>
      <c r="E633" s="108"/>
      <c r="F633" s="9"/>
      <c r="G633" s="242" t="s">
        <v>621</v>
      </c>
      <c r="H633" s="242">
        <f>SUM(H558:H631)</f>
        <v>3161.6399999999985</v>
      </c>
      <c r="I633" s="178"/>
      <c r="J633" s="106"/>
    </row>
    <row r="634" spans="1:10">
      <c r="A634" s="299"/>
      <c r="B634" s="300"/>
      <c r="C634" s="300"/>
      <c r="D634" s="300"/>
      <c r="E634" s="300"/>
      <c r="F634" s="300"/>
      <c r="G634" s="300"/>
      <c r="H634" s="300"/>
      <c r="I634" s="300"/>
      <c r="J634" s="301"/>
    </row>
    <row r="635" spans="1:10" ht="38.25">
      <c r="A635" s="198" t="s">
        <v>112</v>
      </c>
      <c r="B635" s="120">
        <v>92760</v>
      </c>
      <c r="C635" s="199" t="s">
        <v>109</v>
      </c>
      <c r="D635" s="109" t="s">
        <v>636</v>
      </c>
      <c r="E635" s="108" t="s">
        <v>111</v>
      </c>
      <c r="F635" s="9" t="s">
        <v>601</v>
      </c>
      <c r="G635" s="87" t="s">
        <v>622</v>
      </c>
      <c r="H635" s="87" t="s">
        <v>623</v>
      </c>
      <c r="I635" s="87" t="s">
        <v>624</v>
      </c>
      <c r="J635" s="115" t="s">
        <v>610</v>
      </c>
    </row>
    <row r="636" spans="1:10">
      <c r="A636" s="198"/>
      <c r="B636" s="120"/>
      <c r="C636" s="199" t="s">
        <v>629</v>
      </c>
      <c r="D636" s="129" t="s">
        <v>637</v>
      </c>
      <c r="E636" s="108">
        <v>120</v>
      </c>
      <c r="F636" s="178">
        <v>3.5</v>
      </c>
      <c r="G636" s="178">
        <f>F636/0.15</f>
        <v>23.333333333333336</v>
      </c>
      <c r="H636" s="178">
        <v>0.7</v>
      </c>
      <c r="I636" s="178">
        <f>G636*H636*E636</f>
        <v>1960.0000000000002</v>
      </c>
      <c r="J636" s="242">
        <f>I638*I639</f>
        <v>480.20000000000005</v>
      </c>
    </row>
    <row r="637" spans="1:10">
      <c r="A637" s="198"/>
      <c r="B637" s="120"/>
      <c r="C637" s="199"/>
      <c r="D637" s="109"/>
      <c r="E637" s="108"/>
      <c r="F637" s="148"/>
      <c r="G637" s="149"/>
      <c r="H637" s="149"/>
      <c r="I637" s="149"/>
      <c r="J637" s="200"/>
    </row>
    <row r="638" spans="1:10">
      <c r="A638" s="198"/>
      <c r="B638" s="120"/>
      <c r="C638" s="199"/>
      <c r="D638" s="109"/>
      <c r="E638" s="108"/>
      <c r="F638" s="148"/>
      <c r="G638" s="149"/>
      <c r="H638" s="178" t="s">
        <v>599</v>
      </c>
      <c r="I638" s="178">
        <f>SUM(I636:I636)</f>
        <v>1960.0000000000002</v>
      </c>
      <c r="J638" s="200"/>
    </row>
    <row r="639" spans="1:10">
      <c r="A639" s="198"/>
      <c r="B639" s="120"/>
      <c r="C639" s="199"/>
      <c r="D639" s="109"/>
      <c r="E639" s="108"/>
      <c r="F639" s="148"/>
      <c r="G639" s="149"/>
      <c r="H639" s="87" t="s">
        <v>625</v>
      </c>
      <c r="I639" s="183">
        <v>0.245</v>
      </c>
      <c r="J639" s="200"/>
    </row>
    <row r="640" spans="1:10">
      <c r="A640" s="198"/>
      <c r="B640" s="120"/>
      <c r="C640" s="199"/>
      <c r="D640" s="109"/>
      <c r="E640" s="108"/>
      <c r="F640" s="148"/>
      <c r="G640" s="149"/>
      <c r="H640" s="149"/>
      <c r="I640" s="149"/>
      <c r="J640" s="200"/>
    </row>
    <row r="641" spans="1:10">
      <c r="A641" s="198"/>
      <c r="B641" s="120"/>
      <c r="C641" s="199"/>
      <c r="D641" s="173"/>
      <c r="E641" s="174"/>
      <c r="F641" s="9" t="s">
        <v>601</v>
      </c>
      <c r="G641" s="87" t="s">
        <v>622</v>
      </c>
      <c r="H641" s="87" t="s">
        <v>623</v>
      </c>
      <c r="I641" s="87" t="s">
        <v>624</v>
      </c>
      <c r="J641" s="115" t="s">
        <v>599</v>
      </c>
    </row>
    <row r="642" spans="1:10">
      <c r="A642" s="198"/>
      <c r="B642" s="120"/>
      <c r="C642" s="199" t="s">
        <v>638</v>
      </c>
      <c r="D642" s="182" t="s">
        <v>615</v>
      </c>
      <c r="E642" s="174"/>
      <c r="F642" s="178">
        <v>12.95</v>
      </c>
      <c r="G642" s="178">
        <f>F642/0.15</f>
        <v>86.333333333333329</v>
      </c>
      <c r="H642" s="178">
        <v>1.3</v>
      </c>
      <c r="I642" s="178">
        <f>G642*H642</f>
        <v>112.23333333333333</v>
      </c>
      <c r="J642" s="242">
        <f>I717*I718</f>
        <v>1118.8692666666659</v>
      </c>
    </row>
    <row r="643" spans="1:10">
      <c r="A643" s="198"/>
      <c r="B643" s="120"/>
      <c r="C643" s="199"/>
      <c r="D643" s="182" t="s">
        <v>615</v>
      </c>
      <c r="E643" s="174"/>
      <c r="F643" s="178">
        <v>22.6</v>
      </c>
      <c r="G643" s="178">
        <f t="shared" ref="G643:G648" si="22">F643/0.15</f>
        <v>150.66666666666669</v>
      </c>
      <c r="H643" s="178">
        <v>1.3</v>
      </c>
      <c r="I643" s="178">
        <f t="shared" ref="I643:I648" si="23">G643*H643</f>
        <v>195.8666666666667</v>
      </c>
      <c r="J643" s="106"/>
    </row>
    <row r="644" spans="1:10">
      <c r="A644" s="198"/>
      <c r="B644" s="120"/>
      <c r="C644" s="199"/>
      <c r="D644" s="182" t="s">
        <v>615</v>
      </c>
      <c r="E644" s="174"/>
      <c r="F644" s="178">
        <v>8.1999999999999993</v>
      </c>
      <c r="G644" s="178">
        <f t="shared" si="22"/>
        <v>54.666666666666664</v>
      </c>
      <c r="H644" s="178">
        <v>1.3</v>
      </c>
      <c r="I644" s="178">
        <f t="shared" si="23"/>
        <v>71.066666666666663</v>
      </c>
      <c r="J644" s="106"/>
    </row>
    <row r="645" spans="1:10">
      <c r="A645" s="198"/>
      <c r="B645" s="120"/>
      <c r="C645" s="199"/>
      <c r="D645" s="182" t="s">
        <v>615</v>
      </c>
      <c r="E645" s="174"/>
      <c r="F645" s="178">
        <v>25.9</v>
      </c>
      <c r="G645" s="178">
        <f t="shared" si="22"/>
        <v>172.66666666666666</v>
      </c>
      <c r="H645" s="178">
        <v>1.3</v>
      </c>
      <c r="I645" s="178">
        <f t="shared" si="23"/>
        <v>224.46666666666667</v>
      </c>
      <c r="J645" s="106"/>
    </row>
    <row r="646" spans="1:10">
      <c r="A646" s="198"/>
      <c r="B646" s="120"/>
      <c r="C646" s="199"/>
      <c r="D646" s="182" t="s">
        <v>615</v>
      </c>
      <c r="E646" s="174"/>
      <c r="F646" s="178">
        <v>1</v>
      </c>
      <c r="G646" s="178">
        <f t="shared" si="22"/>
        <v>6.666666666666667</v>
      </c>
      <c r="H646" s="178">
        <v>1.3</v>
      </c>
      <c r="I646" s="178">
        <f t="shared" si="23"/>
        <v>8.6666666666666679</v>
      </c>
      <c r="J646" s="106"/>
    </row>
    <row r="647" spans="1:10">
      <c r="A647" s="198"/>
      <c r="B647" s="120"/>
      <c r="C647" s="199"/>
      <c r="D647" s="182" t="s">
        <v>615</v>
      </c>
      <c r="E647" s="174"/>
      <c r="F647" s="178">
        <v>8.1999999999999993</v>
      </c>
      <c r="G647" s="178">
        <f t="shared" si="22"/>
        <v>54.666666666666664</v>
      </c>
      <c r="H647" s="178">
        <v>1.3</v>
      </c>
      <c r="I647" s="178">
        <f t="shared" si="23"/>
        <v>71.066666666666663</v>
      </c>
      <c r="J647" s="106"/>
    </row>
    <row r="648" spans="1:10">
      <c r="A648" s="198"/>
      <c r="B648" s="120"/>
      <c r="C648" s="199"/>
      <c r="D648" s="182" t="s">
        <v>615</v>
      </c>
      <c r="E648" s="174"/>
      <c r="F648" s="178">
        <v>8.1999999999999993</v>
      </c>
      <c r="G648" s="178">
        <f t="shared" si="22"/>
        <v>54.666666666666664</v>
      </c>
      <c r="H648" s="178">
        <v>1.3</v>
      </c>
      <c r="I648" s="178">
        <f t="shared" si="23"/>
        <v>71.066666666666663</v>
      </c>
      <c r="J648" s="106" t="s">
        <v>635</v>
      </c>
    </row>
    <row r="649" spans="1:10">
      <c r="A649" s="198"/>
      <c r="B649" s="120"/>
      <c r="C649" s="199"/>
      <c r="D649" s="182" t="s">
        <v>615</v>
      </c>
      <c r="E649" s="174"/>
      <c r="F649" s="178">
        <v>2.15</v>
      </c>
      <c r="G649" s="178">
        <f t="shared" ref="G649:G712" si="24">F649/0.15</f>
        <v>14.333333333333334</v>
      </c>
      <c r="H649" s="178">
        <v>1.3</v>
      </c>
      <c r="I649" s="178">
        <f t="shared" ref="I649:I712" si="25">G649*H649</f>
        <v>18.633333333333336</v>
      </c>
      <c r="J649" s="242">
        <f>J636+J642</f>
        <v>1599.069266666666</v>
      </c>
    </row>
    <row r="650" spans="1:10">
      <c r="A650" s="198"/>
      <c r="B650" s="120"/>
      <c r="C650" s="199"/>
      <c r="D650" s="182" t="s">
        <v>615</v>
      </c>
      <c r="E650" s="174"/>
      <c r="F650" s="178">
        <v>3</v>
      </c>
      <c r="G650" s="178">
        <f t="shared" si="24"/>
        <v>20</v>
      </c>
      <c r="H650" s="178">
        <v>1.3</v>
      </c>
      <c r="I650" s="178">
        <f t="shared" si="25"/>
        <v>26</v>
      </c>
      <c r="J650" s="243"/>
    </row>
    <row r="651" spans="1:10">
      <c r="A651" s="198"/>
      <c r="B651" s="120"/>
      <c r="C651" s="199"/>
      <c r="D651" s="182" t="s">
        <v>615</v>
      </c>
      <c r="E651" s="174"/>
      <c r="F651" s="178">
        <v>5.2</v>
      </c>
      <c r="G651" s="178">
        <f t="shared" si="24"/>
        <v>34.666666666666671</v>
      </c>
      <c r="H651" s="178">
        <v>1.3</v>
      </c>
      <c r="I651" s="178">
        <f t="shared" si="25"/>
        <v>45.066666666666677</v>
      </c>
      <c r="J651" s="243"/>
    </row>
    <row r="652" spans="1:10">
      <c r="A652" s="198"/>
      <c r="B652" s="120"/>
      <c r="C652" s="199"/>
      <c r="D652" s="182" t="s">
        <v>615</v>
      </c>
      <c r="E652" s="174"/>
      <c r="F652" s="178">
        <v>1.8</v>
      </c>
      <c r="G652" s="178">
        <f t="shared" si="24"/>
        <v>12</v>
      </c>
      <c r="H652" s="178">
        <v>1.3</v>
      </c>
      <c r="I652" s="178">
        <f t="shared" si="25"/>
        <v>15.600000000000001</v>
      </c>
      <c r="J652" s="243"/>
    </row>
    <row r="653" spans="1:10">
      <c r="A653" s="198"/>
      <c r="B653" s="120"/>
      <c r="C653" s="199"/>
      <c r="D653" s="182" t="s">
        <v>615</v>
      </c>
      <c r="E653" s="174"/>
      <c r="F653" s="178">
        <v>1.5</v>
      </c>
      <c r="G653" s="178">
        <f t="shared" si="24"/>
        <v>10</v>
      </c>
      <c r="H653" s="178">
        <v>1.3</v>
      </c>
      <c r="I653" s="178">
        <f t="shared" si="25"/>
        <v>13</v>
      </c>
      <c r="J653" s="243"/>
    </row>
    <row r="654" spans="1:10">
      <c r="A654" s="198"/>
      <c r="B654" s="120"/>
      <c r="C654" s="199"/>
      <c r="D654" s="182" t="s">
        <v>615</v>
      </c>
      <c r="E654" s="174"/>
      <c r="F654" s="178">
        <v>2.15</v>
      </c>
      <c r="G654" s="178">
        <f t="shared" si="24"/>
        <v>14.333333333333334</v>
      </c>
      <c r="H654" s="178">
        <v>1.3</v>
      </c>
      <c r="I654" s="178">
        <f t="shared" si="25"/>
        <v>18.633333333333336</v>
      </c>
      <c r="J654" s="243"/>
    </row>
    <row r="655" spans="1:10">
      <c r="A655" s="198"/>
      <c r="B655" s="120"/>
      <c r="C655" s="199"/>
      <c r="D655" s="182" t="s">
        <v>615</v>
      </c>
      <c r="E655" s="174"/>
      <c r="F655" s="178">
        <v>8.1999999999999993</v>
      </c>
      <c r="G655" s="178">
        <f t="shared" si="24"/>
        <v>54.666666666666664</v>
      </c>
      <c r="H655" s="178">
        <v>1.3</v>
      </c>
      <c r="I655" s="178">
        <f t="shared" si="25"/>
        <v>71.066666666666663</v>
      </c>
      <c r="J655" s="243"/>
    </row>
    <row r="656" spans="1:10">
      <c r="A656" s="198"/>
      <c r="B656" s="120"/>
      <c r="C656" s="199"/>
      <c r="D656" s="182" t="s">
        <v>615</v>
      </c>
      <c r="E656" s="174"/>
      <c r="F656" s="178">
        <v>8.1999999999999993</v>
      </c>
      <c r="G656" s="178">
        <f t="shared" si="24"/>
        <v>54.666666666666664</v>
      </c>
      <c r="H656" s="178">
        <v>1.3</v>
      </c>
      <c r="I656" s="178">
        <f t="shared" si="25"/>
        <v>71.066666666666663</v>
      </c>
      <c r="J656" s="243"/>
    </row>
    <row r="657" spans="1:10">
      <c r="A657" s="198"/>
      <c r="B657" s="120"/>
      <c r="C657" s="199"/>
      <c r="D657" s="182" t="s">
        <v>615</v>
      </c>
      <c r="E657" s="174"/>
      <c r="F657" s="178">
        <v>8.1999999999999993</v>
      </c>
      <c r="G657" s="178">
        <f t="shared" si="24"/>
        <v>54.666666666666664</v>
      </c>
      <c r="H657" s="178">
        <v>1.3</v>
      </c>
      <c r="I657" s="178">
        <f t="shared" si="25"/>
        <v>71.066666666666663</v>
      </c>
      <c r="J657" s="243"/>
    </row>
    <row r="658" spans="1:10">
      <c r="A658" s="198"/>
      <c r="B658" s="120"/>
      <c r="C658" s="199"/>
      <c r="D658" s="182" t="s">
        <v>615</v>
      </c>
      <c r="E658" s="174"/>
      <c r="F658" s="178">
        <v>29.55</v>
      </c>
      <c r="G658" s="178">
        <f t="shared" si="24"/>
        <v>197</v>
      </c>
      <c r="H658" s="178">
        <v>1.3</v>
      </c>
      <c r="I658" s="178">
        <f t="shared" si="25"/>
        <v>256.10000000000002</v>
      </c>
      <c r="J658" s="243"/>
    </row>
    <row r="659" spans="1:10">
      <c r="A659" s="198"/>
      <c r="B659" s="120"/>
      <c r="C659" s="199"/>
      <c r="D659" s="182" t="s">
        <v>615</v>
      </c>
      <c r="E659" s="174"/>
      <c r="F659" s="178">
        <v>26.2</v>
      </c>
      <c r="G659" s="178">
        <f t="shared" si="24"/>
        <v>174.66666666666666</v>
      </c>
      <c r="H659" s="178">
        <v>1.3</v>
      </c>
      <c r="I659" s="178">
        <f t="shared" si="25"/>
        <v>227.06666666666666</v>
      </c>
      <c r="J659" s="243"/>
    </row>
    <row r="660" spans="1:10">
      <c r="A660" s="198"/>
      <c r="B660" s="120"/>
      <c r="C660" s="199"/>
      <c r="D660" s="182" t="s">
        <v>615</v>
      </c>
      <c r="E660" s="174"/>
      <c r="F660" s="178">
        <v>6.55</v>
      </c>
      <c r="G660" s="178">
        <f t="shared" si="24"/>
        <v>43.666666666666664</v>
      </c>
      <c r="H660" s="178">
        <v>1.3</v>
      </c>
      <c r="I660" s="178">
        <f t="shared" si="25"/>
        <v>56.766666666666666</v>
      </c>
      <c r="J660" s="243"/>
    </row>
    <row r="661" spans="1:10">
      <c r="A661" s="198"/>
      <c r="B661" s="120"/>
      <c r="C661" s="199"/>
      <c r="D661" s="182" t="s">
        <v>615</v>
      </c>
      <c r="E661" s="174"/>
      <c r="F661" s="178">
        <v>9.15</v>
      </c>
      <c r="G661" s="178">
        <f t="shared" si="24"/>
        <v>61.000000000000007</v>
      </c>
      <c r="H661" s="178">
        <v>1.3</v>
      </c>
      <c r="I661" s="178">
        <f t="shared" si="25"/>
        <v>79.300000000000011</v>
      </c>
      <c r="J661" s="243"/>
    </row>
    <row r="662" spans="1:10">
      <c r="A662" s="198"/>
      <c r="B662" s="120"/>
      <c r="C662" s="199"/>
      <c r="D662" s="182" t="s">
        <v>615</v>
      </c>
      <c r="E662" s="174"/>
      <c r="F662" s="178">
        <v>7.9</v>
      </c>
      <c r="G662" s="178">
        <f t="shared" si="24"/>
        <v>52.666666666666671</v>
      </c>
      <c r="H662" s="178">
        <v>1.3</v>
      </c>
      <c r="I662" s="178">
        <f t="shared" si="25"/>
        <v>68.466666666666669</v>
      </c>
      <c r="J662" s="243"/>
    </row>
    <row r="663" spans="1:10">
      <c r="A663" s="198"/>
      <c r="B663" s="120"/>
      <c r="C663" s="199"/>
      <c r="D663" s="182" t="s">
        <v>615</v>
      </c>
      <c r="E663" s="174"/>
      <c r="F663" s="178">
        <v>9.15</v>
      </c>
      <c r="G663" s="178">
        <f t="shared" si="24"/>
        <v>61.000000000000007</v>
      </c>
      <c r="H663" s="178">
        <v>1.3</v>
      </c>
      <c r="I663" s="178">
        <f t="shared" si="25"/>
        <v>79.300000000000011</v>
      </c>
      <c r="J663" s="243"/>
    </row>
    <row r="664" spans="1:10">
      <c r="A664" s="198"/>
      <c r="B664" s="120"/>
      <c r="C664" s="199"/>
      <c r="D664" s="182" t="s">
        <v>615</v>
      </c>
      <c r="E664" s="174"/>
      <c r="F664" s="178">
        <v>11.15</v>
      </c>
      <c r="G664" s="178">
        <f t="shared" si="24"/>
        <v>74.333333333333343</v>
      </c>
      <c r="H664" s="178">
        <v>1.3</v>
      </c>
      <c r="I664" s="178">
        <f t="shared" si="25"/>
        <v>96.633333333333354</v>
      </c>
      <c r="J664" s="243"/>
    </row>
    <row r="665" spans="1:10">
      <c r="A665" s="198"/>
      <c r="B665" s="120"/>
      <c r="C665" s="199"/>
      <c r="D665" s="182" t="s">
        <v>615</v>
      </c>
      <c r="E665" s="174"/>
      <c r="F665" s="178">
        <v>1.8</v>
      </c>
      <c r="G665" s="178">
        <f t="shared" si="24"/>
        <v>12</v>
      </c>
      <c r="H665" s="178">
        <v>1.3</v>
      </c>
      <c r="I665" s="178">
        <f t="shared" si="25"/>
        <v>15.600000000000001</v>
      </c>
      <c r="J665" s="243"/>
    </row>
    <row r="666" spans="1:10">
      <c r="A666" s="198"/>
      <c r="B666" s="120"/>
      <c r="C666" s="199"/>
      <c r="D666" s="182" t="s">
        <v>615</v>
      </c>
      <c r="E666" s="174"/>
      <c r="F666" s="178">
        <v>11.3</v>
      </c>
      <c r="G666" s="178">
        <f t="shared" si="24"/>
        <v>75.333333333333343</v>
      </c>
      <c r="H666" s="178">
        <v>1.3</v>
      </c>
      <c r="I666" s="178">
        <f t="shared" si="25"/>
        <v>97.933333333333351</v>
      </c>
      <c r="J666" s="243"/>
    </row>
    <row r="667" spans="1:10">
      <c r="A667" s="198"/>
      <c r="B667" s="120"/>
      <c r="C667" s="199"/>
      <c r="D667" s="182" t="s">
        <v>615</v>
      </c>
      <c r="E667" s="174"/>
      <c r="F667" s="178">
        <v>12.95</v>
      </c>
      <c r="G667" s="178">
        <f t="shared" si="24"/>
        <v>86.333333333333329</v>
      </c>
      <c r="H667" s="178">
        <v>1.3</v>
      </c>
      <c r="I667" s="178">
        <f t="shared" si="25"/>
        <v>112.23333333333333</v>
      </c>
      <c r="J667" s="243"/>
    </row>
    <row r="668" spans="1:10">
      <c r="A668" s="198"/>
      <c r="B668" s="120"/>
      <c r="C668" s="199"/>
      <c r="D668" s="182" t="s">
        <v>615</v>
      </c>
      <c r="E668" s="174"/>
      <c r="F668" s="178">
        <v>1.8</v>
      </c>
      <c r="G668" s="178">
        <f t="shared" si="24"/>
        <v>12</v>
      </c>
      <c r="H668" s="178">
        <v>1.3</v>
      </c>
      <c r="I668" s="178">
        <f t="shared" si="25"/>
        <v>15.600000000000001</v>
      </c>
      <c r="J668" s="243"/>
    </row>
    <row r="669" spans="1:10">
      <c r="A669" s="198"/>
      <c r="B669" s="120"/>
      <c r="C669" s="199"/>
      <c r="D669" s="182" t="s">
        <v>615</v>
      </c>
      <c r="E669" s="174"/>
      <c r="F669" s="178">
        <v>2.15</v>
      </c>
      <c r="G669" s="178">
        <f t="shared" si="24"/>
        <v>14.333333333333334</v>
      </c>
      <c r="H669" s="178">
        <v>1.3</v>
      </c>
      <c r="I669" s="178">
        <f t="shared" si="25"/>
        <v>18.633333333333336</v>
      </c>
      <c r="J669" s="243"/>
    </row>
    <row r="670" spans="1:10">
      <c r="A670" s="198"/>
      <c r="B670" s="120"/>
      <c r="C670" s="199"/>
      <c r="D670" s="182" t="s">
        <v>615</v>
      </c>
      <c r="E670" s="174"/>
      <c r="F670" s="178">
        <v>7.3</v>
      </c>
      <c r="G670" s="178">
        <f t="shared" si="24"/>
        <v>48.666666666666664</v>
      </c>
      <c r="H670" s="178">
        <v>1.3</v>
      </c>
      <c r="I670" s="178">
        <f t="shared" si="25"/>
        <v>63.266666666666666</v>
      </c>
      <c r="J670" s="243"/>
    </row>
    <row r="671" spans="1:10">
      <c r="A671" s="198"/>
      <c r="B671" s="120"/>
      <c r="C671" s="199"/>
      <c r="D671" s="182" t="s">
        <v>615</v>
      </c>
      <c r="E671" s="174"/>
      <c r="F671" s="178">
        <v>3.8</v>
      </c>
      <c r="G671" s="178">
        <f t="shared" si="24"/>
        <v>25.333333333333332</v>
      </c>
      <c r="H671" s="178">
        <v>1.3</v>
      </c>
      <c r="I671" s="178">
        <f t="shared" si="25"/>
        <v>32.93333333333333</v>
      </c>
      <c r="J671" s="243"/>
    </row>
    <row r="672" spans="1:10">
      <c r="A672" s="198"/>
      <c r="B672" s="120"/>
      <c r="C672" s="199"/>
      <c r="D672" s="182" t="s">
        <v>615</v>
      </c>
      <c r="E672" s="174"/>
      <c r="F672" s="178">
        <v>2.15</v>
      </c>
      <c r="G672" s="178">
        <f t="shared" si="24"/>
        <v>14.333333333333334</v>
      </c>
      <c r="H672" s="178">
        <v>1.3</v>
      </c>
      <c r="I672" s="178">
        <f t="shared" si="25"/>
        <v>18.633333333333336</v>
      </c>
      <c r="J672" s="243"/>
    </row>
    <row r="673" spans="1:10">
      <c r="A673" s="198"/>
      <c r="B673" s="120"/>
      <c r="C673" s="199"/>
      <c r="D673" s="182" t="s">
        <v>615</v>
      </c>
      <c r="E673" s="174"/>
      <c r="F673" s="178">
        <v>12.95</v>
      </c>
      <c r="G673" s="178">
        <f t="shared" si="24"/>
        <v>86.333333333333329</v>
      </c>
      <c r="H673" s="178">
        <v>1.3</v>
      </c>
      <c r="I673" s="178">
        <f t="shared" si="25"/>
        <v>112.23333333333333</v>
      </c>
      <c r="J673" s="243"/>
    </row>
    <row r="674" spans="1:10">
      <c r="A674" s="198"/>
      <c r="B674" s="120"/>
      <c r="C674" s="199"/>
      <c r="D674" s="182" t="s">
        <v>616</v>
      </c>
      <c r="E674" s="174"/>
      <c r="F674" s="178">
        <v>7.32</v>
      </c>
      <c r="G674" s="178">
        <f t="shared" si="24"/>
        <v>48.800000000000004</v>
      </c>
      <c r="H674" s="178">
        <v>1.3</v>
      </c>
      <c r="I674" s="178">
        <f t="shared" si="25"/>
        <v>63.440000000000005</v>
      </c>
      <c r="J674" s="243"/>
    </row>
    <row r="675" spans="1:10">
      <c r="A675" s="198"/>
      <c r="B675" s="120"/>
      <c r="C675" s="199"/>
      <c r="D675" s="182" t="s">
        <v>616</v>
      </c>
      <c r="E675" s="174"/>
      <c r="F675" s="178">
        <v>5.29</v>
      </c>
      <c r="G675" s="178">
        <f t="shared" si="24"/>
        <v>35.266666666666666</v>
      </c>
      <c r="H675" s="178">
        <v>1.3</v>
      </c>
      <c r="I675" s="178">
        <f t="shared" si="25"/>
        <v>45.846666666666664</v>
      </c>
      <c r="J675" s="243"/>
    </row>
    <row r="676" spans="1:10">
      <c r="A676" s="198"/>
      <c r="B676" s="120"/>
      <c r="C676" s="199"/>
      <c r="D676" s="182" t="s">
        <v>616</v>
      </c>
      <c r="E676" s="174"/>
      <c r="F676" s="178">
        <v>5.29</v>
      </c>
      <c r="G676" s="178">
        <f t="shared" si="24"/>
        <v>35.266666666666666</v>
      </c>
      <c r="H676" s="178">
        <v>1.3</v>
      </c>
      <c r="I676" s="178">
        <f t="shared" si="25"/>
        <v>45.846666666666664</v>
      </c>
      <c r="J676" s="243"/>
    </row>
    <row r="677" spans="1:10">
      <c r="A677" s="198"/>
      <c r="B677" s="120"/>
      <c r="C677" s="199"/>
      <c r="D677" s="182" t="s">
        <v>616</v>
      </c>
      <c r="E677" s="174"/>
      <c r="F677" s="178">
        <v>1.87</v>
      </c>
      <c r="G677" s="178">
        <f t="shared" si="24"/>
        <v>12.466666666666669</v>
      </c>
      <c r="H677" s="178">
        <v>1.3</v>
      </c>
      <c r="I677" s="178">
        <f t="shared" si="25"/>
        <v>16.206666666666671</v>
      </c>
      <c r="J677" s="243"/>
    </row>
    <row r="678" spans="1:10">
      <c r="A678" s="198"/>
      <c r="B678" s="120"/>
      <c r="C678" s="199"/>
      <c r="D678" s="182" t="s">
        <v>616</v>
      </c>
      <c r="E678" s="174"/>
      <c r="F678" s="178">
        <v>3.27</v>
      </c>
      <c r="G678" s="178">
        <f t="shared" si="24"/>
        <v>21.8</v>
      </c>
      <c r="H678" s="178">
        <v>1.3</v>
      </c>
      <c r="I678" s="178">
        <f t="shared" si="25"/>
        <v>28.340000000000003</v>
      </c>
      <c r="J678" s="243"/>
    </row>
    <row r="679" spans="1:10">
      <c r="A679" s="198"/>
      <c r="B679" s="120"/>
      <c r="C679" s="199"/>
      <c r="D679" s="182" t="s">
        <v>616</v>
      </c>
      <c r="E679" s="174"/>
      <c r="F679" s="178">
        <v>5.5</v>
      </c>
      <c r="G679" s="178">
        <f t="shared" si="24"/>
        <v>36.666666666666671</v>
      </c>
      <c r="H679" s="178">
        <v>1.3</v>
      </c>
      <c r="I679" s="178">
        <f t="shared" si="25"/>
        <v>47.666666666666671</v>
      </c>
      <c r="J679" s="243"/>
    </row>
    <row r="680" spans="1:10">
      <c r="A680" s="198"/>
      <c r="B680" s="120"/>
      <c r="C680" s="199"/>
      <c r="D680" s="182" t="s">
        <v>616</v>
      </c>
      <c r="E680" s="174"/>
      <c r="F680" s="178">
        <v>5.56</v>
      </c>
      <c r="G680" s="178">
        <f t="shared" si="24"/>
        <v>37.066666666666663</v>
      </c>
      <c r="H680" s="178">
        <v>1.3</v>
      </c>
      <c r="I680" s="178">
        <f t="shared" si="25"/>
        <v>48.18666666666666</v>
      </c>
      <c r="J680" s="243"/>
    </row>
    <row r="681" spans="1:10">
      <c r="A681" s="198"/>
      <c r="B681" s="120"/>
      <c r="C681" s="199"/>
      <c r="D681" s="182" t="s">
        <v>616</v>
      </c>
      <c r="E681" s="174"/>
      <c r="F681" s="178">
        <v>5.56</v>
      </c>
      <c r="G681" s="178">
        <f t="shared" si="24"/>
        <v>37.066666666666663</v>
      </c>
      <c r="H681" s="178">
        <v>1.3</v>
      </c>
      <c r="I681" s="178">
        <f t="shared" si="25"/>
        <v>48.18666666666666</v>
      </c>
      <c r="J681" s="243"/>
    </row>
    <row r="682" spans="1:10">
      <c r="A682" s="198"/>
      <c r="B682" s="120"/>
      <c r="C682" s="199"/>
      <c r="D682" s="182" t="s">
        <v>616</v>
      </c>
      <c r="E682" s="174"/>
      <c r="F682" s="178">
        <v>5.56</v>
      </c>
      <c r="G682" s="178">
        <f t="shared" si="24"/>
        <v>37.066666666666663</v>
      </c>
      <c r="H682" s="178">
        <v>1.3</v>
      </c>
      <c r="I682" s="178">
        <f t="shared" si="25"/>
        <v>48.18666666666666</v>
      </c>
      <c r="J682" s="243"/>
    </row>
    <row r="683" spans="1:10">
      <c r="A683" s="198"/>
      <c r="B683" s="120"/>
      <c r="C683" s="199"/>
      <c r="D683" s="182" t="s">
        <v>616</v>
      </c>
      <c r="E683" s="174"/>
      <c r="F683" s="178">
        <v>4.12</v>
      </c>
      <c r="G683" s="178">
        <f t="shared" si="24"/>
        <v>27.466666666666669</v>
      </c>
      <c r="H683" s="178">
        <v>1.3</v>
      </c>
      <c r="I683" s="178">
        <f t="shared" si="25"/>
        <v>35.706666666666671</v>
      </c>
      <c r="J683" s="243"/>
    </row>
    <row r="684" spans="1:10">
      <c r="A684" s="198"/>
      <c r="B684" s="120"/>
      <c r="C684" s="199"/>
      <c r="D684" s="182" t="s">
        <v>616</v>
      </c>
      <c r="E684" s="174"/>
      <c r="F684" s="178">
        <v>2.65</v>
      </c>
      <c r="G684" s="178">
        <f t="shared" si="24"/>
        <v>17.666666666666668</v>
      </c>
      <c r="H684" s="178">
        <v>1.3</v>
      </c>
      <c r="I684" s="178">
        <f t="shared" si="25"/>
        <v>22.966666666666669</v>
      </c>
      <c r="J684" s="243"/>
    </row>
    <row r="685" spans="1:10">
      <c r="A685" s="198"/>
      <c r="B685" s="120"/>
      <c r="C685" s="199"/>
      <c r="D685" s="182" t="s">
        <v>616</v>
      </c>
      <c r="E685" s="174"/>
      <c r="F685" s="178">
        <v>4.16</v>
      </c>
      <c r="G685" s="178">
        <f t="shared" si="24"/>
        <v>27.733333333333334</v>
      </c>
      <c r="H685" s="178">
        <v>1.3</v>
      </c>
      <c r="I685" s="178">
        <f t="shared" si="25"/>
        <v>36.053333333333335</v>
      </c>
      <c r="J685" s="243"/>
    </row>
    <row r="686" spans="1:10">
      <c r="A686" s="198"/>
      <c r="B686" s="120"/>
      <c r="C686" s="199"/>
      <c r="D686" s="182" t="s">
        <v>616</v>
      </c>
      <c r="E686" s="174"/>
      <c r="F686" s="178">
        <v>4.16</v>
      </c>
      <c r="G686" s="178">
        <f t="shared" si="24"/>
        <v>27.733333333333334</v>
      </c>
      <c r="H686" s="178">
        <v>1.3</v>
      </c>
      <c r="I686" s="178">
        <f t="shared" si="25"/>
        <v>36.053333333333335</v>
      </c>
      <c r="J686" s="106"/>
    </row>
    <row r="687" spans="1:10">
      <c r="A687" s="198"/>
      <c r="B687" s="120"/>
      <c r="C687" s="199"/>
      <c r="D687" s="182" t="s">
        <v>616</v>
      </c>
      <c r="E687" s="174"/>
      <c r="F687" s="178">
        <v>3.49</v>
      </c>
      <c r="G687" s="178">
        <f t="shared" si="24"/>
        <v>23.266666666666669</v>
      </c>
      <c r="H687" s="178">
        <v>1.3</v>
      </c>
      <c r="I687" s="178">
        <f t="shared" si="25"/>
        <v>30.24666666666667</v>
      </c>
      <c r="J687" s="106"/>
    </row>
    <row r="688" spans="1:10">
      <c r="A688" s="198"/>
      <c r="B688" s="120"/>
      <c r="C688" s="199"/>
      <c r="D688" s="182" t="s">
        <v>616</v>
      </c>
      <c r="E688" s="174"/>
      <c r="F688" s="178">
        <v>3.33</v>
      </c>
      <c r="G688" s="178">
        <f t="shared" si="24"/>
        <v>22.200000000000003</v>
      </c>
      <c r="H688" s="178">
        <v>1.3</v>
      </c>
      <c r="I688" s="178">
        <f t="shared" si="25"/>
        <v>28.860000000000003</v>
      </c>
      <c r="J688" s="106"/>
    </row>
    <row r="689" spans="1:10">
      <c r="A689" s="198"/>
      <c r="B689" s="120"/>
      <c r="C689" s="199"/>
      <c r="D689" s="182" t="s">
        <v>616</v>
      </c>
      <c r="E689" s="174"/>
      <c r="F689" s="178">
        <v>1.54</v>
      </c>
      <c r="G689" s="178">
        <f t="shared" si="24"/>
        <v>10.266666666666667</v>
      </c>
      <c r="H689" s="178">
        <v>1.3</v>
      </c>
      <c r="I689" s="178">
        <f t="shared" si="25"/>
        <v>13.346666666666668</v>
      </c>
      <c r="J689" s="106"/>
    </row>
    <row r="690" spans="1:10">
      <c r="A690" s="198"/>
      <c r="B690" s="120"/>
      <c r="C690" s="199"/>
      <c r="D690" s="182" t="s">
        <v>616</v>
      </c>
      <c r="E690" s="174"/>
      <c r="F690" s="178">
        <v>1.54</v>
      </c>
      <c r="G690" s="178">
        <f t="shared" si="24"/>
        <v>10.266666666666667</v>
      </c>
      <c r="H690" s="178">
        <v>1.3</v>
      </c>
      <c r="I690" s="178">
        <f t="shared" si="25"/>
        <v>13.346666666666668</v>
      </c>
      <c r="J690" s="106"/>
    </row>
    <row r="691" spans="1:10">
      <c r="A691" s="198"/>
      <c r="B691" s="120"/>
      <c r="C691" s="199"/>
      <c r="D691" s="182" t="s">
        <v>616</v>
      </c>
      <c r="E691" s="174"/>
      <c r="F691" s="178">
        <v>10.56</v>
      </c>
      <c r="G691" s="178">
        <f t="shared" si="24"/>
        <v>70.400000000000006</v>
      </c>
      <c r="H691" s="178">
        <v>1.3</v>
      </c>
      <c r="I691" s="178">
        <f t="shared" si="25"/>
        <v>91.52000000000001</v>
      </c>
      <c r="J691" s="106"/>
    </row>
    <row r="692" spans="1:10">
      <c r="A692" s="198"/>
      <c r="B692" s="120"/>
      <c r="C692" s="199"/>
      <c r="D692" s="182" t="s">
        <v>616</v>
      </c>
      <c r="E692" s="174"/>
      <c r="F692" s="178">
        <v>10.56</v>
      </c>
      <c r="G692" s="178">
        <f t="shared" si="24"/>
        <v>70.400000000000006</v>
      </c>
      <c r="H692" s="178">
        <v>1.3</v>
      </c>
      <c r="I692" s="178">
        <f t="shared" si="25"/>
        <v>91.52000000000001</v>
      </c>
      <c r="J692" s="106"/>
    </row>
    <row r="693" spans="1:10">
      <c r="A693" s="198"/>
      <c r="B693" s="120"/>
      <c r="C693" s="199"/>
      <c r="D693" s="182" t="s">
        <v>616</v>
      </c>
      <c r="E693" s="174"/>
      <c r="F693" s="178">
        <v>4.6900000000000004</v>
      </c>
      <c r="G693" s="178">
        <f t="shared" si="24"/>
        <v>31.266666666666669</v>
      </c>
      <c r="H693" s="178">
        <v>1.3</v>
      </c>
      <c r="I693" s="178">
        <f t="shared" si="25"/>
        <v>40.646666666666668</v>
      </c>
      <c r="J693" s="106"/>
    </row>
    <row r="694" spans="1:10">
      <c r="A694" s="198"/>
      <c r="B694" s="120"/>
      <c r="C694" s="199"/>
      <c r="D694" s="182" t="s">
        <v>616</v>
      </c>
      <c r="E694" s="174"/>
      <c r="F694" s="178">
        <v>2.91</v>
      </c>
      <c r="G694" s="178">
        <f t="shared" si="24"/>
        <v>19.400000000000002</v>
      </c>
      <c r="H694" s="178">
        <v>1.3</v>
      </c>
      <c r="I694" s="178">
        <f t="shared" si="25"/>
        <v>25.220000000000002</v>
      </c>
      <c r="J694" s="106"/>
    </row>
    <row r="695" spans="1:10">
      <c r="A695" s="198"/>
      <c r="B695" s="120"/>
      <c r="C695" s="199"/>
      <c r="D695" s="182" t="s">
        <v>616</v>
      </c>
      <c r="E695" s="174"/>
      <c r="F695" s="178">
        <v>1.5</v>
      </c>
      <c r="G695" s="178">
        <f t="shared" si="24"/>
        <v>10</v>
      </c>
      <c r="H695" s="178">
        <v>1.3</v>
      </c>
      <c r="I695" s="178">
        <f t="shared" si="25"/>
        <v>13</v>
      </c>
      <c r="J695" s="106"/>
    </row>
    <row r="696" spans="1:10">
      <c r="A696" s="198"/>
      <c r="B696" s="120"/>
      <c r="C696" s="199"/>
      <c r="D696" s="182" t="s">
        <v>616</v>
      </c>
      <c r="E696" s="174"/>
      <c r="F696" s="178">
        <v>3.2</v>
      </c>
      <c r="G696" s="178">
        <f t="shared" si="24"/>
        <v>21.333333333333336</v>
      </c>
      <c r="H696" s="178">
        <v>1.3</v>
      </c>
      <c r="I696" s="178">
        <f t="shared" si="25"/>
        <v>27.733333333333338</v>
      </c>
      <c r="J696" s="106"/>
    </row>
    <row r="697" spans="1:10">
      <c r="A697" s="198"/>
      <c r="B697" s="120"/>
      <c r="C697" s="199"/>
      <c r="D697" s="182" t="s">
        <v>616</v>
      </c>
      <c r="E697" s="174"/>
      <c r="F697" s="178">
        <v>1.5</v>
      </c>
      <c r="G697" s="178">
        <f t="shared" si="24"/>
        <v>10</v>
      </c>
      <c r="H697" s="178">
        <v>1.3</v>
      </c>
      <c r="I697" s="178">
        <f t="shared" si="25"/>
        <v>13</v>
      </c>
      <c r="J697" s="106"/>
    </row>
    <row r="698" spans="1:10">
      <c r="A698" s="198"/>
      <c r="B698" s="120"/>
      <c r="C698" s="199"/>
      <c r="D698" s="182" t="s">
        <v>616</v>
      </c>
      <c r="E698" s="174"/>
      <c r="F698" s="178">
        <v>3.2</v>
      </c>
      <c r="G698" s="178">
        <f t="shared" si="24"/>
        <v>21.333333333333336</v>
      </c>
      <c r="H698" s="178">
        <v>1.3</v>
      </c>
      <c r="I698" s="178">
        <f t="shared" si="25"/>
        <v>27.733333333333338</v>
      </c>
      <c r="J698" s="106"/>
    </row>
    <row r="699" spans="1:10">
      <c r="A699" s="198"/>
      <c r="B699" s="120"/>
      <c r="C699" s="199"/>
      <c r="D699" s="182" t="s">
        <v>616</v>
      </c>
      <c r="E699" s="174"/>
      <c r="F699" s="178">
        <v>4.3499999999999996</v>
      </c>
      <c r="G699" s="178">
        <f t="shared" si="24"/>
        <v>29</v>
      </c>
      <c r="H699" s="178">
        <v>1.3</v>
      </c>
      <c r="I699" s="178">
        <f t="shared" si="25"/>
        <v>37.700000000000003</v>
      </c>
      <c r="J699" s="106"/>
    </row>
    <row r="700" spans="1:10">
      <c r="A700" s="198"/>
      <c r="B700" s="120"/>
      <c r="C700" s="199"/>
      <c r="D700" s="182" t="s">
        <v>616</v>
      </c>
      <c r="E700" s="174"/>
      <c r="F700" s="178">
        <v>2.7</v>
      </c>
      <c r="G700" s="178">
        <f t="shared" si="24"/>
        <v>18.000000000000004</v>
      </c>
      <c r="H700" s="178">
        <v>1.3</v>
      </c>
      <c r="I700" s="178">
        <f t="shared" si="25"/>
        <v>23.400000000000006</v>
      </c>
      <c r="J700" s="106"/>
    </row>
    <row r="701" spans="1:10">
      <c r="A701" s="198"/>
      <c r="B701" s="120"/>
      <c r="C701" s="199"/>
      <c r="D701" s="182" t="s">
        <v>616</v>
      </c>
      <c r="E701" s="174"/>
      <c r="F701" s="178">
        <v>1.5</v>
      </c>
      <c r="G701" s="178">
        <f t="shared" si="24"/>
        <v>10</v>
      </c>
      <c r="H701" s="178">
        <v>1.3</v>
      </c>
      <c r="I701" s="178">
        <f t="shared" si="25"/>
        <v>13</v>
      </c>
      <c r="J701" s="106"/>
    </row>
    <row r="702" spans="1:10">
      <c r="A702" s="198"/>
      <c r="B702" s="120"/>
      <c r="C702" s="199"/>
      <c r="D702" s="182" t="s">
        <v>616</v>
      </c>
      <c r="E702" s="174"/>
      <c r="F702" s="178">
        <v>3.2</v>
      </c>
      <c r="G702" s="178">
        <f t="shared" si="24"/>
        <v>21.333333333333336</v>
      </c>
      <c r="H702" s="178">
        <v>1.3</v>
      </c>
      <c r="I702" s="178">
        <f t="shared" si="25"/>
        <v>27.733333333333338</v>
      </c>
      <c r="J702" s="106"/>
    </row>
    <row r="703" spans="1:10">
      <c r="A703" s="198"/>
      <c r="B703" s="120"/>
      <c r="C703" s="199"/>
      <c r="D703" s="182" t="s">
        <v>616</v>
      </c>
      <c r="E703" s="174"/>
      <c r="F703" s="178">
        <v>1.5</v>
      </c>
      <c r="G703" s="178">
        <f t="shared" si="24"/>
        <v>10</v>
      </c>
      <c r="H703" s="178">
        <v>1.3</v>
      </c>
      <c r="I703" s="178">
        <f t="shared" si="25"/>
        <v>13</v>
      </c>
      <c r="J703" s="106"/>
    </row>
    <row r="704" spans="1:10">
      <c r="A704" s="198"/>
      <c r="B704" s="120"/>
      <c r="C704" s="199"/>
      <c r="D704" s="182" t="s">
        <v>616</v>
      </c>
      <c r="E704" s="174"/>
      <c r="F704" s="178">
        <v>3.2</v>
      </c>
      <c r="G704" s="178">
        <f t="shared" si="24"/>
        <v>21.333333333333336</v>
      </c>
      <c r="H704" s="178">
        <v>1.3</v>
      </c>
      <c r="I704" s="178">
        <f t="shared" si="25"/>
        <v>27.733333333333338</v>
      </c>
      <c r="J704" s="106"/>
    </row>
    <row r="705" spans="1:10">
      <c r="A705" s="198"/>
      <c r="B705" s="120"/>
      <c r="C705" s="199"/>
      <c r="D705" s="182" t="s">
        <v>616</v>
      </c>
      <c r="E705" s="174"/>
      <c r="F705" s="178">
        <v>22.6</v>
      </c>
      <c r="G705" s="178">
        <f t="shared" si="24"/>
        <v>150.66666666666669</v>
      </c>
      <c r="H705" s="178">
        <v>1.3</v>
      </c>
      <c r="I705" s="178">
        <f t="shared" si="25"/>
        <v>195.8666666666667</v>
      </c>
      <c r="J705" s="106"/>
    </row>
    <row r="706" spans="1:10">
      <c r="A706" s="198"/>
      <c r="B706" s="120"/>
      <c r="C706" s="199"/>
      <c r="D706" s="182" t="s">
        <v>616</v>
      </c>
      <c r="E706" s="174"/>
      <c r="F706" s="178">
        <v>27.98</v>
      </c>
      <c r="G706" s="178">
        <f t="shared" si="24"/>
        <v>186.53333333333333</v>
      </c>
      <c r="H706" s="178">
        <v>1.3</v>
      </c>
      <c r="I706" s="178">
        <f t="shared" si="25"/>
        <v>242.49333333333334</v>
      </c>
      <c r="J706" s="106"/>
    </row>
    <row r="707" spans="1:10">
      <c r="A707" s="198"/>
      <c r="B707" s="120"/>
      <c r="C707" s="199"/>
      <c r="D707" s="182" t="s">
        <v>616</v>
      </c>
      <c r="E707" s="174"/>
      <c r="F707" s="178">
        <v>4.45</v>
      </c>
      <c r="G707" s="178">
        <f t="shared" si="24"/>
        <v>29.666666666666668</v>
      </c>
      <c r="H707" s="178">
        <v>1.3</v>
      </c>
      <c r="I707" s="178">
        <f t="shared" si="25"/>
        <v>38.56666666666667</v>
      </c>
      <c r="J707" s="106"/>
    </row>
    <row r="708" spans="1:10">
      <c r="A708" s="198"/>
      <c r="B708" s="120"/>
      <c r="C708" s="199"/>
      <c r="D708" s="182" t="s">
        <v>616</v>
      </c>
      <c r="E708" s="174"/>
      <c r="F708" s="178">
        <v>24.33</v>
      </c>
      <c r="G708" s="178">
        <f t="shared" si="24"/>
        <v>162.19999999999999</v>
      </c>
      <c r="H708" s="178">
        <v>1.3</v>
      </c>
      <c r="I708" s="178">
        <f t="shared" si="25"/>
        <v>210.85999999999999</v>
      </c>
      <c r="J708" s="106"/>
    </row>
    <row r="709" spans="1:10">
      <c r="A709" s="198"/>
      <c r="B709" s="120"/>
      <c r="C709" s="199"/>
      <c r="D709" s="182" t="s">
        <v>616</v>
      </c>
      <c r="E709" s="174"/>
      <c r="F709" s="178">
        <v>28.28</v>
      </c>
      <c r="G709" s="178">
        <f t="shared" si="24"/>
        <v>188.53333333333336</v>
      </c>
      <c r="H709" s="178">
        <v>1.3</v>
      </c>
      <c r="I709" s="178">
        <f t="shared" si="25"/>
        <v>245.09333333333336</v>
      </c>
      <c r="J709" s="106"/>
    </row>
    <row r="710" spans="1:10">
      <c r="A710" s="198"/>
      <c r="B710" s="120"/>
      <c r="C710" s="199"/>
      <c r="D710" s="182" t="s">
        <v>616</v>
      </c>
      <c r="E710" s="174"/>
      <c r="F710" s="178">
        <v>3.5</v>
      </c>
      <c r="G710" s="178">
        <f t="shared" si="24"/>
        <v>23.333333333333336</v>
      </c>
      <c r="H710" s="178">
        <v>1.3</v>
      </c>
      <c r="I710" s="178">
        <f t="shared" si="25"/>
        <v>30.333333333333336</v>
      </c>
      <c r="J710" s="106"/>
    </row>
    <row r="711" spans="1:10">
      <c r="A711" s="198"/>
      <c r="B711" s="120"/>
      <c r="C711" s="199"/>
      <c r="D711" s="182" t="s">
        <v>616</v>
      </c>
      <c r="E711" s="174"/>
      <c r="F711" s="178">
        <v>1.35</v>
      </c>
      <c r="G711" s="178">
        <f t="shared" si="24"/>
        <v>9.0000000000000018</v>
      </c>
      <c r="H711" s="178">
        <v>1.3</v>
      </c>
      <c r="I711" s="178">
        <f t="shared" si="25"/>
        <v>11.700000000000003</v>
      </c>
      <c r="J711" s="106"/>
    </row>
    <row r="712" spans="1:10">
      <c r="A712" s="198"/>
      <c r="B712" s="120"/>
      <c r="C712" s="199"/>
      <c r="D712" s="182" t="s">
        <v>616</v>
      </c>
      <c r="E712" s="174"/>
      <c r="F712" s="178">
        <v>1.87</v>
      </c>
      <c r="G712" s="178">
        <f t="shared" si="24"/>
        <v>12.466666666666669</v>
      </c>
      <c r="H712" s="178">
        <v>1.3</v>
      </c>
      <c r="I712" s="178">
        <f t="shared" si="25"/>
        <v>16.206666666666671</v>
      </c>
      <c r="J712" s="106"/>
    </row>
    <row r="713" spans="1:10">
      <c r="A713" s="198"/>
      <c r="B713" s="120"/>
      <c r="C713" s="199"/>
      <c r="D713" s="182" t="s">
        <v>616</v>
      </c>
      <c r="E713" s="174"/>
      <c r="F713" s="178">
        <v>1.5</v>
      </c>
      <c r="G713" s="178">
        <f>F713/0.15</f>
        <v>10</v>
      </c>
      <c r="H713" s="178">
        <v>1.3</v>
      </c>
      <c r="I713" s="178">
        <f>G713*H713</f>
        <v>13</v>
      </c>
      <c r="J713" s="106"/>
    </row>
    <row r="714" spans="1:10">
      <c r="A714" s="198"/>
      <c r="B714" s="120"/>
      <c r="C714" s="199"/>
      <c r="D714" s="182" t="s">
        <v>616</v>
      </c>
      <c r="E714" s="174"/>
      <c r="F714" s="178">
        <v>1.5</v>
      </c>
      <c r="G714" s="178">
        <f>F714/0.15</f>
        <v>10</v>
      </c>
      <c r="H714" s="178">
        <v>1.3</v>
      </c>
      <c r="I714" s="178">
        <f>G714*H714</f>
        <v>13</v>
      </c>
      <c r="J714" s="106"/>
    </row>
    <row r="715" spans="1:10">
      <c r="A715" s="198"/>
      <c r="B715" s="120"/>
      <c r="C715" s="199"/>
      <c r="D715" s="182" t="s">
        <v>616</v>
      </c>
      <c r="E715" s="174"/>
      <c r="F715" s="178">
        <v>1.5</v>
      </c>
      <c r="G715" s="178">
        <f>F715/0.15</f>
        <v>10</v>
      </c>
      <c r="H715" s="178">
        <v>1.3</v>
      </c>
      <c r="I715" s="178">
        <f>G715*H715</f>
        <v>13</v>
      </c>
      <c r="J715" s="106"/>
    </row>
    <row r="716" spans="1:10">
      <c r="A716" s="198"/>
      <c r="B716" s="120"/>
      <c r="C716" s="199"/>
      <c r="D716" s="173"/>
      <c r="E716" s="174"/>
      <c r="F716" s="9"/>
      <c r="G716" s="87"/>
      <c r="H716" s="86"/>
      <c r="I716" s="86"/>
      <c r="J716" s="106"/>
    </row>
    <row r="717" spans="1:10">
      <c r="A717" s="198"/>
      <c r="B717" s="120"/>
      <c r="C717" s="199"/>
      <c r="D717" s="173"/>
      <c r="E717" s="174"/>
      <c r="F717" s="9"/>
      <c r="G717" s="87"/>
      <c r="H717" s="178" t="s">
        <v>599</v>
      </c>
      <c r="I717" s="178">
        <f>SUM(I642:I715)</f>
        <v>4566.8133333333308</v>
      </c>
      <c r="J717" s="106"/>
    </row>
    <row r="718" spans="1:10">
      <c r="A718" s="198"/>
      <c r="B718" s="120"/>
      <c r="C718" s="199"/>
      <c r="D718" s="173"/>
      <c r="E718" s="174"/>
      <c r="F718" s="9"/>
      <c r="G718" s="87"/>
      <c r="H718" s="87" t="s">
        <v>625</v>
      </c>
      <c r="I718" s="183">
        <v>0.245</v>
      </c>
      <c r="J718" s="106"/>
    </row>
    <row r="719" spans="1:10">
      <c r="A719" s="299"/>
      <c r="B719" s="300"/>
      <c r="C719" s="300"/>
      <c r="D719" s="300"/>
      <c r="E719" s="300"/>
      <c r="F719" s="300"/>
      <c r="G719" s="300"/>
      <c r="H719" s="300"/>
      <c r="I719" s="300"/>
      <c r="J719" s="301"/>
    </row>
    <row r="720" spans="1:10">
      <c r="A720" s="198" t="s">
        <v>114</v>
      </c>
      <c r="B720" s="120" t="s">
        <v>115</v>
      </c>
      <c r="C720" s="199" t="s">
        <v>116</v>
      </c>
      <c r="D720" s="109" t="s">
        <v>639</v>
      </c>
      <c r="E720" s="108" t="s">
        <v>575</v>
      </c>
      <c r="F720" s="178" t="s">
        <v>596</v>
      </c>
      <c r="G720" s="178" t="s">
        <v>609</v>
      </c>
      <c r="H720" s="178" t="s">
        <v>599</v>
      </c>
      <c r="I720" s="178"/>
      <c r="J720" s="200"/>
    </row>
    <row r="721" spans="1:10">
      <c r="A721" s="198"/>
      <c r="B721" s="120"/>
      <c r="C721" s="199"/>
      <c r="D721" s="109"/>
      <c r="E721" s="108"/>
      <c r="F721" s="178">
        <v>4</v>
      </c>
      <c r="G721" s="178">
        <v>9.57</v>
      </c>
      <c r="H721" s="242">
        <f>G727*F721</f>
        <v>216.88</v>
      </c>
      <c r="I721" s="178"/>
      <c r="J721" s="200"/>
    </row>
    <row r="722" spans="1:10">
      <c r="A722" s="198"/>
      <c r="B722" s="120"/>
      <c r="C722" s="199"/>
      <c r="D722" s="109"/>
      <c r="E722" s="108"/>
      <c r="F722" s="178"/>
      <c r="G722" s="178">
        <v>9.57</v>
      </c>
      <c r="H722" s="178"/>
      <c r="I722" s="178"/>
      <c r="J722" s="200"/>
    </row>
    <row r="723" spans="1:10">
      <c r="A723" s="198"/>
      <c r="B723" s="120"/>
      <c r="C723" s="199"/>
      <c r="D723" s="109"/>
      <c r="E723" s="108"/>
      <c r="F723" s="178"/>
      <c r="G723" s="178">
        <v>9.17</v>
      </c>
      <c r="H723" s="178"/>
      <c r="I723" s="178"/>
      <c r="J723" s="200"/>
    </row>
    <row r="724" spans="1:10">
      <c r="A724" s="198"/>
      <c r="B724" s="120"/>
      <c r="C724" s="199"/>
      <c r="D724" s="109"/>
      <c r="E724" s="108"/>
      <c r="F724" s="178"/>
      <c r="G724" s="178">
        <v>9.17</v>
      </c>
      <c r="H724" s="178"/>
      <c r="I724" s="178"/>
      <c r="J724" s="200"/>
    </row>
    <row r="725" spans="1:10">
      <c r="A725" s="198"/>
      <c r="B725" s="120"/>
      <c r="C725" s="199"/>
      <c r="D725" s="109"/>
      <c r="E725" s="108"/>
      <c r="F725" s="178"/>
      <c r="G725" s="178">
        <v>8.3699999999999992</v>
      </c>
      <c r="H725" s="178"/>
      <c r="I725" s="178"/>
      <c r="J725" s="200"/>
    </row>
    <row r="726" spans="1:10">
      <c r="A726" s="198"/>
      <c r="B726" s="120"/>
      <c r="C726" s="199"/>
      <c r="D726" s="109"/>
      <c r="E726" s="108"/>
      <c r="F726" s="178"/>
      <c r="G726" s="178">
        <v>8.3699999999999992</v>
      </c>
      <c r="H726" s="178"/>
      <c r="I726" s="178"/>
      <c r="J726" s="200"/>
    </row>
    <row r="727" spans="1:10">
      <c r="A727" s="198"/>
      <c r="B727" s="120"/>
      <c r="C727" s="199"/>
      <c r="D727" s="109"/>
      <c r="E727" s="108"/>
      <c r="F727" s="178"/>
      <c r="G727" s="178">
        <f>SUM(G721:G726)</f>
        <v>54.22</v>
      </c>
      <c r="H727" s="178"/>
      <c r="I727" s="178"/>
      <c r="J727" s="200"/>
    </row>
    <row r="728" spans="1:10">
      <c r="A728" s="299"/>
      <c r="B728" s="300"/>
      <c r="C728" s="300"/>
      <c r="D728" s="300"/>
      <c r="E728" s="300"/>
      <c r="F728" s="300"/>
      <c r="G728" s="300"/>
      <c r="H728" s="300"/>
      <c r="I728" s="300"/>
      <c r="J728" s="301"/>
    </row>
    <row r="729" spans="1:10" ht="25.5">
      <c r="A729" s="250" t="s">
        <v>118</v>
      </c>
      <c r="B729" s="248" t="s">
        <v>119</v>
      </c>
      <c r="C729" s="248" t="s">
        <v>51</v>
      </c>
      <c r="D729" s="249" t="s">
        <v>120</v>
      </c>
      <c r="E729" s="251" t="s">
        <v>44</v>
      </c>
      <c r="F729" s="178" t="s">
        <v>602</v>
      </c>
      <c r="G729" s="178"/>
      <c r="H729" s="178"/>
      <c r="I729" s="178"/>
      <c r="J729" s="200"/>
    </row>
    <row r="730" spans="1:10">
      <c r="A730" s="198"/>
      <c r="B730" s="120"/>
      <c r="C730" s="199"/>
      <c r="D730" s="109"/>
      <c r="E730" s="108"/>
      <c r="F730" s="242">
        <f>1271.61-510.76</f>
        <v>760.84999999999991</v>
      </c>
      <c r="G730" s="178"/>
      <c r="H730" s="178"/>
      <c r="I730" s="178"/>
      <c r="J730" s="200"/>
    </row>
    <row r="731" spans="1:10">
      <c r="A731" s="299"/>
      <c r="B731" s="300"/>
      <c r="C731" s="300"/>
      <c r="D731" s="300"/>
      <c r="E731" s="300"/>
      <c r="F731" s="300"/>
      <c r="G731" s="300"/>
      <c r="H731" s="300"/>
      <c r="I731" s="300"/>
      <c r="J731" s="301"/>
    </row>
    <row r="732" spans="1:10">
      <c r="A732" s="184" t="s">
        <v>121</v>
      </c>
      <c r="B732" s="146"/>
      <c r="C732" s="146"/>
      <c r="D732" s="147" t="s">
        <v>122</v>
      </c>
      <c r="E732" s="146"/>
      <c r="F732" s="166"/>
      <c r="G732" s="166"/>
      <c r="H732" s="166"/>
      <c r="I732" s="169"/>
      <c r="J732" s="170"/>
    </row>
    <row r="733" spans="1:10" ht="51">
      <c r="A733" s="215" t="s">
        <v>123</v>
      </c>
      <c r="B733" s="216">
        <v>103324</v>
      </c>
      <c r="C733" s="216" t="s">
        <v>25</v>
      </c>
      <c r="D733" s="217" t="s">
        <v>640</v>
      </c>
      <c r="E733" s="218" t="s">
        <v>44</v>
      </c>
      <c r="F733" s="9" t="s">
        <v>601</v>
      </c>
      <c r="G733" s="87" t="s">
        <v>600</v>
      </c>
      <c r="H733" s="87" t="s">
        <v>602</v>
      </c>
      <c r="I733" s="87" t="s">
        <v>599</v>
      </c>
      <c r="J733" s="110"/>
    </row>
    <row r="734" spans="1:10">
      <c r="A734" s="172"/>
      <c r="B734" s="172"/>
      <c r="C734" s="172"/>
      <c r="D734" s="182" t="s">
        <v>615</v>
      </c>
      <c r="E734" s="174"/>
      <c r="F734" s="178">
        <v>12.95</v>
      </c>
      <c r="G734" s="178">
        <v>4.5</v>
      </c>
      <c r="H734" s="178">
        <f>F734*G734</f>
        <v>58.274999999999999</v>
      </c>
      <c r="I734" s="242">
        <f>SUM(H734:H807)</f>
        <v>2371.23</v>
      </c>
      <c r="J734" s="106"/>
    </row>
    <row r="735" spans="1:10">
      <c r="A735" s="172"/>
      <c r="B735" s="172"/>
      <c r="C735" s="172"/>
      <c r="D735" s="182" t="s">
        <v>615</v>
      </c>
      <c r="E735" s="174"/>
      <c r="F735" s="178">
        <v>22.6</v>
      </c>
      <c r="G735" s="178">
        <v>4.5</v>
      </c>
      <c r="H735" s="178">
        <f t="shared" ref="H735:H798" si="26">F735*G735</f>
        <v>101.7</v>
      </c>
      <c r="I735" s="178"/>
      <c r="J735" s="106"/>
    </row>
    <row r="736" spans="1:10">
      <c r="A736" s="172"/>
      <c r="B736" s="172"/>
      <c r="C736" s="172"/>
      <c r="D736" s="182" t="s">
        <v>615</v>
      </c>
      <c r="E736" s="174"/>
      <c r="F736" s="178">
        <v>8.1999999999999993</v>
      </c>
      <c r="G736" s="178">
        <v>4.5</v>
      </c>
      <c r="H736" s="178">
        <f t="shared" si="26"/>
        <v>36.9</v>
      </c>
      <c r="I736" s="178"/>
      <c r="J736" s="106"/>
    </row>
    <row r="737" spans="1:10">
      <c r="A737" s="172"/>
      <c r="B737" s="172"/>
      <c r="C737" s="172"/>
      <c r="D737" s="182" t="s">
        <v>615</v>
      </c>
      <c r="E737" s="174"/>
      <c r="F737" s="178">
        <v>25.9</v>
      </c>
      <c r="G737" s="178">
        <v>4.5</v>
      </c>
      <c r="H737" s="178">
        <f t="shared" si="26"/>
        <v>116.55</v>
      </c>
      <c r="I737" s="178"/>
      <c r="J737" s="106"/>
    </row>
    <row r="738" spans="1:10">
      <c r="A738" s="172"/>
      <c r="B738" s="172"/>
      <c r="C738" s="172"/>
      <c r="D738" s="182" t="s">
        <v>615</v>
      </c>
      <c r="E738" s="174"/>
      <c r="F738" s="178">
        <v>1</v>
      </c>
      <c r="G738" s="178">
        <v>4.5</v>
      </c>
      <c r="H738" s="178">
        <f t="shared" si="26"/>
        <v>4.5</v>
      </c>
      <c r="I738" s="178"/>
      <c r="J738" s="106"/>
    </row>
    <row r="739" spans="1:10">
      <c r="A739" s="172"/>
      <c r="B739" s="172"/>
      <c r="C739" s="172"/>
      <c r="D739" s="182" t="s">
        <v>615</v>
      </c>
      <c r="E739" s="174"/>
      <c r="F739" s="178">
        <v>8.1999999999999993</v>
      </c>
      <c r="G739" s="178">
        <v>4.5</v>
      </c>
      <c r="H739" s="178">
        <f t="shared" si="26"/>
        <v>36.9</v>
      </c>
      <c r="I739" s="178"/>
      <c r="J739" s="106"/>
    </row>
    <row r="740" spans="1:10">
      <c r="A740" s="172"/>
      <c r="B740" s="172"/>
      <c r="C740" s="172"/>
      <c r="D740" s="182" t="s">
        <v>615</v>
      </c>
      <c r="E740" s="174"/>
      <c r="F740" s="178">
        <v>8.1999999999999993</v>
      </c>
      <c r="G740" s="178">
        <v>4.5</v>
      </c>
      <c r="H740" s="178">
        <f t="shared" si="26"/>
        <v>36.9</v>
      </c>
      <c r="I740" s="178"/>
      <c r="J740" s="106"/>
    </row>
    <row r="741" spans="1:10">
      <c r="A741" s="172"/>
      <c r="B741" s="172"/>
      <c r="C741" s="172"/>
      <c r="D741" s="182" t="s">
        <v>615</v>
      </c>
      <c r="E741" s="174"/>
      <c r="F741" s="178">
        <v>2.15</v>
      </c>
      <c r="G741" s="178">
        <v>4.5</v>
      </c>
      <c r="H741" s="178">
        <f t="shared" si="26"/>
        <v>9.6749999999999989</v>
      </c>
      <c r="I741" s="178"/>
      <c r="J741" s="106"/>
    </row>
    <row r="742" spans="1:10">
      <c r="A742" s="172"/>
      <c r="B742" s="172"/>
      <c r="C742" s="172"/>
      <c r="D742" s="182" t="s">
        <v>615</v>
      </c>
      <c r="E742" s="174"/>
      <c r="F742" s="178">
        <v>3</v>
      </c>
      <c r="G742" s="178">
        <v>4.5</v>
      </c>
      <c r="H742" s="178">
        <f t="shared" si="26"/>
        <v>13.5</v>
      </c>
      <c r="I742" s="178"/>
      <c r="J742" s="106"/>
    </row>
    <row r="743" spans="1:10">
      <c r="A743" s="172"/>
      <c r="B743" s="172"/>
      <c r="C743" s="172"/>
      <c r="D743" s="182" t="s">
        <v>615</v>
      </c>
      <c r="E743" s="174"/>
      <c r="F743" s="178">
        <v>5.2</v>
      </c>
      <c r="G743" s="178">
        <v>4.5</v>
      </c>
      <c r="H743" s="178">
        <f t="shared" si="26"/>
        <v>23.400000000000002</v>
      </c>
      <c r="I743" s="178"/>
      <c r="J743" s="106"/>
    </row>
    <row r="744" spans="1:10">
      <c r="A744" s="172"/>
      <c r="B744" s="172"/>
      <c r="C744" s="172"/>
      <c r="D744" s="182" t="s">
        <v>615</v>
      </c>
      <c r="E744" s="174"/>
      <c r="F744" s="178">
        <v>1.8</v>
      </c>
      <c r="G744" s="178">
        <v>4.5</v>
      </c>
      <c r="H744" s="178">
        <f t="shared" si="26"/>
        <v>8.1</v>
      </c>
      <c r="I744" s="178"/>
      <c r="J744" s="106"/>
    </row>
    <row r="745" spans="1:10">
      <c r="A745" s="172"/>
      <c r="B745" s="172"/>
      <c r="C745" s="172"/>
      <c r="D745" s="182" t="s">
        <v>615</v>
      </c>
      <c r="E745" s="174"/>
      <c r="F745" s="178">
        <v>1.5</v>
      </c>
      <c r="G745" s="178">
        <v>4.5</v>
      </c>
      <c r="H745" s="178">
        <f t="shared" si="26"/>
        <v>6.75</v>
      </c>
      <c r="I745" s="178"/>
      <c r="J745" s="106"/>
    </row>
    <row r="746" spans="1:10">
      <c r="A746" s="172"/>
      <c r="B746" s="172"/>
      <c r="C746" s="172"/>
      <c r="D746" s="182" t="s">
        <v>615</v>
      </c>
      <c r="E746" s="174"/>
      <c r="F746" s="178">
        <v>2.15</v>
      </c>
      <c r="G746" s="178">
        <v>4.5</v>
      </c>
      <c r="H746" s="178">
        <f t="shared" si="26"/>
        <v>9.6749999999999989</v>
      </c>
      <c r="I746" s="178"/>
      <c r="J746" s="106"/>
    </row>
    <row r="747" spans="1:10">
      <c r="A747" s="172"/>
      <c r="B747" s="172"/>
      <c r="C747" s="172"/>
      <c r="D747" s="182" t="s">
        <v>615</v>
      </c>
      <c r="E747" s="174"/>
      <c r="F747" s="178">
        <v>8.1999999999999993</v>
      </c>
      <c r="G747" s="178">
        <v>4.5</v>
      </c>
      <c r="H747" s="178">
        <f t="shared" si="26"/>
        <v>36.9</v>
      </c>
      <c r="I747" s="178"/>
      <c r="J747" s="106"/>
    </row>
    <row r="748" spans="1:10">
      <c r="A748" s="172"/>
      <c r="B748" s="172"/>
      <c r="C748" s="172"/>
      <c r="D748" s="182" t="s">
        <v>615</v>
      </c>
      <c r="E748" s="174"/>
      <c r="F748" s="178">
        <v>8.1999999999999993</v>
      </c>
      <c r="G748" s="178">
        <v>4.5</v>
      </c>
      <c r="H748" s="178">
        <f t="shared" si="26"/>
        <v>36.9</v>
      </c>
      <c r="I748" s="178"/>
      <c r="J748" s="106"/>
    </row>
    <row r="749" spans="1:10">
      <c r="A749" s="172"/>
      <c r="B749" s="172"/>
      <c r="C749" s="172"/>
      <c r="D749" s="182" t="s">
        <v>615</v>
      </c>
      <c r="E749" s="174"/>
      <c r="F749" s="178">
        <v>8.1999999999999993</v>
      </c>
      <c r="G749" s="178">
        <v>4.5</v>
      </c>
      <c r="H749" s="178">
        <f t="shared" si="26"/>
        <v>36.9</v>
      </c>
      <c r="I749" s="178"/>
      <c r="J749" s="106"/>
    </row>
    <row r="750" spans="1:10">
      <c r="A750" s="172"/>
      <c r="B750" s="172"/>
      <c r="C750" s="172"/>
      <c r="D750" s="182" t="s">
        <v>615</v>
      </c>
      <c r="E750" s="174"/>
      <c r="F750" s="178">
        <v>29.55</v>
      </c>
      <c r="G750" s="178">
        <v>4.5</v>
      </c>
      <c r="H750" s="178">
        <f t="shared" si="26"/>
        <v>132.97499999999999</v>
      </c>
      <c r="I750" s="178"/>
      <c r="J750" s="106"/>
    </row>
    <row r="751" spans="1:10">
      <c r="A751" s="172"/>
      <c r="B751" s="172"/>
      <c r="C751" s="172"/>
      <c r="D751" s="182" t="s">
        <v>615</v>
      </c>
      <c r="E751" s="174"/>
      <c r="F751" s="178">
        <v>26.2</v>
      </c>
      <c r="G751" s="178">
        <v>4.5</v>
      </c>
      <c r="H751" s="178">
        <f t="shared" si="26"/>
        <v>117.89999999999999</v>
      </c>
      <c r="I751" s="178"/>
      <c r="J751" s="106"/>
    </row>
    <row r="752" spans="1:10">
      <c r="A752" s="172"/>
      <c r="B752" s="172"/>
      <c r="C752" s="172"/>
      <c r="D752" s="182" t="s">
        <v>615</v>
      </c>
      <c r="E752" s="174"/>
      <c r="F752" s="178">
        <v>6.55</v>
      </c>
      <c r="G752" s="178">
        <v>4.5</v>
      </c>
      <c r="H752" s="178">
        <f t="shared" si="26"/>
        <v>29.474999999999998</v>
      </c>
      <c r="I752" s="178"/>
      <c r="J752" s="106"/>
    </row>
    <row r="753" spans="1:10">
      <c r="A753" s="172"/>
      <c r="B753" s="172"/>
      <c r="C753" s="172"/>
      <c r="D753" s="182" t="s">
        <v>615</v>
      </c>
      <c r="E753" s="174"/>
      <c r="F753" s="178">
        <v>9.15</v>
      </c>
      <c r="G753" s="178">
        <v>4.5</v>
      </c>
      <c r="H753" s="178">
        <f t="shared" si="26"/>
        <v>41.175000000000004</v>
      </c>
      <c r="I753" s="178"/>
      <c r="J753" s="106"/>
    </row>
    <row r="754" spans="1:10">
      <c r="A754" s="172"/>
      <c r="B754" s="172"/>
      <c r="C754" s="172"/>
      <c r="D754" s="182" t="s">
        <v>615</v>
      </c>
      <c r="E754" s="174"/>
      <c r="F754" s="178">
        <v>7.9</v>
      </c>
      <c r="G754" s="178">
        <v>4.5</v>
      </c>
      <c r="H754" s="178">
        <f t="shared" si="26"/>
        <v>35.550000000000004</v>
      </c>
      <c r="I754" s="178"/>
      <c r="J754" s="106"/>
    </row>
    <row r="755" spans="1:10">
      <c r="A755" s="172"/>
      <c r="B755" s="172"/>
      <c r="C755" s="172"/>
      <c r="D755" s="182" t="s">
        <v>615</v>
      </c>
      <c r="E755" s="174"/>
      <c r="F755" s="178">
        <v>9.15</v>
      </c>
      <c r="G755" s="178">
        <v>4.5</v>
      </c>
      <c r="H755" s="178">
        <f t="shared" si="26"/>
        <v>41.175000000000004</v>
      </c>
      <c r="I755" s="178"/>
      <c r="J755" s="106"/>
    </row>
    <row r="756" spans="1:10">
      <c r="A756" s="172"/>
      <c r="B756" s="172"/>
      <c r="C756" s="172"/>
      <c r="D756" s="182" t="s">
        <v>615</v>
      </c>
      <c r="E756" s="174"/>
      <c r="F756" s="178">
        <v>11.15</v>
      </c>
      <c r="G756" s="178">
        <v>4.5</v>
      </c>
      <c r="H756" s="178">
        <f t="shared" si="26"/>
        <v>50.175000000000004</v>
      </c>
      <c r="I756" s="178"/>
      <c r="J756" s="106"/>
    </row>
    <row r="757" spans="1:10">
      <c r="A757" s="172"/>
      <c r="B757" s="172"/>
      <c r="C757" s="172"/>
      <c r="D757" s="182" t="s">
        <v>615</v>
      </c>
      <c r="E757" s="174"/>
      <c r="F757" s="178">
        <v>1.8</v>
      </c>
      <c r="G757" s="178">
        <v>4.5</v>
      </c>
      <c r="H757" s="178">
        <f t="shared" si="26"/>
        <v>8.1</v>
      </c>
      <c r="I757" s="178"/>
      <c r="J757" s="106"/>
    </row>
    <row r="758" spans="1:10">
      <c r="A758" s="172"/>
      <c r="B758" s="172"/>
      <c r="C758" s="172"/>
      <c r="D758" s="182" t="s">
        <v>615</v>
      </c>
      <c r="E758" s="174"/>
      <c r="F758" s="178">
        <v>11.3</v>
      </c>
      <c r="G758" s="178">
        <v>4.5</v>
      </c>
      <c r="H758" s="178">
        <f t="shared" si="26"/>
        <v>50.85</v>
      </c>
      <c r="I758" s="178"/>
      <c r="J758" s="106"/>
    </row>
    <row r="759" spans="1:10">
      <c r="A759" s="172"/>
      <c r="B759" s="172"/>
      <c r="C759" s="172"/>
      <c r="D759" s="182" t="s">
        <v>615</v>
      </c>
      <c r="E759" s="174"/>
      <c r="F759" s="178">
        <v>12.95</v>
      </c>
      <c r="G759" s="178">
        <v>4.5</v>
      </c>
      <c r="H759" s="178">
        <f t="shared" si="26"/>
        <v>58.274999999999999</v>
      </c>
      <c r="I759" s="178"/>
      <c r="J759" s="106"/>
    </row>
    <row r="760" spans="1:10">
      <c r="A760" s="172"/>
      <c r="B760" s="172"/>
      <c r="C760" s="172"/>
      <c r="D760" s="182" t="s">
        <v>615</v>
      </c>
      <c r="E760" s="174"/>
      <c r="F760" s="178">
        <v>1.8</v>
      </c>
      <c r="G760" s="178">
        <v>4.5</v>
      </c>
      <c r="H760" s="178">
        <f t="shared" si="26"/>
        <v>8.1</v>
      </c>
      <c r="I760" s="178"/>
      <c r="J760" s="106"/>
    </row>
    <row r="761" spans="1:10">
      <c r="A761" s="172"/>
      <c r="B761" s="172"/>
      <c r="C761" s="172"/>
      <c r="D761" s="182" t="s">
        <v>615</v>
      </c>
      <c r="E761" s="174"/>
      <c r="F761" s="178">
        <v>2.15</v>
      </c>
      <c r="G761" s="178">
        <v>4.5</v>
      </c>
      <c r="H761" s="178">
        <f t="shared" si="26"/>
        <v>9.6749999999999989</v>
      </c>
      <c r="I761" s="178"/>
      <c r="J761" s="106"/>
    </row>
    <row r="762" spans="1:10">
      <c r="A762" s="172"/>
      <c r="B762" s="172"/>
      <c r="C762" s="172"/>
      <c r="D762" s="182" t="s">
        <v>615</v>
      </c>
      <c r="E762" s="174"/>
      <c r="F762" s="178">
        <v>7.3</v>
      </c>
      <c r="G762" s="178">
        <v>4.5</v>
      </c>
      <c r="H762" s="178">
        <f t="shared" si="26"/>
        <v>32.85</v>
      </c>
      <c r="I762" s="178"/>
      <c r="J762" s="106"/>
    </row>
    <row r="763" spans="1:10">
      <c r="A763" s="172"/>
      <c r="B763" s="172"/>
      <c r="C763" s="172"/>
      <c r="D763" s="182" t="s">
        <v>615</v>
      </c>
      <c r="E763" s="174"/>
      <c r="F763" s="178">
        <v>3.8</v>
      </c>
      <c r="G763" s="178">
        <v>4.5</v>
      </c>
      <c r="H763" s="178">
        <f t="shared" si="26"/>
        <v>17.099999999999998</v>
      </c>
      <c r="I763" s="178"/>
      <c r="J763" s="106"/>
    </row>
    <row r="764" spans="1:10">
      <c r="A764" s="172"/>
      <c r="B764" s="172"/>
      <c r="C764" s="172"/>
      <c r="D764" s="182" t="s">
        <v>615</v>
      </c>
      <c r="E764" s="174"/>
      <c r="F764" s="178">
        <v>2.15</v>
      </c>
      <c r="G764" s="178">
        <v>4.5</v>
      </c>
      <c r="H764" s="178">
        <f t="shared" si="26"/>
        <v>9.6749999999999989</v>
      </c>
      <c r="I764" s="178"/>
      <c r="J764" s="106"/>
    </row>
    <row r="765" spans="1:10">
      <c r="A765" s="172"/>
      <c r="B765" s="172"/>
      <c r="C765" s="172"/>
      <c r="D765" s="182" t="s">
        <v>615</v>
      </c>
      <c r="E765" s="174"/>
      <c r="F765" s="178">
        <v>12.95</v>
      </c>
      <c r="G765" s="178">
        <v>4.5</v>
      </c>
      <c r="H765" s="178">
        <f t="shared" si="26"/>
        <v>58.274999999999999</v>
      </c>
      <c r="I765" s="178"/>
      <c r="J765" s="106"/>
    </row>
    <row r="766" spans="1:10">
      <c r="A766" s="172"/>
      <c r="B766" s="172"/>
      <c r="C766" s="172"/>
      <c r="D766" s="182" t="s">
        <v>616</v>
      </c>
      <c r="E766" s="174"/>
      <c r="F766" s="178">
        <v>7.32</v>
      </c>
      <c r="G766" s="178">
        <v>4.5</v>
      </c>
      <c r="H766" s="178">
        <f t="shared" si="26"/>
        <v>32.94</v>
      </c>
      <c r="I766" s="178"/>
      <c r="J766" s="106"/>
    </row>
    <row r="767" spans="1:10">
      <c r="A767" s="172"/>
      <c r="B767" s="172"/>
      <c r="C767" s="172"/>
      <c r="D767" s="182" t="s">
        <v>616</v>
      </c>
      <c r="E767" s="174"/>
      <c r="F767" s="178">
        <v>5.29</v>
      </c>
      <c r="G767" s="178">
        <v>4.5</v>
      </c>
      <c r="H767" s="178">
        <f t="shared" si="26"/>
        <v>23.805</v>
      </c>
      <c r="I767" s="178"/>
      <c r="J767" s="106"/>
    </row>
    <row r="768" spans="1:10">
      <c r="A768" s="172"/>
      <c r="B768" s="172"/>
      <c r="C768" s="172"/>
      <c r="D768" s="182" t="s">
        <v>616</v>
      </c>
      <c r="E768" s="174"/>
      <c r="F768" s="178">
        <v>5.29</v>
      </c>
      <c r="G768" s="178">
        <v>4.5</v>
      </c>
      <c r="H768" s="178">
        <f t="shared" si="26"/>
        <v>23.805</v>
      </c>
      <c r="I768" s="178"/>
      <c r="J768" s="106"/>
    </row>
    <row r="769" spans="1:10">
      <c r="A769" s="172"/>
      <c r="B769" s="172"/>
      <c r="C769" s="172"/>
      <c r="D769" s="182" t="s">
        <v>616</v>
      </c>
      <c r="E769" s="174"/>
      <c r="F769" s="178">
        <v>1.87</v>
      </c>
      <c r="G769" s="178">
        <v>4.5</v>
      </c>
      <c r="H769" s="178">
        <f t="shared" si="26"/>
        <v>8.4150000000000009</v>
      </c>
      <c r="I769" s="178"/>
      <c r="J769" s="106"/>
    </row>
    <row r="770" spans="1:10">
      <c r="A770" s="172"/>
      <c r="B770" s="172"/>
      <c r="C770" s="172"/>
      <c r="D770" s="182" t="s">
        <v>616</v>
      </c>
      <c r="E770" s="174"/>
      <c r="F770" s="178">
        <v>3.27</v>
      </c>
      <c r="G770" s="178">
        <v>4.5</v>
      </c>
      <c r="H770" s="178">
        <f t="shared" si="26"/>
        <v>14.715</v>
      </c>
      <c r="I770" s="178"/>
      <c r="J770" s="106"/>
    </row>
    <row r="771" spans="1:10">
      <c r="A771" s="172"/>
      <c r="B771" s="172"/>
      <c r="C771" s="172"/>
      <c r="D771" s="182" t="s">
        <v>616</v>
      </c>
      <c r="E771" s="174"/>
      <c r="F771" s="178">
        <v>5.5</v>
      </c>
      <c r="G771" s="178">
        <v>4.5</v>
      </c>
      <c r="H771" s="178">
        <f t="shared" si="26"/>
        <v>24.75</v>
      </c>
      <c r="I771" s="178"/>
      <c r="J771" s="106"/>
    </row>
    <row r="772" spans="1:10">
      <c r="A772" s="172"/>
      <c r="B772" s="172"/>
      <c r="C772" s="172"/>
      <c r="D772" s="182" t="s">
        <v>616</v>
      </c>
      <c r="E772" s="174"/>
      <c r="F772" s="178">
        <v>5.56</v>
      </c>
      <c r="G772" s="178">
        <v>4.5</v>
      </c>
      <c r="H772" s="178">
        <f t="shared" si="26"/>
        <v>25.02</v>
      </c>
      <c r="I772" s="178"/>
      <c r="J772" s="106"/>
    </row>
    <row r="773" spans="1:10">
      <c r="A773" s="172"/>
      <c r="B773" s="172"/>
      <c r="C773" s="172"/>
      <c r="D773" s="182" t="s">
        <v>616</v>
      </c>
      <c r="E773" s="174"/>
      <c r="F773" s="178">
        <v>5.56</v>
      </c>
      <c r="G773" s="178">
        <v>4.5</v>
      </c>
      <c r="H773" s="178">
        <f t="shared" si="26"/>
        <v>25.02</v>
      </c>
      <c r="I773" s="178"/>
      <c r="J773" s="106"/>
    </row>
    <row r="774" spans="1:10">
      <c r="A774" s="172"/>
      <c r="B774" s="172"/>
      <c r="C774" s="172"/>
      <c r="D774" s="182" t="s">
        <v>616</v>
      </c>
      <c r="E774" s="174"/>
      <c r="F774" s="178">
        <v>5.56</v>
      </c>
      <c r="G774" s="178">
        <v>4.5</v>
      </c>
      <c r="H774" s="178">
        <f t="shared" si="26"/>
        <v>25.02</v>
      </c>
      <c r="I774" s="178"/>
      <c r="J774" s="106"/>
    </row>
    <row r="775" spans="1:10">
      <c r="A775" s="172"/>
      <c r="B775" s="172"/>
      <c r="C775" s="172"/>
      <c r="D775" s="182" t="s">
        <v>616</v>
      </c>
      <c r="E775" s="174"/>
      <c r="F775" s="178">
        <v>4.12</v>
      </c>
      <c r="G775" s="178">
        <v>4.5</v>
      </c>
      <c r="H775" s="178">
        <f t="shared" si="26"/>
        <v>18.54</v>
      </c>
      <c r="I775" s="178"/>
      <c r="J775" s="106"/>
    </row>
    <row r="776" spans="1:10">
      <c r="A776" s="172"/>
      <c r="B776" s="172"/>
      <c r="C776" s="172"/>
      <c r="D776" s="182" t="s">
        <v>616</v>
      </c>
      <c r="E776" s="174"/>
      <c r="F776" s="178">
        <v>2.65</v>
      </c>
      <c r="G776" s="178">
        <v>4.5</v>
      </c>
      <c r="H776" s="178">
        <f t="shared" si="26"/>
        <v>11.924999999999999</v>
      </c>
      <c r="I776" s="178"/>
      <c r="J776" s="106"/>
    </row>
    <row r="777" spans="1:10">
      <c r="A777" s="172"/>
      <c r="B777" s="172"/>
      <c r="C777" s="172"/>
      <c r="D777" s="182" t="s">
        <v>616</v>
      </c>
      <c r="E777" s="174"/>
      <c r="F777" s="178">
        <v>4.16</v>
      </c>
      <c r="G777" s="178">
        <v>4.5</v>
      </c>
      <c r="H777" s="178">
        <f t="shared" si="26"/>
        <v>18.72</v>
      </c>
      <c r="I777" s="178"/>
      <c r="J777" s="106"/>
    </row>
    <row r="778" spans="1:10">
      <c r="A778" s="172"/>
      <c r="B778" s="172"/>
      <c r="C778" s="172"/>
      <c r="D778" s="182" t="s">
        <v>616</v>
      </c>
      <c r="E778" s="174"/>
      <c r="F778" s="178">
        <v>4.16</v>
      </c>
      <c r="G778" s="178">
        <v>4.5</v>
      </c>
      <c r="H778" s="178">
        <f t="shared" si="26"/>
        <v>18.72</v>
      </c>
      <c r="I778" s="178"/>
      <c r="J778" s="106"/>
    </row>
    <row r="779" spans="1:10">
      <c r="A779" s="172"/>
      <c r="B779" s="172"/>
      <c r="C779" s="172"/>
      <c r="D779" s="182" t="s">
        <v>616</v>
      </c>
      <c r="E779" s="174"/>
      <c r="F779" s="178">
        <v>3.49</v>
      </c>
      <c r="G779" s="178">
        <v>4.5</v>
      </c>
      <c r="H779" s="178">
        <f t="shared" si="26"/>
        <v>15.705000000000002</v>
      </c>
      <c r="I779" s="178"/>
      <c r="J779" s="106"/>
    </row>
    <row r="780" spans="1:10">
      <c r="A780" s="172"/>
      <c r="B780" s="172"/>
      <c r="C780" s="172"/>
      <c r="D780" s="182" t="s">
        <v>616</v>
      </c>
      <c r="E780" s="174"/>
      <c r="F780" s="178">
        <v>3.33</v>
      </c>
      <c r="G780" s="178">
        <v>4.5</v>
      </c>
      <c r="H780" s="178">
        <f t="shared" si="26"/>
        <v>14.984999999999999</v>
      </c>
      <c r="I780" s="178"/>
      <c r="J780" s="106"/>
    </row>
    <row r="781" spans="1:10">
      <c r="A781" s="172"/>
      <c r="B781" s="172"/>
      <c r="C781" s="172"/>
      <c r="D781" s="182" t="s">
        <v>616</v>
      </c>
      <c r="E781" s="174"/>
      <c r="F781" s="178">
        <v>1.54</v>
      </c>
      <c r="G781" s="178">
        <v>4.5</v>
      </c>
      <c r="H781" s="178">
        <f t="shared" si="26"/>
        <v>6.93</v>
      </c>
      <c r="I781" s="178"/>
      <c r="J781" s="106"/>
    </row>
    <row r="782" spans="1:10">
      <c r="A782" s="172"/>
      <c r="B782" s="172"/>
      <c r="C782" s="172"/>
      <c r="D782" s="182" t="s">
        <v>616</v>
      </c>
      <c r="E782" s="174"/>
      <c r="F782" s="178">
        <v>1.54</v>
      </c>
      <c r="G782" s="178">
        <v>4.5</v>
      </c>
      <c r="H782" s="178">
        <f t="shared" si="26"/>
        <v>6.93</v>
      </c>
      <c r="I782" s="178"/>
      <c r="J782" s="106"/>
    </row>
    <row r="783" spans="1:10">
      <c r="A783" s="172"/>
      <c r="B783" s="172"/>
      <c r="C783" s="172"/>
      <c r="D783" s="182" t="s">
        <v>616</v>
      </c>
      <c r="E783" s="174"/>
      <c r="F783" s="178">
        <v>10.56</v>
      </c>
      <c r="G783" s="178">
        <v>4.5</v>
      </c>
      <c r="H783" s="178">
        <f t="shared" si="26"/>
        <v>47.52</v>
      </c>
      <c r="I783" s="178"/>
      <c r="J783" s="106"/>
    </row>
    <row r="784" spans="1:10">
      <c r="A784" s="172"/>
      <c r="B784" s="172"/>
      <c r="C784" s="172"/>
      <c r="D784" s="182" t="s">
        <v>616</v>
      </c>
      <c r="E784" s="174"/>
      <c r="F784" s="178">
        <v>10.56</v>
      </c>
      <c r="G784" s="178">
        <v>4.5</v>
      </c>
      <c r="H784" s="178">
        <f t="shared" si="26"/>
        <v>47.52</v>
      </c>
      <c r="I784" s="178"/>
      <c r="J784" s="106"/>
    </row>
    <row r="785" spans="1:10">
      <c r="A785" s="172"/>
      <c r="B785" s="172"/>
      <c r="C785" s="172"/>
      <c r="D785" s="182" t="s">
        <v>616</v>
      </c>
      <c r="E785" s="174"/>
      <c r="F785" s="178">
        <v>4.6900000000000004</v>
      </c>
      <c r="G785" s="178">
        <v>4.5</v>
      </c>
      <c r="H785" s="178">
        <f t="shared" si="26"/>
        <v>21.105</v>
      </c>
      <c r="I785" s="178"/>
      <c r="J785" s="106"/>
    </row>
    <row r="786" spans="1:10">
      <c r="A786" s="172"/>
      <c r="B786" s="172"/>
      <c r="C786" s="172"/>
      <c r="D786" s="182" t="s">
        <v>616</v>
      </c>
      <c r="E786" s="174"/>
      <c r="F786" s="178">
        <v>2.91</v>
      </c>
      <c r="G786" s="178">
        <v>4.5</v>
      </c>
      <c r="H786" s="178">
        <f t="shared" si="26"/>
        <v>13.095000000000001</v>
      </c>
      <c r="I786" s="178"/>
      <c r="J786" s="106"/>
    </row>
    <row r="787" spans="1:10">
      <c r="A787" s="172"/>
      <c r="B787" s="172"/>
      <c r="C787" s="172"/>
      <c r="D787" s="182" t="s">
        <v>616</v>
      </c>
      <c r="E787" s="174"/>
      <c r="F787" s="178">
        <v>1.5</v>
      </c>
      <c r="G787" s="178">
        <v>4.5</v>
      </c>
      <c r="H787" s="178">
        <f t="shared" si="26"/>
        <v>6.75</v>
      </c>
      <c r="I787" s="178"/>
      <c r="J787" s="106"/>
    </row>
    <row r="788" spans="1:10">
      <c r="A788" s="172"/>
      <c r="B788" s="172"/>
      <c r="C788" s="172"/>
      <c r="D788" s="182" t="s">
        <v>616</v>
      </c>
      <c r="E788" s="174"/>
      <c r="F788" s="178">
        <v>3.2</v>
      </c>
      <c r="G788" s="178">
        <v>4.5</v>
      </c>
      <c r="H788" s="178">
        <f t="shared" si="26"/>
        <v>14.4</v>
      </c>
      <c r="I788" s="178"/>
      <c r="J788" s="106"/>
    </row>
    <row r="789" spans="1:10">
      <c r="A789" s="172"/>
      <c r="B789" s="172"/>
      <c r="C789" s="172"/>
      <c r="D789" s="182" t="s">
        <v>616</v>
      </c>
      <c r="E789" s="174"/>
      <c r="F789" s="178">
        <v>1.5</v>
      </c>
      <c r="G789" s="178">
        <v>4.5</v>
      </c>
      <c r="H789" s="178">
        <f t="shared" si="26"/>
        <v>6.75</v>
      </c>
      <c r="I789" s="178"/>
      <c r="J789" s="106"/>
    </row>
    <row r="790" spans="1:10">
      <c r="A790" s="172"/>
      <c r="B790" s="172"/>
      <c r="C790" s="172"/>
      <c r="D790" s="182" t="s">
        <v>616</v>
      </c>
      <c r="E790" s="174"/>
      <c r="F790" s="178">
        <v>3.2</v>
      </c>
      <c r="G790" s="178">
        <v>4.5</v>
      </c>
      <c r="H790" s="178">
        <f t="shared" si="26"/>
        <v>14.4</v>
      </c>
      <c r="I790" s="178"/>
      <c r="J790" s="106"/>
    </row>
    <row r="791" spans="1:10">
      <c r="A791" s="172"/>
      <c r="B791" s="172"/>
      <c r="C791" s="172"/>
      <c r="D791" s="182" t="s">
        <v>616</v>
      </c>
      <c r="E791" s="174"/>
      <c r="F791" s="178">
        <v>4.3499999999999996</v>
      </c>
      <c r="G791" s="178">
        <v>4.5</v>
      </c>
      <c r="H791" s="178">
        <f t="shared" si="26"/>
        <v>19.574999999999999</v>
      </c>
      <c r="I791" s="178"/>
      <c r="J791" s="106"/>
    </row>
    <row r="792" spans="1:10">
      <c r="A792" s="172"/>
      <c r="B792" s="172"/>
      <c r="C792" s="172"/>
      <c r="D792" s="182" t="s">
        <v>616</v>
      </c>
      <c r="E792" s="174"/>
      <c r="F792" s="178">
        <v>2.7</v>
      </c>
      <c r="G792" s="178">
        <v>4.5</v>
      </c>
      <c r="H792" s="178">
        <f t="shared" si="26"/>
        <v>12.15</v>
      </c>
      <c r="I792" s="178"/>
      <c r="J792" s="106"/>
    </row>
    <row r="793" spans="1:10">
      <c r="A793" s="172"/>
      <c r="B793" s="172"/>
      <c r="C793" s="172"/>
      <c r="D793" s="182" t="s">
        <v>616</v>
      </c>
      <c r="E793" s="174"/>
      <c r="F793" s="178">
        <v>1.5</v>
      </c>
      <c r="G793" s="178">
        <v>4.5</v>
      </c>
      <c r="H793" s="178">
        <f t="shared" si="26"/>
        <v>6.75</v>
      </c>
      <c r="I793" s="178"/>
      <c r="J793" s="106"/>
    </row>
    <row r="794" spans="1:10">
      <c r="A794" s="172"/>
      <c r="B794" s="172"/>
      <c r="C794" s="172"/>
      <c r="D794" s="182" t="s">
        <v>616</v>
      </c>
      <c r="E794" s="174"/>
      <c r="F794" s="178">
        <v>3.2</v>
      </c>
      <c r="G794" s="178">
        <v>4.5</v>
      </c>
      <c r="H794" s="178">
        <f t="shared" si="26"/>
        <v>14.4</v>
      </c>
      <c r="I794" s="178"/>
      <c r="J794" s="106"/>
    </row>
    <row r="795" spans="1:10">
      <c r="A795" s="172"/>
      <c r="B795" s="172"/>
      <c r="C795" s="172"/>
      <c r="D795" s="182" t="s">
        <v>616</v>
      </c>
      <c r="E795" s="174"/>
      <c r="F795" s="178">
        <v>1.5</v>
      </c>
      <c r="G795" s="178">
        <v>4.5</v>
      </c>
      <c r="H795" s="178">
        <f t="shared" si="26"/>
        <v>6.75</v>
      </c>
      <c r="I795" s="178"/>
      <c r="J795" s="106"/>
    </row>
    <row r="796" spans="1:10">
      <c r="A796" s="172"/>
      <c r="B796" s="172"/>
      <c r="C796" s="172"/>
      <c r="D796" s="182" t="s">
        <v>616</v>
      </c>
      <c r="E796" s="174"/>
      <c r="F796" s="178">
        <v>3.2</v>
      </c>
      <c r="G796" s="178">
        <v>4.5</v>
      </c>
      <c r="H796" s="178">
        <f t="shared" si="26"/>
        <v>14.4</v>
      </c>
      <c r="I796" s="178"/>
      <c r="J796" s="106"/>
    </row>
    <row r="797" spans="1:10">
      <c r="A797" s="172"/>
      <c r="B797" s="172"/>
      <c r="C797" s="172"/>
      <c r="D797" s="182" t="s">
        <v>616</v>
      </c>
      <c r="E797" s="174"/>
      <c r="F797" s="178">
        <v>22.6</v>
      </c>
      <c r="G797" s="178">
        <v>4.5</v>
      </c>
      <c r="H797" s="178">
        <f t="shared" si="26"/>
        <v>101.7</v>
      </c>
      <c r="I797" s="178"/>
      <c r="J797" s="106"/>
    </row>
    <row r="798" spans="1:10">
      <c r="A798" s="172"/>
      <c r="B798" s="172"/>
      <c r="C798" s="172"/>
      <c r="D798" s="182" t="s">
        <v>616</v>
      </c>
      <c r="E798" s="174"/>
      <c r="F798" s="178">
        <v>27.98</v>
      </c>
      <c r="G798" s="178">
        <v>4.5</v>
      </c>
      <c r="H798" s="178">
        <f t="shared" si="26"/>
        <v>125.91</v>
      </c>
      <c r="I798" s="178"/>
      <c r="J798" s="106"/>
    </row>
    <row r="799" spans="1:10">
      <c r="A799" s="172"/>
      <c r="B799" s="172"/>
      <c r="C799" s="172"/>
      <c r="D799" s="182" t="s">
        <v>616</v>
      </c>
      <c r="E799" s="174"/>
      <c r="F799" s="178">
        <v>4.45</v>
      </c>
      <c r="G799" s="178">
        <v>4.5</v>
      </c>
      <c r="H799" s="178">
        <f t="shared" ref="H799:H807" si="27">F799*G799</f>
        <v>20.025000000000002</v>
      </c>
      <c r="I799" s="178"/>
      <c r="J799" s="106"/>
    </row>
    <row r="800" spans="1:10">
      <c r="A800" s="172"/>
      <c r="B800" s="172"/>
      <c r="C800" s="172"/>
      <c r="D800" s="182" t="s">
        <v>616</v>
      </c>
      <c r="E800" s="174"/>
      <c r="F800" s="178">
        <v>24.33</v>
      </c>
      <c r="G800" s="178">
        <v>4.5</v>
      </c>
      <c r="H800" s="178">
        <f t="shared" si="27"/>
        <v>109.48499999999999</v>
      </c>
      <c r="I800" s="178"/>
      <c r="J800" s="106"/>
    </row>
    <row r="801" spans="1:10">
      <c r="A801" s="172"/>
      <c r="B801" s="172"/>
      <c r="C801" s="172"/>
      <c r="D801" s="182" t="s">
        <v>616</v>
      </c>
      <c r="E801" s="174"/>
      <c r="F801" s="178">
        <v>28.28</v>
      </c>
      <c r="G801" s="178">
        <v>4.5</v>
      </c>
      <c r="H801" s="178">
        <f t="shared" si="27"/>
        <v>127.26</v>
      </c>
      <c r="I801" s="178"/>
      <c r="J801" s="106"/>
    </row>
    <row r="802" spans="1:10">
      <c r="A802" s="172"/>
      <c r="B802" s="172"/>
      <c r="C802" s="172"/>
      <c r="D802" s="182" t="s">
        <v>616</v>
      </c>
      <c r="E802" s="174"/>
      <c r="F802" s="178">
        <v>3.5</v>
      </c>
      <c r="G802" s="178">
        <v>4.5</v>
      </c>
      <c r="H802" s="178">
        <f t="shared" si="27"/>
        <v>15.75</v>
      </c>
      <c r="I802" s="178"/>
      <c r="J802" s="106"/>
    </row>
    <row r="803" spans="1:10">
      <c r="A803" s="172"/>
      <c r="B803" s="172"/>
      <c r="C803" s="172"/>
      <c r="D803" s="182" t="s">
        <v>616</v>
      </c>
      <c r="E803" s="174"/>
      <c r="F803" s="178">
        <v>1.35</v>
      </c>
      <c r="G803" s="178">
        <v>4.5</v>
      </c>
      <c r="H803" s="178">
        <f t="shared" si="27"/>
        <v>6.0750000000000002</v>
      </c>
      <c r="I803" s="178"/>
      <c r="J803" s="106"/>
    </row>
    <row r="804" spans="1:10">
      <c r="A804" s="172"/>
      <c r="B804" s="172"/>
      <c r="C804" s="172"/>
      <c r="D804" s="182" t="s">
        <v>616</v>
      </c>
      <c r="E804" s="174"/>
      <c r="F804" s="178">
        <v>1.87</v>
      </c>
      <c r="G804" s="178">
        <v>4.5</v>
      </c>
      <c r="H804" s="178">
        <f t="shared" si="27"/>
        <v>8.4150000000000009</v>
      </c>
      <c r="I804" s="178"/>
      <c r="J804" s="106"/>
    </row>
    <row r="805" spans="1:10">
      <c r="A805" s="172"/>
      <c r="B805" s="172"/>
      <c r="C805" s="172"/>
      <c r="D805" s="182" t="s">
        <v>616</v>
      </c>
      <c r="E805" s="174"/>
      <c r="F805" s="178">
        <v>1.5</v>
      </c>
      <c r="G805" s="178">
        <v>4.5</v>
      </c>
      <c r="H805" s="178">
        <f t="shared" si="27"/>
        <v>6.75</v>
      </c>
      <c r="I805" s="178"/>
      <c r="J805" s="106"/>
    </row>
    <row r="806" spans="1:10">
      <c r="A806" s="172"/>
      <c r="B806" s="172"/>
      <c r="C806" s="172"/>
      <c r="D806" s="182" t="s">
        <v>616</v>
      </c>
      <c r="E806" s="174"/>
      <c r="F806" s="178">
        <v>1.5</v>
      </c>
      <c r="G806" s="178">
        <v>4.5</v>
      </c>
      <c r="H806" s="178">
        <f t="shared" si="27"/>
        <v>6.75</v>
      </c>
      <c r="I806" s="178"/>
      <c r="J806" s="106"/>
    </row>
    <row r="807" spans="1:10">
      <c r="A807" s="172"/>
      <c r="B807" s="172"/>
      <c r="C807" s="172"/>
      <c r="D807" s="182" t="s">
        <v>616</v>
      </c>
      <c r="E807" s="174"/>
      <c r="F807" s="178">
        <v>1.5</v>
      </c>
      <c r="G807" s="178">
        <v>4.5</v>
      </c>
      <c r="H807" s="178">
        <f t="shared" si="27"/>
        <v>6.75</v>
      </c>
      <c r="I807" s="178"/>
      <c r="J807" s="106"/>
    </row>
    <row r="808" spans="1:10">
      <c r="A808" s="302"/>
      <c r="B808" s="296"/>
      <c r="C808" s="296"/>
      <c r="D808" s="296"/>
      <c r="E808" s="296"/>
      <c r="F808" s="296"/>
      <c r="G808" s="296"/>
      <c r="H808" s="296"/>
      <c r="I808" s="296"/>
      <c r="J808" s="297"/>
    </row>
    <row r="809" spans="1:10">
      <c r="A809" s="184" t="s">
        <v>125</v>
      </c>
      <c r="B809" s="146"/>
      <c r="C809" s="146"/>
      <c r="D809" s="147" t="s">
        <v>126</v>
      </c>
      <c r="E809" s="146"/>
      <c r="F809" s="166"/>
      <c r="G809" s="166"/>
      <c r="H809" s="166"/>
      <c r="I809" s="169"/>
      <c r="J809" s="170"/>
    </row>
    <row r="810" spans="1:10">
      <c r="A810" s="215" t="s">
        <v>127</v>
      </c>
      <c r="B810" s="248" t="s">
        <v>128</v>
      </c>
      <c r="C810" s="248" t="s">
        <v>51</v>
      </c>
      <c r="D810" s="249" t="s">
        <v>129</v>
      </c>
      <c r="E810" s="251" t="s">
        <v>130</v>
      </c>
      <c r="F810" s="178" t="s">
        <v>602</v>
      </c>
      <c r="G810" s="178" t="s">
        <v>641</v>
      </c>
      <c r="H810" s="178" t="s">
        <v>634</v>
      </c>
      <c r="I810" s="178"/>
      <c r="J810" s="106"/>
    </row>
    <row r="811" spans="1:10">
      <c r="A811" s="185"/>
      <c r="B811" s="172"/>
      <c r="C811" s="172"/>
      <c r="D811" s="173"/>
      <c r="E811" s="174"/>
      <c r="F811" s="178">
        <v>510.76</v>
      </c>
      <c r="G811" s="178">
        <v>30</v>
      </c>
      <c r="H811" s="242">
        <f>F811*G811</f>
        <v>15322.8</v>
      </c>
      <c r="I811" s="178"/>
      <c r="J811" s="106"/>
    </row>
    <row r="812" spans="1:10">
      <c r="A812" s="295"/>
      <c r="B812" s="296"/>
      <c r="C812" s="296"/>
      <c r="D812" s="296"/>
      <c r="E812" s="296"/>
      <c r="F812" s="296"/>
      <c r="G812" s="296"/>
      <c r="H812" s="296"/>
      <c r="I812" s="296"/>
      <c r="J812" s="297"/>
    </row>
    <row r="813" spans="1:10" ht="51">
      <c r="A813" s="185" t="s">
        <v>131</v>
      </c>
      <c r="B813" s="248">
        <v>92580</v>
      </c>
      <c r="C813" s="248" t="s">
        <v>25</v>
      </c>
      <c r="D813" s="249" t="s">
        <v>132</v>
      </c>
      <c r="E813" s="251" t="s">
        <v>44</v>
      </c>
      <c r="F813" s="178" t="s">
        <v>602</v>
      </c>
      <c r="G813" s="178"/>
      <c r="H813" s="178"/>
      <c r="I813" s="178"/>
      <c r="J813" s="106"/>
    </row>
    <row r="814" spans="1:10">
      <c r="A814" s="185"/>
      <c r="B814" s="226"/>
      <c r="C814" s="172"/>
      <c r="D814" s="1"/>
      <c r="E814" s="226"/>
      <c r="F814" s="242">
        <f>1271.61-510.76</f>
        <v>760.84999999999991</v>
      </c>
      <c r="G814" s="178"/>
      <c r="H814" s="178"/>
      <c r="I814" s="178"/>
      <c r="J814" s="106"/>
    </row>
    <row r="815" spans="1:10">
      <c r="A815" s="295"/>
      <c r="B815" s="296"/>
      <c r="C815" s="296"/>
      <c r="D815" s="296"/>
      <c r="E815" s="296"/>
      <c r="F815" s="296"/>
      <c r="G815" s="296"/>
      <c r="H815" s="296"/>
      <c r="I815" s="296"/>
      <c r="J815" s="297"/>
    </row>
    <row r="816" spans="1:10" ht="25.5">
      <c r="A816" s="185" t="s">
        <v>133</v>
      </c>
      <c r="B816" s="248">
        <v>94213</v>
      </c>
      <c r="C816" s="248" t="s">
        <v>25</v>
      </c>
      <c r="D816" s="249" t="s">
        <v>134</v>
      </c>
      <c r="E816" s="251" t="s">
        <v>44</v>
      </c>
      <c r="F816" s="178" t="s">
        <v>602</v>
      </c>
      <c r="G816" s="178"/>
      <c r="H816" s="178"/>
      <c r="I816" s="178"/>
      <c r="J816" s="106"/>
    </row>
    <row r="817" spans="1:10">
      <c r="A817" s="185"/>
      <c r="B817" s="226"/>
      <c r="C817" s="172"/>
      <c r="D817" s="1"/>
      <c r="E817" s="226"/>
      <c r="F817" s="242">
        <f>F814</f>
        <v>760.84999999999991</v>
      </c>
      <c r="G817" s="178"/>
      <c r="H817" s="178"/>
      <c r="I817" s="178"/>
      <c r="J817" s="106"/>
    </row>
    <row r="818" spans="1:10">
      <c r="A818" s="295"/>
      <c r="B818" s="296"/>
      <c r="C818" s="296"/>
      <c r="D818" s="296"/>
      <c r="E818" s="296"/>
      <c r="F818" s="296"/>
      <c r="G818" s="296"/>
      <c r="H818" s="296"/>
      <c r="I818" s="296"/>
      <c r="J818" s="297"/>
    </row>
    <row r="819" spans="1:10" ht="30">
      <c r="A819" s="185" t="s">
        <v>135</v>
      </c>
      <c r="B819" s="172">
        <v>94228</v>
      </c>
      <c r="C819" s="172" t="s">
        <v>25</v>
      </c>
      <c r="D819" s="173" t="s">
        <v>136</v>
      </c>
      <c r="E819" s="174" t="s">
        <v>80</v>
      </c>
      <c r="F819" s="178"/>
      <c r="G819" s="178" t="s">
        <v>601</v>
      </c>
      <c r="H819" s="178" t="s">
        <v>599</v>
      </c>
      <c r="I819" s="178"/>
      <c r="J819" s="106"/>
    </row>
    <row r="820" spans="1:10">
      <c r="A820" s="185"/>
      <c r="B820" s="172"/>
      <c r="C820" s="172"/>
      <c r="D820" s="173"/>
      <c r="E820" s="174"/>
      <c r="F820" s="178"/>
      <c r="G820" s="178">
        <v>22.6</v>
      </c>
      <c r="H820" s="242">
        <f>SUM(G820:G835)</f>
        <v>174.44000000000003</v>
      </c>
      <c r="I820" s="178"/>
      <c r="J820" s="106"/>
    </row>
    <row r="821" spans="1:10">
      <c r="A821" s="185"/>
      <c r="B821" s="172"/>
      <c r="C821" s="172"/>
      <c r="D821" s="173"/>
      <c r="E821" s="174"/>
      <c r="F821" s="178"/>
      <c r="G821" s="178">
        <v>7.97</v>
      </c>
      <c r="H821" s="178"/>
      <c r="I821" s="178"/>
      <c r="J821" s="106"/>
    </row>
    <row r="822" spans="1:10">
      <c r="A822" s="185"/>
      <c r="B822" s="172"/>
      <c r="C822" s="172"/>
      <c r="D822" s="173"/>
      <c r="E822" s="174"/>
      <c r="F822" s="178"/>
      <c r="G822" s="178">
        <v>6.85</v>
      </c>
      <c r="H822" s="178"/>
      <c r="I822" s="178"/>
      <c r="J822" s="106"/>
    </row>
    <row r="823" spans="1:10">
      <c r="A823" s="185"/>
      <c r="B823" s="172"/>
      <c r="C823" s="172"/>
      <c r="D823" s="173"/>
      <c r="E823" s="174"/>
      <c r="F823" s="178"/>
      <c r="G823" s="178">
        <v>12.86</v>
      </c>
      <c r="H823" s="178"/>
      <c r="I823" s="178"/>
      <c r="J823" s="106"/>
    </row>
    <row r="824" spans="1:10">
      <c r="A824" s="185"/>
      <c r="B824" s="172"/>
      <c r="C824" s="172"/>
      <c r="D824" s="173"/>
      <c r="E824" s="174"/>
      <c r="F824" s="178"/>
      <c r="G824" s="178">
        <v>5.85</v>
      </c>
      <c r="H824" s="178"/>
      <c r="I824" s="178"/>
      <c r="J824" s="106"/>
    </row>
    <row r="825" spans="1:10">
      <c r="A825" s="185"/>
      <c r="B825" s="172"/>
      <c r="C825" s="172"/>
      <c r="D825" s="173"/>
      <c r="E825" s="174"/>
      <c r="F825" s="178"/>
      <c r="G825" s="178">
        <v>24.77</v>
      </c>
      <c r="H825" s="178"/>
      <c r="I825" s="178"/>
      <c r="J825" s="106"/>
    </row>
    <row r="826" spans="1:10">
      <c r="A826" s="185"/>
      <c r="B826" s="172"/>
      <c r="C826" s="172"/>
      <c r="D826" s="173"/>
      <c r="E826" s="174"/>
      <c r="F826" s="178"/>
      <c r="G826" s="178">
        <v>7.15</v>
      </c>
      <c r="H826" s="178"/>
      <c r="I826" s="178"/>
      <c r="J826" s="106"/>
    </row>
    <row r="827" spans="1:10">
      <c r="A827" s="185"/>
      <c r="B827" s="172"/>
      <c r="C827" s="172"/>
      <c r="D827" s="173"/>
      <c r="E827" s="174"/>
      <c r="F827" s="178"/>
      <c r="G827" s="178">
        <v>5.85</v>
      </c>
      <c r="H827" s="178"/>
      <c r="I827" s="178"/>
      <c r="J827" s="106"/>
    </row>
    <row r="828" spans="1:10">
      <c r="A828" s="185"/>
      <c r="B828" s="172"/>
      <c r="C828" s="172"/>
      <c r="D828" s="173"/>
      <c r="E828" s="174"/>
      <c r="F828" s="178"/>
      <c r="G828" s="178">
        <v>15.3</v>
      </c>
      <c r="H828" s="178"/>
      <c r="I828" s="178"/>
      <c r="J828" s="106"/>
    </row>
    <row r="829" spans="1:10">
      <c r="A829" s="185"/>
      <c r="B829" s="172"/>
      <c r="C829" s="172"/>
      <c r="D829" s="173"/>
      <c r="E829" s="174"/>
      <c r="F829" s="178"/>
      <c r="G829" s="178">
        <v>5.85</v>
      </c>
      <c r="H829" s="178"/>
      <c r="I829" s="178"/>
      <c r="J829" s="106"/>
    </row>
    <row r="830" spans="1:10">
      <c r="A830" s="185"/>
      <c r="B830" s="172"/>
      <c r="C830" s="172"/>
      <c r="D830" s="173"/>
      <c r="E830" s="174"/>
      <c r="F830" s="178"/>
      <c r="G830" s="178">
        <v>13.25</v>
      </c>
      <c r="H830" s="178"/>
      <c r="I830" s="178"/>
      <c r="J830" s="106"/>
    </row>
    <row r="831" spans="1:10">
      <c r="A831" s="185"/>
      <c r="B831" s="172"/>
      <c r="C831" s="172"/>
      <c r="D831" s="173"/>
      <c r="E831" s="174"/>
      <c r="F831" s="178"/>
      <c r="G831" s="178">
        <v>24.77</v>
      </c>
      <c r="H831" s="178"/>
      <c r="I831" s="178"/>
      <c r="J831" s="106"/>
    </row>
    <row r="832" spans="1:10">
      <c r="A832" s="185"/>
      <c r="B832" s="172"/>
      <c r="C832" s="172"/>
      <c r="D832" s="173"/>
      <c r="E832" s="174"/>
      <c r="F832" s="178"/>
      <c r="G832" s="178">
        <v>2</v>
      </c>
      <c r="H832" s="178"/>
      <c r="I832" s="178"/>
      <c r="J832" s="106"/>
    </row>
    <row r="833" spans="1:10">
      <c r="A833" s="185"/>
      <c r="B833" s="172"/>
      <c r="C833" s="172"/>
      <c r="D833" s="173"/>
      <c r="E833" s="174"/>
      <c r="F833" s="178"/>
      <c r="G833" s="178">
        <v>10.55</v>
      </c>
      <c r="H833" s="178"/>
      <c r="I833" s="178"/>
      <c r="J833" s="106"/>
    </row>
    <row r="834" spans="1:10">
      <c r="A834" s="185"/>
      <c r="B834" s="172"/>
      <c r="C834" s="172"/>
      <c r="D834" s="173"/>
      <c r="E834" s="174"/>
      <c r="F834" s="178"/>
      <c r="G834" s="178">
        <v>2</v>
      </c>
      <c r="H834" s="178"/>
      <c r="I834" s="178"/>
      <c r="J834" s="106"/>
    </row>
    <row r="835" spans="1:10">
      <c r="A835" s="185"/>
      <c r="B835" s="172"/>
      <c r="C835" s="172"/>
      <c r="D835" s="173"/>
      <c r="E835" s="174"/>
      <c r="F835" s="178"/>
      <c r="G835" s="178">
        <v>6.82</v>
      </c>
      <c r="H835" s="178"/>
      <c r="I835" s="178"/>
      <c r="J835" s="106"/>
    </row>
    <row r="836" spans="1:10">
      <c r="A836" s="295"/>
      <c r="B836" s="296"/>
      <c r="C836" s="296"/>
      <c r="D836" s="296"/>
      <c r="E836" s="296"/>
      <c r="F836" s="296"/>
      <c r="G836" s="296"/>
      <c r="H836" s="296"/>
      <c r="I836" s="296"/>
      <c r="J836" s="297"/>
    </row>
    <row r="837" spans="1:10" ht="30">
      <c r="A837" s="185" t="s">
        <v>137</v>
      </c>
      <c r="B837" s="172">
        <v>94231</v>
      </c>
      <c r="C837" s="172" t="s">
        <v>25</v>
      </c>
      <c r="D837" s="173" t="s">
        <v>138</v>
      </c>
      <c r="E837" s="174" t="s">
        <v>80</v>
      </c>
      <c r="F837" s="178"/>
      <c r="G837" s="178" t="s">
        <v>601</v>
      </c>
      <c r="H837" s="178" t="s">
        <v>599</v>
      </c>
      <c r="I837" s="178"/>
      <c r="J837" s="106"/>
    </row>
    <row r="838" spans="1:10">
      <c r="A838" s="172"/>
      <c r="B838" s="172"/>
      <c r="C838" s="172"/>
      <c r="D838" s="182"/>
      <c r="E838" s="174"/>
      <c r="F838" s="178"/>
      <c r="G838" s="178">
        <v>12.95</v>
      </c>
      <c r="H838" s="242">
        <f>SUM(G838:G864)</f>
        <v>278.38000000000005</v>
      </c>
      <c r="I838" s="178"/>
      <c r="J838" s="106"/>
    </row>
    <row r="839" spans="1:10">
      <c r="A839" s="172"/>
      <c r="B839" s="172"/>
      <c r="C839" s="172"/>
      <c r="D839" s="182"/>
      <c r="E839" s="174"/>
      <c r="F839" s="178"/>
      <c r="G839" s="178">
        <v>22.6</v>
      </c>
      <c r="H839" s="178"/>
      <c r="I839" s="178"/>
      <c r="J839" s="106"/>
    </row>
    <row r="840" spans="1:10">
      <c r="A840" s="172"/>
      <c r="B840" s="172"/>
      <c r="C840" s="172"/>
      <c r="D840" s="182"/>
      <c r="E840" s="174"/>
      <c r="F840" s="178"/>
      <c r="G840" s="178">
        <v>8.1999999999999993</v>
      </c>
      <c r="H840" s="178"/>
      <c r="I840" s="178"/>
      <c r="J840" s="106"/>
    </row>
    <row r="841" spans="1:10">
      <c r="A841" s="172"/>
      <c r="B841" s="172"/>
      <c r="C841" s="172"/>
      <c r="D841" s="182"/>
      <c r="E841" s="174"/>
      <c r="F841" s="178"/>
      <c r="G841" s="178">
        <v>2.02</v>
      </c>
      <c r="H841" s="178"/>
      <c r="I841" s="178"/>
      <c r="J841" s="106"/>
    </row>
    <row r="842" spans="1:10">
      <c r="A842" s="172"/>
      <c r="B842" s="172"/>
      <c r="C842" s="172"/>
      <c r="D842" s="182"/>
      <c r="E842" s="174"/>
      <c r="F842" s="178"/>
      <c r="G842" s="178">
        <v>2.02</v>
      </c>
      <c r="H842" s="178"/>
      <c r="I842" s="178"/>
      <c r="J842" s="106"/>
    </row>
    <row r="843" spans="1:10">
      <c r="A843" s="172"/>
      <c r="B843" s="172"/>
      <c r="C843" s="172"/>
      <c r="D843" s="182"/>
      <c r="E843" s="174"/>
      <c r="F843" s="178"/>
      <c r="G843" s="178">
        <v>8.1199999999999992</v>
      </c>
      <c r="H843" s="178"/>
      <c r="I843" s="178"/>
      <c r="J843" s="106"/>
    </row>
    <row r="844" spans="1:10">
      <c r="A844" s="172"/>
      <c r="B844" s="172"/>
      <c r="C844" s="172"/>
      <c r="D844" s="182"/>
      <c r="E844" s="174"/>
      <c r="F844" s="178"/>
      <c r="G844" s="178">
        <v>7.15</v>
      </c>
      <c r="H844" s="178"/>
      <c r="I844" s="178"/>
      <c r="J844" s="106"/>
    </row>
    <row r="845" spans="1:10">
      <c r="A845" s="172"/>
      <c r="B845" s="172"/>
      <c r="C845" s="172"/>
      <c r="D845" s="182"/>
      <c r="E845" s="174"/>
      <c r="F845" s="178"/>
      <c r="G845" s="178">
        <v>7.15</v>
      </c>
      <c r="H845" s="178"/>
      <c r="I845" s="178"/>
      <c r="J845" s="106"/>
    </row>
    <row r="846" spans="1:10">
      <c r="A846" s="172"/>
      <c r="B846" s="172"/>
      <c r="C846" s="172"/>
      <c r="D846" s="182"/>
      <c r="E846" s="174"/>
      <c r="F846" s="178"/>
      <c r="G846" s="178">
        <v>5.2</v>
      </c>
      <c r="H846" s="178"/>
      <c r="I846" s="178"/>
      <c r="J846" s="106"/>
    </row>
    <row r="847" spans="1:10">
      <c r="A847" s="172"/>
      <c r="B847" s="172"/>
      <c r="C847" s="172"/>
      <c r="D847" s="182"/>
      <c r="E847" s="174"/>
      <c r="F847" s="178"/>
      <c r="G847" s="178">
        <v>5.2</v>
      </c>
      <c r="H847" s="178"/>
      <c r="I847" s="178"/>
      <c r="J847" s="106"/>
    </row>
    <row r="848" spans="1:10">
      <c r="A848" s="172"/>
      <c r="B848" s="172"/>
      <c r="C848" s="172"/>
      <c r="D848" s="182"/>
      <c r="E848" s="174"/>
      <c r="F848" s="178"/>
      <c r="G848" s="178">
        <v>13.01</v>
      </c>
      <c r="H848" s="178"/>
      <c r="I848" s="178"/>
      <c r="J848" s="106"/>
    </row>
    <row r="849" spans="1:10">
      <c r="A849" s="172"/>
      <c r="B849" s="172"/>
      <c r="C849" s="172"/>
      <c r="D849" s="182"/>
      <c r="E849" s="174"/>
      <c r="F849" s="178"/>
      <c r="G849" s="178">
        <v>6.4</v>
      </c>
      <c r="H849" s="178"/>
      <c r="I849" s="178"/>
      <c r="J849" s="106"/>
    </row>
    <row r="850" spans="1:10">
      <c r="A850" s="172"/>
      <c r="B850" s="172"/>
      <c r="C850" s="172"/>
      <c r="D850" s="182"/>
      <c r="E850" s="174"/>
      <c r="F850" s="178"/>
      <c r="G850" s="178">
        <v>2.64</v>
      </c>
      <c r="H850" s="178"/>
      <c r="I850" s="178"/>
      <c r="J850" s="106"/>
    </row>
    <row r="851" spans="1:10">
      <c r="A851" s="172"/>
      <c r="B851" s="172"/>
      <c r="C851" s="172"/>
      <c r="D851" s="182"/>
      <c r="E851" s="174"/>
      <c r="F851" s="178"/>
      <c r="G851" s="178">
        <v>5.3</v>
      </c>
      <c r="H851" s="178"/>
      <c r="I851" s="178"/>
      <c r="J851" s="106"/>
    </row>
    <row r="852" spans="1:10">
      <c r="A852" s="172"/>
      <c r="B852" s="172"/>
      <c r="C852" s="172"/>
      <c r="D852" s="182"/>
      <c r="E852" s="174"/>
      <c r="F852" s="178"/>
      <c r="G852" s="178">
        <v>6.1</v>
      </c>
      <c r="H852" s="178"/>
      <c r="I852" s="178"/>
      <c r="J852" s="106"/>
    </row>
    <row r="853" spans="1:10">
      <c r="A853" s="172"/>
      <c r="B853" s="172"/>
      <c r="C853" s="172"/>
      <c r="D853" s="182"/>
      <c r="E853" s="174"/>
      <c r="F853" s="178"/>
      <c r="G853" s="178">
        <v>15.3</v>
      </c>
      <c r="H853" s="178"/>
      <c r="I853" s="178"/>
      <c r="J853" s="106"/>
    </row>
    <row r="854" spans="1:10">
      <c r="A854" s="172"/>
      <c r="B854" s="172"/>
      <c r="C854" s="172"/>
      <c r="D854" s="182"/>
      <c r="E854" s="174"/>
      <c r="F854" s="178"/>
      <c r="G854" s="178">
        <v>6.1</v>
      </c>
      <c r="H854" s="178"/>
      <c r="I854" s="178"/>
      <c r="J854" s="106"/>
    </row>
    <row r="855" spans="1:10">
      <c r="A855" s="172"/>
      <c r="B855" s="172"/>
      <c r="C855" s="172"/>
      <c r="D855" s="182"/>
      <c r="E855" s="174"/>
      <c r="F855" s="178"/>
      <c r="G855" s="178">
        <v>16.3</v>
      </c>
      <c r="H855" s="178"/>
      <c r="I855" s="178"/>
      <c r="J855" s="106"/>
    </row>
    <row r="856" spans="1:10">
      <c r="A856" s="172"/>
      <c r="B856" s="172"/>
      <c r="C856" s="172"/>
      <c r="D856" s="182"/>
      <c r="E856" s="174"/>
      <c r="F856" s="178"/>
      <c r="G856" s="178">
        <v>14.15</v>
      </c>
      <c r="H856" s="178"/>
      <c r="I856" s="178"/>
      <c r="J856" s="106"/>
    </row>
    <row r="857" spans="1:10">
      <c r="A857" s="172"/>
      <c r="B857" s="172"/>
      <c r="C857" s="172"/>
      <c r="D857" s="182"/>
      <c r="E857" s="174"/>
      <c r="F857" s="178"/>
      <c r="G857" s="178">
        <v>2</v>
      </c>
      <c r="H857" s="178"/>
      <c r="I857" s="178"/>
      <c r="J857" s="106"/>
    </row>
    <row r="858" spans="1:10">
      <c r="A858" s="172"/>
      <c r="B858" s="172"/>
      <c r="C858" s="172"/>
      <c r="D858" s="182"/>
      <c r="E858" s="174"/>
      <c r="F858" s="178"/>
      <c r="G858" s="178">
        <v>9.25</v>
      </c>
      <c r="H858" s="178"/>
      <c r="I858" s="178"/>
      <c r="J858" s="106"/>
    </row>
    <row r="859" spans="1:10">
      <c r="A859" s="172"/>
      <c r="B859" s="172"/>
      <c r="C859" s="172"/>
      <c r="D859" s="182"/>
      <c r="E859" s="174"/>
      <c r="F859" s="178"/>
      <c r="G859" s="178">
        <v>2</v>
      </c>
      <c r="H859" s="178"/>
      <c r="I859" s="178"/>
      <c r="J859" s="106"/>
    </row>
    <row r="860" spans="1:10">
      <c r="A860" s="172"/>
      <c r="B860" s="172"/>
      <c r="C860" s="172"/>
      <c r="D860" s="182"/>
      <c r="E860" s="174"/>
      <c r="F860" s="178"/>
      <c r="G860" s="178">
        <v>7.62</v>
      </c>
      <c r="H860" s="178"/>
      <c r="I860" s="178"/>
      <c r="J860" s="106"/>
    </row>
    <row r="861" spans="1:10">
      <c r="A861" s="172"/>
      <c r="B861" s="172"/>
      <c r="C861" s="172"/>
      <c r="D861" s="182"/>
      <c r="E861" s="174"/>
      <c r="F861" s="178"/>
      <c r="G861" s="178">
        <v>22.9</v>
      </c>
      <c r="H861" s="178"/>
      <c r="I861" s="178"/>
      <c r="J861" s="106"/>
    </row>
    <row r="862" spans="1:10">
      <c r="A862" s="172"/>
      <c r="B862" s="172"/>
      <c r="C862" s="172"/>
      <c r="D862" s="182"/>
      <c r="E862" s="174"/>
      <c r="F862" s="178"/>
      <c r="G862" s="178">
        <v>22.9</v>
      </c>
      <c r="H862" s="178"/>
      <c r="I862" s="178"/>
      <c r="J862" s="106"/>
    </row>
    <row r="863" spans="1:10">
      <c r="A863" s="172"/>
      <c r="B863" s="172"/>
      <c r="C863" s="172"/>
      <c r="D863" s="182"/>
      <c r="E863" s="174"/>
      <c r="F863" s="178"/>
      <c r="G863" s="178">
        <v>22.9</v>
      </c>
      <c r="H863" s="178"/>
      <c r="I863" s="178"/>
      <c r="J863" s="106"/>
    </row>
    <row r="864" spans="1:10">
      <c r="A864" s="172"/>
      <c r="B864" s="172"/>
      <c r="C864" s="172"/>
      <c r="D864" s="182"/>
      <c r="E864" s="174"/>
      <c r="F864" s="178"/>
      <c r="G864" s="178">
        <v>22.9</v>
      </c>
      <c r="H864" s="178"/>
      <c r="I864" s="178"/>
      <c r="J864" s="106"/>
    </row>
    <row r="865" spans="1:10">
      <c r="A865" s="302"/>
      <c r="B865" s="296"/>
      <c r="C865" s="296"/>
      <c r="D865" s="296"/>
      <c r="E865" s="296"/>
      <c r="F865" s="296"/>
      <c r="G865" s="296"/>
      <c r="H865" s="296"/>
      <c r="I865" s="296"/>
      <c r="J865" s="297"/>
    </row>
    <row r="866" spans="1:10" ht="25.5">
      <c r="A866" s="185" t="s">
        <v>139</v>
      </c>
      <c r="B866" s="172" t="s">
        <v>140</v>
      </c>
      <c r="C866" s="172" t="s">
        <v>51</v>
      </c>
      <c r="D866" s="249" t="s">
        <v>141</v>
      </c>
      <c r="E866" s="251" t="s">
        <v>44</v>
      </c>
      <c r="F866" s="178" t="s">
        <v>602</v>
      </c>
      <c r="G866" s="178"/>
      <c r="H866" s="178"/>
      <c r="I866" s="178"/>
      <c r="J866" s="106"/>
    </row>
    <row r="867" spans="1:10">
      <c r="A867" s="185"/>
      <c r="B867" s="226"/>
      <c r="C867" s="172"/>
      <c r="D867" s="1"/>
      <c r="E867" s="226"/>
      <c r="F867" s="242">
        <f>F811</f>
        <v>510.76</v>
      </c>
      <c r="G867" s="178"/>
      <c r="H867" s="178"/>
      <c r="I867" s="178"/>
      <c r="J867" s="106"/>
    </row>
    <row r="868" spans="1:10">
      <c r="A868" s="295"/>
      <c r="B868" s="296"/>
      <c r="C868" s="296"/>
      <c r="D868" s="296"/>
      <c r="E868" s="296"/>
      <c r="F868" s="296"/>
      <c r="G868" s="296"/>
      <c r="H868" s="296"/>
      <c r="I868" s="296"/>
      <c r="J868" s="297"/>
    </row>
    <row r="869" spans="1:10">
      <c r="A869" s="184" t="s">
        <v>142</v>
      </c>
      <c r="B869" s="146"/>
      <c r="C869" s="146"/>
      <c r="D869" s="147" t="s">
        <v>143</v>
      </c>
      <c r="E869" s="146"/>
      <c r="F869" s="166"/>
      <c r="G869" s="166"/>
      <c r="H869" s="166"/>
      <c r="I869" s="169"/>
      <c r="J869" s="170"/>
    </row>
    <row r="870" spans="1:10">
      <c r="A870" s="186" t="s">
        <v>144</v>
      </c>
      <c r="B870" s="157"/>
      <c r="C870" s="157"/>
      <c r="D870" s="158" t="s">
        <v>145</v>
      </c>
      <c r="E870" s="157"/>
      <c r="F870" s="152"/>
      <c r="G870" s="152"/>
      <c r="H870" s="152"/>
      <c r="I870" s="153"/>
      <c r="J870" s="154"/>
    </row>
    <row r="871" spans="1:10" ht="51.75">
      <c r="A871" s="185" t="s">
        <v>146</v>
      </c>
      <c r="B871" s="172">
        <v>90844</v>
      </c>
      <c r="C871" s="172" t="s">
        <v>25</v>
      </c>
      <c r="D871" s="176" t="s">
        <v>147</v>
      </c>
      <c r="E871" s="177" t="s">
        <v>60</v>
      </c>
      <c r="F871" s="9"/>
      <c r="G871" s="87" t="s">
        <v>596</v>
      </c>
      <c r="H871" s="87" t="s">
        <v>599</v>
      </c>
      <c r="I871" s="87"/>
      <c r="J871" s="110"/>
    </row>
    <row r="872" spans="1:10">
      <c r="A872" s="185"/>
      <c r="B872" s="172"/>
      <c r="C872" s="172"/>
      <c r="D872" s="204" t="s">
        <v>642</v>
      </c>
      <c r="E872" s="177"/>
      <c r="F872" s="9"/>
      <c r="G872" s="178">
        <v>1</v>
      </c>
      <c r="H872" s="242">
        <f>SUM(G872:G892)</f>
        <v>12</v>
      </c>
      <c r="I872" s="178"/>
      <c r="J872" s="110"/>
    </row>
    <row r="873" spans="1:10">
      <c r="A873" s="185"/>
      <c r="B873" s="172"/>
      <c r="C873" s="172"/>
      <c r="D873" s="204" t="s">
        <v>643</v>
      </c>
      <c r="E873" s="177"/>
      <c r="F873" s="9"/>
      <c r="G873" s="178">
        <v>1</v>
      </c>
      <c r="H873" s="178"/>
      <c r="I873" s="178"/>
      <c r="J873" s="110"/>
    </row>
    <row r="874" spans="1:10">
      <c r="A874" s="185"/>
      <c r="B874" s="172"/>
      <c r="C874" s="172"/>
      <c r="D874" s="204" t="s">
        <v>644</v>
      </c>
      <c r="E874" s="177"/>
      <c r="F874" s="9"/>
      <c r="G874" s="178">
        <v>1</v>
      </c>
      <c r="H874" s="178"/>
      <c r="I874" s="178"/>
      <c r="J874" s="110"/>
    </row>
    <row r="875" spans="1:10">
      <c r="A875" s="185"/>
      <c r="B875" s="172"/>
      <c r="C875" s="172"/>
      <c r="D875" s="204" t="s">
        <v>645</v>
      </c>
      <c r="E875" s="177"/>
      <c r="F875" s="9"/>
      <c r="G875" s="178">
        <v>1</v>
      </c>
      <c r="H875" s="178"/>
      <c r="I875" s="178"/>
      <c r="J875" s="110"/>
    </row>
    <row r="876" spans="1:10">
      <c r="A876" s="185"/>
      <c r="B876" s="172"/>
      <c r="C876" s="172"/>
      <c r="D876" s="205" t="s">
        <v>646</v>
      </c>
      <c r="E876" s="177"/>
      <c r="F876" s="9"/>
      <c r="G876" s="178">
        <v>1</v>
      </c>
      <c r="H876" s="178"/>
      <c r="I876" s="178"/>
      <c r="J876" s="110"/>
    </row>
    <row r="877" spans="1:10">
      <c r="A877" s="185"/>
      <c r="B877" s="172"/>
      <c r="C877" s="172"/>
      <c r="D877" s="205" t="s">
        <v>647</v>
      </c>
      <c r="E877" s="177"/>
      <c r="F877" s="9"/>
      <c r="G877" s="178"/>
      <c r="H877" s="178"/>
      <c r="I877" s="178"/>
      <c r="J877" s="110"/>
    </row>
    <row r="878" spans="1:10">
      <c r="A878" s="185"/>
      <c r="B878" s="172"/>
      <c r="C878" s="172"/>
      <c r="D878" s="205" t="s">
        <v>647</v>
      </c>
      <c r="E878" s="177"/>
      <c r="F878" s="9"/>
      <c r="G878" s="178"/>
      <c r="H878" s="178"/>
      <c r="I878" s="178"/>
      <c r="J878" s="110"/>
    </row>
    <row r="879" spans="1:10">
      <c r="A879" s="185"/>
      <c r="B879" s="172"/>
      <c r="C879" s="172"/>
      <c r="D879" s="205" t="s">
        <v>648</v>
      </c>
      <c r="E879" s="177"/>
      <c r="F879" s="9"/>
      <c r="G879" s="178">
        <v>1</v>
      </c>
      <c r="H879" s="178"/>
      <c r="I879" s="178"/>
      <c r="J879" s="110"/>
    </row>
    <row r="880" spans="1:10">
      <c r="A880" s="185"/>
      <c r="B880" s="172"/>
      <c r="C880" s="172"/>
      <c r="D880" s="205" t="s">
        <v>649</v>
      </c>
      <c r="E880" s="177"/>
      <c r="F880" s="9"/>
      <c r="G880" s="178"/>
      <c r="H880" s="178"/>
      <c r="I880" s="178"/>
      <c r="J880" s="110"/>
    </row>
    <row r="881" spans="1:10">
      <c r="A881" s="185"/>
      <c r="B881" s="172"/>
      <c r="C881" s="172"/>
      <c r="D881" s="205" t="s">
        <v>650</v>
      </c>
      <c r="E881" s="177"/>
      <c r="F881" s="9"/>
      <c r="G881" s="178"/>
      <c r="H881" s="178"/>
      <c r="I881" s="178"/>
      <c r="J881" s="110"/>
    </row>
    <row r="882" spans="1:10">
      <c r="A882" s="185"/>
      <c r="B882" s="172"/>
      <c r="C882" s="172"/>
      <c r="D882" s="205" t="s">
        <v>651</v>
      </c>
      <c r="E882" s="177"/>
      <c r="F882" s="9"/>
      <c r="G882" s="178">
        <v>1</v>
      </c>
      <c r="H882" s="178"/>
      <c r="I882" s="178"/>
      <c r="J882" s="110"/>
    </row>
    <row r="883" spans="1:10">
      <c r="A883" s="185"/>
      <c r="B883" s="172"/>
      <c r="C883" s="172"/>
      <c r="D883" s="205" t="s">
        <v>652</v>
      </c>
      <c r="E883" s="177"/>
      <c r="F883" s="9"/>
      <c r="G883" s="178">
        <v>1</v>
      </c>
      <c r="H883" s="178"/>
      <c r="I883" s="178"/>
      <c r="J883" s="110"/>
    </row>
    <row r="884" spans="1:10">
      <c r="A884" s="185"/>
      <c r="B884" s="172"/>
      <c r="C884" s="172"/>
      <c r="D884" s="205" t="s">
        <v>653</v>
      </c>
      <c r="E884" s="177"/>
      <c r="F884" s="9"/>
      <c r="G884" s="178">
        <v>1</v>
      </c>
      <c r="H884" s="178"/>
      <c r="I884" s="178"/>
      <c r="J884" s="110"/>
    </row>
    <row r="885" spans="1:10">
      <c r="A885" s="185"/>
      <c r="B885" s="172"/>
      <c r="C885" s="172"/>
      <c r="D885" s="205" t="s">
        <v>654</v>
      </c>
      <c r="E885" s="177"/>
      <c r="F885" s="9"/>
      <c r="G885" s="178"/>
      <c r="H885" s="178"/>
      <c r="I885" s="178"/>
      <c r="J885" s="110"/>
    </row>
    <row r="886" spans="1:10">
      <c r="A886" s="185"/>
      <c r="B886" s="172"/>
      <c r="C886" s="172"/>
      <c r="D886" s="205" t="s">
        <v>655</v>
      </c>
      <c r="E886" s="177"/>
      <c r="F886" s="9"/>
      <c r="G886" s="178"/>
      <c r="H886" s="178"/>
      <c r="I886" s="178"/>
      <c r="J886" s="110"/>
    </row>
    <row r="887" spans="1:10">
      <c r="A887" s="185"/>
      <c r="B887" s="172"/>
      <c r="C887" s="172"/>
      <c r="D887" s="205" t="s">
        <v>656</v>
      </c>
      <c r="E887" s="177"/>
      <c r="F887" s="9"/>
      <c r="G887" s="178">
        <v>1</v>
      </c>
      <c r="H887" s="178"/>
      <c r="I887" s="178"/>
      <c r="J887" s="110"/>
    </row>
    <row r="888" spans="1:10">
      <c r="A888" s="185"/>
      <c r="B888" s="172"/>
      <c r="C888" s="172"/>
      <c r="D888" s="205" t="s">
        <v>657</v>
      </c>
      <c r="E888" s="177"/>
      <c r="F888" s="9"/>
      <c r="G888" s="178"/>
      <c r="H888" s="178"/>
      <c r="I888" s="178"/>
      <c r="J888" s="110"/>
    </row>
    <row r="889" spans="1:10">
      <c r="A889" s="185"/>
      <c r="B889" s="172"/>
      <c r="C889" s="172"/>
      <c r="D889" s="205" t="s">
        <v>658</v>
      </c>
      <c r="E889" s="177"/>
      <c r="F889" s="9"/>
      <c r="G889" s="178">
        <v>1</v>
      </c>
      <c r="H889" s="178"/>
      <c r="I889" s="178"/>
      <c r="J889" s="110"/>
    </row>
    <row r="890" spans="1:10">
      <c r="A890" s="185"/>
      <c r="B890" s="172"/>
      <c r="C890" s="172"/>
      <c r="D890" s="205" t="s">
        <v>659</v>
      </c>
      <c r="E890" s="177"/>
      <c r="F890" s="9"/>
      <c r="G890" s="178">
        <v>1</v>
      </c>
      <c r="H890" s="178"/>
      <c r="I890" s="178"/>
      <c r="J890" s="110"/>
    </row>
    <row r="891" spans="1:10">
      <c r="A891" s="185"/>
      <c r="B891" s="172"/>
      <c r="C891" s="172"/>
      <c r="D891" s="205" t="s">
        <v>660</v>
      </c>
      <c r="E891" s="177"/>
      <c r="F891" s="9"/>
      <c r="G891" s="178"/>
      <c r="H891" s="178"/>
      <c r="I891" s="178"/>
      <c r="J891" s="110"/>
    </row>
    <row r="892" spans="1:10">
      <c r="A892" s="185"/>
      <c r="B892" s="172"/>
      <c r="C892" s="172"/>
      <c r="D892" s="205" t="s">
        <v>661</v>
      </c>
      <c r="E892" s="177"/>
      <c r="F892" s="9"/>
      <c r="G892" s="178"/>
      <c r="H892" s="178"/>
      <c r="I892" s="178"/>
      <c r="J892" s="110"/>
    </row>
    <row r="893" spans="1:10">
      <c r="A893" s="295"/>
      <c r="B893" s="296"/>
      <c r="C893" s="296"/>
      <c r="D893" s="296"/>
      <c r="E893" s="296"/>
      <c r="F893" s="296"/>
      <c r="G893" s="296"/>
      <c r="H893" s="296"/>
      <c r="I893" s="296"/>
      <c r="J893" s="297"/>
    </row>
    <row r="894" spans="1:10" ht="51.75">
      <c r="A894" s="185" t="s">
        <v>148</v>
      </c>
      <c r="B894" s="172">
        <v>90843</v>
      </c>
      <c r="C894" s="172" t="s">
        <v>25</v>
      </c>
      <c r="D894" s="176" t="s">
        <v>149</v>
      </c>
      <c r="E894" s="177" t="s">
        <v>60</v>
      </c>
      <c r="F894" s="171"/>
      <c r="G894" s="87" t="s">
        <v>596</v>
      </c>
      <c r="H894" s="87" t="s">
        <v>599</v>
      </c>
      <c r="I894" s="87"/>
      <c r="J894" s="110"/>
    </row>
    <row r="895" spans="1:10">
      <c r="A895" s="185"/>
      <c r="B895" s="172"/>
      <c r="C895" s="172"/>
      <c r="D895" s="204" t="s">
        <v>642</v>
      </c>
      <c r="E895" s="177"/>
      <c r="F895" s="203"/>
      <c r="G895" s="178"/>
      <c r="H895" s="242">
        <f>SUM(G895:G915)</f>
        <v>3</v>
      </c>
      <c r="I895" s="178"/>
      <c r="J895" s="200"/>
    </row>
    <row r="896" spans="1:10">
      <c r="A896" s="185"/>
      <c r="B896" s="172"/>
      <c r="C896" s="172"/>
      <c r="D896" s="204" t="s">
        <v>643</v>
      </c>
      <c r="E896" s="177"/>
      <c r="F896" s="203"/>
      <c r="G896" s="178"/>
      <c r="H896" s="178"/>
      <c r="I896" s="178"/>
      <c r="J896" s="200"/>
    </row>
    <row r="897" spans="1:10">
      <c r="A897" s="185"/>
      <c r="B897" s="172"/>
      <c r="C897" s="172"/>
      <c r="D897" s="204" t="s">
        <v>644</v>
      </c>
      <c r="E897" s="177"/>
      <c r="F897" s="203"/>
      <c r="G897" s="178"/>
      <c r="H897" s="178"/>
      <c r="I897" s="178"/>
      <c r="J897" s="200"/>
    </row>
    <row r="898" spans="1:10">
      <c r="A898" s="185"/>
      <c r="B898" s="172"/>
      <c r="C898" s="172"/>
      <c r="D898" s="204" t="s">
        <v>645</v>
      </c>
      <c r="E898" s="177"/>
      <c r="F898" s="203"/>
      <c r="G898" s="178"/>
      <c r="H898" s="178"/>
      <c r="I898" s="178"/>
      <c r="J898" s="200"/>
    </row>
    <row r="899" spans="1:10">
      <c r="A899" s="185"/>
      <c r="B899" s="172"/>
      <c r="C899" s="172"/>
      <c r="D899" s="205" t="s">
        <v>646</v>
      </c>
      <c r="E899" s="177"/>
      <c r="F899" s="203"/>
      <c r="G899" s="178"/>
      <c r="H899" s="178"/>
      <c r="I899" s="178"/>
      <c r="J899" s="200"/>
    </row>
    <row r="900" spans="1:10">
      <c r="A900" s="185"/>
      <c r="B900" s="172"/>
      <c r="C900" s="172"/>
      <c r="D900" s="205" t="s">
        <v>647</v>
      </c>
      <c r="E900" s="177"/>
      <c r="F900" s="203"/>
      <c r="G900" s="178"/>
      <c r="H900" s="178"/>
      <c r="I900" s="178"/>
      <c r="J900" s="200"/>
    </row>
    <row r="901" spans="1:10">
      <c r="A901" s="185"/>
      <c r="B901" s="172"/>
      <c r="C901" s="172"/>
      <c r="D901" s="205" t="s">
        <v>647</v>
      </c>
      <c r="E901" s="177"/>
      <c r="F901" s="203"/>
      <c r="G901" s="178"/>
      <c r="H901" s="178"/>
      <c r="I901" s="178"/>
      <c r="J901" s="200"/>
    </row>
    <row r="902" spans="1:10">
      <c r="A902" s="185"/>
      <c r="B902" s="172"/>
      <c r="C902" s="172"/>
      <c r="D902" s="205" t="s">
        <v>648</v>
      </c>
      <c r="E902" s="177"/>
      <c r="F902" s="203"/>
      <c r="G902" s="178"/>
      <c r="H902" s="178"/>
      <c r="I902" s="178"/>
      <c r="J902" s="200"/>
    </row>
    <row r="903" spans="1:10">
      <c r="A903" s="185"/>
      <c r="B903" s="172"/>
      <c r="C903" s="172"/>
      <c r="D903" s="205" t="s">
        <v>649</v>
      </c>
      <c r="E903" s="177"/>
      <c r="F903" s="203"/>
      <c r="G903" s="178"/>
      <c r="H903" s="178"/>
      <c r="I903" s="178"/>
      <c r="J903" s="200"/>
    </row>
    <row r="904" spans="1:10">
      <c r="A904" s="185"/>
      <c r="B904" s="172"/>
      <c r="C904" s="172"/>
      <c r="D904" s="205" t="s">
        <v>650</v>
      </c>
      <c r="E904" s="177"/>
      <c r="F904" s="203"/>
      <c r="G904" s="178"/>
      <c r="H904" s="178"/>
      <c r="I904" s="178"/>
      <c r="J904" s="200"/>
    </row>
    <row r="905" spans="1:10">
      <c r="A905" s="185"/>
      <c r="B905" s="172"/>
      <c r="C905" s="172"/>
      <c r="D905" s="205" t="s">
        <v>651</v>
      </c>
      <c r="E905" s="177"/>
      <c r="F905" s="203"/>
      <c r="G905" s="178"/>
      <c r="H905" s="178"/>
      <c r="I905" s="178"/>
      <c r="J905" s="200"/>
    </row>
    <row r="906" spans="1:10">
      <c r="A906" s="185"/>
      <c r="B906" s="172"/>
      <c r="C906" s="172"/>
      <c r="D906" s="205" t="s">
        <v>652</v>
      </c>
      <c r="E906" s="177"/>
      <c r="F906" s="203"/>
      <c r="G906" s="178"/>
      <c r="H906" s="178"/>
      <c r="I906" s="178"/>
      <c r="J906" s="200"/>
    </row>
    <row r="907" spans="1:10">
      <c r="A907" s="185"/>
      <c r="B907" s="172"/>
      <c r="C907" s="172"/>
      <c r="D907" s="205" t="s">
        <v>653</v>
      </c>
      <c r="E907" s="177"/>
      <c r="F907" s="203"/>
      <c r="G907" s="178"/>
      <c r="H907" s="178"/>
      <c r="I907" s="178"/>
      <c r="J907" s="200"/>
    </row>
    <row r="908" spans="1:10">
      <c r="A908" s="185"/>
      <c r="B908" s="172"/>
      <c r="C908" s="172"/>
      <c r="D908" s="205" t="s">
        <v>654</v>
      </c>
      <c r="E908" s="177"/>
      <c r="F908" s="203"/>
      <c r="G908" s="178">
        <v>1</v>
      </c>
      <c r="H908" s="178"/>
      <c r="I908" s="178"/>
      <c r="J908" s="200"/>
    </row>
    <row r="909" spans="1:10">
      <c r="A909" s="185"/>
      <c r="B909" s="172"/>
      <c r="C909" s="172"/>
      <c r="D909" s="205" t="s">
        <v>655</v>
      </c>
      <c r="E909" s="177"/>
      <c r="F909" s="203"/>
      <c r="G909" s="178"/>
      <c r="H909" s="178"/>
      <c r="I909" s="178"/>
      <c r="J909" s="200"/>
    </row>
    <row r="910" spans="1:10">
      <c r="A910" s="185"/>
      <c r="B910" s="172"/>
      <c r="C910" s="172"/>
      <c r="D910" s="205" t="s">
        <v>656</v>
      </c>
      <c r="E910" s="177"/>
      <c r="F910" s="203"/>
      <c r="G910" s="178"/>
      <c r="H910" s="178"/>
      <c r="I910" s="178"/>
      <c r="J910" s="200"/>
    </row>
    <row r="911" spans="1:10">
      <c r="A911" s="185"/>
      <c r="B911" s="172"/>
      <c r="C911" s="172"/>
      <c r="D911" s="205" t="s">
        <v>657</v>
      </c>
      <c r="E911" s="177"/>
      <c r="F911" s="203"/>
      <c r="G911" s="178"/>
      <c r="H911" s="178"/>
      <c r="I911" s="178"/>
      <c r="J911" s="200"/>
    </row>
    <row r="912" spans="1:10">
      <c r="A912" s="185"/>
      <c r="B912" s="172"/>
      <c r="C912" s="172"/>
      <c r="D912" s="205" t="s">
        <v>658</v>
      </c>
      <c r="E912" s="177"/>
      <c r="F912" s="203"/>
      <c r="G912" s="178"/>
      <c r="H912" s="178"/>
      <c r="I912" s="178"/>
      <c r="J912" s="200"/>
    </row>
    <row r="913" spans="1:10">
      <c r="A913" s="185"/>
      <c r="B913" s="172"/>
      <c r="C913" s="172"/>
      <c r="D913" s="205" t="s">
        <v>659</v>
      </c>
      <c r="E913" s="177"/>
      <c r="F913" s="203"/>
      <c r="G913" s="178"/>
      <c r="H913" s="178"/>
      <c r="I913" s="178"/>
      <c r="J913" s="200"/>
    </row>
    <row r="914" spans="1:10">
      <c r="A914" s="185"/>
      <c r="B914" s="172"/>
      <c r="C914" s="172"/>
      <c r="D914" s="205" t="s">
        <v>660</v>
      </c>
      <c r="E914" s="177"/>
      <c r="F914" s="203"/>
      <c r="G914" s="178">
        <v>1</v>
      </c>
      <c r="H914" s="178"/>
      <c r="I914" s="178"/>
      <c r="J914" s="200"/>
    </row>
    <row r="915" spans="1:10">
      <c r="A915" s="185"/>
      <c r="B915" s="172"/>
      <c r="C915" s="172"/>
      <c r="D915" s="205" t="s">
        <v>661</v>
      </c>
      <c r="E915" s="177"/>
      <c r="F915" s="203"/>
      <c r="G915" s="178">
        <v>1</v>
      </c>
      <c r="H915" s="178"/>
      <c r="I915" s="178"/>
      <c r="J915" s="200"/>
    </row>
    <row r="916" spans="1:10">
      <c r="A916" s="295"/>
      <c r="B916" s="296"/>
      <c r="C916" s="296"/>
      <c r="D916" s="296"/>
      <c r="E916" s="296"/>
      <c r="F916" s="296"/>
      <c r="G916" s="296"/>
      <c r="H916" s="296"/>
      <c r="I916" s="296"/>
      <c r="J916" s="297"/>
    </row>
    <row r="917" spans="1:10">
      <c r="A917" s="186" t="s">
        <v>150</v>
      </c>
      <c r="B917" s="157"/>
      <c r="C917" s="157"/>
      <c r="D917" s="158" t="s">
        <v>151</v>
      </c>
      <c r="E917" s="157"/>
      <c r="F917" s="152"/>
      <c r="G917" s="152"/>
      <c r="H917" s="152"/>
      <c r="I917" s="153"/>
      <c r="J917" s="154"/>
    </row>
    <row r="918" spans="1:10">
      <c r="A918" s="185" t="s">
        <v>152</v>
      </c>
      <c r="B918" s="216" t="s">
        <v>153</v>
      </c>
      <c r="C918" s="216" t="s">
        <v>51</v>
      </c>
      <c r="D918" s="217" t="s">
        <v>154</v>
      </c>
      <c r="E918" s="218" t="s">
        <v>44</v>
      </c>
      <c r="F918" s="87" t="s">
        <v>596</v>
      </c>
      <c r="G918" s="87" t="s">
        <v>601</v>
      </c>
      <c r="H918" s="87" t="s">
        <v>600</v>
      </c>
      <c r="I918" s="87" t="s">
        <v>602</v>
      </c>
      <c r="J918" s="87" t="s">
        <v>599</v>
      </c>
    </row>
    <row r="919" spans="1:10">
      <c r="A919" s="185"/>
      <c r="B919" s="172"/>
      <c r="C919" s="172"/>
      <c r="D919" s="204" t="s">
        <v>642</v>
      </c>
      <c r="E919" s="177"/>
      <c r="F919" s="203">
        <v>1</v>
      </c>
      <c r="G919" s="203">
        <v>3.68</v>
      </c>
      <c r="H919" s="178">
        <v>0.9</v>
      </c>
      <c r="I919" s="178">
        <f>H919*G919*F919</f>
        <v>3.3120000000000003</v>
      </c>
      <c r="J919" s="242">
        <f>SUM(I919:I939)</f>
        <v>101.0772</v>
      </c>
    </row>
    <row r="920" spans="1:10">
      <c r="A920" s="185"/>
      <c r="B920" s="172"/>
      <c r="C920" s="172"/>
      <c r="D920" s="204" t="s">
        <v>643</v>
      </c>
      <c r="E920" s="177"/>
      <c r="F920" s="203">
        <v>1</v>
      </c>
      <c r="G920" s="203">
        <v>2.9</v>
      </c>
      <c r="H920" s="178">
        <v>0.9</v>
      </c>
      <c r="I920" s="178">
        <f>H920*G920*F920</f>
        <v>2.61</v>
      </c>
      <c r="J920" s="178"/>
    </row>
    <row r="921" spans="1:10">
      <c r="A921" s="185"/>
      <c r="B921" s="172"/>
      <c r="C921" s="172"/>
      <c r="D921" s="204" t="s">
        <v>644</v>
      </c>
      <c r="E921" s="177"/>
      <c r="F921" s="203">
        <v>1</v>
      </c>
      <c r="G921" s="203">
        <v>3.2</v>
      </c>
      <c r="H921" s="178">
        <v>0.90100000000000002</v>
      </c>
      <c r="I921" s="178">
        <f>H921*G921*F921</f>
        <v>2.8832000000000004</v>
      </c>
      <c r="J921" s="178"/>
    </row>
    <row r="922" spans="1:10">
      <c r="A922" s="185"/>
      <c r="B922" s="172"/>
      <c r="C922" s="172"/>
      <c r="D922" s="204" t="s">
        <v>645</v>
      </c>
      <c r="E922" s="177"/>
      <c r="F922" s="203">
        <v>1</v>
      </c>
      <c r="G922" s="203">
        <v>2.5</v>
      </c>
      <c r="H922" s="178">
        <v>0.5</v>
      </c>
      <c r="I922" s="178">
        <f>H922*G922*F922</f>
        <v>1.25</v>
      </c>
      <c r="J922" s="178"/>
    </row>
    <row r="923" spans="1:10">
      <c r="A923" s="185"/>
      <c r="B923" s="172"/>
      <c r="C923" s="172"/>
      <c r="D923" s="205" t="s">
        <v>646</v>
      </c>
      <c r="E923" s="177"/>
      <c r="F923" s="203">
        <v>1</v>
      </c>
      <c r="G923" s="203">
        <v>2.5</v>
      </c>
      <c r="H923" s="178">
        <v>0.5</v>
      </c>
      <c r="I923" s="178">
        <f t="shared" ref="I923:I939" si="28">H923*G923*F923</f>
        <v>1.25</v>
      </c>
      <c r="J923" s="178"/>
    </row>
    <row r="924" spans="1:10">
      <c r="A924" s="185"/>
      <c r="B924" s="172"/>
      <c r="C924" s="172"/>
      <c r="D924" s="205" t="s">
        <v>662</v>
      </c>
      <c r="E924" s="177"/>
      <c r="F924" s="203">
        <v>2</v>
      </c>
      <c r="G924" s="203">
        <v>5.6</v>
      </c>
      <c r="H924" s="178">
        <v>0.9</v>
      </c>
      <c r="I924" s="178">
        <f t="shared" si="28"/>
        <v>10.08</v>
      </c>
      <c r="J924" s="178"/>
    </row>
    <row r="925" spans="1:10">
      <c r="A925" s="185"/>
      <c r="B925" s="172"/>
      <c r="C925" s="172"/>
      <c r="D925" s="205" t="s">
        <v>663</v>
      </c>
      <c r="E925" s="177"/>
      <c r="F925" s="203">
        <v>2</v>
      </c>
      <c r="G925" s="203">
        <v>3</v>
      </c>
      <c r="H925" s="178">
        <v>0.9</v>
      </c>
      <c r="I925" s="178">
        <f t="shared" si="28"/>
        <v>5.4</v>
      </c>
      <c r="J925" s="178"/>
    </row>
    <row r="926" spans="1:10">
      <c r="A926" s="185"/>
      <c r="B926" s="172"/>
      <c r="C926" s="172"/>
      <c r="D926" s="205" t="s">
        <v>648</v>
      </c>
      <c r="E926" s="177"/>
      <c r="F926" s="203">
        <v>1</v>
      </c>
      <c r="G926" s="203">
        <v>2.5</v>
      </c>
      <c r="H926" s="178">
        <v>0.5</v>
      </c>
      <c r="I926" s="178">
        <f t="shared" si="28"/>
        <v>1.25</v>
      </c>
      <c r="J926" s="178"/>
    </row>
    <row r="927" spans="1:10">
      <c r="A927" s="185"/>
      <c r="B927" s="172"/>
      <c r="C927" s="172"/>
      <c r="D927" s="205" t="s">
        <v>649</v>
      </c>
      <c r="E927" s="177"/>
      <c r="F927" s="203">
        <v>1</v>
      </c>
      <c r="G927" s="203">
        <v>2.5</v>
      </c>
      <c r="H927" s="178">
        <v>0.5</v>
      </c>
      <c r="I927" s="178">
        <f t="shared" si="28"/>
        <v>1.25</v>
      </c>
      <c r="J927" s="178"/>
    </row>
    <row r="928" spans="1:10">
      <c r="A928" s="185"/>
      <c r="B928" s="172"/>
      <c r="C928" s="172"/>
      <c r="D928" s="205" t="s">
        <v>650</v>
      </c>
      <c r="E928" s="177"/>
      <c r="F928" s="203"/>
      <c r="G928" s="203"/>
      <c r="H928" s="178"/>
      <c r="I928" s="178">
        <f t="shared" si="28"/>
        <v>0</v>
      </c>
      <c r="J928" s="178"/>
    </row>
    <row r="929" spans="1:10">
      <c r="A929" s="185"/>
      <c r="B929" s="172"/>
      <c r="C929" s="172"/>
      <c r="D929" s="205" t="s">
        <v>651</v>
      </c>
      <c r="E929" s="177"/>
      <c r="F929" s="203"/>
      <c r="G929" s="203"/>
      <c r="H929" s="178"/>
      <c r="I929" s="178">
        <f t="shared" si="28"/>
        <v>0</v>
      </c>
      <c r="J929" s="178"/>
    </row>
    <row r="930" spans="1:10">
      <c r="A930" s="185"/>
      <c r="B930" s="172"/>
      <c r="C930" s="172"/>
      <c r="D930" s="205" t="s">
        <v>652</v>
      </c>
      <c r="E930" s="177"/>
      <c r="F930" s="203"/>
      <c r="G930" s="203"/>
      <c r="H930" s="178"/>
      <c r="I930" s="178">
        <f t="shared" si="28"/>
        <v>0</v>
      </c>
      <c r="J930" s="178"/>
    </row>
    <row r="931" spans="1:10">
      <c r="A931" s="185"/>
      <c r="B931" s="172"/>
      <c r="C931" s="172"/>
      <c r="D931" s="205" t="s">
        <v>653</v>
      </c>
      <c r="E931" s="177"/>
      <c r="F931" s="203">
        <v>1</v>
      </c>
      <c r="G931" s="203">
        <v>2</v>
      </c>
      <c r="H931" s="178">
        <v>0.9</v>
      </c>
      <c r="I931" s="178">
        <f t="shared" si="28"/>
        <v>1.8</v>
      </c>
      <c r="J931" s="178"/>
    </row>
    <row r="932" spans="1:10">
      <c r="A932" s="185"/>
      <c r="B932" s="172"/>
      <c r="C932" s="172"/>
      <c r="D932" s="205" t="s">
        <v>654</v>
      </c>
      <c r="E932" s="177"/>
      <c r="F932" s="203"/>
      <c r="G932" s="203"/>
      <c r="H932" s="178"/>
      <c r="I932" s="178">
        <f t="shared" si="28"/>
        <v>0</v>
      </c>
      <c r="J932" s="178"/>
    </row>
    <row r="933" spans="1:10">
      <c r="A933" s="185"/>
      <c r="B933" s="172"/>
      <c r="C933" s="172"/>
      <c r="D933" s="205" t="s">
        <v>655</v>
      </c>
      <c r="E933" s="177"/>
      <c r="F933" s="203">
        <v>1</v>
      </c>
      <c r="G933" s="203">
        <v>1.5</v>
      </c>
      <c r="H933" s="178">
        <v>0.9</v>
      </c>
      <c r="I933" s="178">
        <f t="shared" si="28"/>
        <v>1.35</v>
      </c>
      <c r="J933" s="178"/>
    </row>
    <row r="934" spans="1:10">
      <c r="A934" s="185"/>
      <c r="B934" s="172"/>
      <c r="C934" s="172"/>
      <c r="D934" s="205" t="s">
        <v>656</v>
      </c>
      <c r="E934" s="177"/>
      <c r="F934" s="203">
        <v>1</v>
      </c>
      <c r="G934" s="203">
        <v>1.3</v>
      </c>
      <c r="H934" s="178">
        <v>0.5</v>
      </c>
      <c r="I934" s="178">
        <f t="shared" si="28"/>
        <v>0.65</v>
      </c>
      <c r="J934" s="178"/>
    </row>
    <row r="935" spans="1:10">
      <c r="A935" s="185"/>
      <c r="B935" s="172"/>
      <c r="C935" s="172"/>
      <c r="D935" s="205" t="s">
        <v>657</v>
      </c>
      <c r="E935" s="177"/>
      <c r="F935" s="203">
        <v>8</v>
      </c>
      <c r="G935" s="203">
        <v>7.58</v>
      </c>
      <c r="H935" s="178">
        <v>1.05</v>
      </c>
      <c r="I935" s="178">
        <f t="shared" si="28"/>
        <v>63.672000000000004</v>
      </c>
      <c r="J935" s="178"/>
    </row>
    <row r="936" spans="1:10">
      <c r="A936" s="185"/>
      <c r="B936" s="172"/>
      <c r="C936" s="172"/>
      <c r="D936" s="205" t="s">
        <v>658</v>
      </c>
      <c r="E936" s="177"/>
      <c r="F936" s="203">
        <v>1</v>
      </c>
      <c r="G936" s="203">
        <v>4.32</v>
      </c>
      <c r="H936" s="178">
        <v>0.5</v>
      </c>
      <c r="I936" s="178">
        <f t="shared" si="28"/>
        <v>2.16</v>
      </c>
      <c r="J936" s="178"/>
    </row>
    <row r="937" spans="1:10">
      <c r="A937" s="185"/>
      <c r="B937" s="172"/>
      <c r="C937" s="172"/>
      <c r="D937" s="205" t="s">
        <v>659</v>
      </c>
      <c r="E937" s="177"/>
      <c r="F937" s="203">
        <v>1</v>
      </c>
      <c r="G937" s="203">
        <v>4.32</v>
      </c>
      <c r="H937" s="178">
        <v>0.5</v>
      </c>
      <c r="I937" s="178">
        <f t="shared" si="28"/>
        <v>2.16</v>
      </c>
      <c r="J937" s="178"/>
    </row>
    <row r="938" spans="1:10">
      <c r="A938" s="185"/>
      <c r="B938" s="172"/>
      <c r="C938" s="172"/>
      <c r="D938" s="205" t="s">
        <v>660</v>
      </c>
      <c r="E938" s="177"/>
      <c r="F938" s="203"/>
      <c r="G938" s="203"/>
      <c r="H938" s="178"/>
      <c r="I938" s="178">
        <f t="shared" si="28"/>
        <v>0</v>
      </c>
      <c r="J938" s="178"/>
    </row>
    <row r="939" spans="1:10">
      <c r="A939" s="185"/>
      <c r="B939" s="172"/>
      <c r="C939" s="172"/>
      <c r="D939" s="205" t="s">
        <v>661</v>
      </c>
      <c r="E939" s="177"/>
      <c r="F939" s="203"/>
      <c r="G939" s="203"/>
      <c r="H939" s="178"/>
      <c r="I939" s="178">
        <f t="shared" si="28"/>
        <v>0</v>
      </c>
      <c r="J939" s="178"/>
    </row>
    <row r="940" spans="1:10">
      <c r="A940" s="295"/>
      <c r="B940" s="296"/>
      <c r="C940" s="296"/>
      <c r="D940" s="296"/>
      <c r="E940" s="296"/>
      <c r="F940" s="296"/>
      <c r="G940" s="296"/>
      <c r="H940" s="296"/>
      <c r="I940" s="296"/>
      <c r="J940" s="296"/>
    </row>
    <row r="941" spans="1:10" ht="45">
      <c r="A941" s="185" t="s">
        <v>155</v>
      </c>
      <c r="B941" s="172">
        <v>100702</v>
      </c>
      <c r="C941" s="172" t="s">
        <v>25</v>
      </c>
      <c r="D941" s="173" t="s">
        <v>664</v>
      </c>
      <c r="E941" s="174" t="s">
        <v>44</v>
      </c>
      <c r="F941" s="87" t="s">
        <v>596</v>
      </c>
      <c r="G941" s="87" t="s">
        <v>601</v>
      </c>
      <c r="H941" s="87" t="s">
        <v>600</v>
      </c>
      <c r="I941" s="87" t="s">
        <v>602</v>
      </c>
      <c r="J941" s="87" t="s">
        <v>599</v>
      </c>
    </row>
    <row r="942" spans="1:10">
      <c r="A942" s="185"/>
      <c r="B942" s="172"/>
      <c r="C942" s="172"/>
      <c r="D942" s="204" t="s">
        <v>642</v>
      </c>
      <c r="E942" s="177"/>
      <c r="F942" s="203"/>
      <c r="G942" s="203"/>
      <c r="H942" s="178"/>
      <c r="I942" s="178">
        <f>H942*G942*F942</f>
        <v>0</v>
      </c>
      <c r="J942" s="242">
        <f>SUM(I942:I962)</f>
        <v>71.88</v>
      </c>
    </row>
    <row r="943" spans="1:10">
      <c r="A943" s="185"/>
      <c r="B943" s="172"/>
      <c r="C943" s="172"/>
      <c r="D943" s="204" t="s">
        <v>643</v>
      </c>
      <c r="E943" s="177"/>
      <c r="F943" s="203"/>
      <c r="G943" s="203"/>
      <c r="H943" s="178"/>
      <c r="I943" s="178">
        <f>H943*G943*F943</f>
        <v>0</v>
      </c>
      <c r="J943" s="178"/>
    </row>
    <row r="944" spans="1:10">
      <c r="A944" s="185"/>
      <c r="B944" s="172"/>
      <c r="C944" s="172"/>
      <c r="D944" s="204" t="s">
        <v>644</v>
      </c>
      <c r="E944" s="177"/>
      <c r="F944" s="203"/>
      <c r="G944" s="203"/>
      <c r="H944" s="178"/>
      <c r="I944" s="178">
        <f>H944*G944*F944</f>
        <v>0</v>
      </c>
      <c r="J944" s="178"/>
    </row>
    <row r="945" spans="1:10">
      <c r="A945" s="185"/>
      <c r="B945" s="172"/>
      <c r="C945" s="172"/>
      <c r="D945" s="204" t="s">
        <v>645</v>
      </c>
      <c r="E945" s="177"/>
      <c r="F945" s="203"/>
      <c r="G945" s="203"/>
      <c r="H945" s="178"/>
      <c r="I945" s="178">
        <f t="shared" ref="I945:I962" si="29">H945*G945*F945</f>
        <v>0</v>
      </c>
      <c r="J945" s="178"/>
    </row>
    <row r="946" spans="1:10">
      <c r="A946" s="185"/>
      <c r="B946" s="172"/>
      <c r="C946" s="172"/>
      <c r="D946" s="205" t="s">
        <v>646</v>
      </c>
      <c r="E946" s="177"/>
      <c r="F946" s="203"/>
      <c r="G946" s="203"/>
      <c r="H946" s="178"/>
      <c r="I946" s="178">
        <f t="shared" si="29"/>
        <v>0</v>
      </c>
      <c r="J946" s="178"/>
    </row>
    <row r="947" spans="1:10">
      <c r="A947" s="185"/>
      <c r="B947" s="172"/>
      <c r="C947" s="172"/>
      <c r="D947" s="205" t="s">
        <v>665</v>
      </c>
      <c r="E947" s="177"/>
      <c r="F947" s="203">
        <v>2</v>
      </c>
      <c r="G947" s="203">
        <v>3.88</v>
      </c>
      <c r="H947" s="178">
        <v>3</v>
      </c>
      <c r="I947" s="178">
        <f t="shared" si="29"/>
        <v>23.28</v>
      </c>
      <c r="J947" s="178"/>
    </row>
    <row r="948" spans="1:10">
      <c r="A948" s="185"/>
      <c r="B948" s="172"/>
      <c r="C948" s="172"/>
      <c r="D948" s="205" t="s">
        <v>662</v>
      </c>
      <c r="E948" s="177"/>
      <c r="F948" s="203">
        <v>2</v>
      </c>
      <c r="G948" s="203">
        <v>5.6</v>
      </c>
      <c r="H948" s="178">
        <v>3</v>
      </c>
      <c r="I948" s="178">
        <f t="shared" si="29"/>
        <v>33.599999999999994</v>
      </c>
      <c r="J948" s="178"/>
    </row>
    <row r="949" spans="1:10">
      <c r="A949" s="185"/>
      <c r="B949" s="172"/>
      <c r="C949" s="172"/>
      <c r="D949" s="205" t="s">
        <v>648</v>
      </c>
      <c r="E949" s="177"/>
      <c r="F949" s="203"/>
      <c r="G949" s="203"/>
      <c r="H949" s="178"/>
      <c r="I949" s="178">
        <f t="shared" si="29"/>
        <v>0</v>
      </c>
      <c r="J949" s="178"/>
    </row>
    <row r="950" spans="1:10">
      <c r="A950" s="185"/>
      <c r="B950" s="172"/>
      <c r="C950" s="172"/>
      <c r="D950" s="205" t="s">
        <v>649</v>
      </c>
      <c r="E950" s="177"/>
      <c r="F950" s="203"/>
      <c r="G950" s="203"/>
      <c r="H950" s="178"/>
      <c r="I950" s="178">
        <f t="shared" si="29"/>
        <v>0</v>
      </c>
      <c r="J950" s="178"/>
    </row>
    <row r="951" spans="1:10">
      <c r="A951" s="185"/>
      <c r="B951" s="172"/>
      <c r="C951" s="172"/>
      <c r="D951" s="205" t="s">
        <v>650</v>
      </c>
      <c r="E951" s="177"/>
      <c r="F951" s="203">
        <v>1</v>
      </c>
      <c r="G951" s="203">
        <v>5</v>
      </c>
      <c r="H951" s="178">
        <v>3</v>
      </c>
      <c r="I951" s="178">
        <f t="shared" si="29"/>
        <v>15</v>
      </c>
      <c r="J951" s="178"/>
    </row>
    <row r="952" spans="1:10">
      <c r="A952" s="185"/>
      <c r="B952" s="172"/>
      <c r="C952" s="172"/>
      <c r="D952" s="205" t="s">
        <v>651</v>
      </c>
      <c r="E952" s="177"/>
      <c r="F952" s="203"/>
      <c r="G952" s="203"/>
      <c r="H952" s="178"/>
      <c r="I952" s="178">
        <f t="shared" si="29"/>
        <v>0</v>
      </c>
      <c r="J952" s="178"/>
    </row>
    <row r="953" spans="1:10">
      <c r="A953" s="185"/>
      <c r="B953" s="172"/>
      <c r="C953" s="172"/>
      <c r="D953" s="205" t="s">
        <v>652</v>
      </c>
      <c r="E953" s="177"/>
      <c r="F953" s="203"/>
      <c r="G953" s="203"/>
      <c r="H953" s="178"/>
      <c r="I953" s="178">
        <f t="shared" si="29"/>
        <v>0</v>
      </c>
      <c r="J953" s="178"/>
    </row>
    <row r="954" spans="1:10">
      <c r="A954" s="185"/>
      <c r="B954" s="172"/>
      <c r="C954" s="172"/>
      <c r="D954" s="205" t="s">
        <v>653</v>
      </c>
      <c r="E954" s="177"/>
      <c r="F954" s="203"/>
      <c r="G954" s="203"/>
      <c r="H954" s="178"/>
      <c r="I954" s="178">
        <f t="shared" si="29"/>
        <v>0</v>
      </c>
      <c r="J954" s="178"/>
    </row>
    <row r="955" spans="1:10">
      <c r="A955" s="185"/>
      <c r="B955" s="172"/>
      <c r="C955" s="172"/>
      <c r="D955" s="205" t="s">
        <v>654</v>
      </c>
      <c r="E955" s="177"/>
      <c r="F955" s="203"/>
      <c r="G955" s="203"/>
      <c r="H955" s="178"/>
      <c r="I955" s="178">
        <f t="shared" si="29"/>
        <v>0</v>
      </c>
      <c r="J955" s="178"/>
    </row>
    <row r="956" spans="1:10">
      <c r="A956" s="185"/>
      <c r="B956" s="172"/>
      <c r="C956" s="172"/>
      <c r="D956" s="205" t="s">
        <v>655</v>
      </c>
      <c r="E956" s="177"/>
      <c r="F956" s="203"/>
      <c r="G956" s="203"/>
      <c r="H956" s="178"/>
      <c r="I956" s="178">
        <f t="shared" si="29"/>
        <v>0</v>
      </c>
      <c r="J956" s="178"/>
    </row>
    <row r="957" spans="1:10">
      <c r="A957" s="185"/>
      <c r="B957" s="172"/>
      <c r="C957" s="172"/>
      <c r="D957" s="205" t="s">
        <v>656</v>
      </c>
      <c r="E957" s="177"/>
      <c r="F957" s="203"/>
      <c r="G957" s="203"/>
      <c r="H957" s="178"/>
      <c r="I957" s="178">
        <f t="shared" si="29"/>
        <v>0</v>
      </c>
      <c r="J957" s="178"/>
    </row>
    <row r="958" spans="1:10">
      <c r="A958" s="185"/>
      <c r="B958" s="172"/>
      <c r="C958" s="172"/>
      <c r="D958" s="205" t="s">
        <v>657</v>
      </c>
      <c r="E958" s="177"/>
      <c r="F958" s="203"/>
      <c r="G958" s="203"/>
      <c r="H958" s="178"/>
      <c r="I958" s="178">
        <f t="shared" si="29"/>
        <v>0</v>
      </c>
      <c r="J958" s="178"/>
    </row>
    <row r="959" spans="1:10">
      <c r="A959" s="185"/>
      <c r="B959" s="172"/>
      <c r="C959" s="172"/>
      <c r="D959" s="205" t="s">
        <v>658</v>
      </c>
      <c r="E959" s="177"/>
      <c r="F959" s="203"/>
      <c r="G959" s="203"/>
      <c r="H959" s="178"/>
      <c r="I959" s="178">
        <f t="shared" si="29"/>
        <v>0</v>
      </c>
      <c r="J959" s="178"/>
    </row>
    <row r="960" spans="1:10">
      <c r="A960" s="185"/>
      <c r="B960" s="172"/>
      <c r="C960" s="172"/>
      <c r="D960" s="205" t="s">
        <v>659</v>
      </c>
      <c r="E960" s="177"/>
      <c r="F960" s="203"/>
      <c r="G960" s="203"/>
      <c r="H960" s="178"/>
      <c r="I960" s="178">
        <f t="shared" si="29"/>
        <v>0</v>
      </c>
      <c r="J960" s="178"/>
    </row>
    <row r="961" spans="1:10">
      <c r="A961" s="185"/>
      <c r="B961" s="172"/>
      <c r="C961" s="172"/>
      <c r="D961" s="205" t="s">
        <v>660</v>
      </c>
      <c r="E961" s="177"/>
      <c r="F961" s="203"/>
      <c r="G961" s="203"/>
      <c r="H961" s="178"/>
      <c r="I961" s="178">
        <f t="shared" si="29"/>
        <v>0</v>
      </c>
      <c r="J961" s="178"/>
    </row>
    <row r="962" spans="1:10">
      <c r="A962" s="185"/>
      <c r="B962" s="172"/>
      <c r="C962" s="172"/>
      <c r="D962" s="205" t="s">
        <v>661</v>
      </c>
      <c r="E962" s="177"/>
      <c r="F962" s="203"/>
      <c r="G962" s="203"/>
      <c r="H962" s="178"/>
      <c r="I962" s="178">
        <f t="shared" si="29"/>
        <v>0</v>
      </c>
      <c r="J962" s="178"/>
    </row>
    <row r="963" spans="1:10">
      <c r="A963" s="295"/>
      <c r="B963" s="296"/>
      <c r="C963" s="296"/>
      <c r="D963" s="296"/>
      <c r="E963" s="296"/>
      <c r="F963" s="296"/>
      <c r="G963" s="296"/>
      <c r="H963" s="296"/>
      <c r="I963" s="296"/>
      <c r="J963" s="296"/>
    </row>
    <row r="964" spans="1:10">
      <c r="A964" s="215" t="s">
        <v>157</v>
      </c>
      <c r="B964" s="216" t="s">
        <v>158</v>
      </c>
      <c r="C964" s="216" t="s">
        <v>51</v>
      </c>
      <c r="D964" s="217" t="s">
        <v>159</v>
      </c>
      <c r="E964" s="174" t="s">
        <v>44</v>
      </c>
      <c r="F964" s="87" t="s">
        <v>596</v>
      </c>
      <c r="G964" s="87" t="s">
        <v>601</v>
      </c>
      <c r="H964" s="87" t="s">
        <v>600</v>
      </c>
      <c r="I964" s="87" t="s">
        <v>602</v>
      </c>
      <c r="J964" s="87" t="s">
        <v>599</v>
      </c>
    </row>
    <row r="965" spans="1:10">
      <c r="A965" s="185"/>
      <c r="B965" s="172"/>
      <c r="C965" s="172"/>
      <c r="D965" s="204" t="s">
        <v>642</v>
      </c>
      <c r="E965" s="177"/>
      <c r="F965" s="203"/>
      <c r="G965" s="203"/>
      <c r="H965" s="178"/>
      <c r="I965" s="178">
        <f t="shared" ref="I965:I985" si="30">H965*G965*F965</f>
        <v>0</v>
      </c>
      <c r="J965" s="242">
        <f>SUM(I965:I985)</f>
        <v>1.8900000000000001</v>
      </c>
    </row>
    <row r="966" spans="1:10">
      <c r="A966" s="185"/>
      <c r="B966" s="172"/>
      <c r="C966" s="172"/>
      <c r="D966" s="204" t="s">
        <v>643</v>
      </c>
      <c r="E966" s="177"/>
      <c r="F966" s="203"/>
      <c r="G966" s="203"/>
      <c r="H966" s="178"/>
      <c r="I966" s="178">
        <f t="shared" si="30"/>
        <v>0</v>
      </c>
      <c r="J966" s="178"/>
    </row>
    <row r="967" spans="1:10">
      <c r="A967" s="185"/>
      <c r="B967" s="172"/>
      <c r="C967" s="172"/>
      <c r="D967" s="204" t="s">
        <v>644</v>
      </c>
      <c r="E967" s="177"/>
      <c r="F967" s="203"/>
      <c r="G967" s="203"/>
      <c r="H967" s="178"/>
      <c r="I967" s="178">
        <f t="shared" si="30"/>
        <v>0</v>
      </c>
      <c r="J967" s="178"/>
    </row>
    <row r="968" spans="1:10">
      <c r="A968" s="185"/>
      <c r="B968" s="172"/>
      <c r="C968" s="172"/>
      <c r="D968" s="204" t="s">
        <v>645</v>
      </c>
      <c r="E968" s="177"/>
      <c r="F968" s="203"/>
      <c r="G968" s="203"/>
      <c r="H968" s="178"/>
      <c r="I968" s="178">
        <f t="shared" si="30"/>
        <v>0</v>
      </c>
      <c r="J968" s="178"/>
    </row>
    <row r="969" spans="1:10">
      <c r="A969" s="185"/>
      <c r="B969" s="172"/>
      <c r="C969" s="172"/>
      <c r="D969" s="205" t="s">
        <v>646</v>
      </c>
      <c r="E969" s="177"/>
      <c r="F969" s="203"/>
      <c r="G969" s="203"/>
      <c r="H969" s="178"/>
      <c r="I969" s="178">
        <f t="shared" si="30"/>
        <v>0</v>
      </c>
      <c r="J969" s="178"/>
    </row>
    <row r="970" spans="1:10">
      <c r="A970" s="185"/>
      <c r="B970" s="172"/>
      <c r="C970" s="172"/>
      <c r="D970" s="205" t="s">
        <v>647</v>
      </c>
      <c r="E970" s="177"/>
      <c r="F970" s="203"/>
      <c r="G970" s="203"/>
      <c r="H970" s="178"/>
      <c r="I970" s="178">
        <f t="shared" si="30"/>
        <v>0</v>
      </c>
      <c r="J970" s="178"/>
    </row>
    <row r="971" spans="1:10">
      <c r="A971" s="185"/>
      <c r="B971" s="172"/>
      <c r="C971" s="172"/>
      <c r="D971" s="205" t="s">
        <v>647</v>
      </c>
      <c r="E971" s="177"/>
      <c r="F971" s="203"/>
      <c r="G971" s="203"/>
      <c r="H971" s="178"/>
      <c r="I971" s="178">
        <f t="shared" si="30"/>
        <v>0</v>
      </c>
      <c r="J971" s="178"/>
    </row>
    <row r="972" spans="1:10">
      <c r="A972" s="185"/>
      <c r="B972" s="172"/>
      <c r="C972" s="172"/>
      <c r="D972" s="205" t="s">
        <v>648</v>
      </c>
      <c r="E972" s="177"/>
      <c r="F972" s="203"/>
      <c r="G972" s="203"/>
      <c r="H972" s="178"/>
      <c r="I972" s="178">
        <f t="shared" si="30"/>
        <v>0</v>
      </c>
      <c r="J972" s="178"/>
    </row>
    <row r="973" spans="1:10">
      <c r="A973" s="185"/>
      <c r="B973" s="172"/>
      <c r="C973" s="172"/>
      <c r="D973" s="205" t="s">
        <v>649</v>
      </c>
      <c r="E973" s="177"/>
      <c r="F973" s="203"/>
      <c r="G973" s="203"/>
      <c r="H973" s="178"/>
      <c r="I973" s="178">
        <f t="shared" si="30"/>
        <v>0</v>
      </c>
      <c r="J973" s="178"/>
    </row>
    <row r="974" spans="1:10">
      <c r="A974" s="185"/>
      <c r="B974" s="172"/>
      <c r="C974" s="172"/>
      <c r="D974" s="205" t="s">
        <v>650</v>
      </c>
      <c r="E974" s="177"/>
      <c r="F974" s="203"/>
      <c r="G974" s="203"/>
      <c r="H974" s="178"/>
      <c r="I974" s="178">
        <f t="shared" si="30"/>
        <v>0</v>
      </c>
      <c r="J974" s="178"/>
    </row>
    <row r="975" spans="1:10">
      <c r="A975" s="185"/>
      <c r="B975" s="172"/>
      <c r="C975" s="172"/>
      <c r="D975" s="205" t="s">
        <v>651</v>
      </c>
      <c r="E975" s="177"/>
      <c r="F975" s="203"/>
      <c r="G975" s="203"/>
      <c r="H975" s="178"/>
      <c r="I975" s="178">
        <f t="shared" si="30"/>
        <v>0</v>
      </c>
      <c r="J975" s="178"/>
    </row>
    <row r="976" spans="1:10">
      <c r="A976" s="185"/>
      <c r="B976" s="172"/>
      <c r="C976" s="172"/>
      <c r="D976" s="205" t="s">
        <v>652</v>
      </c>
      <c r="E976" s="177"/>
      <c r="F976" s="203"/>
      <c r="G976" s="203"/>
      <c r="H976" s="178"/>
      <c r="I976" s="178">
        <f t="shared" si="30"/>
        <v>0</v>
      </c>
      <c r="J976" s="178"/>
    </row>
    <row r="977" spans="1:10">
      <c r="A977" s="185"/>
      <c r="B977" s="172"/>
      <c r="C977" s="172"/>
      <c r="D977" s="205" t="s">
        <v>653</v>
      </c>
      <c r="E977" s="177"/>
      <c r="F977" s="203">
        <v>1</v>
      </c>
      <c r="G977" s="203">
        <v>0.9</v>
      </c>
      <c r="H977" s="178">
        <v>2.1</v>
      </c>
      <c r="I977" s="178">
        <f t="shared" si="30"/>
        <v>1.8900000000000001</v>
      </c>
      <c r="J977" s="178"/>
    </row>
    <row r="978" spans="1:10">
      <c r="A978" s="185"/>
      <c r="B978" s="172"/>
      <c r="C978" s="172"/>
      <c r="D978" s="205" t="s">
        <v>654</v>
      </c>
      <c r="E978" s="177"/>
      <c r="F978" s="203"/>
      <c r="G978" s="203"/>
      <c r="H978" s="178"/>
      <c r="I978" s="178">
        <f t="shared" si="30"/>
        <v>0</v>
      </c>
      <c r="J978" s="178"/>
    </row>
    <row r="979" spans="1:10">
      <c r="A979" s="185"/>
      <c r="B979" s="172"/>
      <c r="C979" s="172"/>
      <c r="D979" s="205" t="s">
        <v>655</v>
      </c>
      <c r="E979" s="177"/>
      <c r="F979" s="203"/>
      <c r="G979" s="203"/>
      <c r="H979" s="178"/>
      <c r="I979" s="178">
        <f t="shared" si="30"/>
        <v>0</v>
      </c>
      <c r="J979" s="178"/>
    </row>
    <row r="980" spans="1:10">
      <c r="A980" s="185"/>
      <c r="B980" s="172"/>
      <c r="C980" s="172"/>
      <c r="D980" s="205" t="s">
        <v>656</v>
      </c>
      <c r="E980" s="177"/>
      <c r="F980" s="203"/>
      <c r="G980" s="203"/>
      <c r="H980" s="178"/>
      <c r="I980" s="178">
        <f t="shared" si="30"/>
        <v>0</v>
      </c>
      <c r="J980" s="178"/>
    </row>
    <row r="981" spans="1:10">
      <c r="A981" s="185"/>
      <c r="B981" s="172"/>
      <c r="C981" s="172"/>
      <c r="D981" s="205" t="s">
        <v>657</v>
      </c>
      <c r="E981" s="177"/>
      <c r="F981" s="203"/>
      <c r="G981" s="203"/>
      <c r="H981" s="178"/>
      <c r="I981" s="178">
        <f t="shared" si="30"/>
        <v>0</v>
      </c>
      <c r="J981" s="178"/>
    </row>
    <row r="982" spans="1:10">
      <c r="A982" s="185"/>
      <c r="B982" s="172"/>
      <c r="C982" s="172"/>
      <c r="D982" s="205" t="s">
        <v>658</v>
      </c>
      <c r="E982" s="177"/>
      <c r="F982" s="203"/>
      <c r="G982" s="203"/>
      <c r="H982" s="178"/>
      <c r="I982" s="178">
        <f t="shared" si="30"/>
        <v>0</v>
      </c>
      <c r="J982" s="178"/>
    </row>
    <row r="983" spans="1:10">
      <c r="A983" s="185"/>
      <c r="B983" s="172"/>
      <c r="C983" s="172"/>
      <c r="D983" s="205" t="s">
        <v>659</v>
      </c>
      <c r="E983" s="177"/>
      <c r="F983" s="203"/>
      <c r="G983" s="203"/>
      <c r="H983" s="178"/>
      <c r="I983" s="178">
        <f t="shared" si="30"/>
        <v>0</v>
      </c>
      <c r="J983" s="178"/>
    </row>
    <row r="984" spans="1:10">
      <c r="A984" s="185"/>
      <c r="B984" s="172"/>
      <c r="C984" s="172"/>
      <c r="D984" s="205" t="s">
        <v>660</v>
      </c>
      <c r="E984" s="177"/>
      <c r="F984" s="203"/>
      <c r="G984" s="203"/>
      <c r="H984" s="178"/>
      <c r="I984" s="178">
        <f t="shared" si="30"/>
        <v>0</v>
      </c>
      <c r="J984" s="178"/>
    </row>
    <row r="985" spans="1:10">
      <c r="A985" s="185"/>
      <c r="B985" s="172"/>
      <c r="C985" s="172"/>
      <c r="D985" s="205" t="s">
        <v>661</v>
      </c>
      <c r="E985" s="177"/>
      <c r="F985" s="203"/>
      <c r="G985" s="203"/>
      <c r="H985" s="178"/>
      <c r="I985" s="178">
        <f t="shared" si="30"/>
        <v>0</v>
      </c>
      <c r="J985" s="178"/>
    </row>
    <row r="986" spans="1:10">
      <c r="A986" s="295"/>
      <c r="B986" s="296"/>
      <c r="C986" s="296"/>
      <c r="D986" s="296"/>
      <c r="E986" s="296"/>
      <c r="F986" s="296"/>
      <c r="G986" s="296"/>
      <c r="H986" s="296"/>
      <c r="I986" s="296"/>
      <c r="J986" s="297"/>
    </row>
    <row r="987" spans="1:10">
      <c r="A987" s="215" t="s">
        <v>160</v>
      </c>
      <c r="B987" s="216" t="s">
        <v>161</v>
      </c>
      <c r="C987" s="216" t="s">
        <v>51</v>
      </c>
      <c r="D987" s="217" t="s">
        <v>162</v>
      </c>
      <c r="E987" s="174" t="s">
        <v>44</v>
      </c>
      <c r="F987" s="87" t="s">
        <v>596</v>
      </c>
      <c r="G987" s="87" t="s">
        <v>601</v>
      </c>
      <c r="H987" s="87" t="s">
        <v>600</v>
      </c>
      <c r="I987" s="87" t="s">
        <v>602</v>
      </c>
      <c r="J987" s="87" t="s">
        <v>599</v>
      </c>
    </row>
    <row r="988" spans="1:10">
      <c r="A988" s="185"/>
      <c r="B988" s="172"/>
      <c r="C988" s="172"/>
      <c r="D988" s="204" t="s">
        <v>642</v>
      </c>
      <c r="E988" s="177"/>
      <c r="F988" s="203"/>
      <c r="G988" s="203"/>
      <c r="H988" s="178"/>
      <c r="I988" s="178">
        <f t="shared" ref="I988:I1008" si="31">H988*G988*F988</f>
        <v>0</v>
      </c>
      <c r="J988" s="242">
        <f>SUM(I988:I1008)</f>
        <v>7.14</v>
      </c>
    </row>
    <row r="989" spans="1:10">
      <c r="A989" s="185"/>
      <c r="B989" s="172"/>
      <c r="C989" s="172"/>
      <c r="D989" s="204" t="s">
        <v>643</v>
      </c>
      <c r="E989" s="177"/>
      <c r="F989" s="203"/>
      <c r="G989" s="203"/>
      <c r="H989" s="178"/>
      <c r="I989" s="178">
        <f t="shared" si="31"/>
        <v>0</v>
      </c>
      <c r="J989" s="178"/>
    </row>
    <row r="990" spans="1:10">
      <c r="A990" s="185"/>
      <c r="B990" s="172"/>
      <c r="C990" s="172"/>
      <c r="D990" s="204" t="s">
        <v>644</v>
      </c>
      <c r="E990" s="177"/>
      <c r="F990" s="203"/>
      <c r="G990" s="203"/>
      <c r="H990" s="178"/>
      <c r="I990" s="178">
        <f t="shared" si="31"/>
        <v>0</v>
      </c>
      <c r="J990" s="178"/>
    </row>
    <row r="991" spans="1:10">
      <c r="A991" s="185"/>
      <c r="B991" s="172"/>
      <c r="C991" s="172"/>
      <c r="D991" s="204" t="s">
        <v>645</v>
      </c>
      <c r="E991" s="177"/>
      <c r="F991" s="203"/>
      <c r="G991" s="203"/>
      <c r="H991" s="178"/>
      <c r="I991" s="178">
        <f t="shared" si="31"/>
        <v>0</v>
      </c>
      <c r="J991" s="178"/>
    </row>
    <row r="992" spans="1:10">
      <c r="A992" s="185"/>
      <c r="B992" s="172"/>
      <c r="C992" s="172"/>
      <c r="D992" s="205" t="s">
        <v>646</v>
      </c>
      <c r="E992" s="177"/>
      <c r="F992" s="203"/>
      <c r="G992" s="203"/>
      <c r="H992" s="178"/>
      <c r="I992" s="178">
        <f t="shared" si="31"/>
        <v>0</v>
      </c>
      <c r="J992" s="178"/>
    </row>
    <row r="993" spans="1:10">
      <c r="A993" s="185"/>
      <c r="B993" s="172"/>
      <c r="C993" s="172"/>
      <c r="D993" s="205" t="s">
        <v>647</v>
      </c>
      <c r="E993" s="177"/>
      <c r="F993" s="203"/>
      <c r="G993" s="203"/>
      <c r="H993" s="178"/>
      <c r="I993" s="178">
        <f t="shared" si="31"/>
        <v>0</v>
      </c>
      <c r="J993" s="178"/>
    </row>
    <row r="994" spans="1:10">
      <c r="A994" s="185"/>
      <c r="B994" s="172"/>
      <c r="C994" s="172"/>
      <c r="D994" s="205" t="s">
        <v>647</v>
      </c>
      <c r="E994" s="177"/>
      <c r="F994" s="203"/>
      <c r="G994" s="203"/>
      <c r="H994" s="178"/>
      <c r="I994" s="178">
        <f t="shared" si="31"/>
        <v>0</v>
      </c>
      <c r="J994" s="178"/>
    </row>
    <row r="995" spans="1:10">
      <c r="A995" s="185"/>
      <c r="B995" s="172"/>
      <c r="C995" s="172"/>
      <c r="D995" s="205" t="s">
        <v>648</v>
      </c>
      <c r="E995" s="177"/>
      <c r="F995" s="203"/>
      <c r="G995" s="203"/>
      <c r="H995" s="178"/>
      <c r="I995" s="178">
        <f t="shared" si="31"/>
        <v>0</v>
      </c>
      <c r="J995" s="178"/>
    </row>
    <row r="996" spans="1:10">
      <c r="A996" s="185"/>
      <c r="B996" s="172"/>
      <c r="C996" s="172"/>
      <c r="D996" s="205" t="s">
        <v>649</v>
      </c>
      <c r="E996" s="177"/>
      <c r="F996" s="203"/>
      <c r="G996" s="203"/>
      <c r="H996" s="178"/>
      <c r="I996" s="178">
        <f t="shared" si="31"/>
        <v>0</v>
      </c>
      <c r="J996" s="178"/>
    </row>
    <row r="997" spans="1:10">
      <c r="A997" s="185"/>
      <c r="B997" s="172"/>
      <c r="C997" s="172"/>
      <c r="D997" s="205" t="s">
        <v>650</v>
      </c>
      <c r="E997" s="177"/>
      <c r="F997" s="203"/>
      <c r="G997" s="203"/>
      <c r="H997" s="178"/>
      <c r="I997" s="178">
        <f t="shared" si="31"/>
        <v>0</v>
      </c>
      <c r="J997" s="178"/>
    </row>
    <row r="998" spans="1:10">
      <c r="A998" s="185"/>
      <c r="B998" s="172"/>
      <c r="C998" s="172"/>
      <c r="D998" s="205" t="s">
        <v>651</v>
      </c>
      <c r="E998" s="177"/>
      <c r="F998" s="203">
        <v>1</v>
      </c>
      <c r="G998" s="203">
        <v>1.7</v>
      </c>
      <c r="H998" s="178">
        <v>2.1</v>
      </c>
      <c r="I998" s="178">
        <f t="shared" si="31"/>
        <v>3.57</v>
      </c>
      <c r="J998" s="178"/>
    </row>
    <row r="999" spans="1:10">
      <c r="A999" s="185"/>
      <c r="B999" s="172"/>
      <c r="C999" s="172"/>
      <c r="D999" s="205" t="s">
        <v>652</v>
      </c>
      <c r="E999" s="177"/>
      <c r="F999" s="203">
        <v>1</v>
      </c>
      <c r="G999" s="203">
        <v>1.7</v>
      </c>
      <c r="H999" s="178">
        <v>2.1</v>
      </c>
      <c r="I999" s="178">
        <f t="shared" si="31"/>
        <v>3.57</v>
      </c>
      <c r="J999" s="178"/>
    </row>
    <row r="1000" spans="1:10">
      <c r="A1000" s="185"/>
      <c r="B1000" s="172"/>
      <c r="C1000" s="172"/>
      <c r="D1000" s="205" t="s">
        <v>653</v>
      </c>
      <c r="E1000" s="177"/>
      <c r="F1000" s="203"/>
      <c r="G1000" s="203"/>
      <c r="H1000" s="178"/>
      <c r="I1000" s="178">
        <f t="shared" si="31"/>
        <v>0</v>
      </c>
      <c r="J1000" s="178"/>
    </row>
    <row r="1001" spans="1:10">
      <c r="A1001" s="185"/>
      <c r="B1001" s="172"/>
      <c r="C1001" s="172"/>
      <c r="D1001" s="205" t="s">
        <v>654</v>
      </c>
      <c r="E1001" s="177"/>
      <c r="F1001" s="203"/>
      <c r="G1001" s="203"/>
      <c r="H1001" s="178"/>
      <c r="I1001" s="178">
        <f t="shared" si="31"/>
        <v>0</v>
      </c>
      <c r="J1001" s="178"/>
    </row>
    <row r="1002" spans="1:10">
      <c r="A1002" s="185"/>
      <c r="B1002" s="172"/>
      <c r="C1002" s="172"/>
      <c r="D1002" s="205" t="s">
        <v>655</v>
      </c>
      <c r="E1002" s="177"/>
      <c r="F1002" s="203"/>
      <c r="G1002" s="203"/>
      <c r="H1002" s="178"/>
      <c r="I1002" s="178">
        <f t="shared" si="31"/>
        <v>0</v>
      </c>
      <c r="J1002" s="178"/>
    </row>
    <row r="1003" spans="1:10">
      <c r="A1003" s="185"/>
      <c r="B1003" s="172"/>
      <c r="C1003" s="172"/>
      <c r="D1003" s="205" t="s">
        <v>656</v>
      </c>
      <c r="E1003" s="177"/>
      <c r="F1003" s="203"/>
      <c r="G1003" s="203"/>
      <c r="H1003" s="178"/>
      <c r="I1003" s="178">
        <f t="shared" si="31"/>
        <v>0</v>
      </c>
      <c r="J1003" s="178"/>
    </row>
    <row r="1004" spans="1:10">
      <c r="A1004" s="185"/>
      <c r="B1004" s="172"/>
      <c r="C1004" s="172"/>
      <c r="D1004" s="205" t="s">
        <v>657</v>
      </c>
      <c r="E1004" s="177"/>
      <c r="F1004" s="203"/>
      <c r="G1004" s="203"/>
      <c r="H1004" s="178"/>
      <c r="I1004" s="178">
        <f t="shared" si="31"/>
        <v>0</v>
      </c>
      <c r="J1004" s="178"/>
    </row>
    <row r="1005" spans="1:10">
      <c r="A1005" s="185"/>
      <c r="B1005" s="172"/>
      <c r="C1005" s="172"/>
      <c r="D1005" s="205" t="s">
        <v>658</v>
      </c>
      <c r="E1005" s="177"/>
      <c r="F1005" s="203"/>
      <c r="G1005" s="203"/>
      <c r="H1005" s="178"/>
      <c r="I1005" s="178">
        <f t="shared" si="31"/>
        <v>0</v>
      </c>
      <c r="J1005" s="178"/>
    </row>
    <row r="1006" spans="1:10">
      <c r="A1006" s="185"/>
      <c r="B1006" s="172"/>
      <c r="C1006" s="172"/>
      <c r="D1006" s="205" t="s">
        <v>659</v>
      </c>
      <c r="E1006" s="177"/>
      <c r="F1006" s="203"/>
      <c r="G1006" s="203"/>
      <c r="H1006" s="178"/>
      <c r="I1006" s="178">
        <f t="shared" si="31"/>
        <v>0</v>
      </c>
      <c r="J1006" s="178"/>
    </row>
    <row r="1007" spans="1:10">
      <c r="A1007" s="185"/>
      <c r="B1007" s="172"/>
      <c r="C1007" s="172"/>
      <c r="D1007" s="205" t="s">
        <v>660</v>
      </c>
      <c r="E1007" s="177"/>
      <c r="F1007" s="203"/>
      <c r="G1007" s="203"/>
      <c r="H1007" s="178"/>
      <c r="I1007" s="178">
        <f t="shared" si="31"/>
        <v>0</v>
      </c>
      <c r="J1007" s="178"/>
    </row>
    <row r="1008" spans="1:10">
      <c r="A1008" s="185"/>
      <c r="B1008" s="172"/>
      <c r="C1008" s="172"/>
      <c r="D1008" s="205" t="s">
        <v>661</v>
      </c>
      <c r="E1008" s="177"/>
      <c r="F1008" s="203"/>
      <c r="G1008" s="203"/>
      <c r="H1008" s="178"/>
      <c r="I1008" s="178">
        <f t="shared" si="31"/>
        <v>0</v>
      </c>
      <c r="J1008" s="178"/>
    </row>
    <row r="1009" spans="1:10">
      <c r="A1009" s="295"/>
      <c r="B1009" s="296"/>
      <c r="C1009" s="296"/>
      <c r="D1009" s="296"/>
      <c r="E1009" s="296"/>
      <c r="F1009" s="296"/>
      <c r="G1009" s="296"/>
      <c r="H1009" s="296"/>
      <c r="I1009" s="296"/>
      <c r="J1009" s="297"/>
    </row>
    <row r="1010" spans="1:10">
      <c r="A1010" s="215" t="s">
        <v>163</v>
      </c>
      <c r="B1010" s="216" t="s">
        <v>164</v>
      </c>
      <c r="C1010" s="216" t="s">
        <v>51</v>
      </c>
      <c r="D1010" s="217" t="s">
        <v>165</v>
      </c>
      <c r="E1010" s="174" t="s">
        <v>44</v>
      </c>
      <c r="F1010" s="87" t="s">
        <v>596</v>
      </c>
      <c r="G1010" s="87" t="s">
        <v>601</v>
      </c>
      <c r="H1010" s="87" t="s">
        <v>600</v>
      </c>
      <c r="I1010" s="87" t="s">
        <v>602</v>
      </c>
      <c r="J1010" s="87" t="s">
        <v>599</v>
      </c>
    </row>
    <row r="1011" spans="1:10">
      <c r="A1011" s="185"/>
      <c r="B1011" s="172"/>
      <c r="C1011" s="172"/>
      <c r="D1011" s="204" t="s">
        <v>642</v>
      </c>
      <c r="E1011" s="177"/>
      <c r="F1011" s="203"/>
      <c r="G1011" s="203"/>
      <c r="H1011" s="178"/>
      <c r="I1011" s="178">
        <f t="shared" ref="I1011:I1031" si="32">H1011*G1011*F1011</f>
        <v>0</v>
      </c>
      <c r="J1011" s="242">
        <f>SUM(I1011:I1031)</f>
        <v>9.4500000000000011</v>
      </c>
    </row>
    <row r="1012" spans="1:10">
      <c r="A1012" s="185"/>
      <c r="B1012" s="172"/>
      <c r="C1012" s="172"/>
      <c r="D1012" s="204" t="s">
        <v>643</v>
      </c>
      <c r="E1012" s="177"/>
      <c r="F1012" s="203"/>
      <c r="G1012" s="203"/>
      <c r="H1012" s="178"/>
      <c r="I1012" s="178">
        <f t="shared" si="32"/>
        <v>0</v>
      </c>
      <c r="J1012" s="178"/>
    </row>
    <row r="1013" spans="1:10">
      <c r="A1013" s="185"/>
      <c r="B1013" s="172"/>
      <c r="C1013" s="172"/>
      <c r="D1013" s="204" t="s">
        <v>644</v>
      </c>
      <c r="E1013" s="177"/>
      <c r="F1013" s="203"/>
      <c r="G1013" s="203"/>
      <c r="H1013" s="178"/>
      <c r="I1013" s="178">
        <f t="shared" si="32"/>
        <v>0</v>
      </c>
      <c r="J1013" s="178"/>
    </row>
    <row r="1014" spans="1:10">
      <c r="A1014" s="185"/>
      <c r="B1014" s="172"/>
      <c r="C1014" s="172"/>
      <c r="D1014" s="204" t="s">
        <v>645</v>
      </c>
      <c r="E1014" s="177"/>
      <c r="F1014" s="203"/>
      <c r="G1014" s="203"/>
      <c r="H1014" s="178"/>
      <c r="I1014" s="178">
        <f t="shared" si="32"/>
        <v>0</v>
      </c>
      <c r="J1014" s="178"/>
    </row>
    <row r="1015" spans="1:10">
      <c r="A1015" s="185"/>
      <c r="B1015" s="172"/>
      <c r="C1015" s="172"/>
      <c r="D1015" s="205" t="s">
        <v>646</v>
      </c>
      <c r="E1015" s="177"/>
      <c r="F1015" s="203"/>
      <c r="G1015" s="203"/>
      <c r="H1015" s="178"/>
      <c r="I1015" s="178">
        <f t="shared" si="32"/>
        <v>0</v>
      </c>
      <c r="J1015" s="178"/>
    </row>
    <row r="1016" spans="1:10">
      <c r="A1016" s="185"/>
      <c r="B1016" s="172"/>
      <c r="C1016" s="172"/>
      <c r="D1016" s="205" t="s">
        <v>647</v>
      </c>
      <c r="E1016" s="177"/>
      <c r="F1016" s="203"/>
      <c r="G1016" s="203"/>
      <c r="H1016" s="178"/>
      <c r="I1016" s="178">
        <f t="shared" si="32"/>
        <v>0</v>
      </c>
      <c r="J1016" s="178"/>
    </row>
    <row r="1017" spans="1:10">
      <c r="A1017" s="185"/>
      <c r="B1017" s="172"/>
      <c r="C1017" s="172"/>
      <c r="D1017" s="205" t="s">
        <v>647</v>
      </c>
      <c r="E1017" s="177"/>
      <c r="F1017" s="203"/>
      <c r="G1017" s="203"/>
      <c r="H1017" s="178"/>
      <c r="I1017" s="178">
        <f t="shared" si="32"/>
        <v>0</v>
      </c>
      <c r="J1017" s="178"/>
    </row>
    <row r="1018" spans="1:10">
      <c r="A1018" s="185"/>
      <c r="B1018" s="172"/>
      <c r="C1018" s="172"/>
      <c r="D1018" s="205" t="s">
        <v>648</v>
      </c>
      <c r="E1018" s="177"/>
      <c r="F1018" s="203"/>
      <c r="G1018" s="203"/>
      <c r="H1018" s="178"/>
      <c r="I1018" s="178">
        <f t="shared" si="32"/>
        <v>0</v>
      </c>
      <c r="J1018" s="178"/>
    </row>
    <row r="1019" spans="1:10">
      <c r="A1019" s="185"/>
      <c r="B1019" s="172"/>
      <c r="C1019" s="172"/>
      <c r="D1019" s="205" t="s">
        <v>649</v>
      </c>
      <c r="E1019" s="177"/>
      <c r="F1019" s="203">
        <v>2</v>
      </c>
      <c r="G1019" s="203">
        <v>1.5</v>
      </c>
      <c r="H1019" s="178">
        <v>2.1</v>
      </c>
      <c r="I1019" s="178">
        <f t="shared" si="32"/>
        <v>6.3000000000000007</v>
      </c>
      <c r="J1019" s="178"/>
    </row>
    <row r="1020" spans="1:10">
      <c r="A1020" s="185"/>
      <c r="B1020" s="172"/>
      <c r="C1020" s="172"/>
      <c r="D1020" s="205" t="s">
        <v>650</v>
      </c>
      <c r="E1020" s="177"/>
      <c r="F1020" s="203">
        <v>1</v>
      </c>
      <c r="G1020" s="203">
        <v>1.5</v>
      </c>
      <c r="H1020" s="178">
        <v>2.1</v>
      </c>
      <c r="I1020" s="178">
        <f t="shared" si="32"/>
        <v>3.1500000000000004</v>
      </c>
      <c r="J1020" s="178"/>
    </row>
    <row r="1021" spans="1:10">
      <c r="A1021" s="185"/>
      <c r="B1021" s="172"/>
      <c r="C1021" s="172"/>
      <c r="D1021" s="205" t="s">
        <v>651</v>
      </c>
      <c r="E1021" s="177"/>
      <c r="F1021" s="203"/>
      <c r="G1021" s="203"/>
      <c r="H1021" s="178"/>
      <c r="I1021" s="178">
        <f t="shared" si="32"/>
        <v>0</v>
      </c>
      <c r="J1021" s="178"/>
    </row>
    <row r="1022" spans="1:10">
      <c r="A1022" s="185"/>
      <c r="B1022" s="172"/>
      <c r="C1022" s="172"/>
      <c r="D1022" s="205" t="s">
        <v>652</v>
      </c>
      <c r="E1022" s="177"/>
      <c r="F1022" s="203"/>
      <c r="G1022" s="203"/>
      <c r="H1022" s="178"/>
      <c r="I1022" s="178">
        <f t="shared" si="32"/>
        <v>0</v>
      </c>
      <c r="J1022" s="178"/>
    </row>
    <row r="1023" spans="1:10">
      <c r="A1023" s="185"/>
      <c r="B1023" s="172"/>
      <c r="C1023" s="172"/>
      <c r="D1023" s="205" t="s">
        <v>653</v>
      </c>
      <c r="E1023" s="177"/>
      <c r="F1023" s="203"/>
      <c r="G1023" s="203"/>
      <c r="H1023" s="178"/>
      <c r="I1023" s="178">
        <f t="shared" si="32"/>
        <v>0</v>
      </c>
      <c r="J1023" s="178"/>
    </row>
    <row r="1024" spans="1:10">
      <c r="A1024" s="185"/>
      <c r="B1024" s="172"/>
      <c r="C1024" s="172"/>
      <c r="D1024" s="205" t="s">
        <v>654</v>
      </c>
      <c r="E1024" s="177"/>
      <c r="F1024" s="203"/>
      <c r="G1024" s="203"/>
      <c r="H1024" s="178"/>
      <c r="I1024" s="178">
        <f t="shared" si="32"/>
        <v>0</v>
      </c>
      <c r="J1024" s="178"/>
    </row>
    <row r="1025" spans="1:10">
      <c r="A1025" s="185"/>
      <c r="B1025" s="172"/>
      <c r="C1025" s="172"/>
      <c r="D1025" s="205" t="s">
        <v>655</v>
      </c>
      <c r="E1025" s="177"/>
      <c r="F1025" s="203"/>
      <c r="G1025" s="203"/>
      <c r="H1025" s="178"/>
      <c r="I1025" s="178">
        <f t="shared" si="32"/>
        <v>0</v>
      </c>
      <c r="J1025" s="178"/>
    </row>
    <row r="1026" spans="1:10">
      <c r="A1026" s="185"/>
      <c r="B1026" s="172"/>
      <c r="C1026" s="172"/>
      <c r="D1026" s="205" t="s">
        <v>656</v>
      </c>
      <c r="E1026" s="177"/>
      <c r="F1026" s="203"/>
      <c r="G1026" s="203"/>
      <c r="H1026" s="178"/>
      <c r="I1026" s="178">
        <f t="shared" si="32"/>
        <v>0</v>
      </c>
      <c r="J1026" s="178"/>
    </row>
    <row r="1027" spans="1:10">
      <c r="A1027" s="185"/>
      <c r="B1027" s="172"/>
      <c r="C1027" s="172"/>
      <c r="D1027" s="205" t="s">
        <v>657</v>
      </c>
      <c r="E1027" s="177"/>
      <c r="F1027" s="203"/>
      <c r="G1027" s="203"/>
      <c r="H1027" s="178"/>
      <c r="I1027" s="178">
        <f t="shared" si="32"/>
        <v>0</v>
      </c>
      <c r="J1027" s="178"/>
    </row>
    <row r="1028" spans="1:10">
      <c r="A1028" s="185"/>
      <c r="B1028" s="172"/>
      <c r="C1028" s="172"/>
      <c r="D1028" s="205" t="s">
        <v>658</v>
      </c>
      <c r="E1028" s="177"/>
      <c r="F1028" s="203"/>
      <c r="G1028" s="203"/>
      <c r="H1028" s="178"/>
      <c r="I1028" s="178">
        <f t="shared" si="32"/>
        <v>0</v>
      </c>
      <c r="J1028" s="178"/>
    </row>
    <row r="1029" spans="1:10">
      <c r="A1029" s="185"/>
      <c r="B1029" s="172"/>
      <c r="C1029" s="172"/>
      <c r="D1029" s="205" t="s">
        <v>659</v>
      </c>
      <c r="E1029" s="177"/>
      <c r="F1029" s="203"/>
      <c r="G1029" s="203"/>
      <c r="H1029" s="178"/>
      <c r="I1029" s="178">
        <f t="shared" si="32"/>
        <v>0</v>
      </c>
      <c r="J1029" s="178"/>
    </row>
    <row r="1030" spans="1:10">
      <c r="A1030" s="185"/>
      <c r="B1030" s="172"/>
      <c r="C1030" s="172"/>
      <c r="D1030" s="205" t="s">
        <v>660</v>
      </c>
      <c r="E1030" s="177"/>
      <c r="F1030" s="203"/>
      <c r="G1030" s="203"/>
      <c r="H1030" s="178"/>
      <c r="I1030" s="178">
        <f t="shared" si="32"/>
        <v>0</v>
      </c>
      <c r="J1030" s="178"/>
    </row>
    <row r="1031" spans="1:10">
      <c r="A1031" s="185"/>
      <c r="B1031" s="172"/>
      <c r="C1031" s="172"/>
      <c r="D1031" s="205" t="s">
        <v>661</v>
      </c>
      <c r="E1031" s="177"/>
      <c r="F1031" s="203"/>
      <c r="G1031" s="203"/>
      <c r="H1031" s="178"/>
      <c r="I1031" s="178">
        <f t="shared" si="32"/>
        <v>0</v>
      </c>
      <c r="J1031" s="178"/>
    </row>
    <row r="1032" spans="1:10">
      <c r="A1032" s="254"/>
      <c r="B1032" s="255"/>
      <c r="C1032" s="255"/>
      <c r="D1032" s="255"/>
      <c r="E1032" s="255"/>
      <c r="F1032" s="244"/>
      <c r="G1032" s="244"/>
      <c r="H1032" s="244"/>
      <c r="I1032" s="244"/>
      <c r="J1032" s="245"/>
    </row>
    <row r="1033" spans="1:10">
      <c r="A1033" s="184" t="s">
        <v>166</v>
      </c>
      <c r="B1033" s="146"/>
      <c r="C1033" s="146"/>
      <c r="D1033" s="147" t="s">
        <v>167</v>
      </c>
      <c r="E1033" s="146"/>
      <c r="F1033" s="166"/>
      <c r="G1033" s="166"/>
      <c r="H1033" s="166"/>
      <c r="I1033" s="169"/>
      <c r="J1033" s="170"/>
    </row>
    <row r="1034" spans="1:10">
      <c r="A1034" s="186" t="s">
        <v>168</v>
      </c>
      <c r="B1034" s="157"/>
      <c r="C1034" s="157"/>
      <c r="D1034" s="158" t="s">
        <v>169</v>
      </c>
      <c r="E1034" s="157"/>
      <c r="F1034" s="152"/>
      <c r="G1034" s="152"/>
      <c r="H1034" s="152"/>
      <c r="I1034" s="153"/>
      <c r="J1034" s="154"/>
    </row>
    <row r="1035" spans="1:10">
      <c r="A1035" s="185" t="s">
        <v>170</v>
      </c>
      <c r="B1035" s="172" t="s">
        <v>171</v>
      </c>
      <c r="C1035" s="172" t="s">
        <v>51</v>
      </c>
      <c r="D1035" s="173" t="s">
        <v>172</v>
      </c>
      <c r="E1035" s="172" t="s">
        <v>44</v>
      </c>
      <c r="F1035" s="87"/>
      <c r="G1035" s="87" t="s">
        <v>666</v>
      </c>
      <c r="H1035" s="87" t="s">
        <v>600</v>
      </c>
      <c r="I1035" s="87" t="s">
        <v>602</v>
      </c>
      <c r="J1035" s="87" t="s">
        <v>599</v>
      </c>
    </row>
    <row r="1036" spans="1:10">
      <c r="A1036" s="185"/>
      <c r="B1036" s="172"/>
      <c r="C1036" s="172" t="s">
        <v>667</v>
      </c>
      <c r="D1036" s="204" t="s">
        <v>642</v>
      </c>
      <c r="E1036" s="172"/>
      <c r="F1036" s="87"/>
      <c r="G1036" s="178">
        <v>19.86</v>
      </c>
      <c r="H1036" s="178">
        <v>3.5</v>
      </c>
      <c r="I1036" s="178">
        <f t="shared" ref="I1036:I1051" si="33">G1036*H1036</f>
        <v>69.509999999999991</v>
      </c>
      <c r="J1036" s="242">
        <f>SUM(I1036:I1056)</f>
        <v>2916.6549999999988</v>
      </c>
    </row>
    <row r="1037" spans="1:10">
      <c r="A1037" s="185"/>
      <c r="B1037" s="172"/>
      <c r="C1037" s="172" t="s">
        <v>667</v>
      </c>
      <c r="D1037" s="204" t="s">
        <v>643</v>
      </c>
      <c r="E1037" s="172"/>
      <c r="F1037" s="87"/>
      <c r="G1037" s="178">
        <v>14.92</v>
      </c>
      <c r="H1037" s="178">
        <v>3.5</v>
      </c>
      <c r="I1037" s="178">
        <f t="shared" si="33"/>
        <v>52.22</v>
      </c>
      <c r="J1037" s="87"/>
    </row>
    <row r="1038" spans="1:10">
      <c r="A1038" s="185"/>
      <c r="B1038" s="172"/>
      <c r="C1038" s="172" t="s">
        <v>667</v>
      </c>
      <c r="D1038" s="204" t="s">
        <v>644</v>
      </c>
      <c r="E1038" s="172"/>
      <c r="F1038" s="87"/>
      <c r="G1038" s="178">
        <v>12.82</v>
      </c>
      <c r="H1038" s="178">
        <v>3.5</v>
      </c>
      <c r="I1038" s="178">
        <f t="shared" si="33"/>
        <v>44.870000000000005</v>
      </c>
      <c r="J1038" s="87"/>
    </row>
    <row r="1039" spans="1:10">
      <c r="A1039" s="185"/>
      <c r="B1039" s="172"/>
      <c r="C1039" s="172" t="s">
        <v>667</v>
      </c>
      <c r="D1039" s="204" t="s">
        <v>645</v>
      </c>
      <c r="E1039" s="172"/>
      <c r="F1039" s="87"/>
      <c r="G1039" s="178">
        <v>11.4</v>
      </c>
      <c r="H1039" s="178">
        <v>3.5</v>
      </c>
      <c r="I1039" s="178">
        <f t="shared" si="33"/>
        <v>39.9</v>
      </c>
      <c r="J1039" s="87"/>
    </row>
    <row r="1040" spans="1:10">
      <c r="A1040" s="185"/>
      <c r="B1040" s="172"/>
      <c r="C1040" s="172" t="s">
        <v>667</v>
      </c>
      <c r="D1040" s="206" t="s">
        <v>646</v>
      </c>
      <c r="E1040" s="207"/>
      <c r="F1040" s="208"/>
      <c r="G1040" s="209">
        <v>21.8</v>
      </c>
      <c r="H1040" s="178">
        <v>3.5</v>
      </c>
      <c r="I1040" s="178">
        <f t="shared" si="33"/>
        <v>76.3</v>
      </c>
      <c r="J1040" s="87"/>
    </row>
    <row r="1041" spans="1:10">
      <c r="A1041" s="185"/>
      <c r="B1041" s="172"/>
      <c r="C1041" s="172" t="s">
        <v>667</v>
      </c>
      <c r="D1041" s="205" t="s">
        <v>647</v>
      </c>
      <c r="E1041" s="172"/>
      <c r="F1041" s="87"/>
      <c r="G1041" s="178">
        <v>142.29</v>
      </c>
      <c r="H1041" s="178">
        <v>3.5</v>
      </c>
      <c r="I1041" s="178">
        <f t="shared" si="33"/>
        <v>498.01499999999999</v>
      </c>
      <c r="J1041" s="87"/>
    </row>
    <row r="1042" spans="1:10">
      <c r="A1042" s="185"/>
      <c r="B1042" s="172"/>
      <c r="C1042" s="172" t="s">
        <v>667</v>
      </c>
      <c r="D1042" s="205" t="s">
        <v>647</v>
      </c>
      <c r="E1042" s="172"/>
      <c r="F1042" s="87"/>
      <c r="G1042" s="178">
        <v>91.6</v>
      </c>
      <c r="H1042" s="178">
        <v>3.5</v>
      </c>
      <c r="I1042" s="178">
        <f>G1042*H1042</f>
        <v>320.59999999999997</v>
      </c>
      <c r="J1042" s="87"/>
    </row>
    <row r="1043" spans="1:10">
      <c r="A1043" s="185"/>
      <c r="B1043" s="172"/>
      <c r="C1043" s="172" t="s">
        <v>667</v>
      </c>
      <c r="D1043" s="206" t="s">
        <v>648</v>
      </c>
      <c r="E1043" s="207"/>
      <c r="F1043" s="208"/>
      <c r="G1043" s="209">
        <v>21.8</v>
      </c>
      <c r="H1043" s="178">
        <v>3.5</v>
      </c>
      <c r="I1043" s="178">
        <f t="shared" si="33"/>
        <v>76.3</v>
      </c>
      <c r="J1043" s="87"/>
    </row>
    <row r="1044" spans="1:10">
      <c r="A1044" s="185"/>
      <c r="B1044" s="172"/>
      <c r="C1044" s="172" t="s">
        <v>667</v>
      </c>
      <c r="D1044" s="205" t="s">
        <v>649</v>
      </c>
      <c r="E1044" s="172"/>
      <c r="F1044" s="87"/>
      <c r="G1044" s="178">
        <v>11.4</v>
      </c>
      <c r="H1044" s="178">
        <v>3.5</v>
      </c>
      <c r="I1044" s="178">
        <f t="shared" si="33"/>
        <v>39.9</v>
      </c>
      <c r="J1044" s="87"/>
    </row>
    <row r="1045" spans="1:10">
      <c r="A1045" s="185"/>
      <c r="B1045" s="172"/>
      <c r="C1045" s="172" t="s">
        <v>667</v>
      </c>
      <c r="D1045" s="205" t="s">
        <v>650</v>
      </c>
      <c r="E1045" s="172"/>
      <c r="F1045" s="87"/>
      <c r="G1045" s="178">
        <v>46.5</v>
      </c>
      <c r="H1045" s="178">
        <v>4.5</v>
      </c>
      <c r="I1045" s="178">
        <f t="shared" si="33"/>
        <v>209.25</v>
      </c>
      <c r="J1045" s="87"/>
    </row>
    <row r="1046" spans="1:10">
      <c r="A1046" s="185"/>
      <c r="B1046" s="172"/>
      <c r="C1046" s="172" t="s">
        <v>667</v>
      </c>
      <c r="D1046" s="205" t="s">
        <v>651</v>
      </c>
      <c r="E1046" s="172"/>
      <c r="F1046" s="87"/>
      <c r="G1046" s="178">
        <v>36.729999999999997</v>
      </c>
      <c r="H1046" s="178">
        <v>3.5</v>
      </c>
      <c r="I1046" s="178">
        <f t="shared" si="33"/>
        <v>128.55499999999998</v>
      </c>
      <c r="J1046" s="87"/>
    </row>
    <row r="1047" spans="1:10">
      <c r="A1047" s="185"/>
      <c r="B1047" s="172"/>
      <c r="C1047" s="172" t="s">
        <v>667</v>
      </c>
      <c r="D1047" s="205" t="s">
        <v>652</v>
      </c>
      <c r="E1047" s="172"/>
      <c r="F1047" s="87"/>
      <c r="G1047" s="178">
        <v>36.729999999999997</v>
      </c>
      <c r="H1047" s="178">
        <v>3.5</v>
      </c>
      <c r="I1047" s="178">
        <f t="shared" si="33"/>
        <v>128.55499999999998</v>
      </c>
      <c r="J1047" s="87"/>
    </row>
    <row r="1048" spans="1:10">
      <c r="A1048" s="185"/>
      <c r="B1048" s="172"/>
      <c r="C1048" s="172" t="s">
        <v>667</v>
      </c>
      <c r="D1048" s="206" t="s">
        <v>653</v>
      </c>
      <c r="E1048" s="207"/>
      <c r="F1048" s="208"/>
      <c r="G1048" s="209">
        <v>16.46</v>
      </c>
      <c r="H1048" s="178">
        <v>3.5</v>
      </c>
      <c r="I1048" s="178">
        <f t="shared" si="33"/>
        <v>57.61</v>
      </c>
      <c r="J1048" s="87"/>
    </row>
    <row r="1049" spans="1:10">
      <c r="A1049" s="185"/>
      <c r="B1049" s="172"/>
      <c r="C1049" s="172" t="s">
        <v>667</v>
      </c>
      <c r="D1049" s="206" t="s">
        <v>654</v>
      </c>
      <c r="E1049" s="207"/>
      <c r="F1049" s="208"/>
      <c r="G1049" s="209">
        <v>7.46</v>
      </c>
      <c r="H1049" s="178">
        <v>3.5</v>
      </c>
      <c r="I1049" s="178">
        <f t="shared" si="33"/>
        <v>26.11</v>
      </c>
      <c r="J1049" s="87"/>
    </row>
    <row r="1050" spans="1:10">
      <c r="A1050" s="185"/>
      <c r="B1050" s="172"/>
      <c r="C1050" s="172" t="s">
        <v>667</v>
      </c>
      <c r="D1050" s="205" t="s">
        <v>655</v>
      </c>
      <c r="E1050" s="172"/>
      <c r="F1050" s="87"/>
      <c r="G1050" s="178">
        <v>16.600000000000001</v>
      </c>
      <c r="H1050" s="178">
        <v>3.5</v>
      </c>
      <c r="I1050" s="178">
        <f t="shared" si="33"/>
        <v>58.100000000000009</v>
      </c>
      <c r="J1050" s="87"/>
    </row>
    <row r="1051" spans="1:10">
      <c r="A1051" s="185"/>
      <c r="B1051" s="172"/>
      <c r="C1051" s="172" t="s">
        <v>667</v>
      </c>
      <c r="D1051" s="206" t="s">
        <v>656</v>
      </c>
      <c r="E1051" s="207"/>
      <c r="F1051" s="208"/>
      <c r="G1051" s="209">
        <v>9.6</v>
      </c>
      <c r="H1051" s="178">
        <v>3.5</v>
      </c>
      <c r="I1051" s="178">
        <f t="shared" si="33"/>
        <v>33.6</v>
      </c>
      <c r="J1051" s="87"/>
    </row>
    <row r="1052" spans="1:10">
      <c r="A1052" s="185"/>
      <c r="B1052" s="172"/>
      <c r="C1052" s="172" t="s">
        <v>667</v>
      </c>
      <c r="D1052" s="205" t="s">
        <v>657</v>
      </c>
      <c r="E1052" s="172"/>
      <c r="F1052" s="87"/>
      <c r="G1052" s="178">
        <v>90.4</v>
      </c>
      <c r="H1052" s="178">
        <v>7.5</v>
      </c>
      <c r="I1052" s="178">
        <f>G1052*H1052</f>
        <v>678</v>
      </c>
      <c r="J1052" s="87"/>
    </row>
    <row r="1053" spans="1:10">
      <c r="A1053" s="185"/>
      <c r="B1053" s="172"/>
      <c r="C1053" s="172" t="s">
        <v>667</v>
      </c>
      <c r="D1053" s="206" t="s">
        <v>658</v>
      </c>
      <c r="E1053" s="207"/>
      <c r="F1053" s="208"/>
      <c r="G1053" s="209">
        <v>46.48</v>
      </c>
      <c r="H1053" s="178">
        <v>3.5</v>
      </c>
      <c r="I1053" s="178">
        <f>G1053*H1053</f>
        <v>162.67999999999998</v>
      </c>
      <c r="J1053" s="87"/>
    </row>
    <row r="1054" spans="1:10">
      <c r="A1054" s="185"/>
      <c r="B1054" s="172"/>
      <c r="C1054" s="172" t="s">
        <v>667</v>
      </c>
      <c r="D1054" s="206" t="s">
        <v>659</v>
      </c>
      <c r="E1054" s="207"/>
      <c r="F1054" s="208"/>
      <c r="G1054" s="209">
        <v>46.48</v>
      </c>
      <c r="H1054" s="178">
        <v>3.5</v>
      </c>
      <c r="I1054" s="178">
        <f>G1054*H1054</f>
        <v>162.67999999999998</v>
      </c>
      <c r="J1054" s="87"/>
    </row>
    <row r="1055" spans="1:10">
      <c r="A1055" s="185"/>
      <c r="B1055" s="172"/>
      <c r="C1055" s="172" t="s">
        <v>667</v>
      </c>
      <c r="D1055" s="206" t="s">
        <v>661</v>
      </c>
      <c r="E1055" s="207"/>
      <c r="F1055" s="208"/>
      <c r="G1055" s="209">
        <v>7.7</v>
      </c>
      <c r="H1055" s="178">
        <v>3.5</v>
      </c>
      <c r="I1055" s="178">
        <f>G1055*H1055</f>
        <v>26.95</v>
      </c>
      <c r="J1055" s="87"/>
    </row>
    <row r="1056" spans="1:10">
      <c r="A1056" s="185"/>
      <c r="B1056" s="172"/>
      <c r="C1056" s="172" t="s">
        <v>667</v>
      </c>
      <c r="D1056" s="206" t="s">
        <v>660</v>
      </c>
      <c r="E1056" s="207"/>
      <c r="F1056" s="208"/>
      <c r="G1056" s="209">
        <v>7.7</v>
      </c>
      <c r="H1056" s="178">
        <v>3.5</v>
      </c>
      <c r="I1056" s="178">
        <f>G1056*H1056</f>
        <v>26.95</v>
      </c>
      <c r="J1056" s="87"/>
    </row>
    <row r="1057" spans="1:10">
      <c r="A1057" s="295"/>
      <c r="B1057" s="296"/>
      <c r="C1057" s="296"/>
      <c r="D1057" s="296"/>
      <c r="E1057" s="296"/>
      <c r="F1057" s="296"/>
      <c r="G1057" s="296"/>
      <c r="H1057" s="296"/>
      <c r="I1057" s="296"/>
      <c r="J1057" s="298"/>
    </row>
    <row r="1058" spans="1:10">
      <c r="A1058" s="185" t="s">
        <v>173</v>
      </c>
      <c r="B1058" s="172" t="s">
        <v>174</v>
      </c>
      <c r="C1058" s="172" t="s">
        <v>51</v>
      </c>
      <c r="D1058" s="173" t="s">
        <v>175</v>
      </c>
      <c r="E1058" s="172" t="s">
        <v>44</v>
      </c>
      <c r="F1058" s="87"/>
      <c r="G1058" s="87" t="s">
        <v>666</v>
      </c>
      <c r="H1058" s="87" t="s">
        <v>600</v>
      </c>
      <c r="I1058" s="87" t="s">
        <v>602</v>
      </c>
      <c r="J1058" s="87" t="s">
        <v>599</v>
      </c>
    </row>
    <row r="1059" spans="1:10">
      <c r="A1059" s="185"/>
      <c r="B1059" s="172"/>
      <c r="C1059" s="172" t="s">
        <v>667</v>
      </c>
      <c r="D1059" s="204" t="s">
        <v>642</v>
      </c>
      <c r="E1059" s="172"/>
      <c r="F1059" s="87"/>
      <c r="G1059" s="178">
        <v>19.86</v>
      </c>
      <c r="H1059" s="178">
        <v>3.5</v>
      </c>
      <c r="I1059" s="178">
        <f t="shared" ref="I1059:I1079" si="34">G1059*H1059</f>
        <v>69.509999999999991</v>
      </c>
      <c r="J1059" s="242">
        <f>SUM(I1059:I1079)</f>
        <v>2916.6549999999988</v>
      </c>
    </row>
    <row r="1060" spans="1:10">
      <c r="A1060" s="185"/>
      <c r="B1060" s="172"/>
      <c r="C1060" s="172" t="s">
        <v>667</v>
      </c>
      <c r="D1060" s="204" t="s">
        <v>643</v>
      </c>
      <c r="E1060" s="172"/>
      <c r="F1060" s="87"/>
      <c r="G1060" s="178">
        <v>14.92</v>
      </c>
      <c r="H1060" s="178">
        <v>3.5</v>
      </c>
      <c r="I1060" s="178">
        <f t="shared" si="34"/>
        <v>52.22</v>
      </c>
      <c r="J1060" s="87"/>
    </row>
    <row r="1061" spans="1:10">
      <c r="A1061" s="185"/>
      <c r="B1061" s="172"/>
      <c r="C1061" s="172" t="s">
        <v>667</v>
      </c>
      <c r="D1061" s="204" t="s">
        <v>644</v>
      </c>
      <c r="E1061" s="172"/>
      <c r="F1061" s="87"/>
      <c r="G1061" s="178">
        <v>12.82</v>
      </c>
      <c r="H1061" s="178">
        <v>3.5</v>
      </c>
      <c r="I1061" s="178">
        <f t="shared" si="34"/>
        <v>44.870000000000005</v>
      </c>
      <c r="J1061" s="87"/>
    </row>
    <row r="1062" spans="1:10">
      <c r="A1062" s="185"/>
      <c r="B1062" s="172"/>
      <c r="C1062" s="172" t="s">
        <v>667</v>
      </c>
      <c r="D1062" s="204" t="s">
        <v>645</v>
      </c>
      <c r="E1062" s="172"/>
      <c r="F1062" s="87"/>
      <c r="G1062" s="178">
        <v>11.4</v>
      </c>
      <c r="H1062" s="178">
        <v>3.5</v>
      </c>
      <c r="I1062" s="178">
        <f t="shared" si="34"/>
        <v>39.9</v>
      </c>
      <c r="J1062" s="87"/>
    </row>
    <row r="1063" spans="1:10">
      <c r="A1063" s="185"/>
      <c r="B1063" s="172"/>
      <c r="C1063" s="172" t="s">
        <v>667</v>
      </c>
      <c r="D1063" s="206" t="s">
        <v>646</v>
      </c>
      <c r="E1063" s="207"/>
      <c r="F1063" s="208"/>
      <c r="G1063" s="209">
        <v>21.8</v>
      </c>
      <c r="H1063" s="178">
        <v>3.5</v>
      </c>
      <c r="I1063" s="178">
        <f t="shared" si="34"/>
        <v>76.3</v>
      </c>
      <c r="J1063" s="87"/>
    </row>
    <row r="1064" spans="1:10">
      <c r="A1064" s="185"/>
      <c r="B1064" s="172"/>
      <c r="C1064" s="172" t="s">
        <v>667</v>
      </c>
      <c r="D1064" s="205" t="s">
        <v>647</v>
      </c>
      <c r="E1064" s="172"/>
      <c r="F1064" s="87"/>
      <c r="G1064" s="178">
        <v>142.29</v>
      </c>
      <c r="H1064" s="178">
        <v>3.5</v>
      </c>
      <c r="I1064" s="178">
        <f t="shared" si="34"/>
        <v>498.01499999999999</v>
      </c>
      <c r="J1064" s="87"/>
    </row>
    <row r="1065" spans="1:10">
      <c r="A1065" s="185"/>
      <c r="B1065" s="172"/>
      <c r="C1065" s="172" t="s">
        <v>667</v>
      </c>
      <c r="D1065" s="205" t="s">
        <v>647</v>
      </c>
      <c r="E1065" s="172"/>
      <c r="F1065" s="87"/>
      <c r="G1065" s="178">
        <v>91.6</v>
      </c>
      <c r="H1065" s="178">
        <v>3.5</v>
      </c>
      <c r="I1065" s="178">
        <f t="shared" si="34"/>
        <v>320.59999999999997</v>
      </c>
      <c r="J1065" s="87"/>
    </row>
    <row r="1066" spans="1:10">
      <c r="A1066" s="185"/>
      <c r="B1066" s="172"/>
      <c r="C1066" s="172" t="s">
        <v>667</v>
      </c>
      <c r="D1066" s="206" t="s">
        <v>648</v>
      </c>
      <c r="E1066" s="207"/>
      <c r="F1066" s="208"/>
      <c r="G1066" s="209">
        <v>21.8</v>
      </c>
      <c r="H1066" s="178">
        <v>3.5</v>
      </c>
      <c r="I1066" s="178">
        <f t="shared" si="34"/>
        <v>76.3</v>
      </c>
      <c r="J1066" s="87"/>
    </row>
    <row r="1067" spans="1:10">
      <c r="A1067" s="185"/>
      <c r="B1067" s="172"/>
      <c r="C1067" s="172" t="s">
        <v>667</v>
      </c>
      <c r="D1067" s="205" t="s">
        <v>649</v>
      </c>
      <c r="E1067" s="172"/>
      <c r="F1067" s="87"/>
      <c r="G1067" s="178">
        <v>11.4</v>
      </c>
      <c r="H1067" s="178">
        <v>3.5</v>
      </c>
      <c r="I1067" s="178">
        <f t="shared" si="34"/>
        <v>39.9</v>
      </c>
      <c r="J1067" s="87"/>
    </row>
    <row r="1068" spans="1:10">
      <c r="A1068" s="185"/>
      <c r="B1068" s="172"/>
      <c r="C1068" s="172" t="s">
        <v>667</v>
      </c>
      <c r="D1068" s="205" t="s">
        <v>650</v>
      </c>
      <c r="E1068" s="172"/>
      <c r="F1068" s="87"/>
      <c r="G1068" s="178">
        <v>46.5</v>
      </c>
      <c r="H1068" s="178">
        <v>4.5</v>
      </c>
      <c r="I1068" s="178">
        <f t="shared" si="34"/>
        <v>209.25</v>
      </c>
      <c r="J1068" s="87"/>
    </row>
    <row r="1069" spans="1:10">
      <c r="A1069" s="185"/>
      <c r="B1069" s="172"/>
      <c r="C1069" s="172" t="s">
        <v>667</v>
      </c>
      <c r="D1069" s="205" t="s">
        <v>651</v>
      </c>
      <c r="E1069" s="172"/>
      <c r="F1069" s="87"/>
      <c r="G1069" s="178">
        <v>36.729999999999997</v>
      </c>
      <c r="H1069" s="178">
        <v>3.5</v>
      </c>
      <c r="I1069" s="178">
        <f t="shared" si="34"/>
        <v>128.55499999999998</v>
      </c>
      <c r="J1069" s="87"/>
    </row>
    <row r="1070" spans="1:10">
      <c r="A1070" s="185"/>
      <c r="B1070" s="172"/>
      <c r="C1070" s="172" t="s">
        <v>667</v>
      </c>
      <c r="D1070" s="205" t="s">
        <v>652</v>
      </c>
      <c r="E1070" s="172"/>
      <c r="F1070" s="87"/>
      <c r="G1070" s="178">
        <v>36.729999999999997</v>
      </c>
      <c r="H1070" s="178">
        <v>3.5</v>
      </c>
      <c r="I1070" s="178">
        <f t="shared" si="34"/>
        <v>128.55499999999998</v>
      </c>
      <c r="J1070" s="87"/>
    </row>
    <row r="1071" spans="1:10">
      <c r="A1071" s="185"/>
      <c r="B1071" s="172"/>
      <c r="C1071" s="172" t="s">
        <v>667</v>
      </c>
      <c r="D1071" s="206" t="s">
        <v>653</v>
      </c>
      <c r="E1071" s="207"/>
      <c r="F1071" s="208"/>
      <c r="G1071" s="209">
        <v>16.46</v>
      </c>
      <c r="H1071" s="178">
        <v>3.5</v>
      </c>
      <c r="I1071" s="178">
        <f t="shared" si="34"/>
        <v>57.61</v>
      </c>
      <c r="J1071" s="87"/>
    </row>
    <row r="1072" spans="1:10">
      <c r="A1072" s="185"/>
      <c r="B1072" s="172"/>
      <c r="C1072" s="172" t="s">
        <v>667</v>
      </c>
      <c r="D1072" s="206" t="s">
        <v>654</v>
      </c>
      <c r="E1072" s="207"/>
      <c r="F1072" s="208"/>
      <c r="G1072" s="209">
        <v>7.46</v>
      </c>
      <c r="H1072" s="178">
        <v>3.5</v>
      </c>
      <c r="I1072" s="178">
        <f t="shared" si="34"/>
        <v>26.11</v>
      </c>
      <c r="J1072" s="87"/>
    </row>
    <row r="1073" spans="1:10">
      <c r="A1073" s="185"/>
      <c r="B1073" s="172"/>
      <c r="C1073" s="172" t="s">
        <v>667</v>
      </c>
      <c r="D1073" s="205" t="s">
        <v>655</v>
      </c>
      <c r="E1073" s="172"/>
      <c r="F1073" s="87"/>
      <c r="G1073" s="178">
        <v>16.600000000000001</v>
      </c>
      <c r="H1073" s="178">
        <v>3.5</v>
      </c>
      <c r="I1073" s="178">
        <f t="shared" si="34"/>
        <v>58.100000000000009</v>
      </c>
      <c r="J1073" s="87"/>
    </row>
    <row r="1074" spans="1:10">
      <c r="A1074" s="185"/>
      <c r="B1074" s="172"/>
      <c r="C1074" s="172" t="s">
        <v>667</v>
      </c>
      <c r="D1074" s="206" t="s">
        <v>656</v>
      </c>
      <c r="E1074" s="207"/>
      <c r="F1074" s="208"/>
      <c r="G1074" s="209">
        <v>9.6</v>
      </c>
      <c r="H1074" s="178">
        <v>3.5</v>
      </c>
      <c r="I1074" s="178">
        <f t="shared" si="34"/>
        <v>33.6</v>
      </c>
      <c r="J1074" s="87"/>
    </row>
    <row r="1075" spans="1:10">
      <c r="A1075" s="185"/>
      <c r="B1075" s="172"/>
      <c r="C1075" s="172" t="s">
        <v>667</v>
      </c>
      <c r="D1075" s="205" t="s">
        <v>657</v>
      </c>
      <c r="E1075" s="172"/>
      <c r="F1075" s="87"/>
      <c r="G1075" s="178">
        <v>90.4</v>
      </c>
      <c r="H1075" s="178">
        <v>7.5</v>
      </c>
      <c r="I1075" s="178">
        <f t="shared" si="34"/>
        <v>678</v>
      </c>
      <c r="J1075" s="87"/>
    </row>
    <row r="1076" spans="1:10">
      <c r="A1076" s="185"/>
      <c r="B1076" s="172"/>
      <c r="C1076" s="172" t="s">
        <v>667</v>
      </c>
      <c r="D1076" s="206" t="s">
        <v>658</v>
      </c>
      <c r="E1076" s="207"/>
      <c r="F1076" s="208"/>
      <c r="G1076" s="209">
        <v>46.48</v>
      </c>
      <c r="H1076" s="178">
        <v>3.5</v>
      </c>
      <c r="I1076" s="178">
        <f t="shared" si="34"/>
        <v>162.67999999999998</v>
      </c>
      <c r="J1076" s="87"/>
    </row>
    <row r="1077" spans="1:10">
      <c r="A1077" s="185"/>
      <c r="B1077" s="172"/>
      <c r="C1077" s="172" t="s">
        <v>667</v>
      </c>
      <c r="D1077" s="206" t="s">
        <v>659</v>
      </c>
      <c r="E1077" s="207"/>
      <c r="F1077" s="208"/>
      <c r="G1077" s="209">
        <v>46.48</v>
      </c>
      <c r="H1077" s="178">
        <v>3.5</v>
      </c>
      <c r="I1077" s="178">
        <f t="shared" si="34"/>
        <v>162.67999999999998</v>
      </c>
      <c r="J1077" s="87"/>
    </row>
    <row r="1078" spans="1:10">
      <c r="A1078" s="185"/>
      <c r="B1078" s="172"/>
      <c r="C1078" s="172" t="s">
        <v>667</v>
      </c>
      <c r="D1078" s="206" t="s">
        <v>661</v>
      </c>
      <c r="E1078" s="207"/>
      <c r="F1078" s="208"/>
      <c r="G1078" s="209">
        <v>7.7</v>
      </c>
      <c r="H1078" s="178">
        <v>3.5</v>
      </c>
      <c r="I1078" s="178">
        <f t="shared" si="34"/>
        <v>26.95</v>
      </c>
      <c r="J1078" s="87"/>
    </row>
    <row r="1079" spans="1:10">
      <c r="A1079" s="185"/>
      <c r="B1079" s="172"/>
      <c r="C1079" s="172" t="s">
        <v>667</v>
      </c>
      <c r="D1079" s="206" t="s">
        <v>660</v>
      </c>
      <c r="E1079" s="207"/>
      <c r="F1079" s="208"/>
      <c r="G1079" s="209">
        <v>7.7</v>
      </c>
      <c r="H1079" s="178">
        <v>3.5</v>
      </c>
      <c r="I1079" s="178">
        <f t="shared" si="34"/>
        <v>26.95</v>
      </c>
      <c r="J1079" s="87"/>
    </row>
    <row r="1080" spans="1:10">
      <c r="A1080" s="295"/>
      <c r="B1080" s="296"/>
      <c r="C1080" s="296"/>
      <c r="D1080" s="296"/>
      <c r="E1080" s="296"/>
      <c r="F1080" s="296"/>
      <c r="G1080" s="296"/>
      <c r="H1080" s="296"/>
      <c r="I1080" s="296"/>
      <c r="J1080" s="298"/>
    </row>
    <row r="1081" spans="1:10">
      <c r="A1081" s="185" t="s">
        <v>176</v>
      </c>
      <c r="B1081" s="172" t="s">
        <v>177</v>
      </c>
      <c r="C1081" s="172" t="s">
        <v>51</v>
      </c>
      <c r="D1081" s="173" t="s">
        <v>178</v>
      </c>
      <c r="E1081" s="172" t="s">
        <v>44</v>
      </c>
      <c r="F1081" s="87"/>
      <c r="G1081" s="87" t="s">
        <v>666</v>
      </c>
      <c r="H1081" s="87" t="s">
        <v>600</v>
      </c>
      <c r="I1081" s="87" t="s">
        <v>602</v>
      </c>
      <c r="J1081" s="87" t="s">
        <v>599</v>
      </c>
    </row>
    <row r="1082" spans="1:10">
      <c r="A1082" s="185"/>
      <c r="B1082" s="172"/>
      <c r="C1082" s="172" t="s">
        <v>667</v>
      </c>
      <c r="D1082" s="204" t="s">
        <v>642</v>
      </c>
      <c r="E1082" s="172"/>
      <c r="F1082" s="87"/>
      <c r="G1082" s="178">
        <v>19.86</v>
      </c>
      <c r="H1082" s="178">
        <v>3.5</v>
      </c>
      <c r="I1082" s="178">
        <f t="shared" ref="I1082:I1102" si="35">G1082*H1082</f>
        <v>69.509999999999991</v>
      </c>
      <c r="J1082" s="242">
        <f>SUM(I1082:I1102)</f>
        <v>2545.6950000000002</v>
      </c>
    </row>
    <row r="1083" spans="1:10">
      <c r="A1083" s="185"/>
      <c r="B1083" s="172"/>
      <c r="C1083" s="172" t="s">
        <v>667</v>
      </c>
      <c r="D1083" s="204" t="s">
        <v>643</v>
      </c>
      <c r="E1083" s="172"/>
      <c r="F1083" s="87"/>
      <c r="G1083" s="178">
        <v>14.92</v>
      </c>
      <c r="H1083" s="178">
        <v>3.5</v>
      </c>
      <c r="I1083" s="178">
        <f t="shared" si="35"/>
        <v>52.22</v>
      </c>
      <c r="J1083" s="87"/>
    </row>
    <row r="1084" spans="1:10">
      <c r="A1084" s="185"/>
      <c r="B1084" s="172"/>
      <c r="C1084" s="172" t="s">
        <v>667</v>
      </c>
      <c r="D1084" s="204" t="s">
        <v>644</v>
      </c>
      <c r="E1084" s="172"/>
      <c r="F1084" s="87"/>
      <c r="G1084" s="178">
        <v>12.82</v>
      </c>
      <c r="H1084" s="178">
        <v>3.5</v>
      </c>
      <c r="I1084" s="178">
        <f t="shared" si="35"/>
        <v>44.870000000000005</v>
      </c>
      <c r="J1084" s="87"/>
    </row>
    <row r="1085" spans="1:10">
      <c r="A1085" s="185"/>
      <c r="B1085" s="172"/>
      <c r="C1085" s="172" t="s">
        <v>667</v>
      </c>
      <c r="D1085" s="204" t="s">
        <v>645</v>
      </c>
      <c r="E1085" s="172"/>
      <c r="F1085" s="87"/>
      <c r="G1085" s="178">
        <v>11.4</v>
      </c>
      <c r="H1085" s="178">
        <v>3.5</v>
      </c>
      <c r="I1085" s="178">
        <f t="shared" si="35"/>
        <v>39.9</v>
      </c>
      <c r="J1085" s="87"/>
    </row>
    <row r="1086" spans="1:10">
      <c r="A1086" s="185"/>
      <c r="B1086" s="172"/>
      <c r="C1086" s="172" t="s">
        <v>667</v>
      </c>
      <c r="D1086" s="206" t="s">
        <v>646</v>
      </c>
      <c r="E1086" s="207"/>
      <c r="F1086" s="208"/>
      <c r="G1086" s="209">
        <v>21.8</v>
      </c>
      <c r="H1086" s="178">
        <v>1.5</v>
      </c>
      <c r="I1086" s="178">
        <f t="shared" si="35"/>
        <v>32.700000000000003</v>
      </c>
      <c r="J1086" s="87"/>
    </row>
    <row r="1087" spans="1:10">
      <c r="A1087" s="185"/>
      <c r="B1087" s="172"/>
      <c r="C1087" s="172" t="s">
        <v>667</v>
      </c>
      <c r="D1087" s="205" t="s">
        <v>647</v>
      </c>
      <c r="E1087" s="172"/>
      <c r="F1087" s="87"/>
      <c r="G1087" s="178">
        <v>142.29</v>
      </c>
      <c r="H1087" s="178">
        <v>3.5</v>
      </c>
      <c r="I1087" s="178">
        <f t="shared" si="35"/>
        <v>498.01499999999999</v>
      </c>
      <c r="J1087" s="87"/>
    </row>
    <row r="1088" spans="1:10">
      <c r="A1088" s="185"/>
      <c r="B1088" s="172"/>
      <c r="C1088" s="172" t="s">
        <v>667</v>
      </c>
      <c r="D1088" s="205" t="s">
        <v>647</v>
      </c>
      <c r="E1088" s="172"/>
      <c r="F1088" s="87"/>
      <c r="G1088" s="178">
        <v>91.6</v>
      </c>
      <c r="H1088" s="178">
        <v>3.5</v>
      </c>
      <c r="I1088" s="178">
        <f t="shared" si="35"/>
        <v>320.59999999999997</v>
      </c>
      <c r="J1088" s="87"/>
    </row>
    <row r="1089" spans="1:10">
      <c r="A1089" s="185"/>
      <c r="B1089" s="172"/>
      <c r="C1089" s="172" t="s">
        <v>667</v>
      </c>
      <c r="D1089" s="206" t="s">
        <v>648</v>
      </c>
      <c r="E1089" s="207"/>
      <c r="F1089" s="208"/>
      <c r="G1089" s="209">
        <v>21.8</v>
      </c>
      <c r="H1089" s="178">
        <v>1.5</v>
      </c>
      <c r="I1089" s="178">
        <f t="shared" si="35"/>
        <v>32.700000000000003</v>
      </c>
      <c r="J1089" s="87"/>
    </row>
    <row r="1090" spans="1:10">
      <c r="A1090" s="185"/>
      <c r="B1090" s="172"/>
      <c r="C1090" s="172" t="s">
        <v>667</v>
      </c>
      <c r="D1090" s="205" t="s">
        <v>649</v>
      </c>
      <c r="E1090" s="172"/>
      <c r="F1090" s="87"/>
      <c r="G1090" s="178">
        <v>11.4</v>
      </c>
      <c r="H1090" s="178">
        <v>3.5</v>
      </c>
      <c r="I1090" s="178">
        <f t="shared" si="35"/>
        <v>39.9</v>
      </c>
      <c r="J1090" s="87"/>
    </row>
    <row r="1091" spans="1:10">
      <c r="A1091" s="185"/>
      <c r="B1091" s="172"/>
      <c r="C1091" s="172" t="s">
        <v>667</v>
      </c>
      <c r="D1091" s="205" t="s">
        <v>650</v>
      </c>
      <c r="E1091" s="172"/>
      <c r="F1091" s="87"/>
      <c r="G1091" s="178">
        <v>46.5</v>
      </c>
      <c r="H1091" s="178">
        <v>4.5</v>
      </c>
      <c r="I1091" s="178">
        <f t="shared" si="35"/>
        <v>209.25</v>
      </c>
      <c r="J1091" s="87"/>
    </row>
    <row r="1092" spans="1:10">
      <c r="A1092" s="185"/>
      <c r="B1092" s="172"/>
      <c r="C1092" s="172" t="s">
        <v>667</v>
      </c>
      <c r="D1092" s="205" t="s">
        <v>651</v>
      </c>
      <c r="E1092" s="172"/>
      <c r="F1092" s="87"/>
      <c r="G1092" s="178">
        <v>36.729999999999997</v>
      </c>
      <c r="H1092" s="178">
        <v>3.5</v>
      </c>
      <c r="I1092" s="178">
        <f t="shared" si="35"/>
        <v>128.55499999999998</v>
      </c>
      <c r="J1092" s="87"/>
    </row>
    <row r="1093" spans="1:10">
      <c r="A1093" s="185"/>
      <c r="B1093" s="172"/>
      <c r="C1093" s="172" t="s">
        <v>667</v>
      </c>
      <c r="D1093" s="205" t="s">
        <v>652</v>
      </c>
      <c r="E1093" s="172"/>
      <c r="F1093" s="87"/>
      <c r="G1093" s="178">
        <v>36.729999999999997</v>
      </c>
      <c r="H1093" s="178">
        <v>3.5</v>
      </c>
      <c r="I1093" s="178">
        <f t="shared" si="35"/>
        <v>128.55499999999998</v>
      </c>
      <c r="J1093" s="87"/>
    </row>
    <row r="1094" spans="1:10">
      <c r="A1094" s="185"/>
      <c r="B1094" s="172"/>
      <c r="C1094" s="172" t="s">
        <v>667</v>
      </c>
      <c r="D1094" s="206" t="s">
        <v>653</v>
      </c>
      <c r="E1094" s="207"/>
      <c r="F1094" s="208"/>
      <c r="G1094" s="209">
        <v>16.46</v>
      </c>
      <c r="H1094" s="178">
        <v>1.5</v>
      </c>
      <c r="I1094" s="178">
        <f t="shared" si="35"/>
        <v>24.69</v>
      </c>
      <c r="J1094" s="87"/>
    </row>
    <row r="1095" spans="1:10">
      <c r="A1095" s="185"/>
      <c r="B1095" s="172"/>
      <c r="C1095" s="172" t="s">
        <v>667</v>
      </c>
      <c r="D1095" s="206" t="s">
        <v>654</v>
      </c>
      <c r="E1095" s="207"/>
      <c r="F1095" s="208"/>
      <c r="G1095" s="209">
        <v>7.46</v>
      </c>
      <c r="H1095" s="178">
        <v>1.5</v>
      </c>
      <c r="I1095" s="178">
        <f t="shared" si="35"/>
        <v>11.19</v>
      </c>
      <c r="J1095" s="87"/>
    </row>
    <row r="1096" spans="1:10">
      <c r="A1096" s="185"/>
      <c r="B1096" s="172"/>
      <c r="C1096" s="172" t="s">
        <v>667</v>
      </c>
      <c r="D1096" s="205" t="s">
        <v>655</v>
      </c>
      <c r="E1096" s="172"/>
      <c r="F1096" s="87"/>
      <c r="G1096" s="178">
        <v>16.600000000000001</v>
      </c>
      <c r="H1096" s="178">
        <v>3.5</v>
      </c>
      <c r="I1096" s="178">
        <f t="shared" si="35"/>
        <v>58.100000000000009</v>
      </c>
      <c r="J1096" s="87"/>
    </row>
    <row r="1097" spans="1:10">
      <c r="A1097" s="185"/>
      <c r="B1097" s="172"/>
      <c r="C1097" s="172" t="s">
        <v>667</v>
      </c>
      <c r="D1097" s="206" t="s">
        <v>656</v>
      </c>
      <c r="E1097" s="207"/>
      <c r="F1097" s="208"/>
      <c r="G1097" s="209">
        <v>9.6</v>
      </c>
      <c r="H1097" s="178">
        <v>1.5</v>
      </c>
      <c r="I1097" s="178">
        <f t="shared" si="35"/>
        <v>14.399999999999999</v>
      </c>
      <c r="J1097" s="87"/>
    </row>
    <row r="1098" spans="1:10">
      <c r="A1098" s="185"/>
      <c r="B1098" s="172"/>
      <c r="C1098" s="172" t="s">
        <v>667</v>
      </c>
      <c r="D1098" s="205" t="s">
        <v>657</v>
      </c>
      <c r="E1098" s="172"/>
      <c r="F1098" s="87"/>
      <c r="G1098" s="178">
        <v>90.4</v>
      </c>
      <c r="H1098" s="178">
        <v>7.5</v>
      </c>
      <c r="I1098" s="178">
        <f t="shared" si="35"/>
        <v>678</v>
      </c>
      <c r="J1098" s="87"/>
    </row>
    <row r="1099" spans="1:10">
      <c r="A1099" s="185"/>
      <c r="B1099" s="172"/>
      <c r="C1099" s="172" t="s">
        <v>667</v>
      </c>
      <c r="D1099" s="206" t="s">
        <v>658</v>
      </c>
      <c r="E1099" s="207"/>
      <c r="F1099" s="208"/>
      <c r="G1099" s="209">
        <v>46.48</v>
      </c>
      <c r="H1099" s="178">
        <v>1.5</v>
      </c>
      <c r="I1099" s="178">
        <f t="shared" si="35"/>
        <v>69.72</v>
      </c>
      <c r="J1099" s="87"/>
    </row>
    <row r="1100" spans="1:10">
      <c r="A1100" s="185"/>
      <c r="B1100" s="172"/>
      <c r="C1100" s="172" t="s">
        <v>667</v>
      </c>
      <c r="D1100" s="206" t="s">
        <v>659</v>
      </c>
      <c r="E1100" s="207"/>
      <c r="F1100" s="208"/>
      <c r="G1100" s="209">
        <v>46.48</v>
      </c>
      <c r="H1100" s="178">
        <v>1.5</v>
      </c>
      <c r="I1100" s="178">
        <f t="shared" si="35"/>
        <v>69.72</v>
      </c>
      <c r="J1100" s="87"/>
    </row>
    <row r="1101" spans="1:10">
      <c r="A1101" s="185"/>
      <c r="B1101" s="172"/>
      <c r="C1101" s="172" t="s">
        <v>667</v>
      </c>
      <c r="D1101" s="206" t="s">
        <v>661</v>
      </c>
      <c r="E1101" s="207"/>
      <c r="F1101" s="208"/>
      <c r="G1101" s="209">
        <v>7.7</v>
      </c>
      <c r="H1101" s="178">
        <v>1.5</v>
      </c>
      <c r="I1101" s="178">
        <f t="shared" si="35"/>
        <v>11.55</v>
      </c>
      <c r="J1101" s="87"/>
    </row>
    <row r="1102" spans="1:10">
      <c r="A1102" s="185"/>
      <c r="B1102" s="172"/>
      <c r="C1102" s="172" t="s">
        <v>667</v>
      </c>
      <c r="D1102" s="206" t="s">
        <v>660</v>
      </c>
      <c r="E1102" s="207"/>
      <c r="F1102" s="208"/>
      <c r="G1102" s="209">
        <v>7.7</v>
      </c>
      <c r="H1102" s="178">
        <v>1.5</v>
      </c>
      <c r="I1102" s="178">
        <f t="shared" si="35"/>
        <v>11.55</v>
      </c>
      <c r="J1102" s="87"/>
    </row>
    <row r="1103" spans="1:10">
      <c r="A1103" s="295"/>
      <c r="B1103" s="296"/>
      <c r="C1103" s="296"/>
      <c r="D1103" s="296"/>
      <c r="E1103" s="296"/>
      <c r="F1103" s="296"/>
      <c r="G1103" s="296"/>
      <c r="H1103" s="296"/>
      <c r="I1103" s="296"/>
      <c r="J1103" s="298"/>
    </row>
    <row r="1104" spans="1:10" ht="45.75" customHeight="1">
      <c r="A1104" s="185" t="s">
        <v>179</v>
      </c>
      <c r="B1104" s="172" t="s">
        <v>180</v>
      </c>
      <c r="C1104" s="172" t="s">
        <v>51</v>
      </c>
      <c r="D1104" s="173" t="s">
        <v>181</v>
      </c>
      <c r="E1104" s="172" t="s">
        <v>44</v>
      </c>
      <c r="F1104" s="87"/>
      <c r="G1104" s="87" t="s">
        <v>666</v>
      </c>
      <c r="H1104" s="87" t="s">
        <v>600</v>
      </c>
      <c r="I1104" s="87" t="s">
        <v>602</v>
      </c>
      <c r="J1104" s="87" t="s">
        <v>599</v>
      </c>
    </row>
    <row r="1105" spans="1:10">
      <c r="A1105" s="185"/>
      <c r="B1105" s="172"/>
      <c r="C1105" s="172" t="s">
        <v>667</v>
      </c>
      <c r="D1105" s="206" t="s">
        <v>646</v>
      </c>
      <c r="E1105" s="207"/>
      <c r="F1105" s="208"/>
      <c r="G1105" s="209">
        <v>21.8</v>
      </c>
      <c r="H1105" s="178">
        <v>2</v>
      </c>
      <c r="I1105" s="178">
        <f t="shared" ref="I1105:I1113" si="36">G1105*H1105</f>
        <v>43.6</v>
      </c>
      <c r="J1105" s="242">
        <f>SUM(I1105:I1113)</f>
        <v>370.95999999999992</v>
      </c>
    </row>
    <row r="1106" spans="1:10">
      <c r="A1106" s="185"/>
      <c r="B1106" s="172"/>
      <c r="C1106" s="172" t="s">
        <v>667</v>
      </c>
      <c r="D1106" s="206" t="s">
        <v>648</v>
      </c>
      <c r="E1106" s="207"/>
      <c r="F1106" s="208"/>
      <c r="G1106" s="209">
        <v>21.8</v>
      </c>
      <c r="H1106" s="178">
        <v>2</v>
      </c>
      <c r="I1106" s="178">
        <f t="shared" si="36"/>
        <v>43.6</v>
      </c>
      <c r="J1106" s="87"/>
    </row>
    <row r="1107" spans="1:10">
      <c r="A1107" s="185"/>
      <c r="B1107" s="172"/>
      <c r="C1107" s="172" t="s">
        <v>667</v>
      </c>
      <c r="D1107" s="206" t="s">
        <v>653</v>
      </c>
      <c r="E1107" s="207"/>
      <c r="F1107" s="208"/>
      <c r="G1107" s="209">
        <v>16.46</v>
      </c>
      <c r="H1107" s="178">
        <v>2</v>
      </c>
      <c r="I1107" s="178">
        <f t="shared" si="36"/>
        <v>32.92</v>
      </c>
      <c r="J1107" s="87"/>
    </row>
    <row r="1108" spans="1:10">
      <c r="A1108" s="185"/>
      <c r="B1108" s="172"/>
      <c r="C1108" s="172" t="s">
        <v>667</v>
      </c>
      <c r="D1108" s="206" t="s">
        <v>654</v>
      </c>
      <c r="E1108" s="207"/>
      <c r="F1108" s="208"/>
      <c r="G1108" s="209">
        <v>7.46</v>
      </c>
      <c r="H1108" s="178">
        <v>2</v>
      </c>
      <c r="I1108" s="178">
        <f t="shared" si="36"/>
        <v>14.92</v>
      </c>
      <c r="J1108" s="87"/>
    </row>
    <row r="1109" spans="1:10">
      <c r="A1109" s="185"/>
      <c r="B1109" s="172"/>
      <c r="C1109" s="172" t="s">
        <v>667</v>
      </c>
      <c r="D1109" s="206" t="s">
        <v>656</v>
      </c>
      <c r="E1109" s="207"/>
      <c r="F1109" s="208"/>
      <c r="G1109" s="209">
        <v>9.6</v>
      </c>
      <c r="H1109" s="178">
        <v>2</v>
      </c>
      <c r="I1109" s="178">
        <f t="shared" si="36"/>
        <v>19.2</v>
      </c>
      <c r="J1109" s="87"/>
    </row>
    <row r="1110" spans="1:10">
      <c r="A1110" s="185"/>
      <c r="B1110" s="172"/>
      <c r="C1110" s="172" t="s">
        <v>667</v>
      </c>
      <c r="D1110" s="206" t="s">
        <v>658</v>
      </c>
      <c r="E1110" s="207"/>
      <c r="F1110" s="208"/>
      <c r="G1110" s="209">
        <v>46.48</v>
      </c>
      <c r="H1110" s="178">
        <v>2</v>
      </c>
      <c r="I1110" s="178">
        <f t="shared" si="36"/>
        <v>92.96</v>
      </c>
      <c r="J1110" s="87"/>
    </row>
    <row r="1111" spans="1:10">
      <c r="A1111" s="185"/>
      <c r="B1111" s="172"/>
      <c r="C1111" s="172" t="s">
        <v>667</v>
      </c>
      <c r="D1111" s="206" t="s">
        <v>659</v>
      </c>
      <c r="E1111" s="207"/>
      <c r="F1111" s="208"/>
      <c r="G1111" s="209">
        <v>46.48</v>
      </c>
      <c r="H1111" s="178">
        <v>2</v>
      </c>
      <c r="I1111" s="178">
        <f t="shared" si="36"/>
        <v>92.96</v>
      </c>
      <c r="J1111" s="87"/>
    </row>
    <row r="1112" spans="1:10">
      <c r="A1112" s="185"/>
      <c r="B1112" s="172"/>
      <c r="C1112" s="172" t="s">
        <v>667</v>
      </c>
      <c r="D1112" s="206" t="s">
        <v>661</v>
      </c>
      <c r="E1112" s="207"/>
      <c r="F1112" s="208"/>
      <c r="G1112" s="209">
        <v>7.7</v>
      </c>
      <c r="H1112" s="178">
        <v>2</v>
      </c>
      <c r="I1112" s="178">
        <f t="shared" si="36"/>
        <v>15.4</v>
      </c>
      <c r="J1112" s="87"/>
    </row>
    <row r="1113" spans="1:10">
      <c r="A1113" s="185"/>
      <c r="B1113" s="172"/>
      <c r="C1113" s="172" t="s">
        <v>667</v>
      </c>
      <c r="D1113" s="206" t="s">
        <v>660</v>
      </c>
      <c r="E1113" s="207"/>
      <c r="F1113" s="208"/>
      <c r="G1113" s="209">
        <v>7.7</v>
      </c>
      <c r="H1113" s="178">
        <v>2</v>
      </c>
      <c r="I1113" s="178">
        <f t="shared" si="36"/>
        <v>15.4</v>
      </c>
      <c r="J1113" s="87"/>
    </row>
    <row r="1114" spans="1:10">
      <c r="A1114" s="295"/>
      <c r="B1114" s="296"/>
      <c r="C1114" s="296"/>
      <c r="D1114" s="296"/>
      <c r="E1114" s="296"/>
      <c r="F1114" s="296"/>
      <c r="G1114" s="296"/>
      <c r="H1114" s="296"/>
      <c r="I1114" s="296"/>
      <c r="J1114" s="298"/>
    </row>
    <row r="1115" spans="1:10">
      <c r="A1115" s="186" t="s">
        <v>182</v>
      </c>
      <c r="B1115" s="157"/>
      <c r="C1115" s="157"/>
      <c r="D1115" s="158" t="s">
        <v>183</v>
      </c>
      <c r="E1115" s="157"/>
      <c r="F1115" s="152"/>
      <c r="G1115" s="152"/>
      <c r="H1115" s="152"/>
      <c r="I1115" s="153"/>
      <c r="J1115" s="154"/>
    </row>
    <row r="1116" spans="1:10">
      <c r="A1116" s="185" t="s">
        <v>184</v>
      </c>
      <c r="B1116" s="172" t="s">
        <v>171</v>
      </c>
      <c r="C1116" s="172" t="s">
        <v>51</v>
      </c>
      <c r="D1116" s="173" t="s">
        <v>172</v>
      </c>
      <c r="E1116" s="172" t="s">
        <v>44</v>
      </c>
      <c r="F1116" s="87"/>
      <c r="G1116" s="87" t="s">
        <v>666</v>
      </c>
      <c r="H1116" s="87" t="s">
        <v>600</v>
      </c>
      <c r="I1116" s="87" t="s">
        <v>602</v>
      </c>
      <c r="J1116" s="87" t="s">
        <v>599</v>
      </c>
    </row>
    <row r="1117" spans="1:10">
      <c r="A1117" s="185"/>
      <c r="B1117" s="172"/>
      <c r="C1117" s="172"/>
      <c r="D1117" s="211" t="s">
        <v>667</v>
      </c>
      <c r="E1117" s="172"/>
      <c r="F1117" s="87"/>
      <c r="G1117" s="178">
        <v>152.07</v>
      </c>
      <c r="H1117" s="178">
        <v>3.65</v>
      </c>
      <c r="I1117" s="178">
        <f>G1117*H1117</f>
        <v>555.05549999999994</v>
      </c>
      <c r="J1117" s="242">
        <f>SUM(I1117:I1118)</f>
        <v>752.74649999999997</v>
      </c>
    </row>
    <row r="1118" spans="1:10">
      <c r="A1118" s="185"/>
      <c r="B1118" s="172"/>
      <c r="C1118" s="172"/>
      <c r="D1118" s="211" t="s">
        <v>668</v>
      </c>
      <c r="E1118" s="172"/>
      <c r="F1118" s="87"/>
      <c r="G1118" s="178">
        <v>152.07</v>
      </c>
      <c r="H1118" s="178">
        <v>1.3</v>
      </c>
      <c r="I1118" s="178">
        <f>G1118*H1118</f>
        <v>197.691</v>
      </c>
      <c r="J1118" s="178"/>
    </row>
    <row r="1119" spans="1:10">
      <c r="A1119" s="295"/>
      <c r="B1119" s="296"/>
      <c r="C1119" s="296"/>
      <c r="D1119" s="296"/>
      <c r="E1119" s="296"/>
      <c r="F1119" s="296"/>
      <c r="G1119" s="296"/>
      <c r="H1119" s="296"/>
      <c r="I1119" s="296"/>
      <c r="J1119" s="298"/>
    </row>
    <row r="1120" spans="1:10">
      <c r="A1120" s="185" t="s">
        <v>185</v>
      </c>
      <c r="B1120" s="172" t="s">
        <v>174</v>
      </c>
      <c r="C1120" s="172" t="s">
        <v>51</v>
      </c>
      <c r="D1120" s="173" t="s">
        <v>175</v>
      </c>
      <c r="E1120" s="172" t="s">
        <v>44</v>
      </c>
      <c r="F1120" s="87"/>
      <c r="G1120" s="87" t="s">
        <v>666</v>
      </c>
      <c r="H1120" s="87" t="s">
        <v>600</v>
      </c>
      <c r="I1120" s="87" t="s">
        <v>602</v>
      </c>
      <c r="J1120" s="87" t="s">
        <v>599</v>
      </c>
    </row>
    <row r="1121" spans="1:10">
      <c r="A1121" s="185"/>
      <c r="B1121" s="172"/>
      <c r="C1121" s="172"/>
      <c r="D1121" s="211" t="s">
        <v>667</v>
      </c>
      <c r="E1121" s="172"/>
      <c r="F1121" s="87"/>
      <c r="G1121" s="178">
        <v>152.07</v>
      </c>
      <c r="H1121" s="178">
        <v>3.65</v>
      </c>
      <c r="I1121" s="178">
        <f>G1121*H1121</f>
        <v>555.05549999999994</v>
      </c>
      <c r="J1121" s="242">
        <f>SUM(I1121:I1122)</f>
        <v>752.74649999999997</v>
      </c>
    </row>
    <row r="1122" spans="1:10">
      <c r="A1122" s="185"/>
      <c r="B1122" s="172"/>
      <c r="C1122" s="172"/>
      <c r="D1122" s="211" t="s">
        <v>668</v>
      </c>
      <c r="E1122" s="172"/>
      <c r="F1122" s="87"/>
      <c r="G1122" s="178">
        <v>152.07</v>
      </c>
      <c r="H1122" s="178">
        <v>1.3</v>
      </c>
      <c r="I1122" s="178">
        <f>G1122*H1122</f>
        <v>197.691</v>
      </c>
      <c r="J1122" s="178"/>
    </row>
    <row r="1123" spans="1:10">
      <c r="A1123" s="295"/>
      <c r="B1123" s="296"/>
      <c r="C1123" s="296"/>
      <c r="D1123" s="296"/>
      <c r="E1123" s="296"/>
      <c r="F1123" s="296"/>
      <c r="G1123" s="296"/>
      <c r="H1123" s="296"/>
      <c r="I1123" s="296"/>
      <c r="J1123" s="298"/>
    </row>
    <row r="1124" spans="1:10">
      <c r="A1124" s="185" t="s">
        <v>186</v>
      </c>
      <c r="B1124" s="172" t="s">
        <v>177</v>
      </c>
      <c r="C1124" s="172" t="s">
        <v>51</v>
      </c>
      <c r="D1124" s="173" t="s">
        <v>178</v>
      </c>
      <c r="E1124" s="172" t="s">
        <v>44</v>
      </c>
      <c r="F1124" s="87"/>
      <c r="G1124" s="87" t="s">
        <v>666</v>
      </c>
      <c r="H1124" s="87" t="s">
        <v>600</v>
      </c>
      <c r="I1124" s="87" t="s">
        <v>602</v>
      </c>
      <c r="J1124" s="87" t="s">
        <v>599</v>
      </c>
    </row>
    <row r="1125" spans="1:10">
      <c r="A1125" s="185"/>
      <c r="B1125" s="172"/>
      <c r="C1125" s="172"/>
      <c r="D1125" s="211" t="s">
        <v>667</v>
      </c>
      <c r="E1125" s="172"/>
      <c r="F1125" s="87"/>
      <c r="G1125" s="178">
        <v>152.07</v>
      </c>
      <c r="H1125" s="178">
        <v>3.65</v>
      </c>
      <c r="I1125" s="178">
        <f>G1125*H1125</f>
        <v>555.05549999999994</v>
      </c>
      <c r="J1125" s="242">
        <f>SUM(I1125:I1126)</f>
        <v>752.74649999999997</v>
      </c>
    </row>
    <row r="1126" spans="1:10">
      <c r="A1126" s="185"/>
      <c r="B1126" s="172"/>
      <c r="C1126" s="172"/>
      <c r="D1126" s="211" t="s">
        <v>668</v>
      </c>
      <c r="E1126" s="172"/>
      <c r="F1126" s="87"/>
      <c r="G1126" s="178">
        <v>152.07</v>
      </c>
      <c r="H1126" s="178">
        <v>1.3</v>
      </c>
      <c r="I1126" s="178">
        <f>G1126*H1126</f>
        <v>197.691</v>
      </c>
      <c r="J1126" s="178"/>
    </row>
    <row r="1127" spans="1:10">
      <c r="A1127" s="295"/>
      <c r="B1127" s="296"/>
      <c r="C1127" s="296"/>
      <c r="D1127" s="296"/>
      <c r="E1127" s="296"/>
      <c r="F1127" s="296"/>
      <c r="G1127" s="296"/>
      <c r="H1127" s="296"/>
      <c r="I1127" s="296"/>
      <c r="J1127" s="298"/>
    </row>
    <row r="1128" spans="1:10">
      <c r="A1128" s="186" t="s">
        <v>187</v>
      </c>
      <c r="B1128" s="157"/>
      <c r="C1128" s="157"/>
      <c r="D1128" s="158" t="s">
        <v>188</v>
      </c>
      <c r="E1128" s="157"/>
      <c r="F1128" s="152"/>
      <c r="G1128" s="152"/>
      <c r="H1128" s="152"/>
      <c r="I1128" s="153"/>
      <c r="J1128" s="154"/>
    </row>
    <row r="1129" spans="1:10">
      <c r="A1129" s="185" t="s">
        <v>189</v>
      </c>
      <c r="B1129" s="172" t="s">
        <v>171</v>
      </c>
      <c r="C1129" s="172" t="s">
        <v>51</v>
      </c>
      <c r="D1129" s="173" t="s">
        <v>172</v>
      </c>
      <c r="E1129" s="172" t="s">
        <v>44</v>
      </c>
      <c r="F1129" s="87"/>
      <c r="G1129" s="87" t="s">
        <v>602</v>
      </c>
      <c r="H1129" s="87" t="s">
        <v>599</v>
      </c>
      <c r="I1129" s="87"/>
      <c r="J1129" s="87"/>
    </row>
    <row r="1130" spans="1:10">
      <c r="A1130" s="185"/>
      <c r="B1130" s="172"/>
      <c r="C1130" s="172" t="s">
        <v>667</v>
      </c>
      <c r="D1130" s="204" t="s">
        <v>642</v>
      </c>
      <c r="E1130" s="172"/>
      <c r="F1130" s="87"/>
      <c r="G1130" s="178">
        <v>22.99</v>
      </c>
      <c r="H1130" s="242">
        <f>SUM(G1130:G1148)</f>
        <v>699.34</v>
      </c>
      <c r="I1130" s="87"/>
      <c r="J1130" s="87"/>
    </row>
    <row r="1131" spans="1:10">
      <c r="A1131" s="185"/>
      <c r="B1131" s="172"/>
      <c r="C1131" s="172" t="s">
        <v>667</v>
      </c>
      <c r="D1131" s="204" t="s">
        <v>643</v>
      </c>
      <c r="E1131" s="172"/>
      <c r="F1131" s="87"/>
      <c r="G1131" s="178">
        <v>13.22</v>
      </c>
      <c r="H1131" s="87"/>
      <c r="I1131" s="87"/>
      <c r="J1131" s="87"/>
    </row>
    <row r="1132" spans="1:10">
      <c r="A1132" s="185"/>
      <c r="B1132" s="172"/>
      <c r="C1132" s="172" t="s">
        <v>667</v>
      </c>
      <c r="D1132" s="204" t="s">
        <v>644</v>
      </c>
      <c r="E1132" s="172"/>
      <c r="F1132" s="87"/>
      <c r="G1132" s="178">
        <v>10.27</v>
      </c>
      <c r="H1132" s="87"/>
      <c r="I1132" s="87"/>
      <c r="J1132" s="87"/>
    </row>
    <row r="1133" spans="1:10">
      <c r="A1133" s="185"/>
      <c r="B1133" s="172"/>
      <c r="C1133" s="172" t="s">
        <v>667</v>
      </c>
      <c r="D1133" s="204" t="s">
        <v>645</v>
      </c>
      <c r="E1133" s="172"/>
      <c r="F1133" s="87"/>
      <c r="G1133" s="178">
        <v>8</v>
      </c>
      <c r="H1133" s="87"/>
      <c r="I1133" s="87"/>
      <c r="J1133" s="87"/>
    </row>
    <row r="1134" spans="1:10">
      <c r="A1134" s="185"/>
      <c r="B1134" s="172"/>
      <c r="C1134" s="172" t="s">
        <v>667</v>
      </c>
      <c r="D1134" s="206" t="s">
        <v>646</v>
      </c>
      <c r="E1134" s="172"/>
      <c r="F1134" s="87"/>
      <c r="G1134" s="178">
        <v>19.62</v>
      </c>
      <c r="H1134" s="87"/>
      <c r="I1134" s="87"/>
      <c r="J1134" s="87"/>
    </row>
    <row r="1135" spans="1:10">
      <c r="A1135" s="185"/>
      <c r="B1135" s="172"/>
      <c r="C1135" s="172" t="s">
        <v>667</v>
      </c>
      <c r="D1135" s="205" t="s">
        <v>647</v>
      </c>
      <c r="E1135" s="172"/>
      <c r="F1135" s="87"/>
      <c r="G1135" s="178">
        <v>239.72</v>
      </c>
      <c r="H1135" s="87"/>
      <c r="I1135" s="87"/>
      <c r="J1135" s="87"/>
    </row>
    <row r="1136" spans="1:10">
      <c r="A1136" s="185"/>
      <c r="B1136" s="172"/>
      <c r="C1136" s="172" t="s">
        <v>667</v>
      </c>
      <c r="D1136" s="206" t="s">
        <v>648</v>
      </c>
      <c r="E1136" s="172"/>
      <c r="F1136" s="87"/>
      <c r="G1136" s="178">
        <v>19.62</v>
      </c>
      <c r="H1136" s="87"/>
      <c r="I1136" s="87"/>
      <c r="J1136" s="87"/>
    </row>
    <row r="1137" spans="1:10">
      <c r="A1137" s="185"/>
      <c r="B1137" s="172"/>
      <c r="C1137" s="172" t="s">
        <v>667</v>
      </c>
      <c r="D1137" s="205" t="s">
        <v>649</v>
      </c>
      <c r="E1137" s="172"/>
      <c r="F1137" s="87"/>
      <c r="G1137" s="178">
        <v>8</v>
      </c>
      <c r="H1137" s="87"/>
      <c r="I1137" s="87"/>
      <c r="J1137" s="87"/>
    </row>
    <row r="1138" spans="1:10">
      <c r="A1138" s="185"/>
      <c r="B1138" s="172"/>
      <c r="C1138" s="172" t="s">
        <v>667</v>
      </c>
      <c r="D1138" s="205" t="s">
        <v>650</v>
      </c>
      <c r="E1138" s="172"/>
      <c r="F1138" s="87"/>
      <c r="G1138" s="178">
        <v>134.75</v>
      </c>
      <c r="H1138" s="87"/>
      <c r="I1138" s="87"/>
      <c r="J1138" s="87"/>
    </row>
    <row r="1139" spans="1:10">
      <c r="A1139" s="185"/>
      <c r="B1139" s="172"/>
      <c r="C1139" s="172" t="s">
        <v>667</v>
      </c>
      <c r="D1139" s="205" t="s">
        <v>651</v>
      </c>
      <c r="E1139" s="172"/>
      <c r="F1139" s="87"/>
      <c r="G1139" s="178">
        <v>46.71</v>
      </c>
      <c r="H1139" s="87"/>
      <c r="I1139" s="87"/>
      <c r="J1139" s="87"/>
    </row>
    <row r="1140" spans="1:10">
      <c r="A1140" s="185"/>
      <c r="B1140" s="172"/>
      <c r="C1140" s="172" t="s">
        <v>667</v>
      </c>
      <c r="D1140" s="205" t="s">
        <v>652</v>
      </c>
      <c r="E1140" s="172"/>
      <c r="F1140" s="87"/>
      <c r="G1140" s="178">
        <v>46.71</v>
      </c>
      <c r="H1140" s="87"/>
      <c r="I1140" s="87"/>
      <c r="J1140" s="87"/>
    </row>
    <row r="1141" spans="1:10">
      <c r="A1141" s="185"/>
      <c r="B1141" s="172"/>
      <c r="C1141" s="172" t="s">
        <v>667</v>
      </c>
      <c r="D1141" s="206" t="s">
        <v>653</v>
      </c>
      <c r="E1141" s="172"/>
      <c r="F1141" s="87"/>
      <c r="G1141" s="178">
        <v>15.55</v>
      </c>
      <c r="H1141" s="87"/>
      <c r="I1141" s="87"/>
      <c r="J1141" s="87"/>
    </row>
    <row r="1142" spans="1:10">
      <c r="A1142" s="185"/>
      <c r="B1142" s="172"/>
      <c r="C1142" s="172" t="s">
        <v>667</v>
      </c>
      <c r="D1142" s="206" t="s">
        <v>654</v>
      </c>
      <c r="E1142" s="172"/>
      <c r="F1142" s="87"/>
      <c r="G1142" s="178">
        <v>3.48</v>
      </c>
      <c r="H1142" s="87"/>
      <c r="I1142" s="87"/>
      <c r="J1142" s="87"/>
    </row>
    <row r="1143" spans="1:10">
      <c r="A1143" s="185"/>
      <c r="B1143" s="172"/>
      <c r="C1143" s="172" t="s">
        <v>667</v>
      </c>
      <c r="D1143" s="205" t="s">
        <v>655</v>
      </c>
      <c r="E1143" s="172"/>
      <c r="F1143" s="87"/>
      <c r="G1143" s="178">
        <v>15.45</v>
      </c>
      <c r="H1143" s="87"/>
      <c r="I1143" s="87"/>
      <c r="J1143" s="87"/>
    </row>
    <row r="1144" spans="1:10">
      <c r="A1144" s="185"/>
      <c r="B1144" s="172"/>
      <c r="C1144" s="172" t="s">
        <v>667</v>
      </c>
      <c r="D1144" s="206" t="s">
        <v>656</v>
      </c>
      <c r="E1144" s="172"/>
      <c r="F1144" s="87"/>
      <c r="G1144" s="178">
        <v>4.55</v>
      </c>
      <c r="H1144" s="87"/>
      <c r="I1144" s="87"/>
      <c r="J1144" s="87"/>
    </row>
    <row r="1145" spans="1:10">
      <c r="A1145" s="185"/>
      <c r="B1145" s="172"/>
      <c r="C1145" s="172" t="s">
        <v>667</v>
      </c>
      <c r="D1145" s="206" t="s">
        <v>658</v>
      </c>
      <c r="E1145" s="172"/>
      <c r="F1145" s="87"/>
      <c r="G1145" s="178">
        <v>41.65</v>
      </c>
      <c r="H1145" s="87"/>
      <c r="I1145" s="87"/>
      <c r="J1145" s="87"/>
    </row>
    <row r="1146" spans="1:10">
      <c r="A1146" s="185"/>
      <c r="B1146" s="172"/>
      <c r="C1146" s="172" t="s">
        <v>667</v>
      </c>
      <c r="D1146" s="206" t="s">
        <v>659</v>
      </c>
      <c r="E1146" s="172"/>
      <c r="F1146" s="87"/>
      <c r="G1146" s="178">
        <v>41.65</v>
      </c>
      <c r="H1146" s="87"/>
      <c r="I1146" s="87"/>
      <c r="J1146" s="87"/>
    </row>
    <row r="1147" spans="1:10">
      <c r="A1147" s="185"/>
      <c r="B1147" s="172"/>
      <c r="C1147" s="172" t="s">
        <v>667</v>
      </c>
      <c r="D1147" s="206" t="s">
        <v>661</v>
      </c>
      <c r="E1147" s="172"/>
      <c r="F1147" s="87"/>
      <c r="G1147" s="178">
        <v>3.7</v>
      </c>
      <c r="H1147" s="87"/>
      <c r="I1147" s="87"/>
      <c r="J1147" s="87"/>
    </row>
    <row r="1148" spans="1:10">
      <c r="A1148" s="185"/>
      <c r="B1148" s="172"/>
      <c r="C1148" s="172" t="s">
        <v>667</v>
      </c>
      <c r="D1148" s="206" t="s">
        <v>660</v>
      </c>
      <c r="E1148" s="172"/>
      <c r="F1148" s="87"/>
      <c r="G1148" s="178">
        <v>3.7</v>
      </c>
      <c r="H1148" s="87"/>
      <c r="I1148" s="87"/>
      <c r="J1148" s="87"/>
    </row>
    <row r="1149" spans="1:10">
      <c r="A1149" s="295"/>
      <c r="B1149" s="296"/>
      <c r="C1149" s="296"/>
      <c r="D1149" s="296"/>
      <c r="E1149" s="296"/>
      <c r="F1149" s="296"/>
      <c r="G1149" s="296"/>
      <c r="H1149" s="296"/>
      <c r="I1149" s="296"/>
      <c r="J1149" s="298"/>
    </row>
    <row r="1150" spans="1:10">
      <c r="A1150" s="185" t="s">
        <v>190</v>
      </c>
      <c r="B1150" s="172" t="s">
        <v>174</v>
      </c>
      <c r="C1150" s="172" t="s">
        <v>51</v>
      </c>
      <c r="D1150" s="173" t="s">
        <v>175</v>
      </c>
      <c r="E1150" s="172" t="s">
        <v>44</v>
      </c>
      <c r="F1150" s="87"/>
      <c r="G1150" s="87" t="s">
        <v>602</v>
      </c>
      <c r="H1150" s="87" t="s">
        <v>599</v>
      </c>
      <c r="I1150" s="87"/>
      <c r="J1150" s="87"/>
    </row>
    <row r="1151" spans="1:10">
      <c r="A1151" s="185"/>
      <c r="B1151" s="172"/>
      <c r="C1151" s="172" t="s">
        <v>667</v>
      </c>
      <c r="D1151" s="204" t="s">
        <v>642</v>
      </c>
      <c r="E1151" s="172"/>
      <c r="F1151" s="87"/>
      <c r="G1151" s="178">
        <v>22.99</v>
      </c>
      <c r="H1151" s="242">
        <f>SUM(G1151:G1169)</f>
        <v>699.34</v>
      </c>
      <c r="I1151" s="87"/>
      <c r="J1151" s="87"/>
    </row>
    <row r="1152" spans="1:10">
      <c r="A1152" s="185"/>
      <c r="B1152" s="172"/>
      <c r="C1152" s="172" t="s">
        <v>667</v>
      </c>
      <c r="D1152" s="204" t="s">
        <v>643</v>
      </c>
      <c r="E1152" s="172"/>
      <c r="F1152" s="87"/>
      <c r="G1152" s="178">
        <v>13.22</v>
      </c>
      <c r="H1152" s="87"/>
      <c r="I1152" s="87"/>
      <c r="J1152" s="87"/>
    </row>
    <row r="1153" spans="1:10">
      <c r="A1153" s="185"/>
      <c r="B1153" s="172"/>
      <c r="C1153" s="172" t="s">
        <v>667</v>
      </c>
      <c r="D1153" s="204" t="s">
        <v>644</v>
      </c>
      <c r="E1153" s="172"/>
      <c r="F1153" s="87"/>
      <c r="G1153" s="178">
        <v>10.27</v>
      </c>
      <c r="H1153" s="87"/>
      <c r="I1153" s="87"/>
      <c r="J1153" s="87"/>
    </row>
    <row r="1154" spans="1:10">
      <c r="A1154" s="185"/>
      <c r="B1154" s="172"/>
      <c r="C1154" s="172" t="s">
        <v>667</v>
      </c>
      <c r="D1154" s="204" t="s">
        <v>645</v>
      </c>
      <c r="E1154" s="172"/>
      <c r="F1154" s="87"/>
      <c r="G1154" s="178">
        <v>8</v>
      </c>
      <c r="H1154" s="87"/>
      <c r="I1154" s="87"/>
      <c r="J1154" s="87"/>
    </row>
    <row r="1155" spans="1:10">
      <c r="A1155" s="185"/>
      <c r="B1155" s="172"/>
      <c r="C1155" s="172" t="s">
        <v>667</v>
      </c>
      <c r="D1155" s="206" t="s">
        <v>646</v>
      </c>
      <c r="E1155" s="172"/>
      <c r="F1155" s="87"/>
      <c r="G1155" s="178">
        <v>19.62</v>
      </c>
      <c r="H1155" s="87"/>
      <c r="I1155" s="87"/>
      <c r="J1155" s="87"/>
    </row>
    <row r="1156" spans="1:10">
      <c r="A1156" s="185"/>
      <c r="B1156" s="172"/>
      <c r="C1156" s="172" t="s">
        <v>667</v>
      </c>
      <c r="D1156" s="205" t="s">
        <v>647</v>
      </c>
      <c r="E1156" s="172"/>
      <c r="F1156" s="87"/>
      <c r="G1156" s="178">
        <v>239.72</v>
      </c>
      <c r="H1156" s="87"/>
      <c r="I1156" s="87"/>
      <c r="J1156" s="87"/>
    </row>
    <row r="1157" spans="1:10">
      <c r="A1157" s="185"/>
      <c r="B1157" s="172"/>
      <c r="C1157" s="172" t="s">
        <v>667</v>
      </c>
      <c r="D1157" s="206" t="s">
        <v>648</v>
      </c>
      <c r="E1157" s="172"/>
      <c r="F1157" s="87"/>
      <c r="G1157" s="178">
        <v>19.62</v>
      </c>
      <c r="H1157" s="87"/>
      <c r="I1157" s="87"/>
      <c r="J1157" s="87"/>
    </row>
    <row r="1158" spans="1:10">
      <c r="A1158" s="185"/>
      <c r="B1158" s="172"/>
      <c r="C1158" s="172" t="s">
        <v>667</v>
      </c>
      <c r="D1158" s="205" t="s">
        <v>649</v>
      </c>
      <c r="E1158" s="172"/>
      <c r="F1158" s="87"/>
      <c r="G1158" s="178">
        <v>8</v>
      </c>
      <c r="H1158" s="87"/>
      <c r="I1158" s="87"/>
      <c r="J1158" s="87"/>
    </row>
    <row r="1159" spans="1:10">
      <c r="A1159" s="185"/>
      <c r="B1159" s="172"/>
      <c r="C1159" s="172" t="s">
        <v>667</v>
      </c>
      <c r="D1159" s="205" t="s">
        <v>650</v>
      </c>
      <c r="E1159" s="172"/>
      <c r="F1159" s="87"/>
      <c r="G1159" s="178">
        <v>134.75</v>
      </c>
      <c r="H1159" s="87"/>
      <c r="I1159" s="87"/>
      <c r="J1159" s="87"/>
    </row>
    <row r="1160" spans="1:10">
      <c r="A1160" s="185"/>
      <c r="B1160" s="172"/>
      <c r="C1160" s="172" t="s">
        <v>667</v>
      </c>
      <c r="D1160" s="205" t="s">
        <v>651</v>
      </c>
      <c r="E1160" s="172"/>
      <c r="F1160" s="87"/>
      <c r="G1160" s="178">
        <v>46.71</v>
      </c>
      <c r="H1160" s="87"/>
      <c r="I1160" s="87"/>
      <c r="J1160" s="87"/>
    </row>
    <row r="1161" spans="1:10">
      <c r="A1161" s="185"/>
      <c r="B1161" s="172"/>
      <c r="C1161" s="172" t="s">
        <v>667</v>
      </c>
      <c r="D1161" s="205" t="s">
        <v>652</v>
      </c>
      <c r="E1161" s="172"/>
      <c r="F1161" s="87"/>
      <c r="G1161" s="178">
        <v>46.71</v>
      </c>
      <c r="H1161" s="87"/>
      <c r="I1161" s="87"/>
      <c r="J1161" s="87"/>
    </row>
    <row r="1162" spans="1:10">
      <c r="A1162" s="185"/>
      <c r="B1162" s="172"/>
      <c r="C1162" s="172" t="s">
        <v>667</v>
      </c>
      <c r="D1162" s="206" t="s">
        <v>653</v>
      </c>
      <c r="E1162" s="172"/>
      <c r="F1162" s="87"/>
      <c r="G1162" s="178">
        <v>15.55</v>
      </c>
      <c r="H1162" s="87"/>
      <c r="I1162" s="87"/>
      <c r="J1162" s="87"/>
    </row>
    <row r="1163" spans="1:10">
      <c r="A1163" s="185"/>
      <c r="B1163" s="172"/>
      <c r="C1163" s="172" t="s">
        <v>667</v>
      </c>
      <c r="D1163" s="206" t="s">
        <v>654</v>
      </c>
      <c r="E1163" s="172"/>
      <c r="F1163" s="87"/>
      <c r="G1163" s="178">
        <v>3.48</v>
      </c>
      <c r="H1163" s="87"/>
      <c r="I1163" s="87"/>
      <c r="J1163" s="87"/>
    </row>
    <row r="1164" spans="1:10">
      <c r="A1164" s="185"/>
      <c r="B1164" s="172"/>
      <c r="C1164" s="172" t="s">
        <v>667</v>
      </c>
      <c r="D1164" s="205" t="s">
        <v>655</v>
      </c>
      <c r="E1164" s="172"/>
      <c r="F1164" s="87"/>
      <c r="G1164" s="178">
        <v>15.45</v>
      </c>
      <c r="H1164" s="87"/>
      <c r="I1164" s="87"/>
      <c r="J1164" s="87"/>
    </row>
    <row r="1165" spans="1:10">
      <c r="A1165" s="185"/>
      <c r="B1165" s="172"/>
      <c r="C1165" s="172" t="s">
        <v>667</v>
      </c>
      <c r="D1165" s="206" t="s">
        <v>656</v>
      </c>
      <c r="E1165" s="172"/>
      <c r="F1165" s="87"/>
      <c r="G1165" s="178">
        <v>4.55</v>
      </c>
      <c r="H1165" s="87"/>
      <c r="I1165" s="87"/>
      <c r="J1165" s="87"/>
    </row>
    <row r="1166" spans="1:10">
      <c r="A1166" s="185"/>
      <c r="B1166" s="172"/>
      <c r="C1166" s="172" t="s">
        <v>667</v>
      </c>
      <c r="D1166" s="206" t="s">
        <v>658</v>
      </c>
      <c r="E1166" s="172"/>
      <c r="F1166" s="87"/>
      <c r="G1166" s="178">
        <v>41.65</v>
      </c>
      <c r="H1166" s="87"/>
      <c r="I1166" s="87"/>
      <c r="J1166" s="87"/>
    </row>
    <row r="1167" spans="1:10">
      <c r="A1167" s="185"/>
      <c r="B1167" s="172"/>
      <c r="C1167" s="172" t="s">
        <v>667</v>
      </c>
      <c r="D1167" s="206" t="s">
        <v>659</v>
      </c>
      <c r="E1167" s="172"/>
      <c r="F1167" s="87"/>
      <c r="G1167" s="178">
        <v>41.65</v>
      </c>
      <c r="H1167" s="87"/>
      <c r="I1167" s="87"/>
      <c r="J1167" s="87"/>
    </row>
    <row r="1168" spans="1:10">
      <c r="A1168" s="185"/>
      <c r="B1168" s="172"/>
      <c r="C1168" s="172" t="s">
        <v>667</v>
      </c>
      <c r="D1168" s="206" t="s">
        <v>661</v>
      </c>
      <c r="E1168" s="172"/>
      <c r="F1168" s="87"/>
      <c r="G1168" s="178">
        <v>3.7</v>
      </c>
      <c r="H1168" s="87"/>
      <c r="I1168" s="87"/>
      <c r="J1168" s="87"/>
    </row>
    <row r="1169" spans="1:10">
      <c r="A1169" s="185"/>
      <c r="B1169" s="172"/>
      <c r="C1169" s="172" t="s">
        <v>667</v>
      </c>
      <c r="D1169" s="206" t="s">
        <v>660</v>
      </c>
      <c r="E1169" s="172"/>
      <c r="F1169" s="87"/>
      <c r="G1169" s="178">
        <v>3.7</v>
      </c>
      <c r="H1169" s="87"/>
      <c r="I1169" s="87"/>
      <c r="J1169" s="87"/>
    </row>
    <row r="1170" spans="1:10">
      <c r="A1170" s="295"/>
      <c r="B1170" s="296"/>
      <c r="C1170" s="296"/>
      <c r="D1170" s="296"/>
      <c r="E1170" s="296"/>
      <c r="F1170" s="296"/>
      <c r="G1170" s="296"/>
      <c r="H1170" s="296"/>
      <c r="I1170" s="296"/>
      <c r="J1170" s="298"/>
    </row>
    <row r="1171" spans="1:10">
      <c r="A1171" s="185" t="s">
        <v>191</v>
      </c>
      <c r="B1171" s="172" t="s">
        <v>177</v>
      </c>
      <c r="C1171" s="172" t="s">
        <v>51</v>
      </c>
      <c r="D1171" s="173" t="s">
        <v>178</v>
      </c>
      <c r="E1171" s="172" t="s">
        <v>44</v>
      </c>
      <c r="F1171" s="87"/>
      <c r="G1171" s="87" t="s">
        <v>602</v>
      </c>
      <c r="H1171" s="87" t="s">
        <v>599</v>
      </c>
      <c r="I1171" s="87"/>
      <c r="J1171" s="87"/>
    </row>
    <row r="1172" spans="1:10">
      <c r="A1172" s="172"/>
      <c r="B1172" s="172"/>
      <c r="C1172" s="172" t="s">
        <v>667</v>
      </c>
      <c r="D1172" s="204" t="s">
        <v>642</v>
      </c>
      <c r="E1172" s="172"/>
      <c r="F1172" s="87"/>
      <c r="G1172" s="178">
        <v>22.99</v>
      </c>
      <c r="H1172" s="242">
        <f>SUM(G1172:G1190)</f>
        <v>699.34</v>
      </c>
      <c r="I1172" s="178"/>
      <c r="J1172" s="106"/>
    </row>
    <row r="1173" spans="1:10">
      <c r="A1173" s="172"/>
      <c r="B1173" s="172"/>
      <c r="C1173" s="172" t="s">
        <v>667</v>
      </c>
      <c r="D1173" s="204" t="s">
        <v>643</v>
      </c>
      <c r="E1173" s="172"/>
      <c r="F1173" s="87"/>
      <c r="G1173" s="178">
        <v>13.22</v>
      </c>
      <c r="H1173" s="178"/>
      <c r="I1173" s="178"/>
      <c r="J1173" s="106"/>
    </row>
    <row r="1174" spans="1:10">
      <c r="A1174" s="172"/>
      <c r="B1174" s="172"/>
      <c r="C1174" s="172" t="s">
        <v>667</v>
      </c>
      <c r="D1174" s="204" t="s">
        <v>644</v>
      </c>
      <c r="E1174" s="172"/>
      <c r="F1174" s="87"/>
      <c r="G1174" s="178">
        <v>10.27</v>
      </c>
      <c r="H1174" s="178"/>
      <c r="I1174" s="178"/>
      <c r="J1174" s="106"/>
    </row>
    <row r="1175" spans="1:10">
      <c r="A1175" s="172"/>
      <c r="B1175" s="172"/>
      <c r="C1175" s="172" t="s">
        <v>667</v>
      </c>
      <c r="D1175" s="204" t="s">
        <v>645</v>
      </c>
      <c r="E1175" s="172"/>
      <c r="F1175" s="87"/>
      <c r="G1175" s="178">
        <v>8</v>
      </c>
      <c r="H1175" s="178"/>
      <c r="I1175" s="178"/>
      <c r="J1175" s="106"/>
    </row>
    <row r="1176" spans="1:10">
      <c r="A1176" s="172"/>
      <c r="B1176" s="172"/>
      <c r="C1176" s="172" t="s">
        <v>667</v>
      </c>
      <c r="D1176" s="206" t="s">
        <v>646</v>
      </c>
      <c r="E1176" s="172"/>
      <c r="F1176" s="87"/>
      <c r="G1176" s="178">
        <v>19.62</v>
      </c>
      <c r="H1176" s="178"/>
      <c r="I1176" s="178"/>
      <c r="J1176" s="106"/>
    </row>
    <row r="1177" spans="1:10">
      <c r="A1177" s="172"/>
      <c r="B1177" s="172"/>
      <c r="C1177" s="172" t="s">
        <v>667</v>
      </c>
      <c r="D1177" s="205" t="s">
        <v>647</v>
      </c>
      <c r="E1177" s="172"/>
      <c r="F1177" s="87"/>
      <c r="G1177" s="178">
        <v>239.72</v>
      </c>
      <c r="H1177" s="178"/>
      <c r="I1177" s="178"/>
      <c r="J1177" s="106"/>
    </row>
    <row r="1178" spans="1:10">
      <c r="A1178" s="172"/>
      <c r="B1178" s="172"/>
      <c r="C1178" s="172" t="s">
        <v>667</v>
      </c>
      <c r="D1178" s="206" t="s">
        <v>648</v>
      </c>
      <c r="E1178" s="172"/>
      <c r="F1178" s="87"/>
      <c r="G1178" s="178">
        <v>19.62</v>
      </c>
      <c r="H1178" s="178"/>
      <c r="I1178" s="178"/>
      <c r="J1178" s="106"/>
    </row>
    <row r="1179" spans="1:10">
      <c r="A1179" s="172"/>
      <c r="B1179" s="172"/>
      <c r="C1179" s="172" t="s">
        <v>667</v>
      </c>
      <c r="D1179" s="205" t="s">
        <v>649</v>
      </c>
      <c r="E1179" s="172"/>
      <c r="F1179" s="87"/>
      <c r="G1179" s="178">
        <v>8</v>
      </c>
      <c r="H1179" s="178"/>
      <c r="I1179" s="178"/>
      <c r="J1179" s="106"/>
    </row>
    <row r="1180" spans="1:10">
      <c r="A1180" s="172"/>
      <c r="B1180" s="172"/>
      <c r="C1180" s="172" t="s">
        <v>667</v>
      </c>
      <c r="D1180" s="205" t="s">
        <v>650</v>
      </c>
      <c r="E1180" s="172"/>
      <c r="F1180" s="87"/>
      <c r="G1180" s="178">
        <v>134.75</v>
      </c>
      <c r="H1180" s="178"/>
      <c r="I1180" s="178"/>
      <c r="J1180" s="106"/>
    </row>
    <row r="1181" spans="1:10">
      <c r="A1181" s="172"/>
      <c r="B1181" s="172"/>
      <c r="C1181" s="172" t="s">
        <v>667</v>
      </c>
      <c r="D1181" s="205" t="s">
        <v>651</v>
      </c>
      <c r="E1181" s="172"/>
      <c r="F1181" s="87"/>
      <c r="G1181" s="178">
        <v>46.71</v>
      </c>
      <c r="H1181" s="178"/>
      <c r="I1181" s="178"/>
      <c r="J1181" s="106"/>
    </row>
    <row r="1182" spans="1:10">
      <c r="A1182" s="172"/>
      <c r="B1182" s="172"/>
      <c r="C1182" s="172" t="s">
        <v>667</v>
      </c>
      <c r="D1182" s="205" t="s">
        <v>652</v>
      </c>
      <c r="E1182" s="172"/>
      <c r="F1182" s="87"/>
      <c r="G1182" s="178">
        <v>46.71</v>
      </c>
      <c r="H1182" s="178"/>
      <c r="I1182" s="178"/>
      <c r="J1182" s="106"/>
    </row>
    <row r="1183" spans="1:10">
      <c r="A1183" s="172"/>
      <c r="B1183" s="172"/>
      <c r="C1183" s="172" t="s">
        <v>667</v>
      </c>
      <c r="D1183" s="206" t="s">
        <v>653</v>
      </c>
      <c r="E1183" s="172"/>
      <c r="F1183" s="87"/>
      <c r="G1183" s="178">
        <v>15.55</v>
      </c>
      <c r="H1183" s="178"/>
      <c r="I1183" s="178"/>
      <c r="J1183" s="106"/>
    </row>
    <row r="1184" spans="1:10">
      <c r="A1184" s="172"/>
      <c r="B1184" s="172"/>
      <c r="C1184" s="172" t="s">
        <v>667</v>
      </c>
      <c r="D1184" s="206" t="s">
        <v>654</v>
      </c>
      <c r="E1184" s="172"/>
      <c r="F1184" s="87"/>
      <c r="G1184" s="178">
        <v>3.48</v>
      </c>
      <c r="H1184" s="178"/>
      <c r="I1184" s="178"/>
      <c r="J1184" s="106"/>
    </row>
    <row r="1185" spans="1:10">
      <c r="A1185" s="172"/>
      <c r="B1185" s="172"/>
      <c r="C1185" s="172" t="s">
        <v>667</v>
      </c>
      <c r="D1185" s="205" t="s">
        <v>655</v>
      </c>
      <c r="E1185" s="172"/>
      <c r="F1185" s="87"/>
      <c r="G1185" s="178">
        <v>15.45</v>
      </c>
      <c r="H1185" s="178"/>
      <c r="I1185" s="178"/>
      <c r="J1185" s="106"/>
    </row>
    <row r="1186" spans="1:10">
      <c r="A1186" s="172"/>
      <c r="B1186" s="172"/>
      <c r="C1186" s="172" t="s">
        <v>667</v>
      </c>
      <c r="D1186" s="206" t="s">
        <v>656</v>
      </c>
      <c r="E1186" s="172"/>
      <c r="F1186" s="87"/>
      <c r="G1186" s="178">
        <v>4.55</v>
      </c>
      <c r="H1186" s="178"/>
      <c r="I1186" s="178"/>
      <c r="J1186" s="106"/>
    </row>
    <row r="1187" spans="1:10">
      <c r="A1187" s="172"/>
      <c r="B1187" s="172"/>
      <c r="C1187" s="172" t="s">
        <v>667</v>
      </c>
      <c r="D1187" s="206" t="s">
        <v>658</v>
      </c>
      <c r="E1187" s="172"/>
      <c r="F1187" s="87"/>
      <c r="G1187" s="178">
        <v>41.65</v>
      </c>
      <c r="H1187" s="178"/>
      <c r="I1187" s="178"/>
      <c r="J1187" s="106"/>
    </row>
    <row r="1188" spans="1:10">
      <c r="A1188" s="172"/>
      <c r="B1188" s="172"/>
      <c r="C1188" s="172" t="s">
        <v>667</v>
      </c>
      <c r="D1188" s="206" t="s">
        <v>659</v>
      </c>
      <c r="E1188" s="172"/>
      <c r="F1188" s="87"/>
      <c r="G1188" s="178">
        <v>41.65</v>
      </c>
      <c r="H1188" s="178"/>
      <c r="I1188" s="178"/>
      <c r="J1188" s="106"/>
    </row>
    <row r="1189" spans="1:10">
      <c r="A1189" s="172"/>
      <c r="B1189" s="172"/>
      <c r="C1189" s="172" t="s">
        <v>667</v>
      </c>
      <c r="D1189" s="206" t="s">
        <v>661</v>
      </c>
      <c r="E1189" s="172"/>
      <c r="F1189" s="87"/>
      <c r="G1189" s="178">
        <v>3.7</v>
      </c>
      <c r="H1189" s="178"/>
      <c r="I1189" s="178"/>
      <c r="J1189" s="106"/>
    </row>
    <row r="1190" spans="1:10">
      <c r="A1190" s="172"/>
      <c r="B1190" s="172"/>
      <c r="C1190" s="172" t="s">
        <v>667</v>
      </c>
      <c r="D1190" s="206" t="s">
        <v>660</v>
      </c>
      <c r="E1190" s="172"/>
      <c r="F1190" s="87"/>
      <c r="G1190" s="178">
        <v>3.7</v>
      </c>
      <c r="H1190" s="178"/>
      <c r="I1190" s="178"/>
      <c r="J1190" s="106"/>
    </row>
    <row r="1191" spans="1:10">
      <c r="A1191" s="302"/>
      <c r="B1191" s="296"/>
      <c r="C1191" s="296"/>
      <c r="D1191" s="296"/>
      <c r="E1191" s="296"/>
      <c r="F1191" s="296"/>
      <c r="G1191" s="296"/>
      <c r="H1191" s="296"/>
      <c r="I1191" s="296"/>
      <c r="J1191" s="297"/>
    </row>
    <row r="1192" spans="1:10">
      <c r="A1192" s="184" t="s">
        <v>192</v>
      </c>
      <c r="B1192" s="146"/>
      <c r="C1192" s="146"/>
      <c r="D1192" s="147" t="s">
        <v>193</v>
      </c>
      <c r="E1192" s="146"/>
      <c r="F1192" s="166"/>
      <c r="G1192" s="166"/>
      <c r="H1192" s="166"/>
      <c r="I1192" s="169"/>
      <c r="J1192" s="170"/>
    </row>
    <row r="1193" spans="1:10">
      <c r="A1193" s="186" t="s">
        <v>194</v>
      </c>
      <c r="B1193" s="157"/>
      <c r="C1193" s="157"/>
      <c r="D1193" s="158" t="s">
        <v>169</v>
      </c>
      <c r="E1193" s="157"/>
      <c r="F1193" s="152"/>
      <c r="G1193" s="152"/>
      <c r="H1193" s="152"/>
      <c r="I1193" s="153"/>
      <c r="J1193" s="154"/>
    </row>
    <row r="1194" spans="1:10" ht="30">
      <c r="A1194" s="185" t="s">
        <v>195</v>
      </c>
      <c r="B1194" s="172" t="s">
        <v>669</v>
      </c>
      <c r="C1194" s="172" t="s">
        <v>25</v>
      </c>
      <c r="D1194" s="173" t="s">
        <v>196</v>
      </c>
      <c r="E1194" s="172" t="s">
        <v>44</v>
      </c>
      <c r="F1194" s="87"/>
      <c r="G1194" s="87" t="s">
        <v>666</v>
      </c>
      <c r="H1194" s="87" t="s">
        <v>600</v>
      </c>
      <c r="I1194" s="87" t="s">
        <v>602</v>
      </c>
      <c r="J1194" s="87" t="s">
        <v>599</v>
      </c>
    </row>
    <row r="1195" spans="1:10">
      <c r="A1195" s="185"/>
      <c r="B1195" s="172"/>
      <c r="C1195" s="172" t="s">
        <v>667</v>
      </c>
      <c r="D1195" s="204" t="s">
        <v>642</v>
      </c>
      <c r="E1195" s="172"/>
      <c r="F1195" s="87"/>
      <c r="G1195" s="178">
        <v>19.86</v>
      </c>
      <c r="H1195" s="178">
        <v>3.5</v>
      </c>
      <c r="I1195" s="178">
        <f t="shared" ref="I1195:I1215" si="37">G1195*H1195</f>
        <v>69.509999999999991</v>
      </c>
      <c r="J1195" s="242">
        <f>SUM(I1195:I1215)</f>
        <v>2545.6950000000002</v>
      </c>
    </row>
    <row r="1196" spans="1:10">
      <c r="A1196" s="185"/>
      <c r="B1196" s="172"/>
      <c r="C1196" s="172" t="s">
        <v>667</v>
      </c>
      <c r="D1196" s="204" t="s">
        <v>643</v>
      </c>
      <c r="E1196" s="172"/>
      <c r="F1196" s="87"/>
      <c r="G1196" s="178">
        <v>14.92</v>
      </c>
      <c r="H1196" s="178">
        <v>3.5</v>
      </c>
      <c r="I1196" s="178">
        <f t="shared" si="37"/>
        <v>52.22</v>
      </c>
      <c r="J1196" s="87"/>
    </row>
    <row r="1197" spans="1:10">
      <c r="A1197" s="185"/>
      <c r="B1197" s="172"/>
      <c r="C1197" s="172" t="s">
        <v>667</v>
      </c>
      <c r="D1197" s="204" t="s">
        <v>644</v>
      </c>
      <c r="E1197" s="172"/>
      <c r="F1197" s="87"/>
      <c r="G1197" s="178">
        <v>12.82</v>
      </c>
      <c r="H1197" s="178">
        <v>3.5</v>
      </c>
      <c r="I1197" s="178">
        <f t="shared" si="37"/>
        <v>44.870000000000005</v>
      </c>
      <c r="J1197" s="87"/>
    </row>
    <row r="1198" spans="1:10">
      <c r="A1198" s="185"/>
      <c r="B1198" s="172"/>
      <c r="C1198" s="172" t="s">
        <v>667</v>
      </c>
      <c r="D1198" s="204" t="s">
        <v>645</v>
      </c>
      <c r="E1198" s="172"/>
      <c r="F1198" s="87"/>
      <c r="G1198" s="178">
        <v>11.4</v>
      </c>
      <c r="H1198" s="178">
        <v>3.5</v>
      </c>
      <c r="I1198" s="178">
        <f t="shared" si="37"/>
        <v>39.9</v>
      </c>
      <c r="J1198" s="87"/>
    </row>
    <row r="1199" spans="1:10">
      <c r="A1199" s="185"/>
      <c r="B1199" s="172"/>
      <c r="C1199" s="172" t="s">
        <v>667</v>
      </c>
      <c r="D1199" s="206" t="s">
        <v>646</v>
      </c>
      <c r="E1199" s="207"/>
      <c r="F1199" s="208"/>
      <c r="G1199" s="209">
        <v>21.8</v>
      </c>
      <c r="H1199" s="178">
        <v>1.5</v>
      </c>
      <c r="I1199" s="178">
        <f t="shared" si="37"/>
        <v>32.700000000000003</v>
      </c>
      <c r="J1199" s="87"/>
    </row>
    <row r="1200" spans="1:10">
      <c r="A1200" s="185"/>
      <c r="B1200" s="172"/>
      <c r="C1200" s="172" t="s">
        <v>667</v>
      </c>
      <c r="D1200" s="205" t="s">
        <v>647</v>
      </c>
      <c r="E1200" s="172"/>
      <c r="F1200" s="87"/>
      <c r="G1200" s="178">
        <v>142.29</v>
      </c>
      <c r="H1200" s="178">
        <v>3.5</v>
      </c>
      <c r="I1200" s="178">
        <f t="shared" si="37"/>
        <v>498.01499999999999</v>
      </c>
      <c r="J1200" s="87"/>
    </row>
    <row r="1201" spans="1:10">
      <c r="A1201" s="185"/>
      <c r="B1201" s="172"/>
      <c r="C1201" s="172" t="s">
        <v>667</v>
      </c>
      <c r="D1201" s="205" t="s">
        <v>647</v>
      </c>
      <c r="E1201" s="172"/>
      <c r="F1201" s="87"/>
      <c r="G1201" s="178">
        <v>91.6</v>
      </c>
      <c r="H1201" s="178">
        <v>3.5</v>
      </c>
      <c r="I1201" s="178">
        <f t="shared" si="37"/>
        <v>320.59999999999997</v>
      </c>
      <c r="J1201" s="87"/>
    </row>
    <row r="1202" spans="1:10">
      <c r="A1202" s="185"/>
      <c r="B1202" s="172"/>
      <c r="C1202" s="172" t="s">
        <v>667</v>
      </c>
      <c r="D1202" s="206" t="s">
        <v>648</v>
      </c>
      <c r="E1202" s="207"/>
      <c r="F1202" s="208"/>
      <c r="G1202" s="209">
        <v>21.8</v>
      </c>
      <c r="H1202" s="178">
        <v>1.5</v>
      </c>
      <c r="I1202" s="178">
        <f t="shared" si="37"/>
        <v>32.700000000000003</v>
      </c>
      <c r="J1202" s="87"/>
    </row>
    <row r="1203" spans="1:10">
      <c r="A1203" s="185"/>
      <c r="B1203" s="172"/>
      <c r="C1203" s="172" t="s">
        <v>667</v>
      </c>
      <c r="D1203" s="205" t="s">
        <v>649</v>
      </c>
      <c r="E1203" s="172"/>
      <c r="F1203" s="87"/>
      <c r="G1203" s="178">
        <v>11.4</v>
      </c>
      <c r="H1203" s="178">
        <v>3.5</v>
      </c>
      <c r="I1203" s="178">
        <f t="shared" si="37"/>
        <v>39.9</v>
      </c>
      <c r="J1203" s="87"/>
    </row>
    <row r="1204" spans="1:10">
      <c r="A1204" s="185"/>
      <c r="B1204" s="172"/>
      <c r="C1204" s="172" t="s">
        <v>667</v>
      </c>
      <c r="D1204" s="205" t="s">
        <v>650</v>
      </c>
      <c r="E1204" s="172"/>
      <c r="F1204" s="87"/>
      <c r="G1204" s="178">
        <v>46.5</v>
      </c>
      <c r="H1204" s="178">
        <v>4.5</v>
      </c>
      <c r="I1204" s="178">
        <f t="shared" si="37"/>
        <v>209.25</v>
      </c>
      <c r="J1204" s="87"/>
    </row>
    <row r="1205" spans="1:10">
      <c r="A1205" s="185"/>
      <c r="B1205" s="172"/>
      <c r="C1205" s="172" t="s">
        <v>667</v>
      </c>
      <c r="D1205" s="205" t="s">
        <v>651</v>
      </c>
      <c r="E1205" s="172"/>
      <c r="F1205" s="87"/>
      <c r="G1205" s="178">
        <v>36.729999999999997</v>
      </c>
      <c r="H1205" s="178">
        <v>3.5</v>
      </c>
      <c r="I1205" s="178">
        <f t="shared" si="37"/>
        <v>128.55499999999998</v>
      </c>
      <c r="J1205" s="87"/>
    </row>
    <row r="1206" spans="1:10">
      <c r="A1206" s="185"/>
      <c r="B1206" s="172"/>
      <c r="C1206" s="172" t="s">
        <v>667</v>
      </c>
      <c r="D1206" s="205" t="s">
        <v>652</v>
      </c>
      <c r="E1206" s="172"/>
      <c r="F1206" s="87"/>
      <c r="G1206" s="178">
        <v>36.729999999999997</v>
      </c>
      <c r="H1206" s="178">
        <v>3.5</v>
      </c>
      <c r="I1206" s="178">
        <f t="shared" si="37"/>
        <v>128.55499999999998</v>
      </c>
      <c r="J1206" s="87"/>
    </row>
    <row r="1207" spans="1:10">
      <c r="A1207" s="185"/>
      <c r="B1207" s="172"/>
      <c r="C1207" s="172" t="s">
        <v>667</v>
      </c>
      <c r="D1207" s="206" t="s">
        <v>653</v>
      </c>
      <c r="E1207" s="207"/>
      <c r="F1207" s="208"/>
      <c r="G1207" s="209">
        <v>16.46</v>
      </c>
      <c r="H1207" s="178">
        <v>1.5</v>
      </c>
      <c r="I1207" s="178">
        <f t="shared" si="37"/>
        <v>24.69</v>
      </c>
      <c r="J1207" s="87"/>
    </row>
    <row r="1208" spans="1:10">
      <c r="A1208" s="185"/>
      <c r="B1208" s="172"/>
      <c r="C1208" s="172" t="s">
        <v>667</v>
      </c>
      <c r="D1208" s="206" t="s">
        <v>654</v>
      </c>
      <c r="E1208" s="207"/>
      <c r="F1208" s="208"/>
      <c r="G1208" s="209">
        <v>7.46</v>
      </c>
      <c r="H1208" s="178">
        <v>1.5</v>
      </c>
      <c r="I1208" s="178">
        <f t="shared" si="37"/>
        <v>11.19</v>
      </c>
      <c r="J1208" s="87"/>
    </row>
    <row r="1209" spans="1:10">
      <c r="A1209" s="185"/>
      <c r="B1209" s="172"/>
      <c r="C1209" s="172" t="s">
        <v>667</v>
      </c>
      <c r="D1209" s="205" t="s">
        <v>655</v>
      </c>
      <c r="E1209" s="172"/>
      <c r="F1209" s="87"/>
      <c r="G1209" s="178">
        <v>16.600000000000001</v>
      </c>
      <c r="H1209" s="178">
        <v>3.5</v>
      </c>
      <c r="I1209" s="178">
        <f t="shared" si="37"/>
        <v>58.100000000000009</v>
      </c>
      <c r="J1209" s="87"/>
    </row>
    <row r="1210" spans="1:10">
      <c r="A1210" s="185"/>
      <c r="B1210" s="172"/>
      <c r="C1210" s="172" t="s">
        <v>667</v>
      </c>
      <c r="D1210" s="206" t="s">
        <v>656</v>
      </c>
      <c r="E1210" s="207"/>
      <c r="F1210" s="208"/>
      <c r="G1210" s="209">
        <v>9.6</v>
      </c>
      <c r="H1210" s="178">
        <v>1.5</v>
      </c>
      <c r="I1210" s="178">
        <f t="shared" si="37"/>
        <v>14.399999999999999</v>
      </c>
      <c r="J1210" s="87"/>
    </row>
    <row r="1211" spans="1:10">
      <c r="A1211" s="185"/>
      <c r="B1211" s="172"/>
      <c r="C1211" s="172" t="s">
        <v>667</v>
      </c>
      <c r="D1211" s="205" t="s">
        <v>657</v>
      </c>
      <c r="E1211" s="172"/>
      <c r="F1211" s="87"/>
      <c r="G1211" s="178">
        <v>90.4</v>
      </c>
      <c r="H1211" s="178">
        <v>7.5</v>
      </c>
      <c r="I1211" s="178">
        <f t="shared" si="37"/>
        <v>678</v>
      </c>
      <c r="J1211" s="87"/>
    </row>
    <row r="1212" spans="1:10">
      <c r="A1212" s="185"/>
      <c r="B1212" s="172"/>
      <c r="C1212" s="172" t="s">
        <v>667</v>
      </c>
      <c r="D1212" s="206" t="s">
        <v>658</v>
      </c>
      <c r="E1212" s="207"/>
      <c r="F1212" s="208"/>
      <c r="G1212" s="209">
        <v>46.48</v>
      </c>
      <c r="H1212" s="178">
        <v>1.5</v>
      </c>
      <c r="I1212" s="178">
        <f t="shared" si="37"/>
        <v>69.72</v>
      </c>
      <c r="J1212" s="87"/>
    </row>
    <row r="1213" spans="1:10">
      <c r="A1213" s="185"/>
      <c r="B1213" s="172"/>
      <c r="C1213" s="172" t="s">
        <v>667</v>
      </c>
      <c r="D1213" s="206" t="s">
        <v>659</v>
      </c>
      <c r="E1213" s="207"/>
      <c r="F1213" s="208"/>
      <c r="G1213" s="209">
        <v>46.48</v>
      </c>
      <c r="H1213" s="178">
        <v>1.5</v>
      </c>
      <c r="I1213" s="178">
        <f t="shared" si="37"/>
        <v>69.72</v>
      </c>
      <c r="J1213" s="87"/>
    </row>
    <row r="1214" spans="1:10">
      <c r="A1214" s="185"/>
      <c r="B1214" s="172"/>
      <c r="C1214" s="172" t="s">
        <v>667</v>
      </c>
      <c r="D1214" s="206" t="s">
        <v>661</v>
      </c>
      <c r="E1214" s="207"/>
      <c r="F1214" s="208"/>
      <c r="G1214" s="209">
        <v>7.7</v>
      </c>
      <c r="H1214" s="178">
        <v>1.5</v>
      </c>
      <c r="I1214" s="178">
        <f t="shared" si="37"/>
        <v>11.55</v>
      </c>
      <c r="J1214" s="87"/>
    </row>
    <row r="1215" spans="1:10">
      <c r="A1215" s="185"/>
      <c r="B1215" s="172"/>
      <c r="C1215" s="172" t="s">
        <v>667</v>
      </c>
      <c r="D1215" s="206" t="s">
        <v>660</v>
      </c>
      <c r="E1215" s="207"/>
      <c r="F1215" s="208"/>
      <c r="G1215" s="209">
        <v>7.7</v>
      </c>
      <c r="H1215" s="178">
        <v>1.5</v>
      </c>
      <c r="I1215" s="178">
        <f t="shared" si="37"/>
        <v>11.55</v>
      </c>
      <c r="J1215" s="87"/>
    </row>
    <row r="1216" spans="1:10">
      <c r="A1216" s="295"/>
      <c r="B1216" s="296"/>
      <c r="C1216" s="296"/>
      <c r="D1216" s="296"/>
      <c r="E1216" s="296"/>
      <c r="F1216" s="296"/>
      <c r="G1216" s="296"/>
      <c r="H1216" s="296"/>
      <c r="I1216" s="296"/>
      <c r="J1216" s="298"/>
    </row>
    <row r="1217" spans="1:10" ht="30">
      <c r="A1217" s="185" t="s">
        <v>197</v>
      </c>
      <c r="B1217" s="172">
        <v>104642</v>
      </c>
      <c r="C1217" s="172" t="s">
        <v>25</v>
      </c>
      <c r="D1217" s="173" t="s">
        <v>198</v>
      </c>
      <c r="E1217" s="172" t="s">
        <v>44</v>
      </c>
      <c r="F1217" s="87"/>
      <c r="G1217" s="87" t="s">
        <v>666</v>
      </c>
      <c r="H1217" s="87" t="s">
        <v>600</v>
      </c>
      <c r="I1217" s="87" t="s">
        <v>602</v>
      </c>
      <c r="J1217" s="87" t="s">
        <v>599</v>
      </c>
    </row>
    <row r="1218" spans="1:10">
      <c r="A1218" s="185"/>
      <c r="B1218" s="172"/>
      <c r="C1218" s="172" t="s">
        <v>667</v>
      </c>
      <c r="D1218" s="204" t="s">
        <v>642</v>
      </c>
      <c r="E1218" s="172"/>
      <c r="F1218" s="87"/>
      <c r="G1218" s="178">
        <v>19.86</v>
      </c>
      <c r="H1218" s="178">
        <v>3.5</v>
      </c>
      <c r="I1218" s="178">
        <f t="shared" ref="I1218:I1238" si="38">G1218*H1218</f>
        <v>69.509999999999991</v>
      </c>
      <c r="J1218" s="242">
        <f>SUM(I1218:I1238)</f>
        <v>2545.6950000000002</v>
      </c>
    </row>
    <row r="1219" spans="1:10">
      <c r="A1219" s="185"/>
      <c r="B1219" s="172"/>
      <c r="C1219" s="172" t="s">
        <v>667</v>
      </c>
      <c r="D1219" s="204" t="s">
        <v>643</v>
      </c>
      <c r="E1219" s="172"/>
      <c r="F1219" s="87"/>
      <c r="G1219" s="178">
        <v>14.92</v>
      </c>
      <c r="H1219" s="178">
        <v>3.5</v>
      </c>
      <c r="I1219" s="178">
        <f t="shared" si="38"/>
        <v>52.22</v>
      </c>
      <c r="J1219" s="87"/>
    </row>
    <row r="1220" spans="1:10">
      <c r="A1220" s="185"/>
      <c r="B1220" s="172"/>
      <c r="C1220" s="172" t="s">
        <v>667</v>
      </c>
      <c r="D1220" s="204" t="s">
        <v>644</v>
      </c>
      <c r="E1220" s="172"/>
      <c r="F1220" s="87"/>
      <c r="G1220" s="178">
        <v>12.82</v>
      </c>
      <c r="H1220" s="178">
        <v>3.5</v>
      </c>
      <c r="I1220" s="178">
        <f t="shared" si="38"/>
        <v>44.870000000000005</v>
      </c>
      <c r="J1220" s="87"/>
    </row>
    <row r="1221" spans="1:10">
      <c r="A1221" s="185"/>
      <c r="B1221" s="172"/>
      <c r="C1221" s="172" t="s">
        <v>667</v>
      </c>
      <c r="D1221" s="204" t="s">
        <v>645</v>
      </c>
      <c r="E1221" s="172"/>
      <c r="F1221" s="87"/>
      <c r="G1221" s="178">
        <v>11.4</v>
      </c>
      <c r="H1221" s="178">
        <v>3.5</v>
      </c>
      <c r="I1221" s="178">
        <f t="shared" si="38"/>
        <v>39.9</v>
      </c>
      <c r="J1221" s="87"/>
    </row>
    <row r="1222" spans="1:10">
      <c r="A1222" s="185"/>
      <c r="B1222" s="172"/>
      <c r="C1222" s="172" t="s">
        <v>667</v>
      </c>
      <c r="D1222" s="206" t="s">
        <v>646</v>
      </c>
      <c r="E1222" s="207"/>
      <c r="F1222" s="208"/>
      <c r="G1222" s="209">
        <v>21.8</v>
      </c>
      <c r="H1222" s="178">
        <v>1.5</v>
      </c>
      <c r="I1222" s="178">
        <f t="shared" si="38"/>
        <v>32.700000000000003</v>
      </c>
      <c r="J1222" s="87"/>
    </row>
    <row r="1223" spans="1:10">
      <c r="A1223" s="185"/>
      <c r="B1223" s="172"/>
      <c r="C1223" s="172" t="s">
        <v>667</v>
      </c>
      <c r="D1223" s="205" t="s">
        <v>647</v>
      </c>
      <c r="E1223" s="172"/>
      <c r="F1223" s="87"/>
      <c r="G1223" s="178">
        <v>142.29</v>
      </c>
      <c r="H1223" s="178">
        <v>3.5</v>
      </c>
      <c r="I1223" s="178">
        <f t="shared" si="38"/>
        <v>498.01499999999999</v>
      </c>
      <c r="J1223" s="87"/>
    </row>
    <row r="1224" spans="1:10">
      <c r="A1224" s="185"/>
      <c r="B1224" s="172"/>
      <c r="C1224" s="172" t="s">
        <v>667</v>
      </c>
      <c r="D1224" s="205" t="s">
        <v>647</v>
      </c>
      <c r="E1224" s="172"/>
      <c r="F1224" s="87"/>
      <c r="G1224" s="178">
        <v>91.6</v>
      </c>
      <c r="H1224" s="178">
        <v>3.5</v>
      </c>
      <c r="I1224" s="178">
        <f t="shared" si="38"/>
        <v>320.59999999999997</v>
      </c>
      <c r="J1224" s="87"/>
    </row>
    <row r="1225" spans="1:10">
      <c r="A1225" s="185"/>
      <c r="B1225" s="172"/>
      <c r="C1225" s="172" t="s">
        <v>667</v>
      </c>
      <c r="D1225" s="206" t="s">
        <v>648</v>
      </c>
      <c r="E1225" s="207"/>
      <c r="F1225" s="208"/>
      <c r="G1225" s="209">
        <v>21.8</v>
      </c>
      <c r="H1225" s="178">
        <v>1.5</v>
      </c>
      <c r="I1225" s="178">
        <f t="shared" si="38"/>
        <v>32.700000000000003</v>
      </c>
      <c r="J1225" s="87"/>
    </row>
    <row r="1226" spans="1:10">
      <c r="A1226" s="185"/>
      <c r="B1226" s="172"/>
      <c r="C1226" s="172" t="s">
        <v>667</v>
      </c>
      <c r="D1226" s="205" t="s">
        <v>649</v>
      </c>
      <c r="E1226" s="172"/>
      <c r="F1226" s="87"/>
      <c r="G1226" s="178">
        <v>11.4</v>
      </c>
      <c r="H1226" s="178">
        <v>3.5</v>
      </c>
      <c r="I1226" s="178">
        <f t="shared" si="38"/>
        <v>39.9</v>
      </c>
      <c r="J1226" s="87"/>
    </row>
    <row r="1227" spans="1:10">
      <c r="A1227" s="185"/>
      <c r="B1227" s="172"/>
      <c r="C1227" s="172" t="s">
        <v>667</v>
      </c>
      <c r="D1227" s="205" t="s">
        <v>650</v>
      </c>
      <c r="E1227" s="172"/>
      <c r="F1227" s="87"/>
      <c r="G1227" s="178">
        <v>46.5</v>
      </c>
      <c r="H1227" s="178">
        <v>4.5</v>
      </c>
      <c r="I1227" s="178">
        <f t="shared" si="38"/>
        <v>209.25</v>
      </c>
      <c r="J1227" s="87"/>
    </row>
    <row r="1228" spans="1:10">
      <c r="A1228" s="185"/>
      <c r="B1228" s="172"/>
      <c r="C1228" s="172" t="s">
        <v>667</v>
      </c>
      <c r="D1228" s="205" t="s">
        <v>651</v>
      </c>
      <c r="E1228" s="172"/>
      <c r="F1228" s="87"/>
      <c r="G1228" s="178">
        <v>36.729999999999997</v>
      </c>
      <c r="H1228" s="178">
        <v>3.5</v>
      </c>
      <c r="I1228" s="178">
        <f t="shared" si="38"/>
        <v>128.55499999999998</v>
      </c>
      <c r="J1228" s="87"/>
    </row>
    <row r="1229" spans="1:10">
      <c r="A1229" s="185"/>
      <c r="B1229" s="172"/>
      <c r="C1229" s="172" t="s">
        <v>667</v>
      </c>
      <c r="D1229" s="205" t="s">
        <v>652</v>
      </c>
      <c r="E1229" s="172"/>
      <c r="F1229" s="87"/>
      <c r="G1229" s="178">
        <v>36.729999999999997</v>
      </c>
      <c r="H1229" s="178">
        <v>3.5</v>
      </c>
      <c r="I1229" s="178">
        <f t="shared" si="38"/>
        <v>128.55499999999998</v>
      </c>
      <c r="J1229" s="87"/>
    </row>
    <row r="1230" spans="1:10">
      <c r="A1230" s="185"/>
      <c r="B1230" s="172"/>
      <c r="C1230" s="172" t="s">
        <v>667</v>
      </c>
      <c r="D1230" s="206" t="s">
        <v>653</v>
      </c>
      <c r="E1230" s="207"/>
      <c r="F1230" s="208"/>
      <c r="G1230" s="209">
        <v>16.46</v>
      </c>
      <c r="H1230" s="178">
        <v>1.5</v>
      </c>
      <c r="I1230" s="178">
        <f t="shared" si="38"/>
        <v>24.69</v>
      </c>
      <c r="J1230" s="87"/>
    </row>
    <row r="1231" spans="1:10">
      <c r="A1231" s="185"/>
      <c r="B1231" s="172"/>
      <c r="C1231" s="172" t="s">
        <v>667</v>
      </c>
      <c r="D1231" s="206" t="s">
        <v>654</v>
      </c>
      <c r="E1231" s="207"/>
      <c r="F1231" s="208"/>
      <c r="G1231" s="209">
        <v>7.46</v>
      </c>
      <c r="H1231" s="178">
        <v>1.5</v>
      </c>
      <c r="I1231" s="178">
        <f t="shared" si="38"/>
        <v>11.19</v>
      </c>
      <c r="J1231" s="87"/>
    </row>
    <row r="1232" spans="1:10">
      <c r="A1232" s="185"/>
      <c r="B1232" s="172"/>
      <c r="C1232" s="172" t="s">
        <v>667</v>
      </c>
      <c r="D1232" s="205" t="s">
        <v>655</v>
      </c>
      <c r="E1232" s="172"/>
      <c r="F1232" s="87"/>
      <c r="G1232" s="178">
        <v>16.600000000000001</v>
      </c>
      <c r="H1232" s="178">
        <v>3.5</v>
      </c>
      <c r="I1232" s="178">
        <f t="shared" si="38"/>
        <v>58.100000000000009</v>
      </c>
      <c r="J1232" s="87"/>
    </row>
    <row r="1233" spans="1:10">
      <c r="A1233" s="185"/>
      <c r="B1233" s="172"/>
      <c r="C1233" s="172" t="s">
        <v>667</v>
      </c>
      <c r="D1233" s="206" t="s">
        <v>656</v>
      </c>
      <c r="E1233" s="207"/>
      <c r="F1233" s="208"/>
      <c r="G1233" s="209">
        <v>9.6</v>
      </c>
      <c r="H1233" s="178">
        <v>1.5</v>
      </c>
      <c r="I1233" s="178">
        <f t="shared" si="38"/>
        <v>14.399999999999999</v>
      </c>
      <c r="J1233" s="87"/>
    </row>
    <row r="1234" spans="1:10">
      <c r="A1234" s="185"/>
      <c r="B1234" s="172"/>
      <c r="C1234" s="172" t="s">
        <v>667</v>
      </c>
      <c r="D1234" s="205" t="s">
        <v>657</v>
      </c>
      <c r="E1234" s="172"/>
      <c r="F1234" s="87"/>
      <c r="G1234" s="178">
        <v>90.4</v>
      </c>
      <c r="H1234" s="178">
        <v>7.5</v>
      </c>
      <c r="I1234" s="178">
        <f t="shared" si="38"/>
        <v>678</v>
      </c>
      <c r="J1234" s="87"/>
    </row>
    <row r="1235" spans="1:10">
      <c r="A1235" s="185"/>
      <c r="B1235" s="172"/>
      <c r="C1235" s="172" t="s">
        <v>667</v>
      </c>
      <c r="D1235" s="206" t="s">
        <v>658</v>
      </c>
      <c r="E1235" s="207"/>
      <c r="F1235" s="208"/>
      <c r="G1235" s="209">
        <v>46.48</v>
      </c>
      <c r="H1235" s="178">
        <v>1.5</v>
      </c>
      <c r="I1235" s="178">
        <f t="shared" si="38"/>
        <v>69.72</v>
      </c>
      <c r="J1235" s="87"/>
    </row>
    <row r="1236" spans="1:10">
      <c r="A1236" s="185"/>
      <c r="B1236" s="172"/>
      <c r="C1236" s="172" t="s">
        <v>667</v>
      </c>
      <c r="D1236" s="206" t="s">
        <v>659</v>
      </c>
      <c r="E1236" s="207"/>
      <c r="F1236" s="208"/>
      <c r="G1236" s="209">
        <v>46.48</v>
      </c>
      <c r="H1236" s="178">
        <v>1.5</v>
      </c>
      <c r="I1236" s="178">
        <f t="shared" si="38"/>
        <v>69.72</v>
      </c>
      <c r="J1236" s="87"/>
    </row>
    <row r="1237" spans="1:10">
      <c r="A1237" s="185"/>
      <c r="B1237" s="172"/>
      <c r="C1237" s="172" t="s">
        <v>667</v>
      </c>
      <c r="D1237" s="206" t="s">
        <v>661</v>
      </c>
      <c r="E1237" s="207"/>
      <c r="F1237" s="208"/>
      <c r="G1237" s="209">
        <v>7.7</v>
      </c>
      <c r="H1237" s="178">
        <v>1.5</v>
      </c>
      <c r="I1237" s="178">
        <f t="shared" si="38"/>
        <v>11.55</v>
      </c>
      <c r="J1237" s="87"/>
    </row>
    <row r="1238" spans="1:10">
      <c r="A1238" s="185"/>
      <c r="B1238" s="172"/>
      <c r="C1238" s="172" t="s">
        <v>667</v>
      </c>
      <c r="D1238" s="206" t="s">
        <v>660</v>
      </c>
      <c r="E1238" s="207"/>
      <c r="F1238" s="208"/>
      <c r="G1238" s="209">
        <v>7.7</v>
      </c>
      <c r="H1238" s="178">
        <v>1.5</v>
      </c>
      <c r="I1238" s="178">
        <f t="shared" si="38"/>
        <v>11.55</v>
      </c>
      <c r="J1238" s="87"/>
    </row>
    <row r="1239" spans="1:10">
      <c r="A1239" s="295"/>
      <c r="B1239" s="296"/>
      <c r="C1239" s="296"/>
      <c r="D1239" s="296"/>
      <c r="E1239" s="296"/>
      <c r="F1239" s="296"/>
      <c r="G1239" s="296"/>
      <c r="H1239" s="296"/>
      <c r="I1239" s="296"/>
      <c r="J1239" s="298"/>
    </row>
    <row r="1240" spans="1:10">
      <c r="A1240" s="186" t="s">
        <v>199</v>
      </c>
      <c r="B1240" s="157"/>
      <c r="C1240" s="157"/>
      <c r="D1240" s="158" t="s">
        <v>183</v>
      </c>
      <c r="E1240" s="157"/>
      <c r="F1240" s="152"/>
      <c r="G1240" s="152"/>
      <c r="H1240" s="152"/>
      <c r="I1240" s="153"/>
      <c r="J1240" s="154"/>
    </row>
    <row r="1241" spans="1:10" ht="45">
      <c r="A1241" s="185" t="s">
        <v>200</v>
      </c>
      <c r="B1241" s="172">
        <v>88411</v>
      </c>
      <c r="C1241" s="172" t="s">
        <v>25</v>
      </c>
      <c r="D1241" s="173" t="s">
        <v>670</v>
      </c>
      <c r="E1241" s="172" t="s">
        <v>44</v>
      </c>
      <c r="F1241" s="87"/>
      <c r="G1241" s="87" t="s">
        <v>666</v>
      </c>
      <c r="H1241" s="87" t="s">
        <v>600</v>
      </c>
      <c r="I1241" s="87" t="s">
        <v>602</v>
      </c>
      <c r="J1241" s="87" t="s">
        <v>599</v>
      </c>
    </row>
    <row r="1242" spans="1:10">
      <c r="A1242" s="185"/>
      <c r="B1242" s="172"/>
      <c r="C1242" s="172"/>
      <c r="D1242" s="211" t="s">
        <v>667</v>
      </c>
      <c r="E1242" s="172"/>
      <c r="F1242" s="87"/>
      <c r="G1242" s="178">
        <v>152.07</v>
      </c>
      <c r="H1242" s="178">
        <v>3.65</v>
      </c>
      <c r="I1242" s="178">
        <f>G1242*H1242</f>
        <v>555.05549999999994</v>
      </c>
      <c r="J1242" s="242">
        <f>SUM(I1242:I1243)</f>
        <v>752.74649999999997</v>
      </c>
    </row>
    <row r="1243" spans="1:10">
      <c r="A1243" s="185"/>
      <c r="B1243" s="172"/>
      <c r="C1243" s="172"/>
      <c r="D1243" s="211" t="s">
        <v>668</v>
      </c>
      <c r="E1243" s="172"/>
      <c r="F1243" s="87"/>
      <c r="G1243" s="178">
        <v>152.07</v>
      </c>
      <c r="H1243" s="178">
        <v>1.3</v>
      </c>
      <c r="I1243" s="178">
        <f>G1243*H1243</f>
        <v>197.691</v>
      </c>
      <c r="J1243" s="178"/>
    </row>
    <row r="1244" spans="1:10">
      <c r="A1244" s="295"/>
      <c r="B1244" s="296"/>
      <c r="C1244" s="296"/>
      <c r="D1244" s="296"/>
      <c r="E1244" s="296"/>
      <c r="F1244" s="296"/>
      <c r="G1244" s="296"/>
      <c r="H1244" s="296"/>
      <c r="I1244" s="296"/>
      <c r="J1244" s="298"/>
    </row>
    <row r="1245" spans="1:10" ht="45">
      <c r="A1245" s="185" t="s">
        <v>202</v>
      </c>
      <c r="B1245" s="172">
        <v>88424</v>
      </c>
      <c r="C1245" s="172" t="s">
        <v>25</v>
      </c>
      <c r="D1245" s="173" t="s">
        <v>203</v>
      </c>
      <c r="E1245" s="172" t="s">
        <v>44</v>
      </c>
      <c r="F1245" s="87"/>
      <c r="G1245" s="87" t="s">
        <v>666</v>
      </c>
      <c r="H1245" s="87" t="s">
        <v>600</v>
      </c>
      <c r="I1245" s="87" t="s">
        <v>602</v>
      </c>
      <c r="J1245" s="87" t="s">
        <v>599</v>
      </c>
    </row>
    <row r="1246" spans="1:10">
      <c r="A1246" s="185"/>
      <c r="B1246" s="172"/>
      <c r="C1246" s="172"/>
      <c r="D1246" s="211" t="s">
        <v>667</v>
      </c>
      <c r="E1246" s="172"/>
      <c r="F1246" s="87"/>
      <c r="G1246" s="178">
        <v>152.07</v>
      </c>
      <c r="H1246" s="178">
        <v>3.65</v>
      </c>
      <c r="I1246" s="178">
        <f>G1246*H1246</f>
        <v>555.05549999999994</v>
      </c>
      <c r="J1246" s="242">
        <f>SUM(I1246:I1247)</f>
        <v>752.74649999999997</v>
      </c>
    </row>
    <row r="1247" spans="1:10">
      <c r="A1247" s="185"/>
      <c r="B1247" s="172"/>
      <c r="C1247" s="172"/>
      <c r="D1247" s="211" t="s">
        <v>668</v>
      </c>
      <c r="E1247" s="172"/>
      <c r="F1247" s="87"/>
      <c r="G1247" s="178">
        <v>152.07</v>
      </c>
      <c r="H1247" s="178">
        <v>1.3</v>
      </c>
      <c r="I1247" s="178">
        <f>G1247*H1247</f>
        <v>197.691</v>
      </c>
      <c r="J1247" s="178"/>
    </row>
    <row r="1248" spans="1:10">
      <c r="A1248" s="295"/>
      <c r="B1248" s="296"/>
      <c r="C1248" s="296"/>
      <c r="D1248" s="296"/>
      <c r="E1248" s="296"/>
      <c r="F1248" s="296"/>
      <c r="G1248" s="296"/>
      <c r="H1248" s="296"/>
      <c r="I1248" s="296"/>
      <c r="J1248" s="296"/>
    </row>
    <row r="1249" spans="1:10">
      <c r="A1249" s="186" t="s">
        <v>204</v>
      </c>
      <c r="B1249" s="157"/>
      <c r="C1249" s="157"/>
      <c r="D1249" s="158" t="s">
        <v>188</v>
      </c>
      <c r="E1249" s="157"/>
      <c r="F1249" s="152"/>
      <c r="G1249" s="152"/>
      <c r="H1249" s="152"/>
      <c r="I1249" s="153"/>
      <c r="J1249" s="154"/>
    </row>
    <row r="1250" spans="1:10" ht="30">
      <c r="A1250" s="185" t="s">
        <v>205</v>
      </c>
      <c r="B1250" s="172">
        <v>88484</v>
      </c>
      <c r="C1250" s="172" t="s">
        <v>25</v>
      </c>
      <c r="D1250" s="173" t="s">
        <v>206</v>
      </c>
      <c r="E1250" s="172" t="s">
        <v>44</v>
      </c>
      <c r="F1250" s="87"/>
      <c r="G1250" s="87" t="s">
        <v>602</v>
      </c>
      <c r="H1250" s="87" t="s">
        <v>599</v>
      </c>
      <c r="I1250" s="87"/>
      <c r="J1250" s="87"/>
    </row>
    <row r="1251" spans="1:10">
      <c r="A1251" s="185"/>
      <c r="B1251" s="172"/>
      <c r="C1251" s="172" t="s">
        <v>667</v>
      </c>
      <c r="D1251" s="204" t="s">
        <v>642</v>
      </c>
      <c r="E1251" s="172"/>
      <c r="F1251" s="87"/>
      <c r="G1251" s="178">
        <v>22.99</v>
      </c>
      <c r="H1251" s="242">
        <f>SUM(G1251:G1269)</f>
        <v>699.34</v>
      </c>
      <c r="I1251" s="87"/>
      <c r="J1251" s="87"/>
    </row>
    <row r="1252" spans="1:10">
      <c r="A1252" s="185"/>
      <c r="B1252" s="172"/>
      <c r="C1252" s="172" t="s">
        <v>667</v>
      </c>
      <c r="D1252" s="204" t="s">
        <v>643</v>
      </c>
      <c r="E1252" s="172"/>
      <c r="F1252" s="87"/>
      <c r="G1252" s="178">
        <v>13.22</v>
      </c>
      <c r="H1252" s="87"/>
      <c r="I1252" s="87"/>
      <c r="J1252" s="87"/>
    </row>
    <row r="1253" spans="1:10">
      <c r="A1253" s="185"/>
      <c r="B1253" s="172"/>
      <c r="C1253" s="172" t="s">
        <v>667</v>
      </c>
      <c r="D1253" s="204" t="s">
        <v>644</v>
      </c>
      <c r="E1253" s="172"/>
      <c r="F1253" s="87"/>
      <c r="G1253" s="178">
        <v>10.27</v>
      </c>
      <c r="H1253" s="87"/>
      <c r="I1253" s="87"/>
      <c r="J1253" s="87"/>
    </row>
    <row r="1254" spans="1:10">
      <c r="A1254" s="185"/>
      <c r="B1254" s="172"/>
      <c r="C1254" s="172" t="s">
        <v>667</v>
      </c>
      <c r="D1254" s="204" t="s">
        <v>645</v>
      </c>
      <c r="E1254" s="172"/>
      <c r="F1254" s="87"/>
      <c r="G1254" s="178">
        <v>8</v>
      </c>
      <c r="H1254" s="87"/>
      <c r="I1254" s="87"/>
      <c r="J1254" s="87"/>
    </row>
    <row r="1255" spans="1:10">
      <c r="A1255" s="185"/>
      <c r="B1255" s="172"/>
      <c r="C1255" s="172" t="s">
        <v>667</v>
      </c>
      <c r="D1255" s="206" t="s">
        <v>646</v>
      </c>
      <c r="E1255" s="172"/>
      <c r="F1255" s="87"/>
      <c r="G1255" s="178">
        <v>19.62</v>
      </c>
      <c r="H1255" s="87"/>
      <c r="I1255" s="87"/>
      <c r="J1255" s="87"/>
    </row>
    <row r="1256" spans="1:10">
      <c r="A1256" s="185"/>
      <c r="B1256" s="172"/>
      <c r="C1256" s="172" t="s">
        <v>667</v>
      </c>
      <c r="D1256" s="205" t="s">
        <v>647</v>
      </c>
      <c r="E1256" s="172"/>
      <c r="F1256" s="87"/>
      <c r="G1256" s="178">
        <v>239.72</v>
      </c>
      <c r="H1256" s="87"/>
      <c r="I1256" s="87"/>
      <c r="J1256" s="87"/>
    </row>
    <row r="1257" spans="1:10">
      <c r="A1257" s="185"/>
      <c r="B1257" s="172"/>
      <c r="C1257" s="172" t="s">
        <v>667</v>
      </c>
      <c r="D1257" s="206" t="s">
        <v>648</v>
      </c>
      <c r="E1257" s="172"/>
      <c r="F1257" s="87"/>
      <c r="G1257" s="178">
        <v>19.62</v>
      </c>
      <c r="H1257" s="87"/>
      <c r="I1257" s="87"/>
      <c r="J1257" s="87"/>
    </row>
    <row r="1258" spans="1:10">
      <c r="A1258" s="185"/>
      <c r="B1258" s="172"/>
      <c r="C1258" s="172" t="s">
        <v>667</v>
      </c>
      <c r="D1258" s="205" t="s">
        <v>649</v>
      </c>
      <c r="E1258" s="172"/>
      <c r="F1258" s="87"/>
      <c r="G1258" s="178">
        <v>8</v>
      </c>
      <c r="H1258" s="87"/>
      <c r="I1258" s="87"/>
      <c r="J1258" s="87"/>
    </row>
    <row r="1259" spans="1:10">
      <c r="A1259" s="185"/>
      <c r="B1259" s="172"/>
      <c r="C1259" s="172" t="s">
        <v>667</v>
      </c>
      <c r="D1259" s="205" t="s">
        <v>650</v>
      </c>
      <c r="E1259" s="172"/>
      <c r="F1259" s="87"/>
      <c r="G1259" s="178">
        <v>134.75</v>
      </c>
      <c r="H1259" s="87"/>
      <c r="I1259" s="87"/>
      <c r="J1259" s="87"/>
    </row>
    <row r="1260" spans="1:10">
      <c r="A1260" s="185"/>
      <c r="B1260" s="172"/>
      <c r="C1260" s="172" t="s">
        <v>667</v>
      </c>
      <c r="D1260" s="205" t="s">
        <v>651</v>
      </c>
      <c r="E1260" s="172"/>
      <c r="F1260" s="87"/>
      <c r="G1260" s="178">
        <v>46.71</v>
      </c>
      <c r="H1260" s="87"/>
      <c r="I1260" s="87"/>
      <c r="J1260" s="87"/>
    </row>
    <row r="1261" spans="1:10">
      <c r="A1261" s="185"/>
      <c r="B1261" s="172"/>
      <c r="C1261" s="172" t="s">
        <v>667</v>
      </c>
      <c r="D1261" s="205" t="s">
        <v>652</v>
      </c>
      <c r="E1261" s="172"/>
      <c r="F1261" s="87"/>
      <c r="G1261" s="178">
        <v>46.71</v>
      </c>
      <c r="H1261" s="87"/>
      <c r="I1261" s="87"/>
      <c r="J1261" s="87"/>
    </row>
    <row r="1262" spans="1:10">
      <c r="A1262" s="185"/>
      <c r="B1262" s="172"/>
      <c r="C1262" s="172" t="s">
        <v>667</v>
      </c>
      <c r="D1262" s="206" t="s">
        <v>653</v>
      </c>
      <c r="E1262" s="172"/>
      <c r="F1262" s="87"/>
      <c r="G1262" s="178">
        <v>15.55</v>
      </c>
      <c r="H1262" s="87"/>
      <c r="I1262" s="87"/>
      <c r="J1262" s="87"/>
    </row>
    <row r="1263" spans="1:10">
      <c r="A1263" s="185"/>
      <c r="B1263" s="172"/>
      <c r="C1263" s="172" t="s">
        <v>667</v>
      </c>
      <c r="D1263" s="206" t="s">
        <v>654</v>
      </c>
      <c r="E1263" s="172"/>
      <c r="F1263" s="87"/>
      <c r="G1263" s="178">
        <v>3.48</v>
      </c>
      <c r="H1263" s="87"/>
      <c r="I1263" s="87"/>
      <c r="J1263" s="87"/>
    </row>
    <row r="1264" spans="1:10">
      <c r="A1264" s="185"/>
      <c r="B1264" s="172"/>
      <c r="C1264" s="172" t="s">
        <v>667</v>
      </c>
      <c r="D1264" s="205" t="s">
        <v>655</v>
      </c>
      <c r="E1264" s="172"/>
      <c r="F1264" s="87"/>
      <c r="G1264" s="178">
        <v>15.45</v>
      </c>
      <c r="H1264" s="87"/>
      <c r="I1264" s="87"/>
      <c r="J1264" s="87"/>
    </row>
    <row r="1265" spans="1:10">
      <c r="A1265" s="185"/>
      <c r="B1265" s="172"/>
      <c r="C1265" s="172" t="s">
        <v>667</v>
      </c>
      <c r="D1265" s="206" t="s">
        <v>656</v>
      </c>
      <c r="E1265" s="172"/>
      <c r="F1265" s="87"/>
      <c r="G1265" s="178">
        <v>4.55</v>
      </c>
      <c r="H1265" s="87"/>
      <c r="I1265" s="87"/>
      <c r="J1265" s="87"/>
    </row>
    <row r="1266" spans="1:10">
      <c r="A1266" s="185"/>
      <c r="B1266" s="172"/>
      <c r="C1266" s="172" t="s">
        <v>667</v>
      </c>
      <c r="D1266" s="206" t="s">
        <v>658</v>
      </c>
      <c r="E1266" s="172"/>
      <c r="F1266" s="87"/>
      <c r="G1266" s="178">
        <v>41.65</v>
      </c>
      <c r="H1266" s="87"/>
      <c r="I1266" s="87"/>
      <c r="J1266" s="87"/>
    </row>
    <row r="1267" spans="1:10">
      <c r="A1267" s="185"/>
      <c r="B1267" s="172"/>
      <c r="C1267" s="172" t="s">
        <v>667</v>
      </c>
      <c r="D1267" s="206" t="s">
        <v>659</v>
      </c>
      <c r="E1267" s="172"/>
      <c r="F1267" s="87"/>
      <c r="G1267" s="178">
        <v>41.65</v>
      </c>
      <c r="H1267" s="87"/>
      <c r="I1267" s="87"/>
      <c r="J1267" s="87"/>
    </row>
    <row r="1268" spans="1:10">
      <c r="A1268" s="185"/>
      <c r="B1268" s="172"/>
      <c r="C1268" s="172" t="s">
        <v>667</v>
      </c>
      <c r="D1268" s="206" t="s">
        <v>661</v>
      </c>
      <c r="E1268" s="172"/>
      <c r="F1268" s="87"/>
      <c r="G1268" s="178">
        <v>3.7</v>
      </c>
      <c r="H1268" s="87"/>
      <c r="I1268" s="87"/>
      <c r="J1268" s="87"/>
    </row>
    <row r="1269" spans="1:10">
      <c r="A1269" s="185"/>
      <c r="B1269" s="172"/>
      <c r="C1269" s="172" t="s">
        <v>667</v>
      </c>
      <c r="D1269" s="206" t="s">
        <v>660</v>
      </c>
      <c r="E1269" s="172"/>
      <c r="F1269" s="87"/>
      <c r="G1269" s="178">
        <v>3.7</v>
      </c>
      <c r="H1269" s="87"/>
      <c r="I1269" s="87"/>
      <c r="J1269" s="87"/>
    </row>
    <row r="1270" spans="1:10">
      <c r="A1270" s="295"/>
      <c r="B1270" s="296"/>
      <c r="C1270" s="296"/>
      <c r="D1270" s="296"/>
      <c r="E1270" s="296"/>
      <c r="F1270" s="296"/>
      <c r="G1270" s="296"/>
      <c r="H1270" s="296"/>
      <c r="I1270" s="296"/>
      <c r="J1270" s="298"/>
    </row>
    <row r="1271" spans="1:10" ht="30">
      <c r="A1271" s="185" t="s">
        <v>207</v>
      </c>
      <c r="B1271" s="172">
        <v>104640</v>
      </c>
      <c r="C1271" s="172" t="s">
        <v>25</v>
      </c>
      <c r="D1271" s="173" t="s">
        <v>208</v>
      </c>
      <c r="E1271" s="172" t="s">
        <v>44</v>
      </c>
      <c r="F1271" s="87"/>
      <c r="G1271" s="87" t="s">
        <v>602</v>
      </c>
      <c r="H1271" s="87" t="s">
        <v>599</v>
      </c>
      <c r="I1271" s="87"/>
      <c r="J1271" s="87"/>
    </row>
    <row r="1272" spans="1:10">
      <c r="A1272" s="172"/>
      <c r="B1272" s="172"/>
      <c r="C1272" s="172" t="s">
        <v>667</v>
      </c>
      <c r="D1272" s="204" t="s">
        <v>642</v>
      </c>
      <c r="E1272" s="172"/>
      <c r="F1272" s="87"/>
      <c r="G1272" s="178">
        <v>22.99</v>
      </c>
      <c r="H1272" s="242">
        <f>SUM(G1272:G1290)</f>
        <v>699.34</v>
      </c>
      <c r="I1272" s="178"/>
      <c r="J1272" s="106"/>
    </row>
    <row r="1273" spans="1:10">
      <c r="A1273" s="172"/>
      <c r="B1273" s="172"/>
      <c r="C1273" s="172" t="s">
        <v>667</v>
      </c>
      <c r="D1273" s="204" t="s">
        <v>643</v>
      </c>
      <c r="E1273" s="172"/>
      <c r="F1273" s="87"/>
      <c r="G1273" s="178">
        <v>13.22</v>
      </c>
      <c r="H1273" s="87"/>
      <c r="I1273" s="178"/>
      <c r="J1273" s="106"/>
    </row>
    <row r="1274" spans="1:10">
      <c r="A1274" s="172"/>
      <c r="B1274" s="172"/>
      <c r="C1274" s="172" t="s">
        <v>667</v>
      </c>
      <c r="D1274" s="204" t="s">
        <v>644</v>
      </c>
      <c r="E1274" s="172"/>
      <c r="F1274" s="87"/>
      <c r="G1274" s="178">
        <v>10.27</v>
      </c>
      <c r="H1274" s="87"/>
      <c r="I1274" s="178"/>
      <c r="J1274" s="106"/>
    </row>
    <row r="1275" spans="1:10">
      <c r="A1275" s="172"/>
      <c r="B1275" s="172"/>
      <c r="C1275" s="172" t="s">
        <v>667</v>
      </c>
      <c r="D1275" s="204" t="s">
        <v>645</v>
      </c>
      <c r="E1275" s="172"/>
      <c r="F1275" s="87"/>
      <c r="G1275" s="178">
        <v>8</v>
      </c>
      <c r="H1275" s="87"/>
      <c r="I1275" s="178"/>
      <c r="J1275" s="106"/>
    </row>
    <row r="1276" spans="1:10">
      <c r="A1276" s="172"/>
      <c r="B1276" s="172"/>
      <c r="C1276" s="172" t="s">
        <v>667</v>
      </c>
      <c r="D1276" s="206" t="s">
        <v>646</v>
      </c>
      <c r="E1276" s="172"/>
      <c r="F1276" s="87"/>
      <c r="G1276" s="178">
        <v>19.62</v>
      </c>
      <c r="H1276" s="87"/>
      <c r="I1276" s="178"/>
      <c r="J1276" s="106"/>
    </row>
    <row r="1277" spans="1:10">
      <c r="A1277" s="172"/>
      <c r="B1277" s="172"/>
      <c r="C1277" s="172" t="s">
        <v>667</v>
      </c>
      <c r="D1277" s="205" t="s">
        <v>647</v>
      </c>
      <c r="E1277" s="172"/>
      <c r="F1277" s="87"/>
      <c r="G1277" s="178">
        <v>239.72</v>
      </c>
      <c r="H1277" s="87"/>
      <c r="I1277" s="178"/>
      <c r="J1277" s="106"/>
    </row>
    <row r="1278" spans="1:10">
      <c r="A1278" s="172"/>
      <c r="B1278" s="172"/>
      <c r="C1278" s="172" t="s">
        <v>667</v>
      </c>
      <c r="D1278" s="206" t="s">
        <v>648</v>
      </c>
      <c r="E1278" s="172"/>
      <c r="F1278" s="87"/>
      <c r="G1278" s="178">
        <v>19.62</v>
      </c>
      <c r="H1278" s="87"/>
      <c r="I1278" s="178"/>
      <c r="J1278" s="106"/>
    </row>
    <row r="1279" spans="1:10">
      <c r="A1279" s="172"/>
      <c r="B1279" s="172"/>
      <c r="C1279" s="172" t="s">
        <v>667</v>
      </c>
      <c r="D1279" s="205" t="s">
        <v>649</v>
      </c>
      <c r="E1279" s="172"/>
      <c r="F1279" s="87"/>
      <c r="G1279" s="178">
        <v>8</v>
      </c>
      <c r="H1279" s="87"/>
      <c r="I1279" s="178"/>
      <c r="J1279" s="106"/>
    </row>
    <row r="1280" spans="1:10">
      <c r="A1280" s="172"/>
      <c r="B1280" s="172"/>
      <c r="C1280" s="172" t="s">
        <v>667</v>
      </c>
      <c r="D1280" s="205" t="s">
        <v>650</v>
      </c>
      <c r="E1280" s="172"/>
      <c r="F1280" s="87"/>
      <c r="G1280" s="178">
        <v>134.75</v>
      </c>
      <c r="H1280" s="87"/>
      <c r="I1280" s="178"/>
      <c r="J1280" s="106"/>
    </row>
    <row r="1281" spans="1:10">
      <c r="A1281" s="172"/>
      <c r="B1281" s="172"/>
      <c r="C1281" s="172" t="s">
        <v>667</v>
      </c>
      <c r="D1281" s="205" t="s">
        <v>651</v>
      </c>
      <c r="E1281" s="172"/>
      <c r="F1281" s="87"/>
      <c r="G1281" s="178">
        <v>46.71</v>
      </c>
      <c r="H1281" s="87"/>
      <c r="I1281" s="178"/>
      <c r="J1281" s="106"/>
    </row>
    <row r="1282" spans="1:10">
      <c r="A1282" s="172"/>
      <c r="B1282" s="172"/>
      <c r="C1282" s="172" t="s">
        <v>667</v>
      </c>
      <c r="D1282" s="205" t="s">
        <v>652</v>
      </c>
      <c r="E1282" s="172"/>
      <c r="F1282" s="87"/>
      <c r="G1282" s="178">
        <v>46.71</v>
      </c>
      <c r="H1282" s="87"/>
      <c r="I1282" s="178"/>
      <c r="J1282" s="106"/>
    </row>
    <row r="1283" spans="1:10">
      <c r="A1283" s="172"/>
      <c r="B1283" s="172"/>
      <c r="C1283" s="172" t="s">
        <v>667</v>
      </c>
      <c r="D1283" s="206" t="s">
        <v>653</v>
      </c>
      <c r="E1283" s="172"/>
      <c r="F1283" s="87"/>
      <c r="G1283" s="178">
        <v>15.55</v>
      </c>
      <c r="H1283" s="87"/>
      <c r="I1283" s="178"/>
      <c r="J1283" s="106"/>
    </row>
    <row r="1284" spans="1:10">
      <c r="A1284" s="172"/>
      <c r="B1284" s="172"/>
      <c r="C1284" s="172" t="s">
        <v>667</v>
      </c>
      <c r="D1284" s="206" t="s">
        <v>654</v>
      </c>
      <c r="E1284" s="172"/>
      <c r="F1284" s="87"/>
      <c r="G1284" s="178">
        <v>3.48</v>
      </c>
      <c r="H1284" s="87"/>
      <c r="I1284" s="178"/>
      <c r="J1284" s="106"/>
    </row>
    <row r="1285" spans="1:10">
      <c r="A1285" s="172"/>
      <c r="B1285" s="172"/>
      <c r="C1285" s="172" t="s">
        <v>667</v>
      </c>
      <c r="D1285" s="205" t="s">
        <v>655</v>
      </c>
      <c r="E1285" s="172"/>
      <c r="F1285" s="87"/>
      <c r="G1285" s="178">
        <v>15.45</v>
      </c>
      <c r="H1285" s="87"/>
      <c r="I1285" s="178"/>
      <c r="J1285" s="106"/>
    </row>
    <row r="1286" spans="1:10">
      <c r="A1286" s="172"/>
      <c r="B1286" s="172"/>
      <c r="C1286" s="172" t="s">
        <v>667</v>
      </c>
      <c r="D1286" s="206" t="s">
        <v>656</v>
      </c>
      <c r="E1286" s="172"/>
      <c r="F1286" s="87"/>
      <c r="G1286" s="178">
        <v>4.55</v>
      </c>
      <c r="H1286" s="87"/>
      <c r="I1286" s="178"/>
      <c r="J1286" s="106"/>
    </row>
    <row r="1287" spans="1:10">
      <c r="A1287" s="172"/>
      <c r="B1287" s="172"/>
      <c r="C1287" s="172" t="s">
        <v>667</v>
      </c>
      <c r="D1287" s="206" t="s">
        <v>658</v>
      </c>
      <c r="E1287" s="172"/>
      <c r="F1287" s="87"/>
      <c r="G1287" s="178">
        <v>41.65</v>
      </c>
      <c r="H1287" s="87"/>
      <c r="I1287" s="178"/>
      <c r="J1287" s="106"/>
    </row>
    <row r="1288" spans="1:10">
      <c r="A1288" s="172"/>
      <c r="B1288" s="172"/>
      <c r="C1288" s="172" t="s">
        <v>667</v>
      </c>
      <c r="D1288" s="206" t="s">
        <v>659</v>
      </c>
      <c r="E1288" s="172"/>
      <c r="F1288" s="87"/>
      <c r="G1288" s="178">
        <v>41.65</v>
      </c>
      <c r="H1288" s="87"/>
      <c r="I1288" s="178"/>
      <c r="J1288" s="106"/>
    </row>
    <row r="1289" spans="1:10">
      <c r="A1289" s="172"/>
      <c r="B1289" s="172"/>
      <c r="C1289" s="172" t="s">
        <v>667</v>
      </c>
      <c r="D1289" s="206" t="s">
        <v>661</v>
      </c>
      <c r="E1289" s="172"/>
      <c r="F1289" s="87"/>
      <c r="G1289" s="178">
        <v>3.7</v>
      </c>
      <c r="H1289" s="87"/>
      <c r="I1289" s="178"/>
      <c r="J1289" s="106"/>
    </row>
    <row r="1290" spans="1:10">
      <c r="A1290" s="172"/>
      <c r="B1290" s="172"/>
      <c r="C1290" s="172" t="s">
        <v>667</v>
      </c>
      <c r="D1290" s="206" t="s">
        <v>660</v>
      </c>
      <c r="E1290" s="172"/>
      <c r="F1290" s="87"/>
      <c r="G1290" s="178">
        <v>3.7</v>
      </c>
      <c r="H1290" s="87"/>
      <c r="I1290" s="178"/>
      <c r="J1290" s="106"/>
    </row>
    <row r="1291" spans="1:10">
      <c r="A1291" s="302"/>
      <c r="B1291" s="296"/>
      <c r="C1291" s="296"/>
      <c r="D1291" s="296"/>
      <c r="E1291" s="296"/>
      <c r="F1291" s="296"/>
      <c r="G1291" s="296"/>
      <c r="H1291" s="296"/>
      <c r="I1291" s="296"/>
      <c r="J1291" s="297"/>
    </row>
    <row r="1292" spans="1:10">
      <c r="A1292" s="184" t="s">
        <v>209</v>
      </c>
      <c r="B1292" s="146"/>
      <c r="C1292" s="146"/>
      <c r="D1292" s="147" t="s">
        <v>210</v>
      </c>
      <c r="E1292" s="146"/>
      <c r="F1292" s="166"/>
      <c r="G1292" s="166"/>
      <c r="H1292" s="166"/>
      <c r="I1292" s="169"/>
      <c r="J1292" s="170"/>
    </row>
    <row r="1293" spans="1:10">
      <c r="A1293" s="186" t="s">
        <v>211</v>
      </c>
      <c r="B1293" s="157"/>
      <c r="C1293" s="157"/>
      <c r="D1293" s="158" t="s">
        <v>212</v>
      </c>
      <c r="E1293" s="157"/>
      <c r="F1293" s="152"/>
      <c r="G1293" s="152"/>
      <c r="H1293" s="152"/>
      <c r="I1293" s="153"/>
      <c r="J1293" s="154"/>
    </row>
    <row r="1294" spans="1:10" ht="60">
      <c r="A1294" s="185" t="s">
        <v>213</v>
      </c>
      <c r="B1294" s="248">
        <v>87755</v>
      </c>
      <c r="C1294" s="248" t="s">
        <v>25</v>
      </c>
      <c r="D1294" s="173" t="s">
        <v>214</v>
      </c>
      <c r="E1294" s="251" t="s">
        <v>44</v>
      </c>
      <c r="F1294" s="87"/>
      <c r="G1294" s="87" t="s">
        <v>602</v>
      </c>
      <c r="H1294" s="87" t="s">
        <v>599</v>
      </c>
      <c r="I1294" s="87"/>
      <c r="J1294" s="87"/>
    </row>
    <row r="1295" spans="1:10">
      <c r="A1295" s="185"/>
      <c r="B1295" s="172"/>
      <c r="C1295" s="172"/>
      <c r="D1295" s="182" t="s">
        <v>667</v>
      </c>
      <c r="E1295" s="172"/>
      <c r="F1295" s="87"/>
      <c r="G1295" s="178">
        <v>1271.6099999999999</v>
      </c>
      <c r="H1295" s="242">
        <f>SUM(G1295:G1295)</f>
        <v>1271.6099999999999</v>
      </c>
      <c r="I1295" s="87"/>
      <c r="J1295" s="87"/>
    </row>
    <row r="1296" spans="1:10">
      <c r="A1296" s="295"/>
      <c r="B1296" s="296"/>
      <c r="C1296" s="296"/>
      <c r="D1296" s="296"/>
      <c r="E1296" s="296"/>
      <c r="F1296" s="296"/>
      <c r="G1296" s="296"/>
      <c r="H1296" s="296"/>
      <c r="I1296" s="296"/>
      <c r="J1296" s="298"/>
    </row>
    <row r="1297" spans="1:10" ht="30">
      <c r="A1297" s="185" t="s">
        <v>215</v>
      </c>
      <c r="B1297" s="172">
        <v>101727</v>
      </c>
      <c r="C1297" s="172" t="s">
        <v>25</v>
      </c>
      <c r="D1297" s="173" t="s">
        <v>216</v>
      </c>
      <c r="E1297" s="172" t="s">
        <v>44</v>
      </c>
      <c r="F1297" s="87"/>
      <c r="G1297" s="87" t="s">
        <v>602</v>
      </c>
      <c r="H1297" s="87" t="s">
        <v>599</v>
      </c>
      <c r="I1297" s="87"/>
      <c r="J1297" s="87"/>
    </row>
    <row r="1298" spans="1:10">
      <c r="A1298" s="185"/>
      <c r="B1298" s="172"/>
      <c r="C1298" s="172"/>
      <c r="D1298" s="182" t="s">
        <v>671</v>
      </c>
      <c r="E1298" s="172"/>
      <c r="F1298" s="87"/>
      <c r="G1298" s="178">
        <v>396</v>
      </c>
      <c r="H1298" s="242">
        <f>SUM(G1298:G1299)</f>
        <v>530.75</v>
      </c>
      <c r="I1298" s="87"/>
      <c r="J1298" s="87"/>
    </row>
    <row r="1299" spans="1:10">
      <c r="A1299" s="185"/>
      <c r="B1299" s="172"/>
      <c r="C1299" s="172"/>
      <c r="D1299" s="182" t="s">
        <v>650</v>
      </c>
      <c r="E1299" s="172"/>
      <c r="F1299" s="87"/>
      <c r="G1299" s="178">
        <v>134.75</v>
      </c>
      <c r="H1299" s="87"/>
      <c r="I1299" s="87"/>
      <c r="J1299" s="87"/>
    </row>
    <row r="1300" spans="1:10">
      <c r="A1300" s="295"/>
      <c r="B1300" s="296"/>
      <c r="C1300" s="296"/>
      <c r="D1300" s="296"/>
      <c r="E1300" s="296"/>
      <c r="F1300" s="296"/>
      <c r="G1300" s="296"/>
      <c r="H1300" s="296"/>
      <c r="I1300" s="296"/>
      <c r="J1300" s="298"/>
    </row>
    <row r="1301" spans="1:10" ht="30">
      <c r="A1301" s="185" t="s">
        <v>672</v>
      </c>
      <c r="B1301" s="172">
        <v>97097</v>
      </c>
      <c r="C1301" s="172" t="s">
        <v>25</v>
      </c>
      <c r="D1301" s="173" t="s">
        <v>218</v>
      </c>
      <c r="E1301" s="172" t="s">
        <v>44</v>
      </c>
      <c r="F1301" s="87" t="s">
        <v>596</v>
      </c>
      <c r="G1301" s="87" t="s">
        <v>602</v>
      </c>
      <c r="H1301" s="87" t="s">
        <v>599</v>
      </c>
      <c r="I1301" s="87"/>
      <c r="J1301" s="87"/>
    </row>
    <row r="1302" spans="1:10">
      <c r="A1302" s="185"/>
      <c r="B1302" s="172"/>
      <c r="C1302" s="172"/>
      <c r="D1302" s="182" t="s">
        <v>673</v>
      </c>
      <c r="E1302" s="172"/>
      <c r="F1302" s="178">
        <v>4</v>
      </c>
      <c r="G1302" s="178">
        <v>31.32</v>
      </c>
      <c r="H1302" s="242">
        <f>G1302*F1302</f>
        <v>125.28</v>
      </c>
      <c r="I1302" s="87"/>
      <c r="J1302" s="87"/>
    </row>
    <row r="1303" spans="1:10">
      <c r="A1303" s="295"/>
      <c r="B1303" s="296"/>
      <c r="C1303" s="296"/>
      <c r="D1303" s="296"/>
      <c r="E1303" s="296"/>
      <c r="F1303" s="296"/>
      <c r="G1303" s="296"/>
      <c r="H1303" s="296"/>
      <c r="I1303" s="296"/>
      <c r="J1303" s="298"/>
    </row>
    <row r="1304" spans="1:10" ht="45">
      <c r="A1304" s="185" t="s">
        <v>674</v>
      </c>
      <c r="B1304" s="172">
        <v>104595</v>
      </c>
      <c r="C1304" s="172" t="s">
        <v>25</v>
      </c>
      <c r="D1304" s="173" t="s">
        <v>220</v>
      </c>
      <c r="E1304" s="172" t="s">
        <v>44</v>
      </c>
      <c r="F1304" s="87"/>
      <c r="G1304" s="87" t="s">
        <v>602</v>
      </c>
      <c r="H1304" s="87" t="s">
        <v>599</v>
      </c>
      <c r="I1304" s="87"/>
      <c r="J1304" s="87"/>
    </row>
    <row r="1305" spans="1:10">
      <c r="A1305" s="185"/>
      <c r="B1305" s="172"/>
      <c r="C1305" s="172"/>
      <c r="D1305" s="182" t="s">
        <v>667</v>
      </c>
      <c r="E1305" s="172"/>
      <c r="F1305" s="87"/>
      <c r="G1305" s="178">
        <f>G1295-G1298-G1299</f>
        <v>740.8599999999999</v>
      </c>
      <c r="H1305" s="242">
        <f>SUM(G1305:G1305)</f>
        <v>740.8599999999999</v>
      </c>
      <c r="I1305" s="87"/>
      <c r="J1305" s="87"/>
    </row>
    <row r="1306" spans="1:10">
      <c r="A1306" s="295"/>
      <c r="B1306" s="296"/>
      <c r="C1306" s="296"/>
      <c r="D1306" s="296"/>
      <c r="E1306" s="296"/>
      <c r="F1306" s="296"/>
      <c r="G1306" s="296"/>
      <c r="H1306" s="296"/>
      <c r="I1306" s="296"/>
      <c r="J1306" s="298"/>
    </row>
    <row r="1307" spans="1:10" ht="30">
      <c r="A1307" s="185" t="s">
        <v>675</v>
      </c>
      <c r="B1307" s="172">
        <v>104619</v>
      </c>
      <c r="C1307" s="172" t="s">
        <v>25</v>
      </c>
      <c r="D1307" s="173" t="s">
        <v>222</v>
      </c>
      <c r="E1307" s="172" t="s">
        <v>80</v>
      </c>
      <c r="F1307" s="87"/>
      <c r="G1307" s="87" t="s">
        <v>666</v>
      </c>
      <c r="H1307" s="87" t="s">
        <v>599</v>
      </c>
      <c r="I1307" s="87"/>
      <c r="J1307" s="87"/>
    </row>
    <row r="1308" spans="1:10">
      <c r="A1308" s="185"/>
      <c r="B1308" s="172"/>
      <c r="C1308" s="172" t="s">
        <v>667</v>
      </c>
      <c r="D1308" s="204" t="s">
        <v>642</v>
      </c>
      <c r="E1308" s="172"/>
      <c r="F1308" s="87"/>
      <c r="G1308" s="178">
        <v>19.86</v>
      </c>
      <c r="H1308" s="242">
        <f>SUM(G1308:G1328)</f>
        <v>440.85</v>
      </c>
      <c r="I1308" s="149"/>
      <c r="J1308" s="210"/>
    </row>
    <row r="1309" spans="1:10">
      <c r="A1309" s="185"/>
      <c r="B1309" s="172"/>
      <c r="C1309" s="172" t="s">
        <v>667</v>
      </c>
      <c r="D1309" s="204" t="s">
        <v>643</v>
      </c>
      <c r="E1309" s="172"/>
      <c r="F1309" s="87"/>
      <c r="G1309" s="178">
        <v>14.92</v>
      </c>
      <c r="H1309" s="149"/>
      <c r="I1309" s="149"/>
      <c r="J1309" s="210"/>
    </row>
    <row r="1310" spans="1:10">
      <c r="A1310" s="185"/>
      <c r="B1310" s="172"/>
      <c r="C1310" s="172" t="s">
        <v>667</v>
      </c>
      <c r="D1310" s="204" t="s">
        <v>644</v>
      </c>
      <c r="E1310" s="172"/>
      <c r="F1310" s="87"/>
      <c r="G1310" s="178">
        <v>12.82</v>
      </c>
      <c r="H1310" s="149"/>
      <c r="I1310" s="149"/>
      <c r="J1310" s="210"/>
    </row>
    <row r="1311" spans="1:10">
      <c r="A1311" s="185"/>
      <c r="B1311" s="172"/>
      <c r="C1311" s="172" t="s">
        <v>667</v>
      </c>
      <c r="D1311" s="204" t="s">
        <v>645</v>
      </c>
      <c r="E1311" s="172"/>
      <c r="F1311" s="87"/>
      <c r="G1311" s="178">
        <v>11.4</v>
      </c>
      <c r="H1311" s="149"/>
      <c r="I1311" s="149"/>
      <c r="J1311" s="210"/>
    </row>
    <row r="1312" spans="1:10">
      <c r="A1312" s="185"/>
      <c r="B1312" s="172"/>
      <c r="C1312" s="172" t="s">
        <v>667</v>
      </c>
      <c r="D1312" s="206" t="s">
        <v>646</v>
      </c>
      <c r="E1312" s="207"/>
      <c r="F1312" s="208"/>
      <c r="G1312" s="209"/>
      <c r="H1312" s="149"/>
      <c r="I1312" s="149"/>
      <c r="J1312" s="210"/>
    </row>
    <row r="1313" spans="1:10">
      <c r="A1313" s="185"/>
      <c r="B1313" s="172"/>
      <c r="C1313" s="172" t="s">
        <v>667</v>
      </c>
      <c r="D1313" s="205" t="s">
        <v>647</v>
      </c>
      <c r="E1313" s="172"/>
      <c r="F1313" s="87"/>
      <c r="G1313" s="178">
        <v>142.29</v>
      </c>
      <c r="H1313" s="149"/>
      <c r="I1313" s="149"/>
      <c r="J1313" s="210"/>
    </row>
    <row r="1314" spans="1:10">
      <c r="A1314" s="185"/>
      <c r="B1314" s="172"/>
      <c r="C1314" s="172" t="s">
        <v>667</v>
      </c>
      <c r="D1314" s="205" t="s">
        <v>647</v>
      </c>
      <c r="E1314" s="172"/>
      <c r="F1314" s="87"/>
      <c r="G1314" s="178">
        <v>91.6</v>
      </c>
      <c r="H1314" s="149"/>
      <c r="I1314" s="149"/>
      <c r="J1314" s="210"/>
    </row>
    <row r="1315" spans="1:10">
      <c r="A1315" s="185"/>
      <c r="B1315" s="172"/>
      <c r="C1315" s="172" t="s">
        <v>667</v>
      </c>
      <c r="D1315" s="206" t="s">
        <v>648</v>
      </c>
      <c r="E1315" s="207"/>
      <c r="F1315" s="208"/>
      <c r="G1315" s="209"/>
      <c r="H1315" s="149"/>
      <c r="I1315" s="149"/>
      <c r="J1315" s="210"/>
    </row>
    <row r="1316" spans="1:10">
      <c r="A1316" s="185"/>
      <c r="B1316" s="172"/>
      <c r="C1316" s="172" t="s">
        <v>667</v>
      </c>
      <c r="D1316" s="205" t="s">
        <v>649</v>
      </c>
      <c r="E1316" s="172"/>
      <c r="F1316" s="87"/>
      <c r="G1316" s="178">
        <v>11.4</v>
      </c>
      <c r="H1316" s="149"/>
      <c r="I1316" s="149"/>
      <c r="J1316" s="210"/>
    </row>
    <row r="1317" spans="1:10">
      <c r="A1317" s="185"/>
      <c r="B1317" s="172"/>
      <c r="C1317" s="172" t="s">
        <v>667</v>
      </c>
      <c r="D1317" s="205" t="s">
        <v>650</v>
      </c>
      <c r="E1317" s="172"/>
      <c r="F1317" s="87"/>
      <c r="G1317" s="178">
        <v>46.5</v>
      </c>
      <c r="H1317" s="149"/>
      <c r="I1317" s="149"/>
      <c r="J1317" s="210"/>
    </row>
    <row r="1318" spans="1:10">
      <c r="A1318" s="185"/>
      <c r="B1318" s="172"/>
      <c r="C1318" s="172" t="s">
        <v>667</v>
      </c>
      <c r="D1318" s="205" t="s">
        <v>651</v>
      </c>
      <c r="E1318" s="172"/>
      <c r="F1318" s="87"/>
      <c r="G1318" s="178">
        <v>36.729999999999997</v>
      </c>
      <c r="H1318" s="149"/>
      <c r="I1318" s="149"/>
      <c r="J1318" s="210"/>
    </row>
    <row r="1319" spans="1:10">
      <c r="A1319" s="185"/>
      <c r="B1319" s="172"/>
      <c r="C1319" s="172" t="s">
        <v>667</v>
      </c>
      <c r="D1319" s="205" t="s">
        <v>652</v>
      </c>
      <c r="E1319" s="172"/>
      <c r="F1319" s="87"/>
      <c r="G1319" s="178">
        <v>36.729999999999997</v>
      </c>
      <c r="H1319" s="149"/>
      <c r="I1319" s="149"/>
      <c r="J1319" s="210"/>
    </row>
    <row r="1320" spans="1:10">
      <c r="A1320" s="185"/>
      <c r="B1320" s="172"/>
      <c r="C1320" s="172" t="s">
        <v>667</v>
      </c>
      <c r="D1320" s="206" t="s">
        <v>653</v>
      </c>
      <c r="E1320" s="207"/>
      <c r="F1320" s="208"/>
      <c r="G1320" s="209"/>
      <c r="H1320" s="149"/>
      <c r="I1320" s="149"/>
      <c r="J1320" s="210"/>
    </row>
    <row r="1321" spans="1:10">
      <c r="A1321" s="185"/>
      <c r="B1321" s="172"/>
      <c r="C1321" s="172" t="s">
        <v>667</v>
      </c>
      <c r="D1321" s="206" t="s">
        <v>654</v>
      </c>
      <c r="E1321" s="207"/>
      <c r="F1321" s="208"/>
      <c r="G1321" s="209"/>
      <c r="H1321" s="149"/>
      <c r="I1321" s="149"/>
      <c r="J1321" s="210"/>
    </row>
    <row r="1322" spans="1:10">
      <c r="A1322" s="185"/>
      <c r="B1322" s="172"/>
      <c r="C1322" s="172" t="s">
        <v>667</v>
      </c>
      <c r="D1322" s="205" t="s">
        <v>655</v>
      </c>
      <c r="E1322" s="172"/>
      <c r="F1322" s="87"/>
      <c r="G1322" s="178">
        <v>16.600000000000001</v>
      </c>
      <c r="H1322" s="149"/>
      <c r="I1322" s="149"/>
      <c r="J1322" s="210"/>
    </row>
    <row r="1323" spans="1:10">
      <c r="A1323" s="185"/>
      <c r="B1323" s="172"/>
      <c r="C1323" s="172" t="s">
        <v>667</v>
      </c>
      <c r="D1323" s="206" t="s">
        <v>656</v>
      </c>
      <c r="E1323" s="207"/>
      <c r="F1323" s="208"/>
      <c r="G1323" s="209"/>
      <c r="H1323" s="149"/>
      <c r="I1323" s="149"/>
      <c r="J1323" s="210"/>
    </row>
    <row r="1324" spans="1:10">
      <c r="A1324" s="185"/>
      <c r="B1324" s="172"/>
      <c r="C1324" s="172" t="s">
        <v>667</v>
      </c>
      <c r="D1324" s="205" t="s">
        <v>657</v>
      </c>
      <c r="E1324" s="172"/>
      <c r="F1324" s="87"/>
      <c r="G1324" s="178"/>
      <c r="H1324" s="149"/>
      <c r="I1324" s="149"/>
      <c r="J1324" s="210"/>
    </row>
    <row r="1325" spans="1:10">
      <c r="A1325" s="185"/>
      <c r="B1325" s="172"/>
      <c r="C1325" s="172" t="s">
        <v>667</v>
      </c>
      <c r="D1325" s="206" t="s">
        <v>658</v>
      </c>
      <c r="E1325" s="207"/>
      <c r="F1325" s="208"/>
      <c r="G1325" s="209"/>
      <c r="H1325" s="149"/>
      <c r="I1325" s="149"/>
      <c r="J1325" s="210"/>
    </row>
    <row r="1326" spans="1:10">
      <c r="A1326" s="185"/>
      <c r="B1326" s="172"/>
      <c r="C1326" s="172" t="s">
        <v>667</v>
      </c>
      <c r="D1326" s="206" t="s">
        <v>659</v>
      </c>
      <c r="E1326" s="207"/>
      <c r="F1326" s="208"/>
      <c r="G1326" s="209"/>
      <c r="H1326" s="149"/>
      <c r="I1326" s="149"/>
      <c r="J1326" s="210"/>
    </row>
    <row r="1327" spans="1:10">
      <c r="A1327" s="185"/>
      <c r="B1327" s="172"/>
      <c r="C1327" s="172" t="s">
        <v>667</v>
      </c>
      <c r="D1327" s="206" t="s">
        <v>661</v>
      </c>
      <c r="E1327" s="207"/>
      <c r="F1327" s="208"/>
      <c r="G1327" s="209"/>
      <c r="H1327" s="149"/>
      <c r="I1327" s="149"/>
      <c r="J1327" s="210"/>
    </row>
    <row r="1328" spans="1:10">
      <c r="A1328" s="185"/>
      <c r="B1328" s="172"/>
      <c r="C1328" s="172" t="s">
        <v>667</v>
      </c>
      <c r="D1328" s="206" t="s">
        <v>660</v>
      </c>
      <c r="E1328" s="207"/>
      <c r="F1328" s="208"/>
      <c r="G1328" s="209"/>
      <c r="H1328" s="149"/>
      <c r="I1328" s="149"/>
      <c r="J1328" s="210"/>
    </row>
    <row r="1329" spans="1:10">
      <c r="A1329" s="295"/>
      <c r="B1329" s="296"/>
      <c r="C1329" s="296"/>
      <c r="D1329" s="296"/>
      <c r="E1329" s="296"/>
      <c r="F1329" s="296"/>
      <c r="G1329" s="296"/>
      <c r="H1329" s="296"/>
      <c r="I1329" s="296"/>
      <c r="J1329" s="296"/>
    </row>
    <row r="1330" spans="1:10">
      <c r="A1330" s="186" t="s">
        <v>223</v>
      </c>
      <c r="B1330" s="157"/>
      <c r="C1330" s="157"/>
      <c r="D1330" s="158" t="s">
        <v>224</v>
      </c>
      <c r="E1330" s="157"/>
      <c r="F1330" s="152"/>
      <c r="G1330" s="152"/>
      <c r="H1330" s="152"/>
      <c r="I1330" s="153"/>
      <c r="J1330" s="154"/>
    </row>
    <row r="1331" spans="1:10" ht="38.25">
      <c r="A1331" s="185" t="s">
        <v>225</v>
      </c>
      <c r="B1331" s="216">
        <v>92397</v>
      </c>
      <c r="C1331" s="216" t="s">
        <v>25</v>
      </c>
      <c r="D1331" s="217" t="s">
        <v>226</v>
      </c>
      <c r="E1331" s="218" t="s">
        <v>44</v>
      </c>
      <c r="F1331" s="87"/>
      <c r="G1331" s="87" t="s">
        <v>602</v>
      </c>
      <c r="H1331" s="87" t="s">
        <v>599</v>
      </c>
      <c r="I1331" s="87"/>
      <c r="J1331" s="87"/>
    </row>
    <row r="1332" spans="1:10">
      <c r="A1332" s="172"/>
      <c r="B1332" s="172"/>
      <c r="C1332" s="172"/>
      <c r="D1332" s="182" t="s">
        <v>676</v>
      </c>
      <c r="E1332" s="174"/>
      <c r="F1332" s="178"/>
      <c r="G1332" s="178">
        <v>573.6</v>
      </c>
      <c r="H1332" s="242">
        <f>SUM(G1332:G1334)</f>
        <v>860.39</v>
      </c>
      <c r="I1332" s="178"/>
      <c r="J1332" s="106"/>
    </row>
    <row r="1333" spans="1:10">
      <c r="A1333" s="172"/>
      <c r="B1333" s="172"/>
      <c r="C1333" s="172"/>
      <c r="D1333" s="182" t="s">
        <v>677</v>
      </c>
      <c r="E1333" s="174"/>
      <c r="F1333" s="178"/>
      <c r="G1333" s="178">
        <v>159.75</v>
      </c>
      <c r="H1333" s="178"/>
      <c r="I1333" s="178"/>
      <c r="J1333" s="106"/>
    </row>
    <row r="1334" spans="1:10">
      <c r="A1334" s="172"/>
      <c r="B1334" s="172"/>
      <c r="C1334" s="172"/>
      <c r="D1334" s="182" t="s">
        <v>678</v>
      </c>
      <c r="E1334" s="174"/>
      <c r="F1334" s="178"/>
      <c r="G1334" s="178">
        <v>127.04</v>
      </c>
      <c r="H1334" s="178"/>
      <c r="I1334" s="178"/>
      <c r="J1334" s="106"/>
    </row>
    <row r="1335" spans="1:10">
      <c r="A1335" s="302"/>
      <c r="B1335" s="296"/>
      <c r="C1335" s="296"/>
      <c r="D1335" s="296"/>
      <c r="E1335" s="296"/>
      <c r="F1335" s="296"/>
      <c r="G1335" s="296"/>
      <c r="H1335" s="296"/>
      <c r="I1335" s="296"/>
      <c r="J1335" s="297"/>
    </row>
    <row r="1336" spans="1:10">
      <c r="A1336" s="184" t="s">
        <v>227</v>
      </c>
      <c r="B1336" s="146"/>
      <c r="C1336" s="146"/>
      <c r="D1336" s="147" t="s">
        <v>228</v>
      </c>
      <c r="E1336" s="146"/>
      <c r="F1336" s="166"/>
      <c r="G1336" s="166"/>
      <c r="H1336" s="166"/>
      <c r="I1336" s="169"/>
      <c r="J1336" s="170"/>
    </row>
    <row r="1337" spans="1:10">
      <c r="A1337" s="186" t="s">
        <v>229</v>
      </c>
      <c r="B1337" s="157"/>
      <c r="C1337" s="157"/>
      <c r="D1337" s="158" t="s">
        <v>230</v>
      </c>
      <c r="E1337" s="157"/>
      <c r="F1337" s="152"/>
      <c r="G1337" s="152"/>
      <c r="H1337" s="152"/>
      <c r="I1337" s="153"/>
      <c r="J1337" s="154"/>
    </row>
    <row r="1338" spans="1:10" ht="25.5">
      <c r="A1338" s="215" t="s">
        <v>231</v>
      </c>
      <c r="B1338" s="216" t="s">
        <v>232</v>
      </c>
      <c r="C1338" s="216" t="s">
        <v>51</v>
      </c>
      <c r="D1338" s="217" t="s">
        <v>233</v>
      </c>
      <c r="E1338" s="218" t="s">
        <v>234</v>
      </c>
      <c r="F1338" s="9" t="s">
        <v>596</v>
      </c>
      <c r="G1338" s="87" t="s">
        <v>599</v>
      </c>
      <c r="H1338" s="87"/>
      <c r="I1338" s="87"/>
      <c r="J1338" s="110"/>
    </row>
    <row r="1339" spans="1:10">
      <c r="A1339" s="215"/>
      <c r="B1339" s="216"/>
      <c r="C1339" s="216"/>
      <c r="D1339" s="204" t="s">
        <v>642</v>
      </c>
      <c r="E1339" s="218"/>
      <c r="F1339" s="9">
        <v>6</v>
      </c>
      <c r="G1339" s="242">
        <f>SUM(F1339:F1360)</f>
        <v>150</v>
      </c>
      <c r="H1339" s="87"/>
      <c r="I1339" s="87"/>
      <c r="J1339" s="110"/>
    </row>
    <row r="1340" spans="1:10">
      <c r="A1340" s="215"/>
      <c r="B1340" s="216"/>
      <c r="C1340" s="216"/>
      <c r="D1340" s="204" t="s">
        <v>643</v>
      </c>
      <c r="E1340" s="218"/>
      <c r="F1340" s="9">
        <v>4</v>
      </c>
      <c r="G1340" s="87"/>
      <c r="H1340" s="87"/>
      <c r="I1340" s="87"/>
      <c r="J1340" s="110"/>
    </row>
    <row r="1341" spans="1:10">
      <c r="A1341" s="215"/>
      <c r="B1341" s="216"/>
      <c r="C1341" s="216"/>
      <c r="D1341" s="204" t="s">
        <v>644</v>
      </c>
      <c r="E1341" s="218"/>
      <c r="F1341" s="9">
        <v>2</v>
      </c>
      <c r="G1341" s="87"/>
      <c r="H1341" s="87"/>
      <c r="I1341" s="87"/>
      <c r="J1341" s="110"/>
    </row>
    <row r="1342" spans="1:10">
      <c r="A1342" s="215"/>
      <c r="B1342" s="216"/>
      <c r="C1342" s="216"/>
      <c r="D1342" s="204" t="s">
        <v>645</v>
      </c>
      <c r="E1342" s="218"/>
      <c r="F1342" s="9">
        <v>2</v>
      </c>
      <c r="G1342" s="87"/>
      <c r="H1342" s="87"/>
      <c r="I1342" s="87"/>
      <c r="J1342" s="110"/>
    </row>
    <row r="1343" spans="1:10">
      <c r="A1343" s="215"/>
      <c r="B1343" s="216"/>
      <c r="C1343" s="216"/>
      <c r="D1343" s="205" t="s">
        <v>646</v>
      </c>
      <c r="E1343" s="218"/>
      <c r="F1343" s="9">
        <v>6</v>
      </c>
      <c r="G1343" s="87"/>
      <c r="H1343" s="87"/>
      <c r="I1343" s="87"/>
      <c r="J1343" s="110"/>
    </row>
    <row r="1344" spans="1:10">
      <c r="A1344" s="215"/>
      <c r="B1344" s="216"/>
      <c r="C1344" s="216"/>
      <c r="D1344" s="205" t="s">
        <v>665</v>
      </c>
      <c r="E1344" s="218"/>
      <c r="F1344" s="9">
        <v>8</v>
      </c>
      <c r="G1344" s="87"/>
      <c r="H1344" s="87"/>
      <c r="I1344" s="87"/>
      <c r="J1344" s="110"/>
    </row>
    <row r="1345" spans="1:10">
      <c r="A1345" s="215"/>
      <c r="B1345" s="216"/>
      <c r="C1345" s="216"/>
      <c r="D1345" s="205" t="s">
        <v>679</v>
      </c>
      <c r="E1345" s="218"/>
      <c r="F1345" s="9">
        <v>23</v>
      </c>
      <c r="G1345" s="87"/>
      <c r="H1345" s="87"/>
      <c r="I1345" s="87"/>
      <c r="J1345" s="110"/>
    </row>
    <row r="1346" spans="1:10">
      <c r="A1346" s="215"/>
      <c r="B1346" s="216"/>
      <c r="C1346" s="216"/>
      <c r="D1346" s="205" t="s">
        <v>663</v>
      </c>
      <c r="E1346" s="218"/>
      <c r="F1346" s="9">
        <v>8</v>
      </c>
      <c r="G1346" s="87"/>
      <c r="H1346" s="87"/>
      <c r="I1346" s="87"/>
      <c r="J1346" s="110"/>
    </row>
    <row r="1347" spans="1:10">
      <c r="A1347" s="215"/>
      <c r="B1347" s="216"/>
      <c r="C1347" s="216"/>
      <c r="D1347" s="205" t="s">
        <v>648</v>
      </c>
      <c r="E1347" s="218"/>
      <c r="F1347" s="9">
        <v>6</v>
      </c>
      <c r="G1347" s="87"/>
      <c r="H1347" s="87"/>
      <c r="I1347" s="87"/>
      <c r="J1347" s="110"/>
    </row>
    <row r="1348" spans="1:10">
      <c r="A1348" s="215"/>
      <c r="B1348" s="216"/>
      <c r="C1348" s="216"/>
      <c r="D1348" s="205" t="s">
        <v>649</v>
      </c>
      <c r="E1348" s="218"/>
      <c r="F1348" s="9">
        <v>2</v>
      </c>
      <c r="G1348" s="87"/>
      <c r="H1348" s="87"/>
      <c r="I1348" s="87"/>
      <c r="J1348" s="110"/>
    </row>
    <row r="1349" spans="1:10">
      <c r="A1349" s="215"/>
      <c r="B1349" s="216"/>
      <c r="C1349" s="216"/>
      <c r="D1349" s="205" t="s">
        <v>650</v>
      </c>
      <c r="E1349" s="218"/>
      <c r="F1349" s="9">
        <v>20</v>
      </c>
      <c r="G1349" s="87"/>
      <c r="H1349" s="87"/>
      <c r="I1349" s="87"/>
      <c r="J1349" s="110"/>
    </row>
    <row r="1350" spans="1:10">
      <c r="A1350" s="215"/>
      <c r="B1350" s="216"/>
      <c r="C1350" s="216"/>
      <c r="D1350" s="205" t="s">
        <v>651</v>
      </c>
      <c r="E1350" s="218"/>
      <c r="F1350" s="9">
        <v>10</v>
      </c>
      <c r="G1350" s="87"/>
      <c r="H1350" s="87"/>
      <c r="I1350" s="87"/>
      <c r="J1350" s="110"/>
    </row>
    <row r="1351" spans="1:10">
      <c r="A1351" s="215"/>
      <c r="B1351" s="216"/>
      <c r="C1351" s="216"/>
      <c r="D1351" s="205" t="s">
        <v>652</v>
      </c>
      <c r="E1351" s="218"/>
      <c r="F1351" s="9">
        <v>10</v>
      </c>
      <c r="G1351" s="87"/>
      <c r="H1351" s="87"/>
      <c r="I1351" s="87"/>
      <c r="J1351" s="110"/>
    </row>
    <row r="1352" spans="1:10">
      <c r="A1352" s="215"/>
      <c r="B1352" s="216"/>
      <c r="C1352" s="216"/>
      <c r="D1352" s="205" t="s">
        <v>653</v>
      </c>
      <c r="E1352" s="218"/>
      <c r="F1352" s="9">
        <v>6</v>
      </c>
      <c r="G1352" s="87"/>
      <c r="H1352" s="87"/>
      <c r="I1352" s="87"/>
      <c r="J1352" s="110"/>
    </row>
    <row r="1353" spans="1:10">
      <c r="A1353" s="215"/>
      <c r="B1353" s="216"/>
      <c r="C1353" s="216"/>
      <c r="D1353" s="205" t="s">
        <v>654</v>
      </c>
      <c r="E1353" s="218"/>
      <c r="F1353" s="9">
        <v>1</v>
      </c>
      <c r="G1353" s="87"/>
      <c r="H1353" s="87"/>
      <c r="I1353" s="87"/>
      <c r="J1353" s="110"/>
    </row>
    <row r="1354" spans="1:10">
      <c r="A1354" s="215"/>
      <c r="B1354" s="216"/>
      <c r="C1354" s="216"/>
      <c r="D1354" s="205" t="s">
        <v>655</v>
      </c>
      <c r="E1354" s="218"/>
      <c r="F1354" s="9">
        <v>5</v>
      </c>
      <c r="G1354" s="87"/>
      <c r="H1354" s="87"/>
      <c r="I1354" s="87"/>
      <c r="J1354" s="110"/>
    </row>
    <row r="1355" spans="1:10">
      <c r="A1355" s="215"/>
      <c r="B1355" s="216"/>
      <c r="C1355" s="216"/>
      <c r="D1355" s="205" t="s">
        <v>656</v>
      </c>
      <c r="E1355" s="218"/>
      <c r="F1355" s="9">
        <v>1</v>
      </c>
      <c r="G1355" s="87"/>
      <c r="H1355" s="87"/>
      <c r="I1355" s="87"/>
      <c r="J1355" s="110"/>
    </row>
    <row r="1356" spans="1:10">
      <c r="A1356" s="215"/>
      <c r="B1356" s="216"/>
      <c r="C1356" s="216"/>
      <c r="D1356" s="205" t="s">
        <v>657</v>
      </c>
      <c r="E1356" s="218"/>
      <c r="F1356" s="9"/>
      <c r="G1356" s="87"/>
      <c r="H1356" s="87"/>
      <c r="I1356" s="87"/>
      <c r="J1356" s="110"/>
    </row>
    <row r="1357" spans="1:10">
      <c r="A1357" s="215"/>
      <c r="B1357" s="216"/>
      <c r="C1357" s="216"/>
      <c r="D1357" s="205" t="s">
        <v>658</v>
      </c>
      <c r="E1357" s="218"/>
      <c r="F1357" s="9">
        <v>14</v>
      </c>
      <c r="G1357" s="87"/>
      <c r="H1357" s="87"/>
      <c r="I1357" s="87"/>
      <c r="J1357" s="110"/>
    </row>
    <row r="1358" spans="1:10">
      <c r="A1358" s="215"/>
      <c r="B1358" s="216"/>
      <c r="C1358" s="216"/>
      <c r="D1358" s="205" t="s">
        <v>659</v>
      </c>
      <c r="E1358" s="218"/>
      <c r="F1358" s="9">
        <v>14</v>
      </c>
      <c r="G1358" s="87"/>
      <c r="H1358" s="87"/>
      <c r="I1358" s="87"/>
      <c r="J1358" s="110"/>
    </row>
    <row r="1359" spans="1:10">
      <c r="A1359" s="215"/>
      <c r="B1359" s="216"/>
      <c r="C1359" s="216"/>
      <c r="D1359" s="205" t="s">
        <v>661</v>
      </c>
      <c r="E1359" s="218"/>
      <c r="F1359" s="9">
        <v>1</v>
      </c>
      <c r="G1359" s="87"/>
      <c r="H1359" s="87"/>
      <c r="I1359" s="87"/>
      <c r="J1359" s="110"/>
    </row>
    <row r="1360" spans="1:10">
      <c r="A1360" s="215"/>
      <c r="B1360" s="216"/>
      <c r="C1360" s="216"/>
      <c r="D1360" s="205" t="s">
        <v>660</v>
      </c>
      <c r="E1360" s="218"/>
      <c r="F1360" s="9">
        <v>1</v>
      </c>
      <c r="G1360" s="87"/>
      <c r="H1360" s="87"/>
      <c r="I1360" s="87"/>
      <c r="J1360" s="110"/>
    </row>
    <row r="1361" spans="1:10">
      <c r="A1361" s="303"/>
      <c r="B1361" s="304"/>
      <c r="C1361" s="304"/>
      <c r="D1361" s="304"/>
      <c r="E1361" s="304"/>
      <c r="F1361" s="304"/>
      <c r="G1361" s="304"/>
      <c r="H1361" s="304"/>
      <c r="I1361" s="304"/>
      <c r="J1361" s="305"/>
    </row>
    <row r="1362" spans="1:10" ht="25.5">
      <c r="A1362" s="215" t="s">
        <v>235</v>
      </c>
      <c r="B1362" s="216" t="s">
        <v>236</v>
      </c>
      <c r="C1362" s="216" t="s">
        <v>51</v>
      </c>
      <c r="D1362" s="217" t="s">
        <v>237</v>
      </c>
      <c r="E1362" s="218" t="s">
        <v>234</v>
      </c>
      <c r="F1362" s="9" t="s">
        <v>596</v>
      </c>
      <c r="G1362" s="87" t="s">
        <v>599</v>
      </c>
      <c r="H1362" s="87"/>
      <c r="I1362" s="87"/>
      <c r="J1362" s="110"/>
    </row>
    <row r="1363" spans="1:10">
      <c r="A1363" s="215"/>
      <c r="B1363" s="216"/>
      <c r="C1363" s="216"/>
      <c r="D1363" s="205" t="s">
        <v>657</v>
      </c>
      <c r="E1363" s="218"/>
      <c r="F1363" s="9">
        <v>25</v>
      </c>
      <c r="G1363" s="242">
        <f>SUM(F1363:F1366)</f>
        <v>50</v>
      </c>
      <c r="H1363" s="87"/>
      <c r="I1363" s="87"/>
      <c r="J1363" s="110"/>
    </row>
    <row r="1364" spans="1:10">
      <c r="A1364" s="303"/>
      <c r="B1364" s="304"/>
      <c r="C1364" s="304"/>
      <c r="D1364" s="304"/>
      <c r="E1364" s="304"/>
      <c r="F1364" s="304"/>
      <c r="G1364" s="304"/>
      <c r="H1364" s="304"/>
      <c r="I1364" s="304"/>
      <c r="J1364" s="305"/>
    </row>
    <row r="1365" spans="1:10" ht="25.5">
      <c r="A1365" s="215" t="s">
        <v>238</v>
      </c>
      <c r="B1365" s="216" t="s">
        <v>239</v>
      </c>
      <c r="C1365" s="216" t="s">
        <v>240</v>
      </c>
      <c r="D1365" s="217" t="s">
        <v>241</v>
      </c>
      <c r="E1365" s="218" t="s">
        <v>234</v>
      </c>
      <c r="F1365" s="9" t="s">
        <v>596</v>
      </c>
      <c r="G1365" s="87" t="s">
        <v>599</v>
      </c>
      <c r="H1365" s="87"/>
      <c r="I1365" s="87"/>
      <c r="J1365" s="110"/>
    </row>
    <row r="1366" spans="1:10">
      <c r="A1366" s="215"/>
      <c r="B1366" s="216"/>
      <c r="C1366" s="216"/>
      <c r="D1366" s="204" t="s">
        <v>680</v>
      </c>
      <c r="E1366" s="218"/>
      <c r="F1366" s="9">
        <v>25</v>
      </c>
      <c r="G1366" s="242">
        <f>SUM(F1366:F1367)</f>
        <v>25</v>
      </c>
      <c r="H1366" s="87"/>
      <c r="I1366" s="87"/>
      <c r="J1366" s="110"/>
    </row>
    <row r="1367" spans="1:10">
      <c r="A1367" s="303"/>
      <c r="B1367" s="304"/>
      <c r="C1367" s="304"/>
      <c r="D1367" s="304"/>
      <c r="E1367" s="304"/>
      <c r="F1367" s="304"/>
      <c r="G1367" s="304"/>
      <c r="H1367" s="304"/>
      <c r="I1367" s="304"/>
      <c r="J1367" s="305"/>
    </row>
    <row r="1368" spans="1:10" ht="38.25">
      <c r="A1368" s="215" t="s">
        <v>242</v>
      </c>
      <c r="B1368" s="216">
        <v>92988</v>
      </c>
      <c r="C1368" s="216" t="s">
        <v>109</v>
      </c>
      <c r="D1368" s="217" t="s">
        <v>243</v>
      </c>
      <c r="E1368" s="218" t="s">
        <v>80</v>
      </c>
      <c r="F1368" s="9"/>
      <c r="G1368" s="87"/>
      <c r="H1368" s="87"/>
      <c r="I1368" s="87"/>
      <c r="J1368" s="110"/>
    </row>
    <row r="1369" spans="1:10">
      <c r="A1369" s="215"/>
      <c r="B1369" s="216"/>
      <c r="C1369" s="216"/>
      <c r="D1369" s="204" t="s">
        <v>642</v>
      </c>
      <c r="E1369" s="218"/>
      <c r="F1369" s="9"/>
      <c r="G1369" s="87"/>
      <c r="H1369" s="87"/>
      <c r="I1369" s="87"/>
      <c r="J1369" s="110"/>
    </row>
    <row r="1370" spans="1:10">
      <c r="A1370" s="215"/>
      <c r="B1370" s="216"/>
      <c r="C1370" s="216"/>
      <c r="D1370" s="204" t="s">
        <v>643</v>
      </c>
      <c r="E1370" s="218"/>
      <c r="F1370" s="9"/>
      <c r="G1370" s="87"/>
      <c r="H1370" s="87"/>
      <c r="I1370" s="87"/>
      <c r="J1370" s="110"/>
    </row>
    <row r="1371" spans="1:10">
      <c r="A1371" s="215"/>
      <c r="B1371" s="216"/>
      <c r="C1371" s="216"/>
      <c r="D1371" s="204" t="s">
        <v>644</v>
      </c>
      <c r="E1371" s="218"/>
      <c r="F1371" s="9"/>
      <c r="G1371" s="87"/>
      <c r="H1371" s="87"/>
      <c r="I1371" s="87"/>
      <c r="J1371" s="110"/>
    </row>
    <row r="1372" spans="1:10">
      <c r="A1372" s="215"/>
      <c r="B1372" s="216"/>
      <c r="C1372" s="216"/>
      <c r="D1372" s="204" t="s">
        <v>645</v>
      </c>
      <c r="E1372" s="218"/>
      <c r="F1372" s="9"/>
      <c r="G1372" s="87"/>
      <c r="H1372" s="87"/>
      <c r="I1372" s="87"/>
      <c r="J1372" s="110"/>
    </row>
    <row r="1373" spans="1:10">
      <c r="A1373" s="215"/>
      <c r="B1373" s="216"/>
      <c r="C1373" s="216"/>
      <c r="D1373" s="205" t="s">
        <v>646</v>
      </c>
      <c r="E1373" s="218"/>
      <c r="F1373" s="9"/>
      <c r="G1373" s="87"/>
      <c r="H1373" s="87"/>
      <c r="I1373" s="87"/>
      <c r="J1373" s="110"/>
    </row>
    <row r="1374" spans="1:10">
      <c r="A1374" s="215"/>
      <c r="B1374" s="216"/>
      <c r="C1374" s="216"/>
      <c r="D1374" s="205" t="s">
        <v>647</v>
      </c>
      <c r="E1374" s="218"/>
      <c r="F1374" s="9"/>
      <c r="G1374" s="87"/>
      <c r="H1374" s="87"/>
      <c r="I1374" s="87"/>
      <c r="J1374" s="110"/>
    </row>
    <row r="1375" spans="1:10">
      <c r="A1375" s="215"/>
      <c r="B1375" s="216"/>
      <c r="C1375" s="216"/>
      <c r="D1375" s="205" t="s">
        <v>647</v>
      </c>
      <c r="E1375" s="218"/>
      <c r="F1375" s="9"/>
      <c r="G1375" s="87"/>
      <c r="H1375" s="87"/>
      <c r="I1375" s="87"/>
      <c r="J1375" s="110"/>
    </row>
    <row r="1376" spans="1:10">
      <c r="A1376" s="215"/>
      <c r="B1376" s="216"/>
      <c r="C1376" s="216"/>
      <c r="D1376" s="205" t="s">
        <v>648</v>
      </c>
      <c r="E1376" s="218"/>
      <c r="F1376" s="9"/>
      <c r="G1376" s="87"/>
      <c r="H1376" s="87"/>
      <c r="I1376" s="87"/>
      <c r="J1376" s="110"/>
    </row>
    <row r="1377" spans="1:10">
      <c r="A1377" s="215"/>
      <c r="B1377" s="216"/>
      <c r="C1377" s="216"/>
      <c r="D1377" s="205" t="s">
        <v>649</v>
      </c>
      <c r="E1377" s="218"/>
      <c r="F1377" s="9"/>
      <c r="G1377" s="87"/>
      <c r="H1377" s="87"/>
      <c r="I1377" s="87"/>
      <c r="J1377" s="110"/>
    </row>
    <row r="1378" spans="1:10">
      <c r="A1378" s="215"/>
      <c r="B1378" s="216"/>
      <c r="C1378" s="216"/>
      <c r="D1378" s="205" t="s">
        <v>650</v>
      </c>
      <c r="E1378" s="218"/>
      <c r="F1378" s="9"/>
      <c r="G1378" s="87"/>
      <c r="H1378" s="87"/>
      <c r="I1378" s="87"/>
      <c r="J1378" s="110"/>
    </row>
    <row r="1379" spans="1:10">
      <c r="A1379" s="215"/>
      <c r="B1379" s="216"/>
      <c r="C1379" s="216"/>
      <c r="D1379" s="205" t="s">
        <v>651</v>
      </c>
      <c r="E1379" s="218"/>
      <c r="F1379" s="9"/>
      <c r="G1379" s="87"/>
      <c r="H1379" s="87"/>
      <c r="I1379" s="87"/>
      <c r="J1379" s="110"/>
    </row>
    <row r="1380" spans="1:10">
      <c r="A1380" s="215"/>
      <c r="B1380" s="216"/>
      <c r="C1380" s="216"/>
      <c r="D1380" s="205" t="s">
        <v>652</v>
      </c>
      <c r="E1380" s="218"/>
      <c r="F1380" s="9"/>
      <c r="G1380" s="87"/>
      <c r="H1380" s="87"/>
      <c r="I1380" s="87"/>
      <c r="J1380" s="110"/>
    </row>
    <row r="1381" spans="1:10">
      <c r="A1381" s="215"/>
      <c r="B1381" s="216"/>
      <c r="C1381" s="216"/>
      <c r="D1381" s="205" t="s">
        <v>653</v>
      </c>
      <c r="E1381" s="218"/>
      <c r="F1381" s="9"/>
      <c r="G1381" s="87"/>
      <c r="H1381" s="87"/>
      <c r="I1381" s="87"/>
      <c r="J1381" s="110"/>
    </row>
    <row r="1382" spans="1:10">
      <c r="A1382" s="215"/>
      <c r="B1382" s="216"/>
      <c r="C1382" s="216"/>
      <c r="D1382" s="205" t="s">
        <v>654</v>
      </c>
      <c r="E1382" s="218"/>
      <c r="F1382" s="9"/>
      <c r="G1382" s="87"/>
      <c r="H1382" s="87"/>
      <c r="I1382" s="87"/>
      <c r="J1382" s="110"/>
    </row>
    <row r="1383" spans="1:10">
      <c r="A1383" s="215"/>
      <c r="B1383" s="216"/>
      <c r="C1383" s="216"/>
      <c r="D1383" s="205" t="s">
        <v>655</v>
      </c>
      <c r="E1383" s="218"/>
      <c r="F1383" s="9"/>
      <c r="G1383" s="87"/>
      <c r="H1383" s="87"/>
      <c r="I1383" s="87"/>
      <c r="J1383" s="110"/>
    </row>
    <row r="1384" spans="1:10">
      <c r="A1384" s="215"/>
      <c r="B1384" s="216"/>
      <c r="C1384" s="216"/>
      <c r="D1384" s="205" t="s">
        <v>656</v>
      </c>
      <c r="E1384" s="218"/>
      <c r="F1384" s="9"/>
      <c r="G1384" s="87"/>
      <c r="H1384" s="87"/>
      <c r="I1384" s="87"/>
      <c r="J1384" s="110"/>
    </row>
    <row r="1385" spans="1:10">
      <c r="A1385" s="215"/>
      <c r="B1385" s="216"/>
      <c r="C1385" s="216"/>
      <c r="D1385" s="205" t="s">
        <v>657</v>
      </c>
      <c r="E1385" s="218"/>
      <c r="F1385" s="9"/>
      <c r="G1385" s="87"/>
      <c r="H1385" s="87"/>
      <c r="I1385" s="87"/>
      <c r="J1385" s="110"/>
    </row>
    <row r="1386" spans="1:10">
      <c r="A1386" s="215"/>
      <c r="B1386" s="216"/>
      <c r="C1386" s="216"/>
      <c r="D1386" s="205" t="s">
        <v>658</v>
      </c>
      <c r="E1386" s="218"/>
      <c r="F1386" s="9"/>
      <c r="G1386" s="87"/>
      <c r="H1386" s="87"/>
      <c r="I1386" s="87"/>
      <c r="J1386" s="110"/>
    </row>
    <row r="1387" spans="1:10">
      <c r="A1387" s="215"/>
      <c r="B1387" s="216"/>
      <c r="C1387" s="216"/>
      <c r="D1387" s="205" t="s">
        <v>659</v>
      </c>
      <c r="E1387" s="218"/>
      <c r="F1387" s="9"/>
      <c r="G1387" s="87"/>
      <c r="H1387" s="87"/>
      <c r="I1387" s="87"/>
      <c r="J1387" s="110"/>
    </row>
    <row r="1388" spans="1:10">
      <c r="A1388" s="215"/>
      <c r="B1388" s="216"/>
      <c r="C1388" s="216"/>
      <c r="D1388" s="205" t="s">
        <v>661</v>
      </c>
      <c r="E1388" s="218"/>
      <c r="F1388" s="9"/>
      <c r="G1388" s="87"/>
      <c r="H1388" s="87"/>
      <c r="I1388" s="87"/>
      <c r="J1388" s="110"/>
    </row>
    <row r="1389" spans="1:10">
      <c r="A1389" s="215"/>
      <c r="B1389" s="216"/>
      <c r="C1389" s="216"/>
      <c r="D1389" s="205" t="s">
        <v>660</v>
      </c>
      <c r="E1389" s="218"/>
      <c r="F1389" s="9"/>
      <c r="G1389" s="87"/>
      <c r="H1389" s="87"/>
      <c r="I1389" s="87"/>
      <c r="J1389" s="110"/>
    </row>
    <row r="1390" spans="1:10">
      <c r="A1390" s="303"/>
      <c r="B1390" s="304"/>
      <c r="C1390" s="304"/>
      <c r="D1390" s="304"/>
      <c r="E1390" s="304"/>
      <c r="F1390" s="304"/>
      <c r="G1390" s="304"/>
      <c r="H1390" s="304"/>
      <c r="I1390" s="304"/>
      <c r="J1390" s="305"/>
    </row>
    <row r="1391" spans="1:10">
      <c r="A1391" s="215" t="s">
        <v>244</v>
      </c>
      <c r="B1391" s="216" t="s">
        <v>245</v>
      </c>
      <c r="C1391" s="216" t="s">
        <v>51</v>
      </c>
      <c r="D1391" s="217" t="s">
        <v>246</v>
      </c>
      <c r="E1391" s="218" t="s">
        <v>234</v>
      </c>
      <c r="F1391" s="9" t="s">
        <v>596</v>
      </c>
      <c r="G1391" s="87" t="s">
        <v>599</v>
      </c>
      <c r="H1391" s="87"/>
      <c r="I1391" s="87"/>
      <c r="J1391" s="110"/>
    </row>
    <row r="1392" spans="1:10">
      <c r="A1392" s="215"/>
      <c r="B1392" s="216"/>
      <c r="C1392" s="216"/>
      <c r="D1392" s="204" t="s">
        <v>642</v>
      </c>
      <c r="E1392" s="218"/>
      <c r="F1392" s="9">
        <v>1</v>
      </c>
      <c r="G1392" s="242">
        <f>SUM(F1392:F1412)</f>
        <v>15</v>
      </c>
      <c r="H1392" s="87"/>
      <c r="I1392" s="87"/>
      <c r="J1392" s="110"/>
    </row>
    <row r="1393" spans="1:10">
      <c r="A1393" s="215"/>
      <c r="B1393" s="216"/>
      <c r="C1393" s="216"/>
      <c r="D1393" s="204" t="s">
        <v>643</v>
      </c>
      <c r="E1393" s="218"/>
      <c r="F1393" s="9">
        <v>1</v>
      </c>
      <c r="G1393" s="87"/>
      <c r="H1393" s="87"/>
      <c r="I1393" s="87"/>
      <c r="J1393" s="110"/>
    </row>
    <row r="1394" spans="1:10">
      <c r="A1394" s="215"/>
      <c r="B1394" s="216"/>
      <c r="C1394" s="216"/>
      <c r="D1394" s="204" t="s">
        <v>644</v>
      </c>
      <c r="E1394" s="218"/>
      <c r="F1394" s="9">
        <v>1</v>
      </c>
      <c r="G1394" s="87"/>
      <c r="H1394" s="87"/>
      <c r="I1394" s="87"/>
      <c r="J1394" s="110"/>
    </row>
    <row r="1395" spans="1:10">
      <c r="A1395" s="215"/>
      <c r="B1395" s="216"/>
      <c r="C1395" s="216"/>
      <c r="D1395" s="204" t="s">
        <v>645</v>
      </c>
      <c r="E1395" s="218"/>
      <c r="F1395" s="9">
        <v>1</v>
      </c>
      <c r="G1395" s="87"/>
      <c r="H1395" s="87"/>
      <c r="I1395" s="87"/>
      <c r="J1395" s="110"/>
    </row>
    <row r="1396" spans="1:10">
      <c r="A1396" s="215"/>
      <c r="B1396" s="216"/>
      <c r="C1396" s="216"/>
      <c r="D1396" s="205" t="s">
        <v>646</v>
      </c>
      <c r="E1396" s="218"/>
      <c r="F1396" s="9">
        <v>1</v>
      </c>
      <c r="G1396" s="87"/>
      <c r="H1396" s="87"/>
      <c r="I1396" s="87"/>
      <c r="J1396" s="110"/>
    </row>
    <row r="1397" spans="1:10">
      <c r="A1397" s="215"/>
      <c r="B1397" s="216"/>
      <c r="C1397" s="216"/>
      <c r="D1397" s="205" t="s">
        <v>647</v>
      </c>
      <c r="E1397" s="218"/>
      <c r="F1397" s="9"/>
      <c r="G1397" s="87"/>
      <c r="H1397" s="87"/>
      <c r="I1397" s="87"/>
      <c r="J1397" s="110"/>
    </row>
    <row r="1398" spans="1:10">
      <c r="A1398" s="215"/>
      <c r="B1398" s="216"/>
      <c r="C1398" s="216"/>
      <c r="D1398" s="205" t="s">
        <v>647</v>
      </c>
      <c r="E1398" s="218"/>
      <c r="F1398" s="9"/>
      <c r="G1398" s="87"/>
      <c r="H1398" s="87"/>
      <c r="I1398" s="87"/>
      <c r="J1398" s="110"/>
    </row>
    <row r="1399" spans="1:10">
      <c r="A1399" s="215"/>
      <c r="B1399" s="216"/>
      <c r="C1399" s="216"/>
      <c r="D1399" s="205" t="s">
        <v>648</v>
      </c>
      <c r="E1399" s="218"/>
      <c r="F1399" s="9">
        <v>1</v>
      </c>
      <c r="G1399" s="87"/>
      <c r="H1399" s="87"/>
      <c r="I1399" s="87"/>
      <c r="J1399" s="110"/>
    </row>
    <row r="1400" spans="1:10">
      <c r="A1400" s="215"/>
      <c r="B1400" s="216"/>
      <c r="C1400" s="216"/>
      <c r="D1400" s="205" t="s">
        <v>649</v>
      </c>
      <c r="E1400" s="218"/>
      <c r="F1400" s="9">
        <v>1</v>
      </c>
      <c r="G1400" s="87"/>
      <c r="H1400" s="87"/>
      <c r="I1400" s="87"/>
      <c r="J1400" s="110"/>
    </row>
    <row r="1401" spans="1:10">
      <c r="A1401" s="215"/>
      <c r="B1401" s="216"/>
      <c r="C1401" s="216"/>
      <c r="D1401" s="205" t="s">
        <v>650</v>
      </c>
      <c r="E1401" s="218"/>
      <c r="F1401" s="9"/>
      <c r="G1401" s="87"/>
      <c r="H1401" s="87"/>
      <c r="I1401" s="87"/>
      <c r="J1401" s="110"/>
    </row>
    <row r="1402" spans="1:10">
      <c r="A1402" s="215"/>
      <c r="B1402" s="216"/>
      <c r="C1402" s="216"/>
      <c r="D1402" s="205" t="s">
        <v>651</v>
      </c>
      <c r="E1402" s="218"/>
      <c r="F1402" s="9">
        <v>2</v>
      </c>
      <c r="G1402" s="87"/>
      <c r="H1402" s="87"/>
      <c r="I1402" s="87"/>
      <c r="J1402" s="110"/>
    </row>
    <row r="1403" spans="1:10">
      <c r="A1403" s="215"/>
      <c r="B1403" s="216"/>
      <c r="C1403" s="216"/>
      <c r="D1403" s="205" t="s">
        <v>652</v>
      </c>
      <c r="E1403" s="218"/>
      <c r="F1403" s="9">
        <v>2</v>
      </c>
      <c r="G1403" s="87"/>
      <c r="H1403" s="87"/>
      <c r="I1403" s="87"/>
      <c r="J1403" s="110"/>
    </row>
    <row r="1404" spans="1:10">
      <c r="A1404" s="215"/>
      <c r="B1404" s="216"/>
      <c r="C1404" s="216"/>
      <c r="D1404" s="205" t="s">
        <v>653</v>
      </c>
      <c r="E1404" s="218"/>
      <c r="F1404" s="9"/>
      <c r="G1404" s="87"/>
      <c r="H1404" s="87"/>
      <c r="I1404" s="87"/>
      <c r="J1404" s="110"/>
    </row>
    <row r="1405" spans="1:10">
      <c r="A1405" s="215"/>
      <c r="B1405" s="216"/>
      <c r="C1405" s="216"/>
      <c r="D1405" s="205" t="s">
        <v>654</v>
      </c>
      <c r="E1405" s="218"/>
      <c r="F1405" s="9">
        <v>1</v>
      </c>
      <c r="G1405" s="87"/>
      <c r="H1405" s="87"/>
      <c r="I1405" s="87"/>
      <c r="J1405" s="110"/>
    </row>
    <row r="1406" spans="1:10">
      <c r="A1406" s="215"/>
      <c r="B1406" s="216"/>
      <c r="C1406" s="216"/>
      <c r="D1406" s="205" t="s">
        <v>655</v>
      </c>
      <c r="E1406" s="218"/>
      <c r="F1406" s="9"/>
      <c r="G1406" s="87"/>
      <c r="H1406" s="87"/>
      <c r="I1406" s="87"/>
      <c r="J1406" s="110"/>
    </row>
    <row r="1407" spans="1:10">
      <c r="A1407" s="215"/>
      <c r="B1407" s="216"/>
      <c r="C1407" s="216"/>
      <c r="D1407" s="205" t="s">
        <v>656</v>
      </c>
      <c r="E1407" s="218"/>
      <c r="F1407" s="9">
        <v>1</v>
      </c>
      <c r="G1407" s="87"/>
      <c r="H1407" s="87"/>
      <c r="I1407" s="87"/>
      <c r="J1407" s="110"/>
    </row>
    <row r="1408" spans="1:10">
      <c r="A1408" s="215"/>
      <c r="B1408" s="216"/>
      <c r="C1408" s="216"/>
      <c r="D1408" s="205" t="s">
        <v>657</v>
      </c>
      <c r="E1408" s="218"/>
      <c r="F1408" s="9"/>
      <c r="G1408" s="87"/>
      <c r="H1408" s="87"/>
      <c r="I1408" s="87"/>
      <c r="J1408" s="110"/>
    </row>
    <row r="1409" spans="1:10">
      <c r="A1409" s="215"/>
      <c r="B1409" s="216"/>
      <c r="C1409" s="216"/>
      <c r="D1409" s="205" t="s">
        <v>658</v>
      </c>
      <c r="E1409" s="218"/>
      <c r="F1409" s="9"/>
      <c r="G1409" s="87"/>
      <c r="H1409" s="87"/>
      <c r="I1409" s="87"/>
      <c r="J1409" s="110"/>
    </row>
    <row r="1410" spans="1:10">
      <c r="A1410" s="215"/>
      <c r="B1410" s="216"/>
      <c r="C1410" s="216"/>
      <c r="D1410" s="205" t="s">
        <v>659</v>
      </c>
      <c r="E1410" s="218"/>
      <c r="F1410" s="9"/>
      <c r="G1410" s="87"/>
      <c r="H1410" s="87"/>
      <c r="I1410" s="87"/>
      <c r="J1410" s="110"/>
    </row>
    <row r="1411" spans="1:10">
      <c r="A1411" s="215"/>
      <c r="B1411" s="216"/>
      <c r="C1411" s="216"/>
      <c r="D1411" s="205" t="s">
        <v>661</v>
      </c>
      <c r="E1411" s="218"/>
      <c r="F1411" s="9">
        <v>1</v>
      </c>
      <c r="G1411" s="87"/>
      <c r="H1411" s="87"/>
      <c r="I1411" s="87"/>
      <c r="J1411" s="110"/>
    </row>
    <row r="1412" spans="1:10">
      <c r="A1412" s="215"/>
      <c r="B1412" s="216"/>
      <c r="C1412" s="216"/>
      <c r="D1412" s="205" t="s">
        <v>660</v>
      </c>
      <c r="E1412" s="218"/>
      <c r="F1412" s="9">
        <v>1</v>
      </c>
      <c r="G1412" s="87"/>
      <c r="H1412" s="87"/>
      <c r="I1412" s="87"/>
      <c r="J1412" s="110"/>
    </row>
    <row r="1413" spans="1:10">
      <c r="A1413" s="303"/>
      <c r="B1413" s="304"/>
      <c r="C1413" s="304"/>
      <c r="D1413" s="304"/>
      <c r="E1413" s="304"/>
      <c r="F1413" s="304"/>
      <c r="G1413" s="304"/>
      <c r="H1413" s="304"/>
      <c r="I1413" s="304"/>
      <c r="J1413" s="305"/>
    </row>
    <row r="1414" spans="1:10">
      <c r="A1414" s="215" t="s">
        <v>247</v>
      </c>
      <c r="B1414" s="216" t="s">
        <v>248</v>
      </c>
      <c r="C1414" s="216" t="s">
        <v>51</v>
      </c>
      <c r="D1414" s="217" t="s">
        <v>249</v>
      </c>
      <c r="E1414" s="218" t="s">
        <v>234</v>
      </c>
      <c r="F1414" s="9"/>
      <c r="G1414" s="87" t="s">
        <v>599</v>
      </c>
      <c r="H1414" s="87"/>
      <c r="I1414" s="87"/>
      <c r="J1414" s="110"/>
    </row>
    <row r="1415" spans="1:10">
      <c r="A1415" s="215"/>
      <c r="B1415" s="216"/>
      <c r="C1415" s="216"/>
      <c r="D1415" s="204" t="s">
        <v>642</v>
      </c>
      <c r="E1415" s="218"/>
      <c r="F1415" s="9"/>
      <c r="G1415" s="242">
        <f>SUM(F1415:F1435)</f>
        <v>26</v>
      </c>
      <c r="H1415" s="87"/>
      <c r="I1415" s="87"/>
      <c r="J1415" s="110"/>
    </row>
    <row r="1416" spans="1:10">
      <c r="A1416" s="215"/>
      <c r="B1416" s="216"/>
      <c r="C1416" s="216"/>
      <c r="D1416" s="204" t="s">
        <v>643</v>
      </c>
      <c r="E1416" s="218"/>
      <c r="F1416" s="9"/>
      <c r="G1416" s="87"/>
      <c r="H1416" s="87"/>
      <c r="I1416" s="87"/>
      <c r="J1416" s="110"/>
    </row>
    <row r="1417" spans="1:10">
      <c r="A1417" s="215"/>
      <c r="B1417" s="216"/>
      <c r="C1417" s="216"/>
      <c r="D1417" s="204" t="s">
        <v>644</v>
      </c>
      <c r="E1417" s="218"/>
      <c r="F1417" s="9"/>
      <c r="G1417" s="87"/>
      <c r="H1417" s="87"/>
      <c r="I1417" s="87"/>
      <c r="J1417" s="110"/>
    </row>
    <row r="1418" spans="1:10">
      <c r="A1418" s="215"/>
      <c r="B1418" s="216"/>
      <c r="C1418" s="216"/>
      <c r="D1418" s="204" t="s">
        <v>645</v>
      </c>
      <c r="E1418" s="218"/>
      <c r="F1418" s="9"/>
      <c r="G1418" s="87"/>
      <c r="H1418" s="87"/>
      <c r="I1418" s="87"/>
      <c r="J1418" s="110"/>
    </row>
    <row r="1419" spans="1:10">
      <c r="A1419" s="215"/>
      <c r="B1419" s="216"/>
      <c r="C1419" s="216"/>
      <c r="D1419" s="205" t="s">
        <v>646</v>
      </c>
      <c r="E1419" s="218"/>
      <c r="F1419" s="9"/>
      <c r="G1419" s="87"/>
      <c r="H1419" s="87"/>
      <c r="I1419" s="87"/>
      <c r="J1419" s="110"/>
    </row>
    <row r="1420" spans="1:10">
      <c r="A1420" s="215"/>
      <c r="B1420" s="216"/>
      <c r="C1420" s="216"/>
      <c r="D1420" s="205" t="s">
        <v>647</v>
      </c>
      <c r="E1420" s="218"/>
      <c r="F1420" s="9">
        <v>8</v>
      </c>
      <c r="G1420" s="87"/>
      <c r="H1420" s="87"/>
      <c r="I1420" s="87"/>
      <c r="J1420" s="110"/>
    </row>
    <row r="1421" spans="1:10">
      <c r="A1421" s="215"/>
      <c r="B1421" s="216"/>
      <c r="C1421" s="216"/>
      <c r="D1421" s="205" t="s">
        <v>647</v>
      </c>
      <c r="E1421" s="218"/>
      <c r="F1421" s="9"/>
      <c r="G1421" s="87"/>
      <c r="H1421" s="87"/>
      <c r="I1421" s="87"/>
      <c r="J1421" s="110"/>
    </row>
    <row r="1422" spans="1:10">
      <c r="A1422" s="215"/>
      <c r="B1422" s="216"/>
      <c r="C1422" s="216"/>
      <c r="D1422" s="205" t="s">
        <v>648</v>
      </c>
      <c r="E1422" s="218"/>
      <c r="F1422" s="9"/>
      <c r="G1422" s="87"/>
      <c r="H1422" s="87"/>
      <c r="I1422" s="87"/>
      <c r="J1422" s="110"/>
    </row>
    <row r="1423" spans="1:10">
      <c r="A1423" s="215"/>
      <c r="B1423" s="216"/>
      <c r="C1423" s="216"/>
      <c r="D1423" s="205" t="s">
        <v>649</v>
      </c>
      <c r="E1423" s="218"/>
      <c r="F1423" s="9"/>
      <c r="G1423" s="87"/>
      <c r="H1423" s="87"/>
      <c r="I1423" s="87"/>
      <c r="J1423" s="110"/>
    </row>
    <row r="1424" spans="1:10">
      <c r="A1424" s="215"/>
      <c r="B1424" s="216"/>
      <c r="C1424" s="216"/>
      <c r="D1424" s="205" t="s">
        <v>650</v>
      </c>
      <c r="E1424" s="218"/>
      <c r="F1424" s="9"/>
      <c r="G1424" s="87"/>
      <c r="H1424" s="87"/>
      <c r="I1424" s="87"/>
      <c r="J1424" s="110"/>
    </row>
    <row r="1425" spans="1:10">
      <c r="A1425" s="215"/>
      <c r="B1425" s="216"/>
      <c r="C1425" s="216"/>
      <c r="D1425" s="205" t="s">
        <v>651</v>
      </c>
      <c r="E1425" s="218"/>
      <c r="F1425" s="9">
        <v>2</v>
      </c>
      <c r="G1425" s="87"/>
      <c r="H1425" s="87"/>
      <c r="I1425" s="87"/>
      <c r="J1425" s="110"/>
    </row>
    <row r="1426" spans="1:10">
      <c r="A1426" s="215"/>
      <c r="B1426" s="216"/>
      <c r="C1426" s="216"/>
      <c r="D1426" s="205" t="s">
        <v>652</v>
      </c>
      <c r="E1426" s="218"/>
      <c r="F1426" s="9">
        <v>2</v>
      </c>
      <c r="G1426" s="87"/>
      <c r="H1426" s="87"/>
      <c r="I1426" s="87"/>
      <c r="J1426" s="110"/>
    </row>
    <row r="1427" spans="1:10">
      <c r="A1427" s="215"/>
      <c r="B1427" s="216"/>
      <c r="C1427" s="216"/>
      <c r="D1427" s="205" t="s">
        <v>653</v>
      </c>
      <c r="E1427" s="218"/>
      <c r="F1427" s="9">
        <v>2</v>
      </c>
      <c r="G1427" s="87"/>
      <c r="H1427" s="87"/>
      <c r="I1427" s="87"/>
      <c r="J1427" s="110"/>
    </row>
    <row r="1428" spans="1:10">
      <c r="A1428" s="215"/>
      <c r="B1428" s="216"/>
      <c r="C1428" s="216"/>
      <c r="D1428" s="205" t="s">
        <v>654</v>
      </c>
      <c r="E1428" s="218"/>
      <c r="F1428" s="9"/>
      <c r="G1428" s="87"/>
      <c r="H1428" s="87"/>
      <c r="I1428" s="87"/>
      <c r="J1428" s="110"/>
    </row>
    <row r="1429" spans="1:10">
      <c r="A1429" s="215"/>
      <c r="B1429" s="216"/>
      <c r="C1429" s="216"/>
      <c r="D1429" s="205" t="s">
        <v>655</v>
      </c>
      <c r="E1429" s="218"/>
      <c r="F1429" s="9">
        <v>2</v>
      </c>
      <c r="G1429" s="87"/>
      <c r="H1429" s="87"/>
      <c r="I1429" s="87"/>
      <c r="J1429" s="110"/>
    </row>
    <row r="1430" spans="1:10">
      <c r="A1430" s="215"/>
      <c r="B1430" s="216"/>
      <c r="C1430" s="216"/>
      <c r="D1430" s="205" t="s">
        <v>656</v>
      </c>
      <c r="E1430" s="218"/>
      <c r="F1430" s="9"/>
      <c r="G1430" s="87"/>
      <c r="H1430" s="87"/>
      <c r="I1430" s="87"/>
      <c r="J1430" s="110"/>
    </row>
    <row r="1431" spans="1:10">
      <c r="A1431" s="215"/>
      <c r="B1431" s="216"/>
      <c r="C1431" s="216"/>
      <c r="D1431" s="205" t="s">
        <v>657</v>
      </c>
      <c r="E1431" s="218"/>
      <c r="F1431" s="9">
        <v>4</v>
      </c>
      <c r="G1431" s="87"/>
      <c r="H1431" s="87"/>
      <c r="I1431" s="87"/>
      <c r="J1431" s="110"/>
    </row>
    <row r="1432" spans="1:10">
      <c r="A1432" s="215"/>
      <c r="B1432" s="216"/>
      <c r="C1432" s="216"/>
      <c r="D1432" s="205" t="s">
        <v>658</v>
      </c>
      <c r="E1432" s="218"/>
      <c r="F1432" s="9">
        <v>3</v>
      </c>
      <c r="G1432" s="87"/>
      <c r="H1432" s="87"/>
      <c r="I1432" s="87"/>
      <c r="J1432" s="110"/>
    </row>
    <row r="1433" spans="1:10">
      <c r="A1433" s="215"/>
      <c r="B1433" s="216"/>
      <c r="C1433" s="216"/>
      <c r="D1433" s="205" t="s">
        <v>659</v>
      </c>
      <c r="E1433" s="218"/>
      <c r="F1433" s="9">
        <v>3</v>
      </c>
      <c r="G1433" s="87"/>
      <c r="H1433" s="87"/>
      <c r="I1433" s="87"/>
      <c r="J1433" s="110"/>
    </row>
    <row r="1434" spans="1:10">
      <c r="A1434" s="215"/>
      <c r="B1434" s="216"/>
      <c r="C1434" s="216"/>
      <c r="D1434" s="205" t="s">
        <v>661</v>
      </c>
      <c r="E1434" s="218"/>
      <c r="F1434" s="9"/>
      <c r="G1434" s="87"/>
      <c r="H1434" s="87"/>
      <c r="I1434" s="87"/>
      <c r="J1434" s="110"/>
    </row>
    <row r="1435" spans="1:10">
      <c r="A1435" s="215"/>
      <c r="B1435" s="216"/>
      <c r="C1435" s="216"/>
      <c r="D1435" s="205" t="s">
        <v>660</v>
      </c>
      <c r="E1435" s="218"/>
      <c r="F1435" s="9"/>
      <c r="G1435" s="87"/>
      <c r="H1435" s="87"/>
      <c r="I1435" s="87"/>
      <c r="J1435" s="110"/>
    </row>
    <row r="1436" spans="1:10">
      <c r="A1436" s="303"/>
      <c r="B1436" s="304"/>
      <c r="C1436" s="304"/>
      <c r="D1436" s="304"/>
      <c r="E1436" s="304"/>
      <c r="F1436" s="304"/>
      <c r="G1436" s="304"/>
      <c r="H1436" s="304"/>
      <c r="I1436" s="304"/>
      <c r="J1436" s="305"/>
    </row>
    <row r="1437" spans="1:10">
      <c r="A1437" s="215" t="s">
        <v>250</v>
      </c>
      <c r="B1437" s="216" t="s">
        <v>251</v>
      </c>
      <c r="C1437" s="216" t="s">
        <v>240</v>
      </c>
      <c r="D1437" s="217" t="s">
        <v>252</v>
      </c>
      <c r="E1437" s="218" t="s">
        <v>234</v>
      </c>
      <c r="F1437" s="9"/>
      <c r="G1437" s="87" t="s">
        <v>599</v>
      </c>
      <c r="H1437" s="87"/>
      <c r="I1437" s="87"/>
      <c r="J1437" s="110"/>
    </row>
    <row r="1438" spans="1:10">
      <c r="A1438" s="215"/>
      <c r="B1438" s="216"/>
      <c r="C1438" s="216"/>
      <c r="D1438" s="204" t="s">
        <v>642</v>
      </c>
      <c r="E1438" s="218"/>
      <c r="F1438" s="9">
        <v>6</v>
      </c>
      <c r="G1438" s="242">
        <f>SUM(F1438:F1458)</f>
        <v>85</v>
      </c>
      <c r="H1438" s="87"/>
      <c r="I1438" s="87"/>
      <c r="J1438" s="110"/>
    </row>
    <row r="1439" spans="1:10">
      <c r="A1439" s="215"/>
      <c r="B1439" s="216"/>
      <c r="C1439" s="216"/>
      <c r="D1439" s="204" t="s">
        <v>643</v>
      </c>
      <c r="E1439" s="218"/>
      <c r="F1439" s="9">
        <v>4</v>
      </c>
      <c r="G1439" s="87"/>
      <c r="H1439" s="87"/>
      <c r="I1439" s="87"/>
      <c r="J1439" s="110"/>
    </row>
    <row r="1440" spans="1:10">
      <c r="A1440" s="215"/>
      <c r="B1440" s="216"/>
      <c r="C1440" s="216"/>
      <c r="D1440" s="204" t="s">
        <v>644</v>
      </c>
      <c r="E1440" s="218"/>
      <c r="F1440" s="9">
        <v>4</v>
      </c>
      <c r="G1440" s="87"/>
      <c r="H1440" s="87"/>
      <c r="I1440" s="87"/>
      <c r="J1440" s="110"/>
    </row>
    <row r="1441" spans="1:10">
      <c r="A1441" s="215"/>
      <c r="B1441" s="216"/>
      <c r="C1441" s="216"/>
      <c r="D1441" s="204" t="s">
        <v>645</v>
      </c>
      <c r="E1441" s="218"/>
      <c r="F1441" s="9">
        <v>1</v>
      </c>
      <c r="G1441" s="87"/>
      <c r="H1441" s="87"/>
      <c r="I1441" s="87"/>
      <c r="J1441" s="110"/>
    </row>
    <row r="1442" spans="1:10">
      <c r="A1442" s="215"/>
      <c r="B1442" s="216"/>
      <c r="C1442" s="216"/>
      <c r="D1442" s="205" t="s">
        <v>646</v>
      </c>
      <c r="E1442" s="218"/>
      <c r="F1442" s="9">
        <v>1</v>
      </c>
      <c r="G1442" s="87"/>
      <c r="H1442" s="87"/>
      <c r="I1442" s="87"/>
      <c r="J1442" s="110"/>
    </row>
    <row r="1443" spans="1:10">
      <c r="A1443" s="215"/>
      <c r="B1443" s="216"/>
      <c r="C1443" s="216"/>
      <c r="D1443" s="205" t="s">
        <v>647</v>
      </c>
      <c r="E1443" s="218"/>
      <c r="F1443" s="9">
        <v>20</v>
      </c>
      <c r="G1443" s="87"/>
      <c r="H1443" s="87"/>
      <c r="I1443" s="87"/>
      <c r="J1443" s="110"/>
    </row>
    <row r="1444" spans="1:10">
      <c r="A1444" s="215"/>
      <c r="B1444" s="216"/>
      <c r="C1444" s="216"/>
      <c r="D1444" s="205" t="s">
        <v>647</v>
      </c>
      <c r="E1444" s="218"/>
      <c r="F1444" s="9"/>
      <c r="G1444" s="87"/>
      <c r="H1444" s="87"/>
      <c r="I1444" s="87"/>
      <c r="J1444" s="110"/>
    </row>
    <row r="1445" spans="1:10">
      <c r="A1445" s="215"/>
      <c r="B1445" s="216"/>
      <c r="C1445" s="216"/>
      <c r="D1445" s="205" t="s">
        <v>648</v>
      </c>
      <c r="E1445" s="218"/>
      <c r="F1445" s="9">
        <v>1</v>
      </c>
      <c r="G1445" s="87"/>
      <c r="H1445" s="87"/>
      <c r="I1445" s="87"/>
      <c r="J1445" s="110"/>
    </row>
    <row r="1446" spans="1:10">
      <c r="A1446" s="215"/>
      <c r="B1446" s="216"/>
      <c r="C1446" s="216"/>
      <c r="D1446" s="205" t="s">
        <v>649</v>
      </c>
      <c r="E1446" s="218"/>
      <c r="F1446" s="9">
        <v>1</v>
      </c>
      <c r="G1446" s="87"/>
      <c r="H1446" s="87"/>
      <c r="I1446" s="87"/>
      <c r="J1446" s="110"/>
    </row>
    <row r="1447" spans="1:10">
      <c r="A1447" s="215"/>
      <c r="B1447" s="216"/>
      <c r="C1447" s="216"/>
      <c r="D1447" s="205" t="s">
        <v>650</v>
      </c>
      <c r="E1447" s="218"/>
      <c r="F1447" s="9">
        <v>8</v>
      </c>
      <c r="G1447" s="87"/>
      <c r="H1447" s="87"/>
      <c r="I1447" s="87"/>
      <c r="J1447" s="110"/>
    </row>
    <row r="1448" spans="1:10">
      <c r="A1448" s="215"/>
      <c r="B1448" s="216"/>
      <c r="C1448" s="216"/>
      <c r="D1448" s="205" t="s">
        <v>651</v>
      </c>
      <c r="E1448" s="218"/>
      <c r="F1448" s="9">
        <v>7</v>
      </c>
      <c r="G1448" s="87"/>
      <c r="H1448" s="87"/>
      <c r="I1448" s="87"/>
      <c r="J1448" s="110"/>
    </row>
    <row r="1449" spans="1:10">
      <c r="A1449" s="215"/>
      <c r="B1449" s="216"/>
      <c r="C1449" s="216"/>
      <c r="D1449" s="205" t="s">
        <v>652</v>
      </c>
      <c r="E1449" s="218"/>
      <c r="F1449" s="9">
        <v>7</v>
      </c>
      <c r="G1449" s="87"/>
      <c r="H1449" s="87"/>
      <c r="I1449" s="87"/>
      <c r="J1449" s="110"/>
    </row>
    <row r="1450" spans="1:10">
      <c r="A1450" s="215"/>
      <c r="B1450" s="216"/>
      <c r="C1450" s="216"/>
      <c r="D1450" s="205" t="s">
        <v>653</v>
      </c>
      <c r="E1450" s="218"/>
      <c r="F1450" s="9">
        <v>8</v>
      </c>
      <c r="G1450" s="87"/>
      <c r="H1450" s="87"/>
      <c r="I1450" s="87"/>
      <c r="J1450" s="110"/>
    </row>
    <row r="1451" spans="1:10">
      <c r="A1451" s="215"/>
      <c r="B1451" s="216"/>
      <c r="C1451" s="216"/>
      <c r="D1451" s="205" t="s">
        <v>654</v>
      </c>
      <c r="E1451" s="218"/>
      <c r="F1451" s="9"/>
      <c r="G1451" s="87"/>
      <c r="H1451" s="87"/>
      <c r="I1451" s="87"/>
      <c r="J1451" s="110"/>
    </row>
    <row r="1452" spans="1:10">
      <c r="A1452" s="215"/>
      <c r="B1452" s="216"/>
      <c r="C1452" s="216"/>
      <c r="D1452" s="205" t="s">
        <v>655</v>
      </c>
      <c r="E1452" s="218"/>
      <c r="F1452" s="9">
        <v>4</v>
      </c>
      <c r="G1452" s="87"/>
      <c r="H1452" s="87"/>
      <c r="I1452" s="87"/>
      <c r="J1452" s="110"/>
    </row>
    <row r="1453" spans="1:10">
      <c r="A1453" s="215"/>
      <c r="B1453" s="216"/>
      <c r="C1453" s="216"/>
      <c r="D1453" s="205" t="s">
        <v>656</v>
      </c>
      <c r="E1453" s="218"/>
      <c r="F1453" s="9">
        <v>1</v>
      </c>
      <c r="G1453" s="87"/>
      <c r="H1453" s="87"/>
      <c r="I1453" s="87"/>
      <c r="J1453" s="110"/>
    </row>
    <row r="1454" spans="1:10">
      <c r="A1454" s="215"/>
      <c r="B1454" s="216"/>
      <c r="C1454" s="216"/>
      <c r="D1454" s="205" t="s">
        <v>657</v>
      </c>
      <c r="E1454" s="218"/>
      <c r="F1454" s="9"/>
      <c r="G1454" s="87"/>
      <c r="H1454" s="87"/>
      <c r="I1454" s="87"/>
      <c r="J1454" s="110"/>
    </row>
    <row r="1455" spans="1:10">
      <c r="A1455" s="215"/>
      <c r="B1455" s="216"/>
      <c r="C1455" s="216"/>
      <c r="D1455" s="205" t="s">
        <v>658</v>
      </c>
      <c r="E1455" s="218"/>
      <c r="F1455" s="9">
        <v>6</v>
      </c>
      <c r="G1455" s="87"/>
      <c r="H1455" s="87"/>
      <c r="I1455" s="87"/>
      <c r="J1455" s="110"/>
    </row>
    <row r="1456" spans="1:10">
      <c r="A1456" s="215"/>
      <c r="B1456" s="216"/>
      <c r="C1456" s="216"/>
      <c r="D1456" s="205" t="s">
        <v>659</v>
      </c>
      <c r="E1456" s="218"/>
      <c r="F1456" s="9">
        <v>6</v>
      </c>
      <c r="G1456" s="87"/>
      <c r="H1456" s="87"/>
      <c r="I1456" s="87"/>
      <c r="J1456" s="110"/>
    </row>
    <row r="1457" spans="1:10">
      <c r="A1457" s="215"/>
      <c r="B1457" s="216"/>
      <c r="C1457" s="216"/>
      <c r="D1457" s="205" t="s">
        <v>661</v>
      </c>
      <c r="E1457" s="218"/>
      <c r="F1457" s="9"/>
      <c r="G1457" s="87"/>
      <c r="H1457" s="87"/>
      <c r="I1457" s="87"/>
      <c r="J1457" s="110"/>
    </row>
    <row r="1458" spans="1:10">
      <c r="A1458" s="215"/>
      <c r="B1458" s="216"/>
      <c r="C1458" s="216"/>
      <c r="D1458" s="205" t="s">
        <v>660</v>
      </c>
      <c r="E1458" s="218"/>
      <c r="F1458" s="9"/>
      <c r="G1458" s="87"/>
      <c r="H1458" s="87"/>
      <c r="I1458" s="87"/>
      <c r="J1458" s="110"/>
    </row>
    <row r="1459" spans="1:10">
      <c r="A1459" s="303"/>
      <c r="B1459" s="304"/>
      <c r="C1459" s="304"/>
      <c r="D1459" s="304"/>
      <c r="E1459" s="304"/>
      <c r="F1459" s="304"/>
      <c r="G1459" s="304"/>
      <c r="H1459" s="304"/>
      <c r="I1459" s="304"/>
      <c r="J1459" s="305"/>
    </row>
    <row r="1460" spans="1:10">
      <c r="A1460" s="184" t="s">
        <v>449</v>
      </c>
      <c r="B1460" s="146"/>
      <c r="C1460" s="146"/>
      <c r="D1460" s="147" t="s">
        <v>450</v>
      </c>
      <c r="E1460" s="146"/>
      <c r="F1460" s="166"/>
      <c r="G1460" s="166"/>
      <c r="H1460" s="166"/>
      <c r="I1460" s="169"/>
      <c r="J1460" s="170"/>
    </row>
    <row r="1461" spans="1:10">
      <c r="A1461" s="186" t="s">
        <v>451</v>
      </c>
      <c r="B1461" s="157"/>
      <c r="C1461" s="157"/>
      <c r="D1461" s="158" t="s">
        <v>452</v>
      </c>
      <c r="E1461" s="157"/>
      <c r="F1461" s="152"/>
      <c r="G1461" s="152"/>
      <c r="H1461" s="152"/>
      <c r="I1461" s="153"/>
      <c r="J1461" s="154"/>
    </row>
    <row r="1462" spans="1:10" ht="25.5">
      <c r="A1462" s="215" t="s">
        <v>453</v>
      </c>
      <c r="B1462" s="216" t="s">
        <v>454</v>
      </c>
      <c r="C1462" s="216" t="s">
        <v>240</v>
      </c>
      <c r="D1462" s="217" t="s">
        <v>455</v>
      </c>
      <c r="E1462" s="218" t="s">
        <v>44</v>
      </c>
      <c r="F1462" s="87" t="s">
        <v>601</v>
      </c>
      <c r="G1462" s="87" t="s">
        <v>614</v>
      </c>
      <c r="H1462" s="87" t="s">
        <v>602</v>
      </c>
      <c r="I1462" s="87" t="s">
        <v>681</v>
      </c>
      <c r="J1462" s="110" t="s">
        <v>599</v>
      </c>
    </row>
    <row r="1463" spans="1:10">
      <c r="A1463" s="215"/>
      <c r="B1463" s="216"/>
      <c r="C1463" s="216"/>
      <c r="D1463" s="217"/>
      <c r="E1463" s="218"/>
      <c r="F1463" s="178">
        <v>3.67</v>
      </c>
      <c r="G1463" s="178">
        <v>0.6</v>
      </c>
      <c r="H1463" s="178">
        <f>F1463*G1463</f>
        <v>2.202</v>
      </c>
      <c r="I1463" s="178">
        <v>1</v>
      </c>
      <c r="J1463" s="178">
        <f>H1463*I1463</f>
        <v>2.202</v>
      </c>
    </row>
    <row r="1464" spans="1:10">
      <c r="A1464" s="215"/>
      <c r="B1464" s="216"/>
      <c r="C1464" s="216"/>
      <c r="D1464" s="217"/>
      <c r="E1464" s="218"/>
      <c r="F1464" s="178">
        <v>4.6500000000000004</v>
      </c>
      <c r="G1464" s="178">
        <v>0.6</v>
      </c>
      <c r="H1464" s="178">
        <f>F1464*G1464</f>
        <v>2.79</v>
      </c>
      <c r="I1464" s="178">
        <v>1</v>
      </c>
      <c r="J1464" s="178">
        <f>H1464*I1464</f>
        <v>2.79</v>
      </c>
    </row>
    <row r="1465" spans="1:10">
      <c r="A1465" s="215"/>
      <c r="B1465" s="216"/>
      <c r="C1465" s="216"/>
      <c r="D1465" s="217"/>
      <c r="E1465" s="218"/>
      <c r="F1465" s="178"/>
      <c r="G1465" s="178"/>
      <c r="H1465" s="178"/>
      <c r="I1465" s="178"/>
      <c r="J1465" s="228">
        <f>SUM(J1463:J1464)</f>
        <v>4.992</v>
      </c>
    </row>
    <row r="1466" spans="1:10">
      <c r="A1466" s="290"/>
      <c r="B1466" s="291"/>
      <c r="C1466" s="291"/>
      <c r="D1466" s="291"/>
      <c r="E1466" s="291"/>
      <c r="F1466" s="291"/>
      <c r="G1466" s="291"/>
      <c r="H1466" s="291"/>
      <c r="I1466" s="291"/>
      <c r="J1466" s="292"/>
    </row>
    <row r="1467" spans="1:10">
      <c r="A1467" s="215" t="s">
        <v>456</v>
      </c>
      <c r="B1467" s="216" t="s">
        <v>457</v>
      </c>
      <c r="C1467" s="216" t="s">
        <v>240</v>
      </c>
      <c r="D1467" s="217" t="s">
        <v>458</v>
      </c>
      <c r="E1467" s="218" t="s">
        <v>44</v>
      </c>
      <c r="F1467" s="87" t="s">
        <v>601</v>
      </c>
      <c r="G1467" s="87" t="s">
        <v>600</v>
      </c>
      <c r="H1467" s="87" t="s">
        <v>602</v>
      </c>
      <c r="I1467" s="87" t="s">
        <v>681</v>
      </c>
      <c r="J1467" s="110" t="s">
        <v>599</v>
      </c>
    </row>
    <row r="1468" spans="1:10">
      <c r="A1468" s="215"/>
      <c r="B1468" s="216"/>
      <c r="C1468" s="216"/>
      <c r="D1468" s="217"/>
      <c r="E1468" s="218"/>
      <c r="F1468" s="178">
        <v>3.67</v>
      </c>
      <c r="G1468" s="178">
        <v>1</v>
      </c>
      <c r="H1468" s="178">
        <f>F1468*G1468</f>
        <v>3.67</v>
      </c>
      <c r="I1468" s="178">
        <v>2</v>
      </c>
      <c r="J1468" s="178">
        <f>H1468*I1468</f>
        <v>7.34</v>
      </c>
    </row>
    <row r="1469" spans="1:10">
      <c r="A1469" s="215"/>
      <c r="B1469" s="216"/>
      <c r="C1469" s="216"/>
      <c r="D1469" s="217"/>
      <c r="E1469" s="218"/>
      <c r="F1469" s="178">
        <v>4.6500000000000004</v>
      </c>
      <c r="G1469" s="178">
        <v>1</v>
      </c>
      <c r="H1469" s="178">
        <f>F1469*G1469</f>
        <v>4.6500000000000004</v>
      </c>
      <c r="I1469" s="178">
        <v>2</v>
      </c>
      <c r="J1469" s="178">
        <f>H1469*I1469</f>
        <v>9.3000000000000007</v>
      </c>
    </row>
    <row r="1470" spans="1:10">
      <c r="A1470" s="215"/>
      <c r="B1470" s="216"/>
      <c r="C1470" s="216"/>
      <c r="D1470" s="217"/>
      <c r="E1470" s="218"/>
      <c r="F1470" s="178"/>
      <c r="G1470" s="178"/>
      <c r="H1470" s="178"/>
      <c r="I1470" s="178"/>
      <c r="J1470" s="228">
        <f>SUM(J1468:J1469)</f>
        <v>16.64</v>
      </c>
    </row>
    <row r="1471" spans="1:10">
      <c r="A1471" s="290"/>
      <c r="B1471" s="291"/>
      <c r="C1471" s="291"/>
      <c r="D1471" s="291"/>
      <c r="E1471" s="291"/>
      <c r="F1471" s="291"/>
      <c r="G1471" s="291"/>
      <c r="H1471" s="291"/>
      <c r="I1471" s="291"/>
      <c r="J1471" s="292"/>
    </row>
    <row r="1472" spans="1:10" ht="25.5">
      <c r="A1472" s="215" t="s">
        <v>459</v>
      </c>
      <c r="B1472" s="216">
        <v>86915</v>
      </c>
      <c r="C1472" s="216" t="s">
        <v>25</v>
      </c>
      <c r="D1472" s="217" t="s">
        <v>460</v>
      </c>
      <c r="E1472" s="218" t="s">
        <v>234</v>
      </c>
      <c r="F1472" s="87" t="s">
        <v>596</v>
      </c>
      <c r="G1472" s="87" t="s">
        <v>681</v>
      </c>
      <c r="H1472" s="87" t="s">
        <v>599</v>
      </c>
      <c r="I1472" s="87"/>
      <c r="J1472" s="110"/>
    </row>
    <row r="1473" spans="1:10">
      <c r="A1473" s="215"/>
      <c r="B1473" s="216"/>
      <c r="C1473" s="216"/>
      <c r="D1473" s="217"/>
      <c r="E1473" s="218"/>
      <c r="F1473" s="178">
        <v>3</v>
      </c>
      <c r="G1473" s="178">
        <v>2</v>
      </c>
      <c r="H1473" s="228">
        <f>F1473*G1473</f>
        <v>6</v>
      </c>
      <c r="I1473" s="87"/>
      <c r="J1473" s="110"/>
    </row>
    <row r="1474" spans="1:10">
      <c r="A1474" s="290"/>
      <c r="B1474" s="291"/>
      <c r="C1474" s="291"/>
      <c r="D1474" s="291"/>
      <c r="E1474" s="291"/>
      <c r="F1474" s="291"/>
      <c r="G1474" s="291"/>
      <c r="H1474" s="291"/>
      <c r="I1474" s="291"/>
      <c r="J1474" s="292"/>
    </row>
    <row r="1475" spans="1:10" ht="38.25">
      <c r="A1475" s="215" t="s">
        <v>461</v>
      </c>
      <c r="B1475" s="218">
        <v>86938</v>
      </c>
      <c r="C1475" s="216" t="s">
        <v>109</v>
      </c>
      <c r="D1475" s="217" t="s">
        <v>462</v>
      </c>
      <c r="E1475" s="218" t="s">
        <v>234</v>
      </c>
      <c r="F1475" s="87" t="s">
        <v>596</v>
      </c>
      <c r="G1475" s="87" t="s">
        <v>681</v>
      </c>
      <c r="H1475" s="87" t="s">
        <v>599</v>
      </c>
      <c r="I1475" s="87"/>
      <c r="J1475" s="110"/>
    </row>
    <row r="1476" spans="1:10">
      <c r="A1476" s="215"/>
      <c r="B1476" s="218"/>
      <c r="C1476" s="216"/>
      <c r="D1476" s="217"/>
      <c r="E1476" s="218"/>
      <c r="F1476" s="178">
        <v>4</v>
      </c>
      <c r="G1476" s="178">
        <v>2</v>
      </c>
      <c r="H1476" s="228">
        <f>F1476*G1476</f>
        <v>8</v>
      </c>
      <c r="I1476" s="87"/>
      <c r="J1476" s="110"/>
    </row>
    <row r="1477" spans="1:10">
      <c r="A1477" s="290"/>
      <c r="B1477" s="291"/>
      <c r="C1477" s="291"/>
      <c r="D1477" s="291"/>
      <c r="E1477" s="291"/>
      <c r="F1477" s="291"/>
      <c r="G1477" s="291"/>
      <c r="H1477" s="291"/>
      <c r="I1477" s="291"/>
      <c r="J1477" s="292"/>
    </row>
    <row r="1478" spans="1:10" ht="25.5">
      <c r="A1478" s="215" t="s">
        <v>463</v>
      </c>
      <c r="B1478" s="218">
        <v>95547</v>
      </c>
      <c r="C1478" s="216" t="s">
        <v>109</v>
      </c>
      <c r="D1478" s="217" t="s">
        <v>464</v>
      </c>
      <c r="E1478" s="218" t="s">
        <v>234</v>
      </c>
      <c r="F1478" s="87" t="s">
        <v>596</v>
      </c>
      <c r="G1478" s="87" t="s">
        <v>681</v>
      </c>
      <c r="H1478" s="87" t="s">
        <v>599</v>
      </c>
      <c r="I1478" s="87"/>
      <c r="J1478" s="110"/>
    </row>
    <row r="1479" spans="1:10">
      <c r="A1479" s="215"/>
      <c r="B1479" s="218"/>
      <c r="C1479" s="216"/>
      <c r="D1479" s="217"/>
      <c r="E1479" s="218"/>
      <c r="F1479" s="178">
        <v>3</v>
      </c>
      <c r="G1479" s="178">
        <v>2</v>
      </c>
      <c r="H1479" s="228">
        <f>F1479*G1479</f>
        <v>6</v>
      </c>
      <c r="I1479" s="87"/>
      <c r="J1479" s="110"/>
    </row>
    <row r="1480" spans="1:10">
      <c r="A1480" s="290"/>
      <c r="B1480" s="291"/>
      <c r="C1480" s="291"/>
      <c r="D1480" s="291"/>
      <c r="E1480" s="291"/>
      <c r="F1480" s="291"/>
      <c r="G1480" s="291"/>
      <c r="H1480" s="291"/>
      <c r="I1480" s="291"/>
      <c r="J1480" s="292"/>
    </row>
    <row r="1481" spans="1:10" ht="51">
      <c r="A1481" s="215" t="s">
        <v>465</v>
      </c>
      <c r="B1481" s="218">
        <v>95472</v>
      </c>
      <c r="C1481" s="216" t="s">
        <v>25</v>
      </c>
      <c r="D1481" s="217" t="s">
        <v>466</v>
      </c>
      <c r="E1481" s="218" t="s">
        <v>234</v>
      </c>
      <c r="F1481" s="87" t="s">
        <v>596</v>
      </c>
      <c r="G1481" s="87" t="s">
        <v>681</v>
      </c>
      <c r="H1481" s="87" t="s">
        <v>599</v>
      </c>
      <c r="I1481" s="87"/>
      <c r="J1481" s="110"/>
    </row>
    <row r="1482" spans="1:10">
      <c r="A1482" s="215"/>
      <c r="B1482" s="218"/>
      <c r="C1482" s="216"/>
      <c r="D1482" s="217"/>
      <c r="E1482" s="218"/>
      <c r="F1482" s="178">
        <v>1</v>
      </c>
      <c r="G1482" s="178">
        <v>2</v>
      </c>
      <c r="H1482" s="228">
        <f>F1482*G1482</f>
        <v>2</v>
      </c>
      <c r="I1482" s="87"/>
      <c r="J1482" s="110"/>
    </row>
    <row r="1483" spans="1:10">
      <c r="A1483" s="290"/>
      <c r="B1483" s="291"/>
      <c r="C1483" s="291"/>
      <c r="D1483" s="291"/>
      <c r="E1483" s="291"/>
      <c r="F1483" s="291"/>
      <c r="G1483" s="291"/>
      <c r="H1483" s="291"/>
      <c r="I1483" s="291"/>
      <c r="J1483" s="292"/>
    </row>
    <row r="1484" spans="1:10" ht="38.25">
      <c r="A1484" s="215" t="s">
        <v>467</v>
      </c>
      <c r="B1484" s="218">
        <v>95470</v>
      </c>
      <c r="C1484" s="216" t="s">
        <v>109</v>
      </c>
      <c r="D1484" s="217" t="s">
        <v>468</v>
      </c>
      <c r="E1484" s="218" t="s">
        <v>234</v>
      </c>
      <c r="F1484" s="87" t="s">
        <v>596</v>
      </c>
      <c r="G1484" s="87" t="s">
        <v>681</v>
      </c>
      <c r="H1484" s="87" t="s">
        <v>599</v>
      </c>
      <c r="I1484" s="87"/>
      <c r="J1484" s="110"/>
    </row>
    <row r="1485" spans="1:10">
      <c r="A1485" s="215"/>
      <c r="B1485" s="218"/>
      <c r="C1485" s="216"/>
      <c r="D1485" s="217"/>
      <c r="E1485" s="218"/>
      <c r="F1485" s="178">
        <v>3</v>
      </c>
      <c r="G1485" s="178">
        <v>2</v>
      </c>
      <c r="H1485" s="228">
        <f>F1485*G1485</f>
        <v>6</v>
      </c>
      <c r="I1485" s="87"/>
      <c r="J1485" s="110"/>
    </row>
    <row r="1486" spans="1:10">
      <c r="A1486" s="290"/>
      <c r="B1486" s="291"/>
      <c r="C1486" s="291"/>
      <c r="D1486" s="291"/>
      <c r="E1486" s="291"/>
      <c r="F1486" s="291"/>
      <c r="G1486" s="291"/>
      <c r="H1486" s="291"/>
      <c r="I1486" s="291"/>
      <c r="J1486" s="292"/>
    </row>
    <row r="1487" spans="1:10">
      <c r="A1487" s="215" t="s">
        <v>469</v>
      </c>
      <c r="B1487" s="218">
        <v>100849</v>
      </c>
      <c r="C1487" s="216" t="s">
        <v>109</v>
      </c>
      <c r="D1487" s="217" t="s">
        <v>470</v>
      </c>
      <c r="E1487" s="218" t="s">
        <v>234</v>
      </c>
      <c r="F1487" s="87" t="s">
        <v>596</v>
      </c>
      <c r="G1487" s="87" t="s">
        <v>681</v>
      </c>
      <c r="H1487" s="87" t="s">
        <v>599</v>
      </c>
      <c r="I1487" s="87"/>
      <c r="J1487" s="110"/>
    </row>
    <row r="1488" spans="1:10">
      <c r="A1488" s="215"/>
      <c r="B1488" s="218"/>
      <c r="C1488" s="216"/>
      <c r="D1488" s="217"/>
      <c r="E1488" s="218"/>
      <c r="F1488" s="178">
        <v>3</v>
      </c>
      <c r="G1488" s="178">
        <v>2</v>
      </c>
      <c r="H1488" s="228">
        <f>F1488*G1488</f>
        <v>6</v>
      </c>
      <c r="I1488" s="87"/>
      <c r="J1488" s="110"/>
    </row>
    <row r="1489" spans="1:10">
      <c r="A1489" s="290"/>
      <c r="B1489" s="291"/>
      <c r="C1489" s="291"/>
      <c r="D1489" s="291"/>
      <c r="E1489" s="291"/>
      <c r="F1489" s="291"/>
      <c r="G1489" s="291"/>
      <c r="H1489" s="291"/>
      <c r="I1489" s="291"/>
      <c r="J1489" s="292"/>
    </row>
    <row r="1490" spans="1:10" ht="25.5">
      <c r="A1490" s="215" t="s">
        <v>471</v>
      </c>
      <c r="B1490" s="218">
        <v>99635</v>
      </c>
      <c r="C1490" s="216" t="s">
        <v>109</v>
      </c>
      <c r="D1490" s="217" t="s">
        <v>472</v>
      </c>
      <c r="E1490" s="218" t="s">
        <v>234</v>
      </c>
      <c r="F1490" s="87" t="s">
        <v>596</v>
      </c>
      <c r="G1490" s="87" t="s">
        <v>681</v>
      </c>
      <c r="H1490" s="87" t="s">
        <v>599</v>
      </c>
      <c r="I1490" s="87"/>
      <c r="J1490" s="110"/>
    </row>
    <row r="1491" spans="1:10">
      <c r="A1491" s="215"/>
      <c r="B1491" s="218"/>
      <c r="C1491" s="216"/>
      <c r="D1491" s="217"/>
      <c r="E1491" s="218"/>
      <c r="F1491" s="178">
        <v>4</v>
      </c>
      <c r="G1491" s="178">
        <v>2</v>
      </c>
      <c r="H1491" s="228">
        <f>F1491*G1491</f>
        <v>8</v>
      </c>
      <c r="I1491" s="87"/>
      <c r="J1491" s="110"/>
    </row>
    <row r="1492" spans="1:10">
      <c r="A1492" s="290"/>
      <c r="B1492" s="291"/>
      <c r="C1492" s="291"/>
      <c r="D1492" s="291"/>
      <c r="E1492" s="291"/>
      <c r="F1492" s="291"/>
      <c r="G1492" s="291"/>
      <c r="H1492" s="291"/>
      <c r="I1492" s="291"/>
      <c r="J1492" s="292"/>
    </row>
    <row r="1493" spans="1:10">
      <c r="A1493" s="215" t="s">
        <v>473</v>
      </c>
      <c r="B1493" s="216" t="s">
        <v>474</v>
      </c>
      <c r="C1493" s="219" t="s">
        <v>240</v>
      </c>
      <c r="D1493" s="217" t="s">
        <v>475</v>
      </c>
      <c r="E1493" s="218" t="s">
        <v>234</v>
      </c>
      <c r="F1493" s="87" t="s">
        <v>596</v>
      </c>
      <c r="G1493" s="87" t="s">
        <v>681</v>
      </c>
      <c r="H1493" s="87" t="s">
        <v>599</v>
      </c>
      <c r="I1493" s="87"/>
      <c r="J1493" s="110"/>
    </row>
    <row r="1494" spans="1:10">
      <c r="A1494" s="215"/>
      <c r="B1494" s="218"/>
      <c r="C1494" s="216"/>
      <c r="D1494" s="217"/>
      <c r="E1494" s="218"/>
      <c r="F1494" s="178">
        <v>2</v>
      </c>
      <c r="G1494" s="178">
        <v>2</v>
      </c>
      <c r="H1494" s="228">
        <f>F1494*G1494</f>
        <v>4</v>
      </c>
      <c r="I1494" s="87"/>
      <c r="J1494" s="110"/>
    </row>
    <row r="1495" spans="1:10">
      <c r="A1495" s="290"/>
      <c r="B1495" s="291"/>
      <c r="C1495" s="291"/>
      <c r="D1495" s="291"/>
      <c r="E1495" s="291"/>
      <c r="F1495" s="291"/>
      <c r="G1495" s="291"/>
      <c r="H1495" s="291"/>
      <c r="I1495" s="291"/>
      <c r="J1495" s="292"/>
    </row>
    <row r="1496" spans="1:10">
      <c r="A1496" s="215" t="s">
        <v>476</v>
      </c>
      <c r="B1496" s="218" t="s">
        <v>477</v>
      </c>
      <c r="C1496" s="216" t="s">
        <v>240</v>
      </c>
      <c r="D1496" s="217" t="s">
        <v>478</v>
      </c>
      <c r="E1496" s="218" t="s">
        <v>234</v>
      </c>
      <c r="F1496" s="87" t="s">
        <v>596</v>
      </c>
      <c r="G1496" s="87" t="s">
        <v>681</v>
      </c>
      <c r="H1496" s="87" t="s">
        <v>599</v>
      </c>
      <c r="I1496" s="87"/>
      <c r="J1496" s="110"/>
    </row>
    <row r="1497" spans="1:10">
      <c r="A1497" s="215"/>
      <c r="B1497" s="218"/>
      <c r="C1497" s="216"/>
      <c r="D1497" s="217"/>
      <c r="E1497" s="218"/>
      <c r="F1497" s="178">
        <v>4</v>
      </c>
      <c r="G1497" s="178">
        <v>2</v>
      </c>
      <c r="H1497" s="228">
        <f>F1497*G1497</f>
        <v>8</v>
      </c>
      <c r="I1497" s="87"/>
      <c r="J1497" s="110"/>
    </row>
    <row r="1498" spans="1:10">
      <c r="A1498" s="290"/>
      <c r="B1498" s="291"/>
      <c r="C1498" s="291"/>
      <c r="D1498" s="291"/>
      <c r="E1498" s="291"/>
      <c r="F1498" s="291"/>
      <c r="G1498" s="291"/>
      <c r="H1498" s="291"/>
      <c r="I1498" s="291"/>
      <c r="J1498" s="292"/>
    </row>
    <row r="1499" spans="1:10">
      <c r="A1499" s="215" t="s">
        <v>479</v>
      </c>
      <c r="B1499" s="216" t="s">
        <v>480</v>
      </c>
      <c r="C1499" s="216" t="s">
        <v>240</v>
      </c>
      <c r="D1499" s="217" t="s">
        <v>481</v>
      </c>
      <c r="E1499" s="218" t="s">
        <v>234</v>
      </c>
      <c r="F1499" s="87" t="s">
        <v>596</v>
      </c>
      <c r="G1499" s="87" t="s">
        <v>681</v>
      </c>
      <c r="H1499" s="87" t="s">
        <v>599</v>
      </c>
      <c r="I1499" s="87"/>
      <c r="J1499" s="110"/>
    </row>
    <row r="1500" spans="1:10">
      <c r="A1500" s="215"/>
      <c r="B1500" s="216"/>
      <c r="C1500" s="216"/>
      <c r="D1500" s="217"/>
      <c r="E1500" s="218"/>
      <c r="F1500" s="178">
        <v>1</v>
      </c>
      <c r="G1500" s="178">
        <v>2</v>
      </c>
      <c r="H1500" s="228">
        <f>F1500*G1500</f>
        <v>2</v>
      </c>
      <c r="I1500" s="87"/>
      <c r="J1500" s="110"/>
    </row>
    <row r="1501" spans="1:10">
      <c r="A1501" s="290"/>
      <c r="B1501" s="291"/>
      <c r="C1501" s="291"/>
      <c r="D1501" s="291"/>
      <c r="E1501" s="291"/>
      <c r="F1501" s="291"/>
      <c r="G1501" s="291"/>
      <c r="H1501" s="291"/>
      <c r="I1501" s="291"/>
      <c r="J1501" s="292"/>
    </row>
    <row r="1502" spans="1:10" ht="25.5">
      <c r="A1502" s="215" t="s">
        <v>482</v>
      </c>
      <c r="B1502" s="216" t="s">
        <v>483</v>
      </c>
      <c r="C1502" s="216" t="s">
        <v>240</v>
      </c>
      <c r="D1502" s="217" t="s">
        <v>484</v>
      </c>
      <c r="E1502" s="218" t="s">
        <v>234</v>
      </c>
      <c r="F1502" s="87" t="s">
        <v>596</v>
      </c>
      <c r="G1502" s="87" t="s">
        <v>681</v>
      </c>
      <c r="H1502" s="87" t="s">
        <v>599</v>
      </c>
      <c r="I1502" s="87"/>
      <c r="J1502" s="110"/>
    </row>
    <row r="1503" spans="1:10">
      <c r="A1503" s="215"/>
      <c r="B1503" s="216"/>
      <c r="C1503" s="216"/>
      <c r="D1503" s="217"/>
      <c r="E1503" s="218"/>
      <c r="F1503" s="178">
        <v>1</v>
      </c>
      <c r="G1503" s="178">
        <v>2</v>
      </c>
      <c r="H1503" s="228">
        <f>F1503*G1503</f>
        <v>2</v>
      </c>
      <c r="I1503" s="87"/>
      <c r="J1503" s="110"/>
    </row>
    <row r="1504" spans="1:10">
      <c r="A1504" s="290"/>
      <c r="B1504" s="291"/>
      <c r="C1504" s="291"/>
      <c r="D1504" s="291"/>
      <c r="E1504" s="291"/>
      <c r="F1504" s="291"/>
      <c r="G1504" s="291"/>
      <c r="H1504" s="291"/>
      <c r="I1504" s="291"/>
      <c r="J1504" s="292"/>
    </row>
    <row r="1505" spans="1:10" ht="25.5">
      <c r="A1505" s="215" t="s">
        <v>485</v>
      </c>
      <c r="B1505" s="216" t="s">
        <v>486</v>
      </c>
      <c r="C1505" s="216" t="s">
        <v>240</v>
      </c>
      <c r="D1505" s="217" t="s">
        <v>487</v>
      </c>
      <c r="E1505" s="218" t="s">
        <v>15</v>
      </c>
      <c r="F1505" s="87" t="s">
        <v>596</v>
      </c>
      <c r="G1505" s="87" t="s">
        <v>681</v>
      </c>
      <c r="H1505" s="87" t="s">
        <v>599</v>
      </c>
      <c r="I1505" s="87"/>
      <c r="J1505" s="110"/>
    </row>
    <row r="1506" spans="1:10">
      <c r="A1506" s="215"/>
      <c r="B1506" s="216"/>
      <c r="C1506" s="216"/>
      <c r="D1506" s="217"/>
      <c r="E1506" s="218"/>
      <c r="F1506" s="178">
        <v>4</v>
      </c>
      <c r="G1506" s="178">
        <v>2</v>
      </c>
      <c r="H1506" s="228">
        <f>F1506*G1506</f>
        <v>8</v>
      </c>
      <c r="I1506" s="87"/>
      <c r="J1506" s="110"/>
    </row>
    <row r="1507" spans="1:10">
      <c r="A1507" s="290"/>
      <c r="B1507" s="291"/>
      <c r="C1507" s="291"/>
      <c r="D1507" s="291"/>
      <c r="E1507" s="291"/>
      <c r="F1507" s="291"/>
      <c r="G1507" s="291"/>
      <c r="H1507" s="291"/>
      <c r="I1507" s="291"/>
      <c r="J1507" s="292"/>
    </row>
    <row r="1508" spans="1:10" ht="25.5">
      <c r="A1508" s="215" t="s">
        <v>488</v>
      </c>
      <c r="B1508" s="218">
        <v>100858</v>
      </c>
      <c r="C1508" s="216" t="s">
        <v>25</v>
      </c>
      <c r="D1508" s="217" t="s">
        <v>489</v>
      </c>
      <c r="E1508" s="218" t="s">
        <v>234</v>
      </c>
      <c r="F1508" s="87" t="s">
        <v>596</v>
      </c>
      <c r="G1508" s="87" t="s">
        <v>681</v>
      </c>
      <c r="H1508" s="87" t="s">
        <v>599</v>
      </c>
      <c r="I1508" s="87"/>
      <c r="J1508" s="110"/>
    </row>
    <row r="1509" spans="1:10">
      <c r="A1509" s="215"/>
      <c r="B1509" s="216"/>
      <c r="C1509" s="216"/>
      <c r="D1509" s="217"/>
      <c r="E1509" s="218"/>
      <c r="F1509" s="178">
        <v>4</v>
      </c>
      <c r="G1509" s="178">
        <v>1</v>
      </c>
      <c r="H1509" s="228">
        <f>F1509*G1509</f>
        <v>4</v>
      </c>
      <c r="I1509" s="87"/>
      <c r="J1509" s="110"/>
    </row>
    <row r="1510" spans="1:10">
      <c r="A1510" s="290"/>
      <c r="B1510" s="291"/>
      <c r="C1510" s="291"/>
      <c r="D1510" s="291"/>
      <c r="E1510" s="291"/>
      <c r="F1510" s="291"/>
      <c r="G1510" s="291"/>
      <c r="H1510" s="291"/>
      <c r="I1510" s="291"/>
      <c r="J1510" s="292"/>
    </row>
    <row r="1511" spans="1:10">
      <c r="A1511" s="215" t="s">
        <v>490</v>
      </c>
      <c r="B1511" s="216" t="s">
        <v>491</v>
      </c>
      <c r="C1511" s="216" t="s">
        <v>51</v>
      </c>
      <c r="D1511" s="217" t="s">
        <v>492</v>
      </c>
      <c r="E1511" s="218" t="s">
        <v>44</v>
      </c>
      <c r="F1511" s="87" t="s">
        <v>601</v>
      </c>
      <c r="G1511" s="87" t="s">
        <v>600</v>
      </c>
      <c r="H1511" s="87" t="s">
        <v>602</v>
      </c>
      <c r="I1511" s="87" t="s">
        <v>596</v>
      </c>
      <c r="J1511" s="110" t="s">
        <v>599</v>
      </c>
    </row>
    <row r="1512" spans="1:10">
      <c r="A1512" s="215"/>
      <c r="B1512" s="218"/>
      <c r="C1512" s="216"/>
      <c r="D1512" s="241" t="s">
        <v>682</v>
      </c>
      <c r="E1512" s="218"/>
      <c r="F1512" s="178">
        <v>1.45</v>
      </c>
      <c r="G1512" s="178">
        <v>2.1</v>
      </c>
      <c r="H1512" s="178">
        <f>F1512*G1512</f>
        <v>3.0449999999999999</v>
      </c>
      <c r="I1512" s="178">
        <v>2</v>
      </c>
      <c r="J1512" s="178">
        <f>H1512*I1512</f>
        <v>6.09</v>
      </c>
    </row>
    <row r="1513" spans="1:10">
      <c r="A1513" s="215"/>
      <c r="B1513" s="218"/>
      <c r="C1513" s="216"/>
      <c r="D1513" s="241" t="s">
        <v>682</v>
      </c>
      <c r="E1513" s="218"/>
      <c r="F1513" s="178">
        <v>1.45</v>
      </c>
      <c r="G1513" s="178">
        <v>2.1</v>
      </c>
      <c r="H1513" s="178">
        <f t="shared" ref="H1513:H1520" si="39">F1513*G1513</f>
        <v>3.0449999999999999</v>
      </c>
      <c r="I1513" s="178">
        <v>2</v>
      </c>
      <c r="J1513" s="178">
        <f t="shared" ref="J1513:J1520" si="40">H1513*I1513</f>
        <v>6.09</v>
      </c>
    </row>
    <row r="1514" spans="1:10">
      <c r="A1514" s="215"/>
      <c r="B1514" s="218"/>
      <c r="C1514" s="216"/>
      <c r="D1514" s="241" t="s">
        <v>682</v>
      </c>
      <c r="E1514" s="218"/>
      <c r="F1514" s="178">
        <v>1.45</v>
      </c>
      <c r="G1514" s="178">
        <v>2.1</v>
      </c>
      <c r="H1514" s="178">
        <f t="shared" si="39"/>
        <v>3.0449999999999999</v>
      </c>
      <c r="I1514" s="178">
        <v>2</v>
      </c>
      <c r="J1514" s="178">
        <f t="shared" si="40"/>
        <v>6.09</v>
      </c>
    </row>
    <row r="1515" spans="1:10">
      <c r="A1515" s="215"/>
      <c r="B1515" s="218"/>
      <c r="C1515" s="216"/>
      <c r="D1515" s="241" t="s">
        <v>682</v>
      </c>
      <c r="E1515" s="218"/>
      <c r="F1515" s="178">
        <v>7.0000000000000007E-2</v>
      </c>
      <c r="G1515" s="178">
        <v>2.1</v>
      </c>
      <c r="H1515" s="178">
        <f t="shared" si="39"/>
        <v>0.14700000000000002</v>
      </c>
      <c r="I1515" s="178">
        <v>2</v>
      </c>
      <c r="J1515" s="178">
        <f t="shared" si="40"/>
        <v>0.29400000000000004</v>
      </c>
    </row>
    <row r="1516" spans="1:10">
      <c r="A1516" s="215"/>
      <c r="B1516" s="218"/>
      <c r="C1516" s="216"/>
      <c r="D1516" s="241" t="s">
        <v>682</v>
      </c>
      <c r="E1516" s="218"/>
      <c r="F1516" s="178">
        <v>0.25</v>
      </c>
      <c r="G1516" s="178">
        <v>2.1</v>
      </c>
      <c r="H1516" s="178">
        <f t="shared" si="39"/>
        <v>0.52500000000000002</v>
      </c>
      <c r="I1516" s="178">
        <v>2</v>
      </c>
      <c r="J1516" s="178">
        <f t="shared" si="40"/>
        <v>1.05</v>
      </c>
    </row>
    <row r="1517" spans="1:10">
      <c r="A1517" s="215"/>
      <c r="B1517" s="218"/>
      <c r="C1517" s="216"/>
      <c r="D1517" s="241" t="s">
        <v>682</v>
      </c>
      <c r="E1517" s="218"/>
      <c r="F1517" s="178">
        <v>0.5</v>
      </c>
      <c r="G1517" s="178">
        <v>2.1</v>
      </c>
      <c r="H1517" s="178">
        <f t="shared" si="39"/>
        <v>1.05</v>
      </c>
      <c r="I1517" s="178">
        <v>2</v>
      </c>
      <c r="J1517" s="178">
        <f t="shared" si="40"/>
        <v>2.1</v>
      </c>
    </row>
    <row r="1518" spans="1:10">
      <c r="A1518" s="215"/>
      <c r="B1518" s="218"/>
      <c r="C1518" s="216"/>
      <c r="D1518" s="241" t="s">
        <v>682</v>
      </c>
      <c r="E1518" s="218"/>
      <c r="F1518" s="178">
        <v>0.65</v>
      </c>
      <c r="G1518" s="178">
        <v>2.1</v>
      </c>
      <c r="H1518" s="178">
        <f t="shared" si="39"/>
        <v>1.3650000000000002</v>
      </c>
      <c r="I1518" s="178">
        <v>2</v>
      </c>
      <c r="J1518" s="178">
        <f t="shared" si="40"/>
        <v>2.7300000000000004</v>
      </c>
    </row>
    <row r="1519" spans="1:10">
      <c r="A1519" s="215"/>
      <c r="B1519" s="218"/>
      <c r="C1519" s="216"/>
      <c r="D1519" s="241" t="s">
        <v>682</v>
      </c>
      <c r="E1519" s="218"/>
      <c r="F1519" s="178">
        <v>0.11</v>
      </c>
      <c r="G1519" s="178">
        <v>2.1</v>
      </c>
      <c r="H1519" s="178">
        <f t="shared" si="39"/>
        <v>0.23100000000000001</v>
      </c>
      <c r="I1519" s="178">
        <v>2</v>
      </c>
      <c r="J1519" s="178">
        <f t="shared" si="40"/>
        <v>0.46200000000000002</v>
      </c>
    </row>
    <row r="1520" spans="1:10">
      <c r="A1520" s="215"/>
      <c r="B1520" s="218"/>
      <c r="C1520" s="216"/>
      <c r="D1520" s="241" t="s">
        <v>683</v>
      </c>
      <c r="E1520" s="218"/>
      <c r="F1520" s="178">
        <v>0.5</v>
      </c>
      <c r="G1520" s="178">
        <v>1.2</v>
      </c>
      <c r="H1520" s="178">
        <f t="shared" si="39"/>
        <v>0.6</v>
      </c>
      <c r="I1520" s="178">
        <v>4</v>
      </c>
      <c r="J1520" s="178">
        <f t="shared" si="40"/>
        <v>2.4</v>
      </c>
    </row>
    <row r="1521" spans="1:10">
      <c r="A1521" s="215"/>
      <c r="B1521" s="218"/>
      <c r="C1521" s="216"/>
      <c r="D1521" s="241"/>
      <c r="E1521" s="218"/>
      <c r="F1521" s="178"/>
      <c r="G1521" s="178"/>
      <c r="H1521" s="178"/>
      <c r="I1521" s="178"/>
      <c r="J1521" s="228">
        <f>SUM(J1512:J1520)</f>
        <v>27.306000000000001</v>
      </c>
    </row>
    <row r="1522" spans="1:10">
      <c r="A1522" s="290"/>
      <c r="B1522" s="291"/>
      <c r="C1522" s="291"/>
      <c r="D1522" s="291"/>
      <c r="E1522" s="291"/>
      <c r="F1522" s="291"/>
      <c r="G1522" s="291"/>
      <c r="H1522" s="291"/>
      <c r="I1522" s="291"/>
      <c r="J1522" s="292"/>
    </row>
    <row r="1523" spans="1:10" ht="38.25">
      <c r="A1523" s="215" t="s">
        <v>493</v>
      </c>
      <c r="B1523" s="218" t="s">
        <v>494</v>
      </c>
      <c r="C1523" s="216" t="s">
        <v>51</v>
      </c>
      <c r="D1523" s="217" t="s">
        <v>495</v>
      </c>
      <c r="E1523" s="218" t="s">
        <v>234</v>
      </c>
      <c r="F1523" s="87" t="s">
        <v>596</v>
      </c>
      <c r="G1523" s="87" t="s">
        <v>681</v>
      </c>
      <c r="H1523" s="87" t="s">
        <v>599</v>
      </c>
      <c r="I1523" s="87"/>
      <c r="J1523" s="110"/>
    </row>
    <row r="1524" spans="1:10">
      <c r="A1524" s="215"/>
      <c r="B1524" s="218"/>
      <c r="C1524" s="216"/>
      <c r="D1524" s="217"/>
      <c r="E1524" s="218"/>
      <c r="F1524" s="178">
        <v>3</v>
      </c>
      <c r="G1524" s="178">
        <v>2</v>
      </c>
      <c r="H1524" s="228">
        <f>F1524*G1524</f>
        <v>6</v>
      </c>
      <c r="I1524" s="87"/>
      <c r="J1524" s="110"/>
    </row>
    <row r="1525" spans="1:10">
      <c r="A1525" s="290"/>
      <c r="B1525" s="291"/>
      <c r="C1525" s="291"/>
      <c r="D1525" s="291"/>
      <c r="E1525" s="291"/>
      <c r="F1525" s="291"/>
      <c r="G1525" s="291"/>
      <c r="H1525" s="291"/>
      <c r="I1525" s="291"/>
      <c r="J1525" s="292"/>
    </row>
    <row r="1526" spans="1:10" ht="38.25">
      <c r="A1526" s="215" t="s">
        <v>496</v>
      </c>
      <c r="B1526" s="218" t="s">
        <v>497</v>
      </c>
      <c r="C1526" s="216" t="s">
        <v>51</v>
      </c>
      <c r="D1526" s="217" t="s">
        <v>498</v>
      </c>
      <c r="E1526" s="218" t="s">
        <v>234</v>
      </c>
      <c r="F1526" s="87" t="s">
        <v>596</v>
      </c>
      <c r="G1526" s="87" t="s">
        <v>681</v>
      </c>
      <c r="H1526" s="87" t="s">
        <v>599</v>
      </c>
      <c r="I1526" s="87"/>
      <c r="J1526" s="110"/>
    </row>
    <row r="1527" spans="1:10">
      <c r="A1527" s="172"/>
      <c r="B1527" s="172"/>
      <c r="C1527" s="172"/>
      <c r="D1527" s="182"/>
      <c r="E1527" s="174"/>
      <c r="F1527" s="178">
        <v>1</v>
      </c>
      <c r="G1527" s="178">
        <v>2</v>
      </c>
      <c r="H1527" s="228">
        <f>F1527*G1527</f>
        <v>2</v>
      </c>
      <c r="I1527" s="178"/>
      <c r="J1527" s="106"/>
    </row>
    <row r="1528" spans="1:10">
      <c r="A1528" s="290"/>
      <c r="B1528" s="291"/>
      <c r="C1528" s="291"/>
      <c r="D1528" s="291"/>
      <c r="E1528" s="291"/>
      <c r="F1528" s="291"/>
      <c r="G1528" s="291"/>
      <c r="H1528" s="291"/>
      <c r="I1528" s="291"/>
      <c r="J1528" s="292"/>
    </row>
    <row r="1529" spans="1:10">
      <c r="A1529" s="186" t="s">
        <v>499</v>
      </c>
      <c r="B1529" s="157"/>
      <c r="C1529" s="157"/>
      <c r="D1529" s="158" t="s">
        <v>500</v>
      </c>
      <c r="E1529" s="157"/>
      <c r="F1529" s="152"/>
      <c r="G1529" s="152"/>
      <c r="H1529" s="152"/>
      <c r="I1529" s="153"/>
      <c r="J1529" s="154"/>
    </row>
    <row r="1530" spans="1:10" ht="25.5">
      <c r="A1530" s="215" t="s">
        <v>501</v>
      </c>
      <c r="B1530" s="216" t="s">
        <v>454</v>
      </c>
      <c r="C1530" s="216" t="s">
        <v>240</v>
      </c>
      <c r="D1530" s="217" t="s">
        <v>455</v>
      </c>
      <c r="E1530" s="218" t="s">
        <v>44</v>
      </c>
      <c r="F1530" s="87" t="s">
        <v>601</v>
      </c>
      <c r="G1530" s="87" t="s">
        <v>614</v>
      </c>
      <c r="H1530" s="87" t="s">
        <v>602</v>
      </c>
      <c r="I1530" s="87" t="s">
        <v>681</v>
      </c>
      <c r="J1530" s="110" t="s">
        <v>599</v>
      </c>
    </row>
    <row r="1531" spans="1:10">
      <c r="A1531" s="215"/>
      <c r="B1531" s="216"/>
      <c r="C1531" s="216"/>
      <c r="D1531" s="217"/>
      <c r="E1531" s="218"/>
      <c r="F1531" s="178">
        <v>4.32</v>
      </c>
      <c r="G1531" s="178">
        <v>0.6</v>
      </c>
      <c r="H1531" s="178">
        <f>F1531*G1531</f>
        <v>2.5920000000000001</v>
      </c>
      <c r="I1531" s="178">
        <v>2</v>
      </c>
      <c r="J1531" s="228">
        <f>H1531*I1531</f>
        <v>5.1840000000000002</v>
      </c>
    </row>
    <row r="1532" spans="1:10">
      <c r="A1532" s="290"/>
      <c r="B1532" s="291"/>
      <c r="C1532" s="291"/>
      <c r="D1532" s="291"/>
      <c r="E1532" s="291"/>
      <c r="F1532" s="291"/>
      <c r="G1532" s="291"/>
      <c r="H1532" s="291"/>
      <c r="I1532" s="291"/>
      <c r="J1532" s="292"/>
    </row>
    <row r="1533" spans="1:10">
      <c r="A1533" s="215" t="s">
        <v>502</v>
      </c>
      <c r="B1533" s="216" t="s">
        <v>457</v>
      </c>
      <c r="C1533" s="216" t="s">
        <v>240</v>
      </c>
      <c r="D1533" s="217" t="s">
        <v>458</v>
      </c>
      <c r="E1533" s="218" t="s">
        <v>44</v>
      </c>
      <c r="F1533" s="87" t="s">
        <v>601</v>
      </c>
      <c r="G1533" s="87" t="s">
        <v>600</v>
      </c>
      <c r="H1533" s="87" t="s">
        <v>602</v>
      </c>
      <c r="I1533" s="87" t="s">
        <v>681</v>
      </c>
      <c r="J1533" s="110" t="s">
        <v>599</v>
      </c>
    </row>
    <row r="1534" spans="1:10">
      <c r="A1534" s="215"/>
      <c r="B1534" s="216"/>
      <c r="C1534" s="216"/>
      <c r="D1534" s="217"/>
      <c r="E1534" s="218"/>
      <c r="F1534" s="178">
        <v>4.32</v>
      </c>
      <c r="G1534" s="178">
        <v>1</v>
      </c>
      <c r="H1534" s="178">
        <f>F1534*G1534</f>
        <v>4.32</v>
      </c>
      <c r="I1534" s="178">
        <v>2</v>
      </c>
      <c r="J1534" s="228">
        <f>H1534*I1534</f>
        <v>8.64</v>
      </c>
    </row>
    <row r="1535" spans="1:10">
      <c r="A1535" s="290"/>
      <c r="B1535" s="291"/>
      <c r="C1535" s="291"/>
      <c r="D1535" s="291"/>
      <c r="E1535" s="291"/>
      <c r="F1535" s="291"/>
      <c r="G1535" s="291"/>
      <c r="H1535" s="291"/>
      <c r="I1535" s="291"/>
      <c r="J1535" s="292"/>
    </row>
    <row r="1536" spans="1:10" ht="25.5">
      <c r="A1536" s="215" t="s">
        <v>503</v>
      </c>
      <c r="B1536" s="216">
        <v>86915</v>
      </c>
      <c r="C1536" s="216" t="s">
        <v>25</v>
      </c>
      <c r="D1536" s="217" t="s">
        <v>460</v>
      </c>
      <c r="E1536" s="218" t="s">
        <v>234</v>
      </c>
      <c r="F1536" s="87" t="s">
        <v>596</v>
      </c>
      <c r="G1536" s="87" t="s">
        <v>681</v>
      </c>
      <c r="H1536" s="87" t="s">
        <v>599</v>
      </c>
      <c r="I1536" s="87"/>
      <c r="J1536" s="110"/>
    </row>
    <row r="1537" spans="1:10">
      <c r="A1537" s="215"/>
      <c r="B1537" s="216"/>
      <c r="C1537" s="216"/>
      <c r="D1537" s="217"/>
      <c r="E1537" s="218"/>
      <c r="F1537" s="178">
        <v>3</v>
      </c>
      <c r="G1537" s="178">
        <v>2</v>
      </c>
      <c r="H1537" s="228">
        <f>F1537*G1537</f>
        <v>6</v>
      </c>
      <c r="I1537" s="87"/>
      <c r="J1537" s="110"/>
    </row>
    <row r="1538" spans="1:10">
      <c r="A1538" s="290"/>
      <c r="B1538" s="291"/>
      <c r="C1538" s="291"/>
      <c r="D1538" s="291"/>
      <c r="E1538" s="291"/>
      <c r="F1538" s="291"/>
      <c r="G1538" s="291"/>
      <c r="H1538" s="291"/>
      <c r="I1538" s="291"/>
      <c r="J1538" s="292"/>
    </row>
    <row r="1539" spans="1:10" ht="38.25">
      <c r="A1539" s="215" t="s">
        <v>504</v>
      </c>
      <c r="B1539" s="218">
        <v>86938</v>
      </c>
      <c r="C1539" s="216" t="s">
        <v>109</v>
      </c>
      <c r="D1539" s="217" t="s">
        <v>462</v>
      </c>
      <c r="E1539" s="218" t="s">
        <v>234</v>
      </c>
      <c r="F1539" s="87" t="s">
        <v>596</v>
      </c>
      <c r="G1539" s="87" t="s">
        <v>681</v>
      </c>
      <c r="H1539" s="87" t="s">
        <v>599</v>
      </c>
      <c r="I1539" s="87"/>
      <c r="J1539" s="110"/>
    </row>
    <row r="1540" spans="1:10">
      <c r="A1540" s="215"/>
      <c r="B1540" s="218"/>
      <c r="C1540" s="216"/>
      <c r="D1540" s="217"/>
      <c r="E1540" s="218"/>
      <c r="F1540" s="178">
        <v>4</v>
      </c>
      <c r="G1540" s="178">
        <v>2</v>
      </c>
      <c r="H1540" s="228">
        <f>F1540*G1540</f>
        <v>8</v>
      </c>
      <c r="I1540" s="87"/>
      <c r="J1540" s="110"/>
    </row>
    <row r="1541" spans="1:10">
      <c r="A1541" s="290"/>
      <c r="B1541" s="291"/>
      <c r="C1541" s="291"/>
      <c r="D1541" s="291"/>
      <c r="E1541" s="291"/>
      <c r="F1541" s="291"/>
      <c r="G1541" s="291"/>
      <c r="H1541" s="291"/>
      <c r="I1541" s="291"/>
      <c r="J1541" s="292"/>
    </row>
    <row r="1542" spans="1:10" ht="25.5">
      <c r="A1542" s="215" t="s">
        <v>505</v>
      </c>
      <c r="B1542" s="218">
        <v>95547</v>
      </c>
      <c r="C1542" s="216" t="s">
        <v>109</v>
      </c>
      <c r="D1542" s="217" t="s">
        <v>464</v>
      </c>
      <c r="E1542" s="218" t="s">
        <v>234</v>
      </c>
      <c r="F1542" s="87" t="s">
        <v>596</v>
      </c>
      <c r="G1542" s="87" t="s">
        <v>681</v>
      </c>
      <c r="H1542" s="87" t="s">
        <v>599</v>
      </c>
      <c r="I1542" s="87"/>
      <c r="J1542" s="110"/>
    </row>
    <row r="1543" spans="1:10">
      <c r="A1543" s="215"/>
      <c r="B1543" s="218"/>
      <c r="C1543" s="216"/>
      <c r="D1543" s="217"/>
      <c r="E1543" s="218"/>
      <c r="F1543" s="178">
        <v>3</v>
      </c>
      <c r="G1543" s="178">
        <v>2</v>
      </c>
      <c r="H1543" s="228">
        <f>F1543*G1543</f>
        <v>6</v>
      </c>
      <c r="I1543" s="87"/>
      <c r="J1543" s="110"/>
    </row>
    <row r="1544" spans="1:10">
      <c r="A1544" s="290"/>
      <c r="B1544" s="291"/>
      <c r="C1544" s="291"/>
      <c r="D1544" s="291"/>
      <c r="E1544" s="291"/>
      <c r="F1544" s="291"/>
      <c r="G1544" s="291"/>
      <c r="H1544" s="291"/>
      <c r="I1544" s="291"/>
      <c r="J1544" s="292"/>
    </row>
    <row r="1545" spans="1:10" ht="38.25">
      <c r="A1545" s="215" t="s">
        <v>506</v>
      </c>
      <c r="B1545" s="218">
        <v>95470</v>
      </c>
      <c r="C1545" s="216" t="s">
        <v>109</v>
      </c>
      <c r="D1545" s="217" t="s">
        <v>468</v>
      </c>
      <c r="E1545" s="218" t="s">
        <v>234</v>
      </c>
      <c r="F1545" s="87" t="s">
        <v>596</v>
      </c>
      <c r="G1545" s="87" t="s">
        <v>681</v>
      </c>
      <c r="H1545" s="87" t="s">
        <v>599</v>
      </c>
      <c r="I1545" s="87"/>
      <c r="J1545" s="110"/>
    </row>
    <row r="1546" spans="1:10">
      <c r="A1546" s="215"/>
      <c r="B1546" s="218"/>
      <c r="C1546" s="216"/>
      <c r="D1546" s="217"/>
      <c r="E1546" s="218"/>
      <c r="F1546" s="178">
        <v>3</v>
      </c>
      <c r="G1546" s="178">
        <v>2</v>
      </c>
      <c r="H1546" s="228">
        <f>F1546*G1546</f>
        <v>6</v>
      </c>
      <c r="I1546" s="87"/>
      <c r="J1546" s="110"/>
    </row>
    <row r="1547" spans="1:10">
      <c r="A1547" s="290"/>
      <c r="B1547" s="291"/>
      <c r="C1547" s="291"/>
      <c r="D1547" s="291"/>
      <c r="E1547" s="291"/>
      <c r="F1547" s="291"/>
      <c r="G1547" s="291"/>
      <c r="H1547" s="291"/>
      <c r="I1547" s="291"/>
      <c r="J1547" s="292"/>
    </row>
    <row r="1548" spans="1:10">
      <c r="A1548" s="215" t="s">
        <v>507</v>
      </c>
      <c r="B1548" s="218">
        <v>100849</v>
      </c>
      <c r="C1548" s="216" t="s">
        <v>109</v>
      </c>
      <c r="D1548" s="217" t="s">
        <v>470</v>
      </c>
      <c r="E1548" s="218" t="s">
        <v>234</v>
      </c>
      <c r="F1548" s="87" t="s">
        <v>596</v>
      </c>
      <c r="G1548" s="87" t="s">
        <v>681</v>
      </c>
      <c r="H1548" s="87" t="s">
        <v>599</v>
      </c>
      <c r="I1548" s="87"/>
      <c r="J1548" s="110"/>
    </row>
    <row r="1549" spans="1:10">
      <c r="A1549" s="215"/>
      <c r="B1549" s="218"/>
      <c r="C1549" s="216"/>
      <c r="D1549" s="217"/>
      <c r="E1549" s="218"/>
      <c r="F1549" s="178">
        <v>3</v>
      </c>
      <c r="G1549" s="178">
        <v>2</v>
      </c>
      <c r="H1549" s="228">
        <f>F1549*G1549</f>
        <v>6</v>
      </c>
      <c r="I1549" s="87"/>
      <c r="J1549" s="110"/>
    </row>
    <row r="1550" spans="1:10">
      <c r="A1550" s="290"/>
      <c r="B1550" s="291"/>
      <c r="C1550" s="291"/>
      <c r="D1550" s="291"/>
      <c r="E1550" s="291"/>
      <c r="F1550" s="291"/>
      <c r="G1550" s="291"/>
      <c r="H1550" s="291"/>
      <c r="I1550" s="291"/>
      <c r="J1550" s="292"/>
    </row>
    <row r="1551" spans="1:10" ht="25.5">
      <c r="A1551" s="215" t="s">
        <v>508</v>
      </c>
      <c r="B1551" s="218">
        <v>99635</v>
      </c>
      <c r="C1551" s="216" t="s">
        <v>109</v>
      </c>
      <c r="D1551" s="217" t="s">
        <v>472</v>
      </c>
      <c r="E1551" s="218" t="s">
        <v>234</v>
      </c>
      <c r="F1551" s="87" t="s">
        <v>596</v>
      </c>
      <c r="G1551" s="87" t="s">
        <v>681</v>
      </c>
      <c r="H1551" s="87" t="s">
        <v>599</v>
      </c>
      <c r="I1551" s="87"/>
      <c r="J1551" s="110"/>
    </row>
    <row r="1552" spans="1:10">
      <c r="A1552" s="215"/>
      <c r="B1552" s="218"/>
      <c r="C1552" s="216"/>
      <c r="D1552" s="217"/>
      <c r="E1552" s="218"/>
      <c r="F1552" s="178">
        <v>4</v>
      </c>
      <c r="G1552" s="178">
        <v>2</v>
      </c>
      <c r="H1552" s="228">
        <f>F1552*G1552</f>
        <v>8</v>
      </c>
      <c r="I1552" s="87"/>
      <c r="J1552" s="110"/>
    </row>
    <row r="1553" spans="1:10">
      <c r="A1553" s="290"/>
      <c r="B1553" s="291"/>
      <c r="C1553" s="291"/>
      <c r="D1553" s="291"/>
      <c r="E1553" s="291"/>
      <c r="F1553" s="291"/>
      <c r="G1553" s="291"/>
      <c r="H1553" s="291"/>
      <c r="I1553" s="291"/>
      <c r="J1553" s="292"/>
    </row>
    <row r="1554" spans="1:10">
      <c r="A1554" s="215" t="s">
        <v>509</v>
      </c>
      <c r="B1554" s="218" t="s">
        <v>477</v>
      </c>
      <c r="C1554" s="216" t="s">
        <v>240</v>
      </c>
      <c r="D1554" s="217" t="s">
        <v>478</v>
      </c>
      <c r="E1554" s="218" t="s">
        <v>234</v>
      </c>
      <c r="F1554" s="87" t="s">
        <v>596</v>
      </c>
      <c r="G1554" s="87" t="s">
        <v>681</v>
      </c>
      <c r="H1554" s="87" t="s">
        <v>599</v>
      </c>
      <c r="I1554" s="87"/>
      <c r="J1554" s="110"/>
    </row>
    <row r="1555" spans="1:10">
      <c r="A1555" s="215"/>
      <c r="B1555" s="218"/>
      <c r="C1555" s="216"/>
      <c r="D1555" s="217"/>
      <c r="E1555" s="218"/>
      <c r="F1555" s="178">
        <v>4</v>
      </c>
      <c r="G1555" s="178">
        <v>2</v>
      </c>
      <c r="H1555" s="228">
        <f>F1555*G1555</f>
        <v>8</v>
      </c>
      <c r="I1555" s="87"/>
      <c r="J1555" s="110"/>
    </row>
    <row r="1556" spans="1:10">
      <c r="A1556" s="290"/>
      <c r="B1556" s="291"/>
      <c r="C1556" s="291"/>
      <c r="D1556" s="291"/>
      <c r="E1556" s="291"/>
      <c r="F1556" s="291"/>
      <c r="G1556" s="291"/>
      <c r="H1556" s="291"/>
      <c r="I1556" s="291"/>
      <c r="J1556" s="292"/>
    </row>
    <row r="1557" spans="1:10">
      <c r="A1557" s="215" t="s">
        <v>510</v>
      </c>
      <c r="B1557" s="216" t="s">
        <v>474</v>
      </c>
      <c r="C1557" s="219" t="s">
        <v>240</v>
      </c>
      <c r="D1557" s="217" t="s">
        <v>475</v>
      </c>
      <c r="E1557" s="218" t="s">
        <v>234</v>
      </c>
      <c r="F1557" s="87" t="s">
        <v>596</v>
      </c>
      <c r="G1557" s="87" t="s">
        <v>681</v>
      </c>
      <c r="H1557" s="87" t="s">
        <v>599</v>
      </c>
      <c r="I1557" s="87"/>
      <c r="J1557" s="110"/>
    </row>
    <row r="1558" spans="1:10">
      <c r="A1558" s="215"/>
      <c r="B1558" s="216"/>
      <c r="C1558" s="219"/>
      <c r="D1558" s="217"/>
      <c r="E1558" s="218"/>
      <c r="F1558" s="178">
        <v>2</v>
      </c>
      <c r="G1558" s="178">
        <v>2</v>
      </c>
      <c r="H1558" s="228">
        <f>F1558*G1558</f>
        <v>4</v>
      </c>
      <c r="I1558" s="87"/>
      <c r="J1558" s="110"/>
    </row>
    <row r="1559" spans="1:10">
      <c r="A1559" s="290"/>
      <c r="B1559" s="291"/>
      <c r="C1559" s="291"/>
      <c r="D1559" s="291"/>
      <c r="E1559" s="291"/>
      <c r="F1559" s="291"/>
      <c r="G1559" s="291"/>
      <c r="H1559" s="291"/>
      <c r="I1559" s="291"/>
      <c r="J1559" s="292"/>
    </row>
    <row r="1560" spans="1:10">
      <c r="A1560" s="215" t="s">
        <v>511</v>
      </c>
      <c r="B1560" s="216" t="s">
        <v>512</v>
      </c>
      <c r="C1560" s="216" t="s">
        <v>240</v>
      </c>
      <c r="D1560" s="217" t="s">
        <v>513</v>
      </c>
      <c r="E1560" s="218" t="s">
        <v>234</v>
      </c>
      <c r="F1560" s="87" t="s">
        <v>596</v>
      </c>
      <c r="G1560" s="87" t="s">
        <v>681</v>
      </c>
      <c r="H1560" s="87" t="s">
        <v>599</v>
      </c>
      <c r="I1560" s="87"/>
      <c r="J1560" s="110"/>
    </row>
    <row r="1561" spans="1:10">
      <c r="A1561" s="215"/>
      <c r="B1561" s="216"/>
      <c r="C1561" s="216"/>
      <c r="D1561" s="217"/>
      <c r="E1561" s="218"/>
      <c r="F1561" s="178">
        <v>4</v>
      </c>
      <c r="G1561" s="178">
        <v>2</v>
      </c>
      <c r="H1561" s="228">
        <f>F1561*G1561</f>
        <v>8</v>
      </c>
      <c r="I1561" s="87"/>
      <c r="J1561" s="110"/>
    </row>
    <row r="1562" spans="1:10">
      <c r="A1562" s="290"/>
      <c r="B1562" s="291"/>
      <c r="C1562" s="291"/>
      <c r="D1562" s="291"/>
      <c r="E1562" s="291"/>
      <c r="F1562" s="291"/>
      <c r="G1562" s="291"/>
      <c r="H1562" s="291"/>
      <c r="I1562" s="291"/>
      <c r="J1562" s="292"/>
    </row>
    <row r="1563" spans="1:10">
      <c r="A1563" s="215" t="s">
        <v>514</v>
      </c>
      <c r="B1563" s="216" t="s">
        <v>480</v>
      </c>
      <c r="C1563" s="216" t="s">
        <v>240</v>
      </c>
      <c r="D1563" s="217" t="s">
        <v>481</v>
      </c>
      <c r="E1563" s="218" t="s">
        <v>234</v>
      </c>
      <c r="F1563" s="87" t="s">
        <v>596</v>
      </c>
      <c r="G1563" s="87" t="s">
        <v>681</v>
      </c>
      <c r="H1563" s="87" t="s">
        <v>599</v>
      </c>
      <c r="I1563" s="87"/>
      <c r="J1563" s="110"/>
    </row>
    <row r="1564" spans="1:10">
      <c r="A1564" s="215"/>
      <c r="B1564" s="216"/>
      <c r="C1564" s="216"/>
      <c r="D1564" s="217"/>
      <c r="E1564" s="218"/>
      <c r="F1564" s="178">
        <v>1</v>
      </c>
      <c r="G1564" s="178">
        <v>2</v>
      </c>
      <c r="H1564" s="228">
        <f>F1564*G1564</f>
        <v>2</v>
      </c>
      <c r="I1564" s="87"/>
      <c r="J1564" s="110"/>
    </row>
    <row r="1565" spans="1:10">
      <c r="A1565" s="290"/>
      <c r="B1565" s="291"/>
      <c r="C1565" s="291"/>
      <c r="D1565" s="291"/>
      <c r="E1565" s="291"/>
      <c r="F1565" s="291"/>
      <c r="G1565" s="291"/>
      <c r="H1565" s="291"/>
      <c r="I1565" s="291"/>
      <c r="J1565" s="292"/>
    </row>
    <row r="1566" spans="1:10" ht="25.5">
      <c r="A1566" s="215" t="s">
        <v>515</v>
      </c>
      <c r="B1566" s="216" t="s">
        <v>483</v>
      </c>
      <c r="C1566" s="216" t="s">
        <v>240</v>
      </c>
      <c r="D1566" s="217" t="s">
        <v>484</v>
      </c>
      <c r="E1566" s="218" t="s">
        <v>234</v>
      </c>
      <c r="F1566" s="87" t="s">
        <v>596</v>
      </c>
      <c r="G1566" s="87" t="s">
        <v>681</v>
      </c>
      <c r="H1566" s="87" t="s">
        <v>599</v>
      </c>
      <c r="I1566" s="87"/>
      <c r="J1566" s="110"/>
    </row>
    <row r="1567" spans="1:10">
      <c r="A1567" s="215"/>
      <c r="B1567" s="216"/>
      <c r="C1567" s="216"/>
      <c r="D1567" s="217"/>
      <c r="E1567" s="218"/>
      <c r="F1567" s="178">
        <v>1</v>
      </c>
      <c r="G1567" s="178">
        <v>2</v>
      </c>
      <c r="H1567" s="228">
        <f>F1567*G1567</f>
        <v>2</v>
      </c>
      <c r="I1567" s="87"/>
      <c r="J1567" s="110"/>
    </row>
    <row r="1568" spans="1:10">
      <c r="A1568" s="290"/>
      <c r="B1568" s="291"/>
      <c r="C1568" s="291"/>
      <c r="D1568" s="291"/>
      <c r="E1568" s="291"/>
      <c r="F1568" s="291"/>
      <c r="G1568" s="291"/>
      <c r="H1568" s="291"/>
      <c r="I1568" s="291"/>
      <c r="J1568" s="292"/>
    </row>
    <row r="1569" spans="1:10" ht="25.5">
      <c r="A1569" s="215" t="s">
        <v>516</v>
      </c>
      <c r="B1569" s="218">
        <v>100875</v>
      </c>
      <c r="C1569" s="216" t="s">
        <v>25</v>
      </c>
      <c r="D1569" s="217" t="s">
        <v>517</v>
      </c>
      <c r="E1569" s="218" t="s">
        <v>15</v>
      </c>
      <c r="F1569" s="87" t="s">
        <v>596</v>
      </c>
      <c r="G1569" s="87" t="s">
        <v>681</v>
      </c>
      <c r="H1569" s="87" t="s">
        <v>599</v>
      </c>
      <c r="I1569" s="87"/>
      <c r="J1569" s="110"/>
    </row>
    <row r="1570" spans="1:10">
      <c r="A1570" s="215"/>
      <c r="B1570" s="218"/>
      <c r="C1570" s="216"/>
      <c r="D1570" s="217"/>
      <c r="E1570" s="218"/>
      <c r="F1570" s="178">
        <v>1</v>
      </c>
      <c r="G1570" s="178">
        <v>2</v>
      </c>
      <c r="H1570" s="228">
        <f>F1570*G1570</f>
        <v>2</v>
      </c>
      <c r="I1570" s="87"/>
      <c r="J1570" s="110"/>
    </row>
    <row r="1571" spans="1:10">
      <c r="A1571" s="290"/>
      <c r="B1571" s="291"/>
      <c r="C1571" s="291"/>
      <c r="D1571" s="291"/>
      <c r="E1571" s="291"/>
      <c r="F1571" s="291"/>
      <c r="G1571" s="291"/>
      <c r="H1571" s="291"/>
      <c r="I1571" s="291"/>
      <c r="J1571" s="292"/>
    </row>
    <row r="1572" spans="1:10" ht="25.5">
      <c r="A1572" s="215" t="s">
        <v>518</v>
      </c>
      <c r="B1572" s="218">
        <v>100863</v>
      </c>
      <c r="C1572" s="216" t="s">
        <v>25</v>
      </c>
      <c r="D1572" s="217" t="s">
        <v>519</v>
      </c>
      <c r="E1572" s="218" t="s">
        <v>15</v>
      </c>
      <c r="F1572" s="87" t="s">
        <v>596</v>
      </c>
      <c r="G1572" s="87" t="s">
        <v>681</v>
      </c>
      <c r="H1572" s="87" t="s">
        <v>599</v>
      </c>
      <c r="I1572" s="87"/>
      <c r="J1572" s="110"/>
    </row>
    <row r="1573" spans="1:10">
      <c r="A1573" s="215"/>
      <c r="B1573" s="218"/>
      <c r="C1573" s="216"/>
      <c r="D1573" s="217"/>
      <c r="E1573" s="218"/>
      <c r="F1573" s="178">
        <v>1</v>
      </c>
      <c r="G1573" s="178">
        <v>2</v>
      </c>
      <c r="H1573" s="228">
        <f>F1573*G1573</f>
        <v>2</v>
      </c>
      <c r="I1573" s="87"/>
      <c r="J1573" s="110"/>
    </row>
    <row r="1574" spans="1:10">
      <c r="A1574" s="290"/>
      <c r="B1574" s="291"/>
      <c r="C1574" s="291"/>
      <c r="D1574" s="291"/>
      <c r="E1574" s="291"/>
      <c r="F1574" s="291"/>
      <c r="G1574" s="291"/>
      <c r="H1574" s="291"/>
      <c r="I1574" s="291"/>
      <c r="J1574" s="292"/>
    </row>
    <row r="1575" spans="1:10" ht="25.5">
      <c r="A1575" s="215" t="s">
        <v>520</v>
      </c>
      <c r="B1575" s="216" t="s">
        <v>486</v>
      </c>
      <c r="C1575" s="216" t="s">
        <v>240</v>
      </c>
      <c r="D1575" s="217" t="s">
        <v>487</v>
      </c>
      <c r="E1575" s="218" t="s">
        <v>15</v>
      </c>
      <c r="F1575" s="87" t="s">
        <v>596</v>
      </c>
      <c r="G1575" s="87" t="s">
        <v>681</v>
      </c>
      <c r="H1575" s="87" t="s">
        <v>599</v>
      </c>
      <c r="I1575" s="87"/>
      <c r="J1575" s="110"/>
    </row>
    <row r="1576" spans="1:10">
      <c r="A1576" s="215"/>
      <c r="B1576" s="216"/>
      <c r="C1576" s="216"/>
      <c r="D1576" s="217"/>
      <c r="E1576" s="218"/>
      <c r="F1576" s="178">
        <v>2</v>
      </c>
      <c r="G1576" s="178">
        <v>2</v>
      </c>
      <c r="H1576" s="228">
        <f>F1576*G1576</f>
        <v>4</v>
      </c>
      <c r="I1576" s="87"/>
      <c r="J1576" s="110"/>
    </row>
    <row r="1577" spans="1:10">
      <c r="A1577" s="290"/>
      <c r="B1577" s="291"/>
      <c r="C1577" s="291"/>
      <c r="D1577" s="291"/>
      <c r="E1577" s="291"/>
      <c r="F1577" s="291"/>
      <c r="G1577" s="291"/>
      <c r="H1577" s="291"/>
      <c r="I1577" s="291"/>
      <c r="J1577" s="292"/>
    </row>
    <row r="1578" spans="1:10" ht="38.25">
      <c r="A1578" s="215" t="s">
        <v>521</v>
      </c>
      <c r="B1578" s="216">
        <v>100867</v>
      </c>
      <c r="C1578" s="216" t="s">
        <v>25</v>
      </c>
      <c r="D1578" s="217" t="s">
        <v>522</v>
      </c>
      <c r="E1578" s="218" t="s">
        <v>15</v>
      </c>
      <c r="F1578" s="87" t="s">
        <v>596</v>
      </c>
      <c r="G1578" s="87" t="s">
        <v>681</v>
      </c>
      <c r="H1578" s="87" t="s">
        <v>599</v>
      </c>
      <c r="I1578" s="87"/>
      <c r="J1578" s="110"/>
    </row>
    <row r="1579" spans="1:10">
      <c r="A1579" s="215"/>
      <c r="B1579" s="216"/>
      <c r="C1579" s="216"/>
      <c r="D1579" s="217"/>
      <c r="E1579" s="218"/>
      <c r="F1579" s="178">
        <v>2</v>
      </c>
      <c r="G1579" s="178">
        <v>2</v>
      </c>
      <c r="H1579" s="228">
        <f>F1579*G1579</f>
        <v>4</v>
      </c>
      <c r="I1579" s="87"/>
      <c r="J1579" s="110"/>
    </row>
    <row r="1580" spans="1:10">
      <c r="A1580" s="290"/>
      <c r="B1580" s="291"/>
      <c r="C1580" s="291"/>
      <c r="D1580" s="291"/>
      <c r="E1580" s="291"/>
      <c r="F1580" s="291"/>
      <c r="G1580" s="291"/>
      <c r="H1580" s="291"/>
      <c r="I1580" s="291"/>
      <c r="J1580" s="292"/>
    </row>
    <row r="1581" spans="1:10" ht="38.25">
      <c r="A1581" s="215" t="s">
        <v>523</v>
      </c>
      <c r="B1581" s="216">
        <v>100868</v>
      </c>
      <c r="C1581" s="216" t="s">
        <v>25</v>
      </c>
      <c r="D1581" s="217" t="s">
        <v>524</v>
      </c>
      <c r="E1581" s="218" t="s">
        <v>15</v>
      </c>
      <c r="F1581" s="87" t="s">
        <v>596</v>
      </c>
      <c r="G1581" s="87" t="s">
        <v>681</v>
      </c>
      <c r="H1581" s="87" t="s">
        <v>599</v>
      </c>
      <c r="I1581" s="87"/>
      <c r="J1581" s="110"/>
    </row>
    <row r="1582" spans="1:10">
      <c r="A1582" s="215"/>
      <c r="B1582" s="216"/>
      <c r="C1582" s="216"/>
      <c r="D1582" s="217"/>
      <c r="E1582" s="218"/>
      <c r="F1582" s="178">
        <v>2</v>
      </c>
      <c r="G1582" s="178">
        <v>2</v>
      </c>
      <c r="H1582" s="228">
        <f>F1582*G1582</f>
        <v>4</v>
      </c>
      <c r="I1582" s="87"/>
      <c r="J1582" s="110"/>
    </row>
    <row r="1583" spans="1:10">
      <c r="A1583" s="290"/>
      <c r="B1583" s="291"/>
      <c r="C1583" s="291"/>
      <c r="D1583" s="291"/>
      <c r="E1583" s="291"/>
      <c r="F1583" s="291"/>
      <c r="G1583" s="291"/>
      <c r="H1583" s="291"/>
      <c r="I1583" s="291"/>
      <c r="J1583" s="292"/>
    </row>
    <row r="1584" spans="1:10">
      <c r="A1584" s="215" t="s">
        <v>525</v>
      </c>
      <c r="B1584" s="218" t="s">
        <v>491</v>
      </c>
      <c r="C1584" s="216" t="s">
        <v>51</v>
      </c>
      <c r="D1584" s="217" t="s">
        <v>492</v>
      </c>
      <c r="E1584" s="218" t="s">
        <v>44</v>
      </c>
      <c r="F1584" s="87" t="s">
        <v>601</v>
      </c>
      <c r="G1584" s="87" t="s">
        <v>600</v>
      </c>
      <c r="H1584" s="87" t="s">
        <v>602</v>
      </c>
      <c r="I1584" s="87" t="s">
        <v>596</v>
      </c>
      <c r="J1584" s="110" t="s">
        <v>599</v>
      </c>
    </row>
    <row r="1585" spans="1:10">
      <c r="A1585" s="215"/>
      <c r="B1585" s="218"/>
      <c r="C1585" s="216"/>
      <c r="D1585" s="241" t="s">
        <v>682</v>
      </c>
      <c r="E1585" s="218"/>
      <c r="F1585" s="178">
        <v>1.37</v>
      </c>
      <c r="G1585" s="178">
        <v>2.1</v>
      </c>
      <c r="H1585" s="178">
        <f>F1585*G1585</f>
        <v>2.8770000000000002</v>
      </c>
      <c r="I1585" s="178">
        <v>2</v>
      </c>
      <c r="J1585" s="178">
        <f>H1585*I1585</f>
        <v>5.7540000000000004</v>
      </c>
    </row>
    <row r="1586" spans="1:10">
      <c r="A1586" s="215"/>
      <c r="B1586" s="218"/>
      <c r="C1586" s="216"/>
      <c r="D1586" s="241" t="s">
        <v>682</v>
      </c>
      <c r="E1586" s="218"/>
      <c r="F1586" s="178">
        <v>1.37</v>
      </c>
      <c r="G1586" s="178">
        <v>2.1</v>
      </c>
      <c r="H1586" s="178">
        <f t="shared" ref="H1586:H1600" si="41">F1586*G1586</f>
        <v>2.8770000000000002</v>
      </c>
      <c r="I1586" s="178">
        <v>2</v>
      </c>
      <c r="J1586" s="178">
        <f t="shared" ref="J1586:J1600" si="42">H1586*I1586</f>
        <v>5.7540000000000004</v>
      </c>
    </row>
    <row r="1587" spans="1:10">
      <c r="A1587" s="215"/>
      <c r="B1587" s="218"/>
      <c r="C1587" s="216"/>
      <c r="D1587" s="241" t="s">
        <v>682</v>
      </c>
      <c r="E1587" s="218"/>
      <c r="F1587" s="178">
        <v>1.37</v>
      </c>
      <c r="G1587" s="178">
        <v>2.1</v>
      </c>
      <c r="H1587" s="178">
        <f t="shared" si="41"/>
        <v>2.8770000000000002</v>
      </c>
      <c r="I1587" s="178">
        <v>2</v>
      </c>
      <c r="J1587" s="178">
        <f t="shared" si="42"/>
        <v>5.7540000000000004</v>
      </c>
    </row>
    <row r="1588" spans="1:10">
      <c r="A1588" s="215"/>
      <c r="B1588" s="218"/>
      <c r="C1588" s="216"/>
      <c r="D1588" s="241" t="s">
        <v>682</v>
      </c>
      <c r="E1588" s="218"/>
      <c r="F1588" s="178">
        <v>7.0000000000000007E-2</v>
      </c>
      <c r="G1588" s="178">
        <v>2.1</v>
      </c>
      <c r="H1588" s="178">
        <f t="shared" si="41"/>
        <v>0.14700000000000002</v>
      </c>
      <c r="I1588" s="178">
        <v>2</v>
      </c>
      <c r="J1588" s="178">
        <f t="shared" si="42"/>
        <v>0.29400000000000004</v>
      </c>
    </row>
    <row r="1589" spans="1:10">
      <c r="A1589" s="215"/>
      <c r="B1589" s="218"/>
      <c r="C1589" s="216"/>
      <c r="D1589" s="241" t="s">
        <v>682</v>
      </c>
      <c r="E1589" s="218"/>
      <c r="F1589" s="178">
        <v>0.2</v>
      </c>
      <c r="G1589" s="178">
        <v>2.1</v>
      </c>
      <c r="H1589" s="178">
        <f t="shared" si="41"/>
        <v>0.42000000000000004</v>
      </c>
      <c r="I1589" s="178">
        <v>2</v>
      </c>
      <c r="J1589" s="178">
        <f t="shared" si="42"/>
        <v>0.84000000000000008</v>
      </c>
    </row>
    <row r="1590" spans="1:10">
      <c r="A1590" s="215"/>
      <c r="B1590" s="218"/>
      <c r="C1590" s="216"/>
      <c r="D1590" s="241" t="s">
        <v>682</v>
      </c>
      <c r="E1590" s="218"/>
      <c r="F1590" s="178">
        <v>0.2</v>
      </c>
      <c r="G1590" s="178">
        <v>2.1</v>
      </c>
      <c r="H1590" s="178">
        <f t="shared" si="41"/>
        <v>0.42000000000000004</v>
      </c>
      <c r="I1590" s="178">
        <v>2</v>
      </c>
      <c r="J1590" s="178">
        <f t="shared" si="42"/>
        <v>0.84000000000000008</v>
      </c>
    </row>
    <row r="1591" spans="1:10">
      <c r="A1591" s="215"/>
      <c r="B1591" s="218"/>
      <c r="C1591" s="216"/>
      <c r="D1591" s="241" t="s">
        <v>682</v>
      </c>
      <c r="E1591" s="218"/>
      <c r="F1591" s="178">
        <v>0.45</v>
      </c>
      <c r="G1591" s="178">
        <v>2.1</v>
      </c>
      <c r="H1591" s="178">
        <f t="shared" si="41"/>
        <v>0.94500000000000006</v>
      </c>
      <c r="I1591" s="178">
        <v>2</v>
      </c>
      <c r="J1591" s="178">
        <f t="shared" si="42"/>
        <v>1.8900000000000001</v>
      </c>
    </row>
    <row r="1592" spans="1:10">
      <c r="A1592" s="215"/>
      <c r="B1592" s="218"/>
      <c r="C1592" s="216"/>
      <c r="D1592" s="241" t="s">
        <v>682</v>
      </c>
      <c r="E1592" s="218"/>
      <c r="F1592" s="178">
        <v>0.1</v>
      </c>
      <c r="G1592" s="178">
        <v>2.1</v>
      </c>
      <c r="H1592" s="178">
        <f t="shared" si="41"/>
        <v>0.21000000000000002</v>
      </c>
      <c r="I1592" s="178">
        <v>2</v>
      </c>
      <c r="J1592" s="178">
        <f t="shared" si="42"/>
        <v>0.42000000000000004</v>
      </c>
    </row>
    <row r="1593" spans="1:10">
      <c r="A1593" s="215"/>
      <c r="B1593" s="218"/>
      <c r="C1593" s="216"/>
      <c r="D1593" s="241" t="s">
        <v>684</v>
      </c>
      <c r="E1593" s="218"/>
      <c r="F1593" s="178">
        <v>1.35</v>
      </c>
      <c r="G1593" s="178">
        <v>2.1</v>
      </c>
      <c r="H1593" s="178">
        <f t="shared" si="41"/>
        <v>2.8350000000000004</v>
      </c>
      <c r="I1593" s="178">
        <v>2</v>
      </c>
      <c r="J1593" s="178">
        <f t="shared" si="42"/>
        <v>5.6700000000000008</v>
      </c>
    </row>
    <row r="1594" spans="1:10">
      <c r="A1594" s="215"/>
      <c r="B1594" s="218"/>
      <c r="C1594" s="216"/>
      <c r="D1594" s="241" t="s">
        <v>684</v>
      </c>
      <c r="E1594" s="218"/>
      <c r="F1594" s="178">
        <v>1.35</v>
      </c>
      <c r="G1594" s="178">
        <v>2.1</v>
      </c>
      <c r="H1594" s="178">
        <f t="shared" si="41"/>
        <v>2.8350000000000004</v>
      </c>
      <c r="I1594" s="178">
        <v>2</v>
      </c>
      <c r="J1594" s="178">
        <f t="shared" si="42"/>
        <v>5.6700000000000008</v>
      </c>
    </row>
    <row r="1595" spans="1:10">
      <c r="A1595" s="215"/>
      <c r="B1595" s="218"/>
      <c r="C1595" s="216"/>
      <c r="D1595" s="241" t="s">
        <v>684</v>
      </c>
      <c r="E1595" s="218"/>
      <c r="F1595" s="178">
        <v>1.35</v>
      </c>
      <c r="G1595" s="178">
        <v>2.1</v>
      </c>
      <c r="H1595" s="178">
        <f t="shared" si="41"/>
        <v>2.8350000000000004</v>
      </c>
      <c r="I1595" s="178">
        <v>2</v>
      </c>
      <c r="J1595" s="178">
        <f t="shared" si="42"/>
        <v>5.6700000000000008</v>
      </c>
    </row>
    <row r="1596" spans="1:10">
      <c r="A1596" s="215"/>
      <c r="B1596" s="218"/>
      <c r="C1596" s="216"/>
      <c r="D1596" s="241" t="s">
        <v>684</v>
      </c>
      <c r="E1596" s="218"/>
      <c r="F1596" s="178">
        <v>0.1</v>
      </c>
      <c r="G1596" s="178">
        <v>2.1</v>
      </c>
      <c r="H1596" s="178">
        <f t="shared" si="41"/>
        <v>0.21000000000000002</v>
      </c>
      <c r="I1596" s="178">
        <v>2</v>
      </c>
      <c r="J1596" s="178">
        <f t="shared" si="42"/>
        <v>0.42000000000000004</v>
      </c>
    </row>
    <row r="1597" spans="1:10">
      <c r="A1597" s="215"/>
      <c r="B1597" s="218"/>
      <c r="C1597" s="216"/>
      <c r="D1597" s="241" t="s">
        <v>684</v>
      </c>
      <c r="E1597" s="218"/>
      <c r="F1597" s="178">
        <v>0.42</v>
      </c>
      <c r="G1597" s="178">
        <v>2.1</v>
      </c>
      <c r="H1597" s="178">
        <f t="shared" si="41"/>
        <v>0.88200000000000001</v>
      </c>
      <c r="I1597" s="178">
        <v>2</v>
      </c>
      <c r="J1597" s="178">
        <f t="shared" si="42"/>
        <v>1.764</v>
      </c>
    </row>
    <row r="1598" spans="1:10">
      <c r="A1598" s="215"/>
      <c r="B1598" s="218"/>
      <c r="C1598" s="216"/>
      <c r="D1598" s="241" t="s">
        <v>684</v>
      </c>
      <c r="E1598" s="218"/>
      <c r="F1598" s="178">
        <v>0.2</v>
      </c>
      <c r="G1598" s="178">
        <v>2.1</v>
      </c>
      <c r="H1598" s="178">
        <f t="shared" si="41"/>
        <v>0.42000000000000004</v>
      </c>
      <c r="I1598" s="178">
        <v>2</v>
      </c>
      <c r="J1598" s="178">
        <f t="shared" si="42"/>
        <v>0.84000000000000008</v>
      </c>
    </row>
    <row r="1599" spans="1:10">
      <c r="A1599" s="215"/>
      <c r="B1599" s="218"/>
      <c r="C1599" s="216"/>
      <c r="D1599" s="241" t="s">
        <v>684</v>
      </c>
      <c r="E1599" s="218"/>
      <c r="F1599" s="178">
        <v>0.23</v>
      </c>
      <c r="G1599" s="178">
        <v>2.1</v>
      </c>
      <c r="H1599" s="178">
        <f t="shared" si="41"/>
        <v>0.48300000000000004</v>
      </c>
      <c r="I1599" s="178">
        <v>2</v>
      </c>
      <c r="J1599" s="178">
        <f t="shared" si="42"/>
        <v>0.96600000000000008</v>
      </c>
    </row>
    <row r="1600" spans="1:10">
      <c r="A1600" s="215"/>
      <c r="B1600" s="218"/>
      <c r="C1600" s="216"/>
      <c r="D1600" s="241" t="s">
        <v>684</v>
      </c>
      <c r="E1600" s="218"/>
      <c r="F1600" s="178">
        <v>7.0000000000000007E-2</v>
      </c>
      <c r="G1600" s="178">
        <v>2.1</v>
      </c>
      <c r="H1600" s="178">
        <f t="shared" si="41"/>
        <v>0.14700000000000002</v>
      </c>
      <c r="I1600" s="178">
        <v>2</v>
      </c>
      <c r="J1600" s="178">
        <f t="shared" si="42"/>
        <v>0.29400000000000004</v>
      </c>
    </row>
    <row r="1601" spans="1:10">
      <c r="A1601" s="215"/>
      <c r="B1601" s="218"/>
      <c r="C1601" s="216"/>
      <c r="D1601" s="241"/>
      <c r="E1601" s="218"/>
      <c r="F1601" s="178"/>
      <c r="G1601" s="178"/>
      <c r="H1601" s="178"/>
      <c r="I1601" s="178"/>
      <c r="J1601" s="228">
        <f>SUM(J1585:J1600)</f>
        <v>42.840000000000011</v>
      </c>
    </row>
    <row r="1602" spans="1:10">
      <c r="A1602" s="290"/>
      <c r="B1602" s="291"/>
      <c r="C1602" s="291"/>
      <c r="D1602" s="291"/>
      <c r="E1602" s="291"/>
      <c r="F1602" s="291"/>
      <c r="G1602" s="291"/>
      <c r="H1602" s="291"/>
      <c r="I1602" s="291"/>
      <c r="J1602" s="292"/>
    </row>
    <row r="1603" spans="1:10" ht="38.25">
      <c r="A1603" s="215" t="s">
        <v>526</v>
      </c>
      <c r="B1603" s="218" t="s">
        <v>494</v>
      </c>
      <c r="C1603" s="216" t="s">
        <v>51</v>
      </c>
      <c r="D1603" s="217" t="s">
        <v>495</v>
      </c>
      <c r="E1603" s="218" t="s">
        <v>234</v>
      </c>
      <c r="F1603" s="87" t="s">
        <v>596</v>
      </c>
      <c r="G1603" s="87" t="s">
        <v>681</v>
      </c>
      <c r="H1603" s="87" t="s">
        <v>599</v>
      </c>
      <c r="I1603" s="87"/>
      <c r="J1603" s="110"/>
    </row>
    <row r="1604" spans="1:10">
      <c r="A1604" s="215"/>
      <c r="B1604" s="218"/>
      <c r="C1604" s="216"/>
      <c r="D1604" s="217"/>
      <c r="E1604" s="218"/>
      <c r="F1604" s="178">
        <v>6</v>
      </c>
      <c r="G1604" s="178">
        <v>2</v>
      </c>
      <c r="H1604" s="228">
        <f>F1604*G1604</f>
        <v>12</v>
      </c>
      <c r="I1604" s="87"/>
      <c r="J1604" s="110"/>
    </row>
    <row r="1605" spans="1:10">
      <c r="A1605" s="290"/>
      <c r="B1605" s="291"/>
      <c r="C1605" s="291"/>
      <c r="D1605" s="291"/>
      <c r="E1605" s="291"/>
      <c r="F1605" s="291"/>
      <c r="G1605" s="291"/>
      <c r="H1605" s="291"/>
      <c r="I1605" s="291"/>
      <c r="J1605" s="292"/>
    </row>
    <row r="1606" spans="1:10" ht="38.25">
      <c r="A1606" s="215" t="s">
        <v>527</v>
      </c>
      <c r="B1606" s="218" t="s">
        <v>497</v>
      </c>
      <c r="C1606" s="216" t="s">
        <v>51</v>
      </c>
      <c r="D1606" s="217" t="s">
        <v>498</v>
      </c>
      <c r="E1606" s="218" t="s">
        <v>234</v>
      </c>
      <c r="F1606" s="87" t="s">
        <v>596</v>
      </c>
      <c r="G1606" s="87" t="s">
        <v>681</v>
      </c>
      <c r="H1606" s="87" t="s">
        <v>599</v>
      </c>
      <c r="I1606" s="87"/>
      <c r="J1606" s="110"/>
    </row>
    <row r="1607" spans="1:10">
      <c r="A1607" s="172"/>
      <c r="B1607" s="172"/>
      <c r="C1607" s="172"/>
      <c r="D1607" s="182"/>
      <c r="E1607" s="174"/>
      <c r="F1607" s="178">
        <v>2</v>
      </c>
      <c r="G1607" s="178">
        <v>2</v>
      </c>
      <c r="H1607" s="228">
        <f>F1607*G1607</f>
        <v>4</v>
      </c>
      <c r="I1607" s="178"/>
      <c r="J1607" s="106"/>
    </row>
    <row r="1608" spans="1:10">
      <c r="A1608" s="290"/>
      <c r="B1608" s="291"/>
      <c r="C1608" s="291"/>
      <c r="D1608" s="291"/>
      <c r="E1608" s="291"/>
      <c r="F1608" s="291"/>
      <c r="G1608" s="291"/>
      <c r="H1608" s="291"/>
      <c r="I1608" s="291"/>
      <c r="J1608" s="292"/>
    </row>
    <row r="1609" spans="1:10">
      <c r="A1609" s="186" t="s">
        <v>528</v>
      </c>
      <c r="B1609" s="157"/>
      <c r="C1609" s="157"/>
      <c r="D1609" s="158" t="s">
        <v>529</v>
      </c>
      <c r="E1609" s="157"/>
      <c r="F1609" s="152"/>
      <c r="G1609" s="152"/>
      <c r="H1609" s="152"/>
      <c r="I1609" s="153"/>
      <c r="J1609" s="154"/>
    </row>
    <row r="1610" spans="1:10" ht="25.5">
      <c r="A1610" s="215" t="s">
        <v>530</v>
      </c>
      <c r="B1610" s="216" t="s">
        <v>454</v>
      </c>
      <c r="C1610" s="216" t="s">
        <v>240</v>
      </c>
      <c r="D1610" s="217" t="s">
        <v>455</v>
      </c>
      <c r="E1610" s="218" t="s">
        <v>44</v>
      </c>
      <c r="F1610" s="87" t="s">
        <v>601</v>
      </c>
      <c r="G1610" s="87" t="s">
        <v>614</v>
      </c>
      <c r="H1610" s="87" t="s">
        <v>602</v>
      </c>
      <c r="I1610" s="87"/>
      <c r="J1610" s="110"/>
    </row>
    <row r="1611" spans="1:10">
      <c r="A1611" s="215"/>
      <c r="B1611" s="216"/>
      <c r="C1611" s="216"/>
      <c r="D1611" s="217"/>
      <c r="E1611" s="218"/>
      <c r="F1611" s="178">
        <v>1.3</v>
      </c>
      <c r="G1611" s="178">
        <v>0.6</v>
      </c>
      <c r="H1611" s="228">
        <f>F1611*G1611</f>
        <v>0.78</v>
      </c>
      <c r="I1611" s="87"/>
      <c r="J1611" s="110"/>
    </row>
    <row r="1612" spans="1:10">
      <c r="A1612" s="215"/>
      <c r="B1612" s="216"/>
      <c r="C1612" s="216"/>
      <c r="D1612" s="217"/>
      <c r="E1612" s="218"/>
      <c r="F1612" s="178"/>
      <c r="G1612" s="178"/>
      <c r="H1612" s="87"/>
      <c r="I1612" s="87"/>
      <c r="J1612" s="110"/>
    </row>
    <row r="1613" spans="1:10">
      <c r="A1613" s="290"/>
      <c r="B1613" s="291"/>
      <c r="C1613" s="291"/>
      <c r="D1613" s="291"/>
      <c r="E1613" s="291"/>
      <c r="F1613" s="291"/>
      <c r="G1613" s="291"/>
      <c r="H1613" s="291"/>
      <c r="I1613" s="291"/>
      <c r="J1613" s="292"/>
    </row>
    <row r="1614" spans="1:10">
      <c r="A1614" s="215" t="s">
        <v>531</v>
      </c>
      <c r="B1614" s="216" t="s">
        <v>457</v>
      </c>
      <c r="C1614" s="216" t="s">
        <v>240</v>
      </c>
      <c r="D1614" s="217" t="s">
        <v>458</v>
      </c>
      <c r="E1614" s="218" t="s">
        <v>44</v>
      </c>
      <c r="F1614" s="87" t="s">
        <v>601</v>
      </c>
      <c r="G1614" s="87" t="s">
        <v>600</v>
      </c>
      <c r="H1614" s="87" t="s">
        <v>602</v>
      </c>
      <c r="I1614" s="87"/>
      <c r="J1614" s="110"/>
    </row>
    <row r="1615" spans="1:10">
      <c r="A1615" s="215"/>
      <c r="B1615" s="216"/>
      <c r="C1615" s="216"/>
      <c r="D1615" s="217"/>
      <c r="E1615" s="218"/>
      <c r="F1615" s="178">
        <v>1.3</v>
      </c>
      <c r="G1615" s="178">
        <v>1</v>
      </c>
      <c r="H1615" s="228">
        <f>F1615*G1615</f>
        <v>1.3</v>
      </c>
      <c r="I1615" s="87"/>
      <c r="J1615" s="110"/>
    </row>
    <row r="1616" spans="1:10">
      <c r="A1616" s="215"/>
      <c r="B1616" s="216"/>
      <c r="C1616" s="216"/>
      <c r="D1616" s="217"/>
      <c r="E1616" s="218"/>
      <c r="F1616" s="178"/>
      <c r="G1616" s="178"/>
      <c r="H1616" s="87"/>
      <c r="I1616" s="87"/>
      <c r="J1616" s="110"/>
    </row>
    <row r="1617" spans="1:10">
      <c r="A1617" s="290"/>
      <c r="B1617" s="291"/>
      <c r="C1617" s="291"/>
      <c r="D1617" s="291"/>
      <c r="E1617" s="291"/>
      <c r="F1617" s="291"/>
      <c r="G1617" s="291"/>
      <c r="H1617" s="291"/>
      <c r="I1617" s="291"/>
      <c r="J1617" s="292"/>
    </row>
    <row r="1618" spans="1:10" ht="25.5">
      <c r="A1618" s="215" t="s">
        <v>532</v>
      </c>
      <c r="B1618" s="216">
        <v>86915</v>
      </c>
      <c r="C1618" s="216" t="s">
        <v>25</v>
      </c>
      <c r="D1618" s="217" t="s">
        <v>460</v>
      </c>
      <c r="E1618" s="218" t="s">
        <v>234</v>
      </c>
      <c r="F1618" s="178" t="s">
        <v>596</v>
      </c>
      <c r="G1618" s="178"/>
      <c r="H1618" s="87"/>
      <c r="I1618" s="87"/>
      <c r="J1618" s="110"/>
    </row>
    <row r="1619" spans="1:10">
      <c r="A1619" s="215"/>
      <c r="B1619" s="216"/>
      <c r="C1619" s="216"/>
      <c r="D1619" s="217"/>
      <c r="E1619" s="218"/>
      <c r="F1619" s="228">
        <v>1</v>
      </c>
      <c r="G1619" s="178"/>
      <c r="H1619" s="87"/>
      <c r="I1619" s="87"/>
      <c r="J1619" s="110"/>
    </row>
    <row r="1620" spans="1:10">
      <c r="A1620" s="290"/>
      <c r="B1620" s="291"/>
      <c r="C1620" s="291"/>
      <c r="D1620" s="291"/>
      <c r="E1620" s="291"/>
      <c r="F1620" s="291"/>
      <c r="G1620" s="291"/>
      <c r="H1620" s="291"/>
      <c r="I1620" s="291"/>
      <c r="J1620" s="292"/>
    </row>
    <row r="1621" spans="1:10" ht="38.25">
      <c r="A1621" s="215" t="s">
        <v>533</v>
      </c>
      <c r="B1621" s="218">
        <v>86938</v>
      </c>
      <c r="C1621" s="216" t="s">
        <v>109</v>
      </c>
      <c r="D1621" s="217" t="s">
        <v>462</v>
      </c>
      <c r="E1621" s="218" t="s">
        <v>234</v>
      </c>
      <c r="F1621" s="178" t="s">
        <v>596</v>
      </c>
      <c r="G1621" s="178"/>
      <c r="H1621" s="87"/>
      <c r="I1621" s="87"/>
      <c r="J1621" s="110"/>
    </row>
    <row r="1622" spans="1:10">
      <c r="A1622" s="215"/>
      <c r="B1622" s="218"/>
      <c r="C1622" s="216"/>
      <c r="D1622" s="217"/>
      <c r="E1622" s="218"/>
      <c r="F1622" s="228">
        <v>1</v>
      </c>
      <c r="G1622" s="178"/>
      <c r="H1622" s="87"/>
      <c r="I1622" s="87"/>
      <c r="J1622" s="110"/>
    </row>
    <row r="1623" spans="1:10">
      <c r="A1623" s="290"/>
      <c r="B1623" s="291"/>
      <c r="C1623" s="291"/>
      <c r="D1623" s="291"/>
      <c r="E1623" s="291"/>
      <c r="F1623" s="291"/>
      <c r="G1623" s="291"/>
      <c r="H1623" s="291"/>
      <c r="I1623" s="291"/>
      <c r="J1623" s="292"/>
    </row>
    <row r="1624" spans="1:10" ht="25.5">
      <c r="A1624" s="215" t="s">
        <v>534</v>
      </c>
      <c r="B1624" s="218">
        <v>95547</v>
      </c>
      <c r="C1624" s="216" t="s">
        <v>109</v>
      </c>
      <c r="D1624" s="217" t="s">
        <v>464</v>
      </c>
      <c r="E1624" s="218" t="s">
        <v>234</v>
      </c>
      <c r="F1624" s="178" t="s">
        <v>596</v>
      </c>
      <c r="G1624" s="178"/>
      <c r="H1624" s="87"/>
      <c r="I1624" s="87"/>
      <c r="J1624" s="110"/>
    </row>
    <row r="1625" spans="1:10">
      <c r="A1625" s="215"/>
      <c r="B1625" s="218"/>
      <c r="C1625" s="216"/>
      <c r="D1625" s="217"/>
      <c r="E1625" s="218"/>
      <c r="F1625" s="228">
        <v>1</v>
      </c>
      <c r="G1625" s="178"/>
      <c r="H1625" s="87"/>
      <c r="I1625" s="87"/>
      <c r="J1625" s="110"/>
    </row>
    <row r="1626" spans="1:10">
      <c r="A1626" s="290"/>
      <c r="B1626" s="291"/>
      <c r="C1626" s="291"/>
      <c r="D1626" s="291"/>
      <c r="E1626" s="291"/>
      <c r="F1626" s="291"/>
      <c r="G1626" s="291"/>
      <c r="H1626" s="291"/>
      <c r="I1626" s="291"/>
      <c r="J1626" s="292"/>
    </row>
    <row r="1627" spans="1:10" ht="38.25">
      <c r="A1627" s="215" t="s">
        <v>535</v>
      </c>
      <c r="B1627" s="218">
        <v>95470</v>
      </c>
      <c r="C1627" s="216" t="s">
        <v>109</v>
      </c>
      <c r="D1627" s="217" t="s">
        <v>468</v>
      </c>
      <c r="E1627" s="218" t="s">
        <v>234</v>
      </c>
      <c r="F1627" s="178" t="s">
        <v>596</v>
      </c>
      <c r="G1627" s="178"/>
      <c r="H1627" s="87"/>
      <c r="I1627" s="87"/>
      <c r="J1627" s="110"/>
    </row>
    <row r="1628" spans="1:10">
      <c r="A1628" s="215"/>
      <c r="B1628" s="218"/>
      <c r="C1628" s="216"/>
      <c r="D1628" s="217"/>
      <c r="E1628" s="218"/>
      <c r="F1628" s="228">
        <v>1</v>
      </c>
      <c r="G1628" s="178"/>
      <c r="H1628" s="87"/>
      <c r="I1628" s="87"/>
      <c r="J1628" s="110"/>
    </row>
    <row r="1629" spans="1:10">
      <c r="A1629" s="290"/>
      <c r="B1629" s="291"/>
      <c r="C1629" s="291"/>
      <c r="D1629" s="291"/>
      <c r="E1629" s="291"/>
      <c r="F1629" s="291"/>
      <c r="G1629" s="291"/>
      <c r="H1629" s="291"/>
      <c r="I1629" s="291"/>
      <c r="J1629" s="292"/>
    </row>
    <row r="1630" spans="1:10">
      <c r="A1630" s="215" t="s">
        <v>536</v>
      </c>
      <c r="B1630" s="218">
        <v>100849</v>
      </c>
      <c r="C1630" s="216" t="s">
        <v>109</v>
      </c>
      <c r="D1630" s="217" t="s">
        <v>470</v>
      </c>
      <c r="E1630" s="218" t="s">
        <v>234</v>
      </c>
      <c r="F1630" s="178" t="s">
        <v>596</v>
      </c>
      <c r="G1630" s="178"/>
      <c r="H1630" s="87"/>
      <c r="I1630" s="87"/>
      <c r="J1630" s="110"/>
    </row>
    <row r="1631" spans="1:10">
      <c r="A1631" s="215"/>
      <c r="B1631" s="218"/>
      <c r="C1631" s="216"/>
      <c r="D1631" s="217"/>
      <c r="E1631" s="218"/>
      <c r="F1631" s="228">
        <v>1</v>
      </c>
      <c r="G1631" s="178"/>
      <c r="H1631" s="87"/>
      <c r="I1631" s="87"/>
      <c r="J1631" s="110"/>
    </row>
    <row r="1632" spans="1:10">
      <c r="A1632" s="290"/>
      <c r="B1632" s="291"/>
      <c r="C1632" s="291"/>
      <c r="D1632" s="291"/>
      <c r="E1632" s="291"/>
      <c r="F1632" s="291"/>
      <c r="G1632" s="291"/>
      <c r="H1632" s="291"/>
      <c r="I1632" s="291"/>
      <c r="J1632" s="292"/>
    </row>
    <row r="1633" spans="1:10" ht="25.5">
      <c r="A1633" s="215" t="s">
        <v>537</v>
      </c>
      <c r="B1633" s="218">
        <v>99635</v>
      </c>
      <c r="C1633" s="216" t="s">
        <v>109</v>
      </c>
      <c r="D1633" s="217" t="s">
        <v>472</v>
      </c>
      <c r="E1633" s="218" t="s">
        <v>234</v>
      </c>
      <c r="F1633" s="178" t="s">
        <v>596</v>
      </c>
      <c r="G1633" s="178"/>
      <c r="H1633" s="87"/>
      <c r="I1633" s="87"/>
      <c r="J1633" s="110"/>
    </row>
    <row r="1634" spans="1:10">
      <c r="A1634" s="215"/>
      <c r="B1634" s="218"/>
      <c r="C1634" s="216"/>
      <c r="D1634" s="217"/>
      <c r="E1634" s="218"/>
      <c r="F1634" s="228">
        <v>1</v>
      </c>
      <c r="G1634" s="178"/>
      <c r="H1634" s="87"/>
      <c r="I1634" s="87"/>
      <c r="J1634" s="110"/>
    </row>
    <row r="1635" spans="1:10">
      <c r="A1635" s="290"/>
      <c r="B1635" s="291"/>
      <c r="C1635" s="291"/>
      <c r="D1635" s="291"/>
      <c r="E1635" s="291"/>
      <c r="F1635" s="291"/>
      <c r="G1635" s="291"/>
      <c r="H1635" s="291"/>
      <c r="I1635" s="291"/>
      <c r="J1635" s="292"/>
    </row>
    <row r="1636" spans="1:10">
      <c r="A1636" s="215" t="s">
        <v>538</v>
      </c>
      <c r="B1636" s="218" t="s">
        <v>477</v>
      </c>
      <c r="C1636" s="216" t="s">
        <v>240</v>
      </c>
      <c r="D1636" s="217" t="s">
        <v>478</v>
      </c>
      <c r="E1636" s="218" t="s">
        <v>234</v>
      </c>
      <c r="F1636" s="178" t="s">
        <v>596</v>
      </c>
      <c r="G1636" s="178"/>
      <c r="H1636" s="87"/>
      <c r="I1636" s="87"/>
      <c r="J1636" s="110"/>
    </row>
    <row r="1637" spans="1:10">
      <c r="A1637" s="215"/>
      <c r="B1637" s="218"/>
      <c r="C1637" s="216"/>
      <c r="D1637" s="217"/>
      <c r="E1637" s="218"/>
      <c r="F1637" s="228">
        <v>1</v>
      </c>
      <c r="G1637" s="178"/>
      <c r="H1637" s="87"/>
      <c r="I1637" s="87"/>
      <c r="J1637" s="110"/>
    </row>
    <row r="1638" spans="1:10">
      <c r="A1638" s="290"/>
      <c r="B1638" s="291"/>
      <c r="C1638" s="291"/>
      <c r="D1638" s="291"/>
      <c r="E1638" s="291"/>
      <c r="F1638" s="291"/>
      <c r="G1638" s="291"/>
      <c r="H1638" s="291"/>
      <c r="I1638" s="291"/>
      <c r="J1638" s="292"/>
    </row>
    <row r="1639" spans="1:10">
      <c r="A1639" s="215" t="s">
        <v>539</v>
      </c>
      <c r="B1639" s="216" t="s">
        <v>474</v>
      </c>
      <c r="C1639" s="219" t="s">
        <v>240</v>
      </c>
      <c r="D1639" s="217" t="s">
        <v>475</v>
      </c>
      <c r="E1639" s="218" t="s">
        <v>234</v>
      </c>
      <c r="F1639" s="178" t="s">
        <v>596</v>
      </c>
      <c r="G1639" s="178"/>
      <c r="H1639" s="87"/>
      <c r="I1639" s="87"/>
      <c r="J1639" s="110"/>
    </row>
    <row r="1640" spans="1:10">
      <c r="A1640" s="215"/>
      <c r="B1640" s="216"/>
      <c r="C1640" s="219"/>
      <c r="D1640" s="217"/>
      <c r="E1640" s="218"/>
      <c r="F1640" s="228">
        <v>1</v>
      </c>
      <c r="G1640" s="178"/>
      <c r="H1640" s="87"/>
      <c r="I1640" s="87"/>
      <c r="J1640" s="110"/>
    </row>
    <row r="1641" spans="1:10">
      <c r="A1641" s="290"/>
      <c r="B1641" s="291"/>
      <c r="C1641" s="291"/>
      <c r="D1641" s="291"/>
      <c r="E1641" s="291"/>
      <c r="F1641" s="291"/>
      <c r="G1641" s="291"/>
      <c r="H1641" s="291"/>
      <c r="I1641" s="291"/>
      <c r="J1641" s="292"/>
    </row>
    <row r="1642" spans="1:10">
      <c r="A1642" s="215" t="s">
        <v>540</v>
      </c>
      <c r="B1642" s="216" t="s">
        <v>512</v>
      </c>
      <c r="C1642" s="216" t="s">
        <v>240</v>
      </c>
      <c r="D1642" s="217" t="s">
        <v>513</v>
      </c>
      <c r="E1642" s="218" t="s">
        <v>234</v>
      </c>
      <c r="F1642" s="178" t="s">
        <v>596</v>
      </c>
      <c r="G1642" s="178"/>
      <c r="H1642" s="87"/>
      <c r="I1642" s="87"/>
      <c r="J1642" s="110"/>
    </row>
    <row r="1643" spans="1:10">
      <c r="A1643" s="215"/>
      <c r="B1643" s="216"/>
      <c r="C1643" s="216"/>
      <c r="D1643" s="217"/>
      <c r="E1643" s="218"/>
      <c r="F1643" s="228">
        <v>1</v>
      </c>
      <c r="G1643" s="202"/>
      <c r="H1643" s="149"/>
      <c r="I1643" s="149"/>
      <c r="J1643" s="200"/>
    </row>
    <row r="1644" spans="1:10">
      <c r="A1644" s="290"/>
      <c r="B1644" s="291"/>
      <c r="C1644" s="291"/>
      <c r="D1644" s="291"/>
      <c r="E1644" s="291"/>
      <c r="F1644" s="291"/>
      <c r="G1644" s="291"/>
      <c r="H1644" s="291"/>
      <c r="I1644" s="291"/>
      <c r="J1644" s="292"/>
    </row>
    <row r="1645" spans="1:10">
      <c r="A1645" s="186" t="s">
        <v>541</v>
      </c>
      <c r="B1645" s="157"/>
      <c r="C1645" s="157"/>
      <c r="D1645" s="158" t="s">
        <v>542</v>
      </c>
      <c r="E1645" s="157"/>
      <c r="F1645" s="152"/>
      <c r="G1645" s="152"/>
      <c r="H1645" s="152"/>
      <c r="I1645" s="153"/>
      <c r="J1645" s="154"/>
    </row>
    <row r="1646" spans="1:10" ht="25.5">
      <c r="A1646" s="215" t="s">
        <v>543</v>
      </c>
      <c r="B1646" s="216" t="s">
        <v>454</v>
      </c>
      <c r="C1646" s="216" t="s">
        <v>240</v>
      </c>
      <c r="D1646" s="217" t="s">
        <v>455</v>
      </c>
      <c r="E1646" s="218" t="s">
        <v>44</v>
      </c>
      <c r="F1646" s="87" t="s">
        <v>601</v>
      </c>
      <c r="G1646" s="87" t="s">
        <v>614</v>
      </c>
      <c r="H1646" s="87" t="s">
        <v>602</v>
      </c>
      <c r="I1646" s="87"/>
      <c r="J1646" s="110"/>
    </row>
    <row r="1647" spans="1:10">
      <c r="A1647" s="215"/>
      <c r="B1647" s="216"/>
      <c r="C1647" s="216"/>
      <c r="D1647" s="217"/>
      <c r="E1647" s="218"/>
      <c r="F1647" s="178">
        <v>2.5</v>
      </c>
      <c r="G1647" s="178">
        <v>0.6</v>
      </c>
      <c r="H1647" s="228">
        <f>F1647*G1647</f>
        <v>1.5</v>
      </c>
      <c r="I1647" s="87"/>
      <c r="J1647" s="110"/>
    </row>
    <row r="1648" spans="1:10">
      <c r="A1648" s="290"/>
      <c r="B1648" s="291"/>
      <c r="C1648" s="291"/>
      <c r="D1648" s="291"/>
      <c r="E1648" s="291"/>
      <c r="F1648" s="291"/>
      <c r="G1648" s="291"/>
      <c r="H1648" s="291"/>
      <c r="I1648" s="291"/>
      <c r="J1648" s="292"/>
    </row>
    <row r="1649" spans="1:10">
      <c r="A1649" s="215" t="s">
        <v>544</v>
      </c>
      <c r="B1649" s="216" t="s">
        <v>545</v>
      </c>
      <c r="C1649" s="216" t="s">
        <v>240</v>
      </c>
      <c r="D1649" s="217" t="s">
        <v>546</v>
      </c>
      <c r="E1649" s="218" t="s">
        <v>234</v>
      </c>
      <c r="F1649" s="178" t="s">
        <v>596</v>
      </c>
      <c r="G1649" s="178"/>
      <c r="H1649" s="87"/>
      <c r="I1649" s="87"/>
      <c r="J1649" s="110"/>
    </row>
    <row r="1650" spans="1:10">
      <c r="A1650" s="215"/>
      <c r="B1650" s="216"/>
      <c r="C1650" s="216"/>
      <c r="D1650" s="217"/>
      <c r="E1650" s="218"/>
      <c r="F1650" s="228">
        <v>2</v>
      </c>
      <c r="G1650" s="178"/>
      <c r="H1650" s="87"/>
      <c r="I1650" s="87"/>
      <c r="J1650" s="110"/>
    </row>
    <row r="1651" spans="1:10">
      <c r="A1651" s="290"/>
      <c r="B1651" s="291"/>
      <c r="C1651" s="291"/>
      <c r="D1651" s="291"/>
      <c r="E1651" s="291"/>
      <c r="F1651" s="291"/>
      <c r="G1651" s="291"/>
      <c r="H1651" s="291"/>
      <c r="I1651" s="291"/>
      <c r="J1651" s="292"/>
    </row>
    <row r="1652" spans="1:10" ht="25.5">
      <c r="A1652" s="215" t="s">
        <v>547</v>
      </c>
      <c r="B1652" s="216">
        <v>86908</v>
      </c>
      <c r="C1652" s="216" t="s">
        <v>109</v>
      </c>
      <c r="D1652" s="217" t="s">
        <v>548</v>
      </c>
      <c r="E1652" s="218" t="s">
        <v>234</v>
      </c>
      <c r="F1652" s="178" t="s">
        <v>596</v>
      </c>
      <c r="G1652" s="178"/>
      <c r="H1652" s="87"/>
      <c r="I1652" s="87"/>
      <c r="J1652" s="110"/>
    </row>
    <row r="1653" spans="1:10">
      <c r="A1653" s="172"/>
      <c r="B1653" s="172"/>
      <c r="C1653" s="172"/>
      <c r="D1653" s="182"/>
      <c r="E1653" s="174"/>
      <c r="F1653" s="228">
        <v>2</v>
      </c>
      <c r="G1653" s="178"/>
      <c r="H1653" s="178"/>
      <c r="I1653" s="178"/>
      <c r="J1653" s="106"/>
    </row>
    <row r="1654" spans="1:10">
      <c r="A1654" s="290"/>
      <c r="B1654" s="291"/>
      <c r="C1654" s="291"/>
      <c r="D1654" s="291"/>
      <c r="E1654" s="291"/>
      <c r="F1654" s="291"/>
      <c r="G1654" s="291"/>
      <c r="H1654" s="291"/>
      <c r="I1654" s="291"/>
      <c r="J1654" s="292"/>
    </row>
    <row r="1655" spans="1:10">
      <c r="A1655" s="287"/>
      <c r="B1655" s="288"/>
      <c r="C1655" s="288"/>
      <c r="D1655" s="288"/>
      <c r="E1655" s="288"/>
      <c r="F1655" s="288"/>
      <c r="G1655" s="288"/>
      <c r="H1655" s="288"/>
      <c r="I1655" s="288"/>
      <c r="J1655" s="289"/>
    </row>
    <row r="1656" spans="1:10">
      <c r="A1656" s="187">
        <v>4</v>
      </c>
      <c r="B1656" s="155"/>
      <c r="C1656" s="155"/>
      <c r="D1656" s="156" t="s">
        <v>549</v>
      </c>
      <c r="E1656" s="160"/>
      <c r="F1656" s="162"/>
      <c r="G1656" s="160"/>
      <c r="H1656" s="160"/>
      <c r="I1656" s="163"/>
      <c r="J1656" s="164"/>
    </row>
    <row r="1657" spans="1:10">
      <c r="A1657" s="184" t="s">
        <v>550</v>
      </c>
      <c r="B1657" s="146"/>
      <c r="C1657" s="146"/>
      <c r="D1657" s="147" t="s">
        <v>551</v>
      </c>
      <c r="E1657" s="146"/>
      <c r="F1657" s="166"/>
      <c r="G1657" s="166"/>
      <c r="H1657" s="166"/>
      <c r="I1657" s="169"/>
      <c r="J1657" s="170"/>
    </row>
    <row r="1658" spans="1:10">
      <c r="A1658" s="105" t="s">
        <v>552</v>
      </c>
      <c r="B1658" s="226" t="s">
        <v>553</v>
      </c>
      <c r="C1658" s="226" t="s">
        <v>51</v>
      </c>
      <c r="D1658" s="1" t="s">
        <v>554</v>
      </c>
      <c r="E1658" s="226" t="s">
        <v>80</v>
      </c>
      <c r="F1658" s="9" t="s">
        <v>596</v>
      </c>
      <c r="G1658" s="87" t="s">
        <v>601</v>
      </c>
      <c r="H1658" s="86" t="s">
        <v>599</v>
      </c>
      <c r="I1658" s="86"/>
      <c r="J1658" s="106"/>
    </row>
    <row r="1659" spans="1:10">
      <c r="A1659" s="105"/>
      <c r="B1659" s="226"/>
      <c r="C1659" s="226"/>
      <c r="D1659" s="1"/>
      <c r="E1659" s="226"/>
      <c r="F1659" s="9">
        <v>15</v>
      </c>
      <c r="G1659" s="9">
        <v>5</v>
      </c>
      <c r="H1659" s="228">
        <f>F1659*G1659</f>
        <v>75</v>
      </c>
      <c r="I1659" s="86"/>
      <c r="J1659" s="106"/>
    </row>
    <row r="1660" spans="1:10">
      <c r="A1660" s="105"/>
      <c r="B1660" s="226"/>
      <c r="C1660" s="226"/>
      <c r="D1660" s="1"/>
      <c r="E1660" s="226"/>
      <c r="F1660" s="9"/>
      <c r="G1660" s="87"/>
      <c r="H1660" s="86"/>
      <c r="I1660" s="86"/>
      <c r="J1660" s="106"/>
    </row>
    <row r="1661" spans="1:10">
      <c r="A1661" s="105"/>
      <c r="B1661" s="226"/>
      <c r="C1661" s="226"/>
      <c r="D1661" s="1"/>
      <c r="E1661" s="226"/>
      <c r="F1661" s="9"/>
      <c r="G1661" s="87"/>
      <c r="H1661" s="86"/>
      <c r="I1661" s="86"/>
      <c r="J1661" s="106"/>
    </row>
    <row r="1662" spans="1:10">
      <c r="A1662" s="290"/>
      <c r="B1662" s="291"/>
      <c r="C1662" s="291"/>
      <c r="D1662" s="291"/>
      <c r="E1662" s="291"/>
      <c r="F1662" s="291"/>
      <c r="G1662" s="291"/>
      <c r="H1662" s="291"/>
      <c r="I1662" s="291"/>
      <c r="J1662" s="292"/>
    </row>
    <row r="1663" spans="1:10">
      <c r="A1663" s="105" t="s">
        <v>555</v>
      </c>
      <c r="B1663" s="216" t="s">
        <v>556</v>
      </c>
      <c r="C1663" s="216" t="s">
        <v>51</v>
      </c>
      <c r="D1663" s="1" t="s">
        <v>557</v>
      </c>
      <c r="E1663" s="218" t="s">
        <v>44</v>
      </c>
      <c r="F1663" s="9" t="s">
        <v>602</v>
      </c>
      <c r="G1663" s="87" t="s">
        <v>599</v>
      </c>
      <c r="H1663" s="86"/>
      <c r="I1663" s="86"/>
      <c r="J1663" s="106"/>
    </row>
    <row r="1664" spans="1:10">
      <c r="A1664" s="105"/>
      <c r="B1664" s="226"/>
      <c r="C1664" s="226"/>
      <c r="D1664" s="130" t="s">
        <v>685</v>
      </c>
      <c r="E1664" s="226"/>
      <c r="F1664" s="9">
        <v>20.97</v>
      </c>
      <c r="G1664" s="228">
        <f>SUM(F1664:F1668)</f>
        <v>63.19</v>
      </c>
      <c r="H1664" s="86"/>
      <c r="I1664" s="86"/>
      <c r="J1664" s="106"/>
    </row>
    <row r="1665" spans="1:10">
      <c r="A1665" s="105"/>
      <c r="B1665" s="226"/>
      <c r="C1665" s="226"/>
      <c r="D1665" s="130" t="s">
        <v>685</v>
      </c>
      <c r="E1665" s="226"/>
      <c r="F1665" s="9">
        <v>22.11</v>
      </c>
      <c r="G1665" s="87"/>
      <c r="H1665" s="86"/>
      <c r="I1665" s="86"/>
      <c r="J1665" s="106"/>
    </row>
    <row r="1666" spans="1:10">
      <c r="A1666" s="105"/>
      <c r="B1666" s="226"/>
      <c r="C1666" s="226"/>
      <c r="D1666" s="130" t="s">
        <v>686</v>
      </c>
      <c r="E1666" s="226"/>
      <c r="F1666" s="9">
        <v>6.24</v>
      </c>
      <c r="G1666" s="87"/>
      <c r="H1666" s="86"/>
      <c r="I1666" s="86"/>
      <c r="J1666" s="106"/>
    </row>
    <row r="1667" spans="1:10">
      <c r="A1667" s="105"/>
      <c r="B1667" s="226"/>
      <c r="C1667" s="226"/>
      <c r="D1667" s="130" t="s">
        <v>686</v>
      </c>
      <c r="E1667" s="226"/>
      <c r="F1667" s="9">
        <v>9.25</v>
      </c>
      <c r="G1667" s="87"/>
      <c r="H1667" s="86"/>
      <c r="I1667" s="86"/>
      <c r="J1667" s="106"/>
    </row>
    <row r="1668" spans="1:10">
      <c r="A1668" s="105"/>
      <c r="B1668" s="226"/>
      <c r="C1668" s="226"/>
      <c r="D1668" s="130" t="s">
        <v>687</v>
      </c>
      <c r="E1668" s="226"/>
      <c r="F1668" s="9">
        <v>4.62</v>
      </c>
      <c r="G1668" s="87"/>
      <c r="H1668" s="86"/>
      <c r="I1668" s="86"/>
      <c r="J1668" s="106"/>
    </row>
    <row r="1669" spans="1:10">
      <c r="A1669" s="290"/>
      <c r="B1669" s="291"/>
      <c r="C1669" s="291"/>
      <c r="D1669" s="291"/>
      <c r="E1669" s="291"/>
      <c r="F1669" s="291"/>
      <c r="G1669" s="291"/>
      <c r="H1669" s="291"/>
      <c r="I1669" s="291"/>
      <c r="J1669" s="292"/>
    </row>
    <row r="1670" spans="1:10">
      <c r="A1670" s="105" t="s">
        <v>558</v>
      </c>
      <c r="B1670" s="226">
        <v>98509</v>
      </c>
      <c r="C1670" s="226" t="s">
        <v>25</v>
      </c>
      <c r="D1670" s="1" t="s">
        <v>559</v>
      </c>
      <c r="E1670" s="226" t="s">
        <v>234</v>
      </c>
      <c r="F1670" s="9" t="s">
        <v>688</v>
      </c>
      <c r="G1670" s="87" t="s">
        <v>599</v>
      </c>
      <c r="H1670" s="86"/>
      <c r="I1670" s="86"/>
      <c r="J1670" s="106"/>
    </row>
    <row r="1671" spans="1:10">
      <c r="A1671" s="105"/>
      <c r="B1671" s="226"/>
      <c r="C1671" s="226"/>
      <c r="D1671" s="130" t="s">
        <v>685</v>
      </c>
      <c r="E1671" s="226"/>
      <c r="F1671" s="148">
        <v>12</v>
      </c>
      <c r="G1671" s="228">
        <f>SUM(F1671:F1675)</f>
        <v>48</v>
      </c>
      <c r="H1671" s="150"/>
      <c r="I1671" s="150"/>
      <c r="J1671" s="151"/>
    </row>
    <row r="1672" spans="1:10">
      <c r="A1672" s="105"/>
      <c r="B1672" s="226"/>
      <c r="C1672" s="226"/>
      <c r="D1672" s="130" t="s">
        <v>685</v>
      </c>
      <c r="E1672" s="226"/>
      <c r="F1672" s="148">
        <v>12</v>
      </c>
      <c r="G1672" s="149"/>
      <c r="H1672" s="150"/>
      <c r="I1672" s="150"/>
      <c r="J1672" s="151"/>
    </row>
    <row r="1673" spans="1:10">
      <c r="A1673" s="105"/>
      <c r="B1673" s="226"/>
      <c r="C1673" s="226"/>
      <c r="D1673" s="130" t="s">
        <v>686</v>
      </c>
      <c r="E1673" s="226"/>
      <c r="F1673" s="148">
        <v>6</v>
      </c>
      <c r="G1673" s="149"/>
      <c r="H1673" s="150"/>
      <c r="I1673" s="150"/>
      <c r="J1673" s="151"/>
    </row>
    <row r="1674" spans="1:10">
      <c r="A1674" s="105"/>
      <c r="B1674" s="226"/>
      <c r="C1674" s="226"/>
      <c r="D1674" s="130" t="s">
        <v>686</v>
      </c>
      <c r="E1674" s="226"/>
      <c r="F1674" s="148">
        <v>6</v>
      </c>
      <c r="G1674" s="149"/>
      <c r="H1674" s="150"/>
      <c r="I1674" s="150"/>
      <c r="J1674" s="151"/>
    </row>
    <row r="1675" spans="1:10">
      <c r="A1675" s="105"/>
      <c r="B1675" s="226"/>
      <c r="C1675" s="226"/>
      <c r="D1675" s="130" t="s">
        <v>687</v>
      </c>
      <c r="E1675" s="226"/>
      <c r="F1675" s="148">
        <v>12</v>
      </c>
      <c r="G1675" s="149"/>
      <c r="H1675" s="150"/>
      <c r="I1675" s="150"/>
      <c r="J1675" s="151"/>
    </row>
    <row r="1676" spans="1:10">
      <c r="A1676" s="290"/>
      <c r="B1676" s="291"/>
      <c r="C1676" s="291"/>
      <c r="D1676" s="291"/>
      <c r="E1676" s="291"/>
      <c r="F1676" s="291"/>
      <c r="G1676" s="291"/>
      <c r="H1676" s="291"/>
      <c r="I1676" s="291"/>
      <c r="J1676" s="292"/>
    </row>
    <row r="1677" spans="1:10">
      <c r="A1677" s="184" t="s">
        <v>560</v>
      </c>
      <c r="B1677" s="146"/>
      <c r="C1677" s="146"/>
      <c r="D1677" s="147" t="s">
        <v>561</v>
      </c>
      <c r="E1677" s="146"/>
      <c r="F1677" s="166"/>
      <c r="G1677" s="166"/>
      <c r="H1677" s="166"/>
      <c r="I1677" s="169"/>
      <c r="J1677" s="170"/>
    </row>
    <row r="1678" spans="1:10" ht="25.5">
      <c r="A1678" s="105" t="s">
        <v>562</v>
      </c>
      <c r="B1678" s="226" t="s">
        <v>563</v>
      </c>
      <c r="C1678" s="226" t="s">
        <v>116</v>
      </c>
      <c r="D1678" s="1" t="s">
        <v>564</v>
      </c>
      <c r="E1678" s="226" t="s">
        <v>80</v>
      </c>
      <c r="F1678" s="9" t="s">
        <v>601</v>
      </c>
      <c r="G1678" s="87" t="s">
        <v>599</v>
      </c>
      <c r="H1678" s="86"/>
      <c r="I1678" s="86"/>
      <c r="J1678" s="106"/>
    </row>
    <row r="1679" spans="1:10">
      <c r="A1679" s="105"/>
      <c r="B1679" s="226"/>
      <c r="C1679" s="226"/>
      <c r="D1679" s="1"/>
      <c r="E1679" s="226"/>
      <c r="F1679" s="9">
        <v>35.950000000000003</v>
      </c>
      <c r="G1679" s="228">
        <f>SUM(F1679:F1682)</f>
        <v>51.2</v>
      </c>
      <c r="H1679" s="86"/>
      <c r="I1679" s="86"/>
      <c r="J1679" s="106"/>
    </row>
    <row r="1680" spans="1:10">
      <c r="A1680" s="105"/>
      <c r="B1680" s="226"/>
      <c r="C1680" s="226"/>
      <c r="D1680" s="1"/>
      <c r="E1680" s="226"/>
      <c r="F1680" s="9">
        <v>4.5</v>
      </c>
      <c r="G1680" s="87"/>
      <c r="H1680" s="86"/>
      <c r="I1680" s="86"/>
      <c r="J1680" s="106"/>
    </row>
    <row r="1681" spans="1:10">
      <c r="A1681" s="105"/>
      <c r="B1681" s="226"/>
      <c r="C1681" s="226"/>
      <c r="D1681" s="1"/>
      <c r="E1681" s="226"/>
      <c r="F1681" s="9">
        <v>1.5</v>
      </c>
      <c r="G1681" s="87"/>
      <c r="H1681" s="86"/>
      <c r="I1681" s="86"/>
      <c r="J1681" s="106"/>
    </row>
    <row r="1682" spans="1:10">
      <c r="A1682" s="105"/>
      <c r="B1682" s="226"/>
      <c r="C1682" s="226"/>
      <c r="D1682" s="1"/>
      <c r="E1682" s="226"/>
      <c r="F1682" s="9">
        <v>9.25</v>
      </c>
      <c r="G1682" s="87"/>
      <c r="H1682" s="86"/>
      <c r="I1682" s="86"/>
      <c r="J1682" s="106"/>
    </row>
    <row r="1683" spans="1:10">
      <c r="A1683" s="290"/>
      <c r="B1683" s="291"/>
      <c r="C1683" s="291"/>
      <c r="D1683" s="291"/>
      <c r="E1683" s="291"/>
      <c r="F1683" s="291"/>
      <c r="G1683" s="291"/>
      <c r="H1683" s="291"/>
      <c r="I1683" s="291"/>
      <c r="J1683" s="292"/>
    </row>
    <row r="1684" spans="1:10" ht="51">
      <c r="A1684" s="105" t="s">
        <v>565</v>
      </c>
      <c r="B1684" s="226">
        <v>87894</v>
      </c>
      <c r="C1684" s="226" t="s">
        <v>25</v>
      </c>
      <c r="D1684" s="1" t="s">
        <v>566</v>
      </c>
      <c r="E1684" s="226" t="s">
        <v>44</v>
      </c>
      <c r="F1684" s="9" t="s">
        <v>601</v>
      </c>
      <c r="G1684" s="87" t="s">
        <v>600</v>
      </c>
      <c r="H1684" s="86" t="s">
        <v>602</v>
      </c>
      <c r="I1684" s="86" t="s">
        <v>599</v>
      </c>
      <c r="J1684" s="106"/>
    </row>
    <row r="1685" spans="1:10">
      <c r="A1685" s="105"/>
      <c r="B1685" s="226"/>
      <c r="C1685" s="226"/>
      <c r="D1685" s="1"/>
      <c r="E1685" s="226"/>
      <c r="F1685" s="9">
        <v>35.950000000000003</v>
      </c>
      <c r="G1685" s="9">
        <v>3</v>
      </c>
      <c r="H1685" s="9">
        <f>F1685*G1685</f>
        <v>107.85000000000001</v>
      </c>
      <c r="I1685" s="228">
        <f>SUM(H1685:H1688)</f>
        <v>153.60000000000002</v>
      </c>
      <c r="J1685" s="106"/>
    </row>
    <row r="1686" spans="1:10">
      <c r="A1686" s="105"/>
      <c r="B1686" s="226"/>
      <c r="C1686" s="226"/>
      <c r="D1686" s="1"/>
      <c r="E1686" s="226"/>
      <c r="F1686" s="9">
        <v>4.5</v>
      </c>
      <c r="G1686" s="9">
        <v>3</v>
      </c>
      <c r="H1686" s="9">
        <f>F1686*G1686</f>
        <v>13.5</v>
      </c>
      <c r="I1686" s="86"/>
      <c r="J1686" s="106"/>
    </row>
    <row r="1687" spans="1:10">
      <c r="A1687" s="105"/>
      <c r="B1687" s="226"/>
      <c r="C1687" s="226"/>
      <c r="D1687" s="1"/>
      <c r="E1687" s="226"/>
      <c r="F1687" s="9">
        <v>9.25</v>
      </c>
      <c r="G1687" s="9">
        <v>3</v>
      </c>
      <c r="H1687" s="9">
        <f>F1687*G1687</f>
        <v>27.75</v>
      </c>
      <c r="I1687" s="86"/>
      <c r="J1687" s="106"/>
    </row>
    <row r="1688" spans="1:10">
      <c r="A1688" s="105"/>
      <c r="B1688" s="226"/>
      <c r="C1688" s="226"/>
      <c r="D1688" s="1"/>
      <c r="E1688" s="226"/>
      <c r="F1688" s="9">
        <v>1.5</v>
      </c>
      <c r="G1688" s="9">
        <v>3</v>
      </c>
      <c r="H1688" s="9">
        <f>F1688*G1688</f>
        <v>4.5</v>
      </c>
      <c r="I1688" s="86"/>
      <c r="J1688" s="106"/>
    </row>
    <row r="1689" spans="1:10">
      <c r="A1689" s="290"/>
      <c r="B1689" s="291"/>
      <c r="C1689" s="291"/>
      <c r="D1689" s="291"/>
      <c r="E1689" s="291"/>
      <c r="F1689" s="291"/>
      <c r="G1689" s="291"/>
      <c r="H1689" s="291"/>
      <c r="I1689" s="291"/>
      <c r="J1689" s="292"/>
    </row>
    <row r="1690" spans="1:10" ht="51">
      <c r="A1690" s="105" t="s">
        <v>567</v>
      </c>
      <c r="B1690" s="226">
        <v>104234</v>
      </c>
      <c r="C1690" s="226" t="s">
        <v>25</v>
      </c>
      <c r="D1690" s="1" t="s">
        <v>568</v>
      </c>
      <c r="E1690" s="226" t="s">
        <v>44</v>
      </c>
      <c r="F1690" s="9" t="s">
        <v>601</v>
      </c>
      <c r="G1690" s="87"/>
      <c r="H1690" s="86" t="s">
        <v>602</v>
      </c>
      <c r="I1690" s="86" t="s">
        <v>599</v>
      </c>
      <c r="J1690" s="106"/>
    </row>
    <row r="1691" spans="1:10">
      <c r="A1691" s="105"/>
      <c r="B1691" s="226"/>
      <c r="C1691" s="226"/>
      <c r="D1691" s="1"/>
      <c r="E1691" s="226"/>
      <c r="F1691" s="9">
        <v>35.950000000000003</v>
      </c>
      <c r="G1691" s="9">
        <v>3</v>
      </c>
      <c r="H1691" s="9">
        <f>F1691*G1691</f>
        <v>107.85000000000001</v>
      </c>
      <c r="I1691" s="228">
        <f>SUM(H1691:H1694)</f>
        <v>153.60000000000002</v>
      </c>
      <c r="J1691" s="106"/>
    </row>
    <row r="1692" spans="1:10">
      <c r="A1692" s="105"/>
      <c r="B1692" s="226"/>
      <c r="C1692" s="226"/>
      <c r="D1692" s="1"/>
      <c r="E1692" s="226"/>
      <c r="F1692" s="9">
        <v>4.5</v>
      </c>
      <c r="G1692" s="9">
        <v>3</v>
      </c>
      <c r="H1692" s="9">
        <f>F1692*G1692</f>
        <v>13.5</v>
      </c>
      <c r="I1692" s="86"/>
      <c r="J1692" s="106"/>
    </row>
    <row r="1693" spans="1:10">
      <c r="A1693" s="105"/>
      <c r="B1693" s="226"/>
      <c r="C1693" s="226"/>
      <c r="D1693" s="1"/>
      <c r="E1693" s="226"/>
      <c r="F1693" s="9">
        <v>1.5</v>
      </c>
      <c r="G1693" s="9">
        <v>3</v>
      </c>
      <c r="H1693" s="9">
        <f>F1693*G1693</f>
        <v>4.5</v>
      </c>
      <c r="I1693" s="86"/>
      <c r="J1693" s="106"/>
    </row>
    <row r="1694" spans="1:10">
      <c r="A1694" s="105"/>
      <c r="B1694" s="226"/>
      <c r="C1694" s="226"/>
      <c r="D1694" s="1"/>
      <c r="E1694" s="226"/>
      <c r="F1694" s="9">
        <v>9.25</v>
      </c>
      <c r="G1694" s="9">
        <v>3</v>
      </c>
      <c r="H1694" s="9">
        <f>F1694*G1694</f>
        <v>27.75</v>
      </c>
      <c r="I1694" s="86"/>
      <c r="J1694" s="106"/>
    </row>
    <row r="1695" spans="1:10">
      <c r="A1695" s="290"/>
      <c r="B1695" s="291"/>
      <c r="C1695" s="291"/>
      <c r="D1695" s="291"/>
      <c r="E1695" s="291"/>
      <c r="F1695" s="291"/>
      <c r="G1695" s="291"/>
      <c r="H1695" s="291"/>
      <c r="I1695" s="291"/>
      <c r="J1695" s="292"/>
    </row>
    <row r="1696" spans="1:10" ht="25.5">
      <c r="A1696" s="105" t="s">
        <v>569</v>
      </c>
      <c r="B1696" s="226">
        <v>104642</v>
      </c>
      <c r="C1696" s="226" t="s">
        <v>25</v>
      </c>
      <c r="D1696" s="1" t="s">
        <v>198</v>
      </c>
      <c r="E1696" s="226" t="s">
        <v>44</v>
      </c>
      <c r="F1696" s="9" t="s">
        <v>601</v>
      </c>
      <c r="G1696" s="87"/>
      <c r="H1696" s="86" t="s">
        <v>602</v>
      </c>
      <c r="I1696" s="86" t="s">
        <v>599</v>
      </c>
      <c r="J1696" s="106"/>
    </row>
    <row r="1697" spans="1:10">
      <c r="A1697" s="105"/>
      <c r="B1697" s="226"/>
      <c r="C1697" s="226"/>
      <c r="D1697" s="1"/>
      <c r="E1697" s="226"/>
      <c r="F1697" s="9">
        <v>35.950000000000003</v>
      </c>
      <c r="G1697" s="9">
        <v>3</v>
      </c>
      <c r="H1697" s="9">
        <f>F1697*G1697</f>
        <v>107.85000000000001</v>
      </c>
      <c r="I1697" s="228">
        <f>SUM(H1697:H1700)</f>
        <v>153.60000000000002</v>
      </c>
      <c r="J1697" s="106"/>
    </row>
    <row r="1698" spans="1:10">
      <c r="A1698" s="105"/>
      <c r="B1698" s="226"/>
      <c r="C1698" s="226"/>
      <c r="D1698" s="1"/>
      <c r="E1698" s="226"/>
      <c r="F1698" s="9">
        <v>4.5</v>
      </c>
      <c r="G1698" s="9">
        <v>3</v>
      </c>
      <c r="H1698" s="9">
        <f>F1698*G1698</f>
        <v>13.5</v>
      </c>
      <c r="I1698" s="86"/>
      <c r="J1698" s="106"/>
    </row>
    <row r="1699" spans="1:10">
      <c r="A1699" s="105"/>
      <c r="B1699" s="226"/>
      <c r="C1699" s="226"/>
      <c r="D1699" s="1"/>
      <c r="E1699" s="226"/>
      <c r="F1699" s="9">
        <v>1.5</v>
      </c>
      <c r="G1699" s="9">
        <v>3</v>
      </c>
      <c r="H1699" s="9">
        <f>F1699*G1699</f>
        <v>4.5</v>
      </c>
      <c r="I1699" s="86"/>
      <c r="J1699" s="106"/>
    </row>
    <row r="1700" spans="1:10">
      <c r="A1700" s="105"/>
      <c r="B1700" s="226"/>
      <c r="C1700" s="226"/>
      <c r="D1700" s="1"/>
      <c r="E1700" s="226"/>
      <c r="F1700" s="9">
        <v>9.25</v>
      </c>
      <c r="G1700" s="9">
        <v>3</v>
      </c>
      <c r="H1700" s="9">
        <f>F1700*G1700</f>
        <v>27.75</v>
      </c>
      <c r="I1700" s="86"/>
      <c r="J1700" s="106"/>
    </row>
    <row r="1701" spans="1:10">
      <c r="A1701" s="290"/>
      <c r="B1701" s="291"/>
      <c r="C1701" s="291"/>
      <c r="D1701" s="291"/>
      <c r="E1701" s="291"/>
      <c r="F1701" s="291"/>
      <c r="G1701" s="291"/>
      <c r="H1701" s="291"/>
      <c r="I1701" s="291"/>
      <c r="J1701" s="292"/>
    </row>
    <row r="1702" spans="1:10">
      <c r="A1702" s="287"/>
      <c r="B1702" s="288"/>
      <c r="C1702" s="288"/>
      <c r="D1702" s="288"/>
      <c r="E1702" s="288"/>
      <c r="F1702" s="288"/>
      <c r="G1702" s="288"/>
      <c r="H1702" s="288"/>
      <c r="I1702" s="288"/>
      <c r="J1702" s="289"/>
    </row>
    <row r="1703" spans="1:10">
      <c r="A1703" s="187">
        <v>5</v>
      </c>
      <c r="B1703" s="155"/>
      <c r="C1703" s="155"/>
      <c r="D1703" s="156" t="s">
        <v>570</v>
      </c>
      <c r="E1703" s="160"/>
      <c r="F1703" s="162"/>
      <c r="G1703" s="160"/>
      <c r="H1703" s="160"/>
      <c r="I1703" s="163"/>
      <c r="J1703" s="164"/>
    </row>
    <row r="1704" spans="1:10">
      <c r="A1704" s="105" t="s">
        <v>571</v>
      </c>
      <c r="B1704" s="226" t="s">
        <v>572</v>
      </c>
      <c r="C1704" s="226" t="s">
        <v>573</v>
      </c>
      <c r="D1704" s="1" t="s">
        <v>689</v>
      </c>
      <c r="E1704" s="226" t="s">
        <v>575</v>
      </c>
      <c r="F1704" s="9" t="s">
        <v>601</v>
      </c>
      <c r="G1704" s="87" t="s">
        <v>690</v>
      </c>
      <c r="H1704" s="86" t="s">
        <v>599</v>
      </c>
      <c r="I1704" s="86"/>
      <c r="J1704" s="106"/>
    </row>
    <row r="1705" spans="1:10">
      <c r="A1705" s="105"/>
      <c r="B1705" s="226"/>
      <c r="C1705" s="226"/>
      <c r="D1705" s="1"/>
      <c r="E1705" s="226"/>
      <c r="F1705" s="9">
        <v>16</v>
      </c>
      <c r="G1705" s="9">
        <v>16</v>
      </c>
      <c r="H1705" s="228">
        <f>F1705*G1705</f>
        <v>256</v>
      </c>
      <c r="I1705" s="86"/>
      <c r="J1705" s="106"/>
    </row>
    <row r="1706" spans="1:10">
      <c r="A1706" s="290"/>
      <c r="B1706" s="291"/>
      <c r="C1706" s="291"/>
      <c r="D1706" s="291"/>
      <c r="E1706" s="291"/>
      <c r="F1706" s="291"/>
      <c r="G1706" s="291"/>
      <c r="H1706" s="291"/>
      <c r="I1706" s="291"/>
      <c r="J1706" s="292"/>
    </row>
    <row r="1707" spans="1:10">
      <c r="A1707" s="105" t="s">
        <v>576</v>
      </c>
      <c r="B1707" s="226" t="s">
        <v>51</v>
      </c>
      <c r="C1707" s="226" t="s">
        <v>577</v>
      </c>
      <c r="D1707" s="1" t="s">
        <v>578</v>
      </c>
      <c r="E1707" s="226" t="s">
        <v>44</v>
      </c>
      <c r="F1707" s="9"/>
      <c r="G1707" s="87" t="s">
        <v>602</v>
      </c>
      <c r="H1707" s="86"/>
      <c r="I1707" s="86"/>
      <c r="J1707" s="106"/>
    </row>
    <row r="1708" spans="1:10">
      <c r="A1708" s="135"/>
      <c r="B1708" s="136"/>
      <c r="C1708" s="136"/>
      <c r="D1708" s="137"/>
      <c r="E1708" s="136"/>
      <c r="F1708" s="138"/>
      <c r="G1708" s="228">
        <v>1271.6099999999999</v>
      </c>
      <c r="H1708" s="139"/>
      <c r="I1708" s="139"/>
      <c r="J1708" s="140"/>
    </row>
    <row r="1709" spans="1:10">
      <c r="A1709" s="290"/>
      <c r="B1709" s="291"/>
      <c r="C1709" s="291"/>
      <c r="D1709" s="291"/>
      <c r="E1709" s="291"/>
      <c r="F1709" s="291"/>
      <c r="G1709" s="291"/>
      <c r="H1709" s="291"/>
      <c r="I1709" s="291"/>
      <c r="J1709" s="292"/>
    </row>
    <row r="1710" spans="1:10">
      <c r="A1710" s="105" t="s">
        <v>579</v>
      </c>
      <c r="B1710" s="226" t="s">
        <v>51</v>
      </c>
      <c r="C1710" s="226" t="s">
        <v>580</v>
      </c>
      <c r="D1710" s="1" t="s">
        <v>691</v>
      </c>
      <c r="E1710" s="226" t="s">
        <v>44</v>
      </c>
      <c r="F1710" s="9"/>
      <c r="G1710" s="87" t="s">
        <v>601</v>
      </c>
      <c r="H1710" s="86" t="s">
        <v>600</v>
      </c>
      <c r="I1710" s="86" t="s">
        <v>602</v>
      </c>
      <c r="J1710" s="106"/>
    </row>
    <row r="1711" spans="1:10">
      <c r="A1711" s="135"/>
      <c r="B1711" s="136"/>
      <c r="C1711" s="136"/>
      <c r="D1711" s="137"/>
      <c r="E1711" s="136"/>
      <c r="F1711" s="138"/>
      <c r="G1711" s="127">
        <v>0.4</v>
      </c>
      <c r="H1711" s="127">
        <v>0.6</v>
      </c>
      <c r="I1711" s="228">
        <f>G1711*H1711</f>
        <v>0.24</v>
      </c>
      <c r="J1711" s="140"/>
    </row>
    <row r="1712" spans="1:10">
      <c r="A1712" s="290"/>
      <c r="B1712" s="291"/>
      <c r="C1712" s="291"/>
      <c r="D1712" s="291"/>
      <c r="E1712" s="291"/>
      <c r="F1712" s="291"/>
      <c r="G1712" s="291"/>
      <c r="H1712" s="291"/>
      <c r="I1712" s="291"/>
      <c r="J1712" s="292"/>
    </row>
    <row r="1713" spans="1:10" ht="15.75">
      <c r="A1713" s="2"/>
      <c r="B1713" s="2"/>
      <c r="C1713" s="2"/>
      <c r="D1713" s="2"/>
      <c r="E1713" s="2"/>
      <c r="F1713" s="3"/>
      <c r="G1713" s="2"/>
      <c r="H1713" s="2"/>
      <c r="I1713" s="2"/>
    </row>
    <row r="1714" spans="1:10" ht="15.75">
      <c r="A1714" s="2"/>
      <c r="B1714" s="2"/>
      <c r="C1714" s="2"/>
    </row>
    <row r="1715" spans="1:10" ht="15.75">
      <c r="A1715" s="2"/>
      <c r="B1715" s="2"/>
      <c r="C1715" s="2"/>
      <c r="H1715" s="261" t="s">
        <v>585</v>
      </c>
      <c r="I1715" s="261"/>
      <c r="J1715" s="261"/>
    </row>
    <row r="1716" spans="1:10" ht="15.75">
      <c r="A1716" s="2"/>
      <c r="B1716" s="2"/>
      <c r="C1716" s="2"/>
      <c r="D1716" s="261" t="s">
        <v>586</v>
      </c>
      <c r="E1716" s="261"/>
      <c r="F1716" s="261"/>
      <c r="G1716" s="2"/>
    </row>
    <row r="1717" spans="1:10" ht="15.75">
      <c r="D1717" s="261" t="s">
        <v>587</v>
      </c>
      <c r="E1717" s="274"/>
      <c r="F1717" s="274"/>
      <c r="G1717" s="2"/>
      <c r="H1717" s="252"/>
      <c r="I1717" s="252"/>
      <c r="J1717" s="252"/>
    </row>
    <row r="1718" spans="1:10" ht="15.75">
      <c r="D1718" s="261" t="s">
        <v>588</v>
      </c>
      <c r="E1718" s="261"/>
      <c r="F1718" s="261"/>
      <c r="G1718" s="2"/>
      <c r="H1718" s="252"/>
      <c r="I1718" s="252"/>
      <c r="J1718" s="252"/>
    </row>
    <row r="1719" spans="1:10" ht="15.75">
      <c r="D1719" s="261" t="s">
        <v>589</v>
      </c>
      <c r="E1719" s="261"/>
      <c r="F1719" s="261"/>
      <c r="H1719" s="85"/>
      <c r="I1719" s="252"/>
      <c r="J1719" s="252"/>
    </row>
    <row r="1720" spans="1:10" ht="15.75">
      <c r="D1720" s="261" t="s">
        <v>590</v>
      </c>
      <c r="E1720" s="261"/>
      <c r="F1720" s="261"/>
      <c r="H1720" s="252"/>
      <c r="I1720" s="252"/>
      <c r="J1720" s="252"/>
    </row>
    <row r="1721" spans="1:10" ht="15.75">
      <c r="E1721" s="252"/>
      <c r="F1721" s="252"/>
      <c r="H1721" s="253"/>
      <c r="I1721" s="253"/>
      <c r="J1721" s="253"/>
    </row>
    <row r="1722" spans="1:10" ht="15.75">
      <c r="H1722" s="252"/>
      <c r="I1722" s="252"/>
      <c r="J1722" s="252"/>
    </row>
    <row r="1723" spans="1:10" ht="15.75">
      <c r="H1723" s="252"/>
      <c r="I1723" s="252"/>
      <c r="J1723" s="252"/>
    </row>
  </sheetData>
  <mergeCells count="153">
    <mergeCell ref="A1300:J1300"/>
    <mergeCell ref="A1244:J1244"/>
    <mergeCell ref="A1248:J1248"/>
    <mergeCell ref="A728:J728"/>
    <mergeCell ref="A67:J67"/>
    <mergeCell ref="A1413:J1413"/>
    <mergeCell ref="A1436:J1436"/>
    <mergeCell ref="A1459:J1459"/>
    <mergeCell ref="A1170:J1170"/>
    <mergeCell ref="A1191:J1191"/>
    <mergeCell ref="A1009:J1009"/>
    <mergeCell ref="A1361:J1361"/>
    <mergeCell ref="A1364:J1364"/>
    <mergeCell ref="A1329:J1329"/>
    <mergeCell ref="A1239:J1239"/>
    <mergeCell ref="A1123:J1123"/>
    <mergeCell ref="A66:J66"/>
    <mergeCell ref="A468:J468"/>
    <mergeCell ref="A868:J868"/>
    <mergeCell ref="A1216:J1216"/>
    <mergeCell ref="A232:J232"/>
    <mergeCell ref="A311:J311"/>
    <mergeCell ref="A634:J634"/>
    <mergeCell ref="A719:J719"/>
    <mergeCell ref="A1149:J1149"/>
    <mergeCell ref="A72:J72"/>
    <mergeCell ref="A75:J75"/>
    <mergeCell ref="A78:J78"/>
    <mergeCell ref="A154:J154"/>
    <mergeCell ref="A836:J836"/>
    <mergeCell ref="A893:J893"/>
    <mergeCell ref="A53:J53"/>
    <mergeCell ref="A58:J58"/>
    <mergeCell ref="A62:J62"/>
    <mergeCell ref="A1119:J1119"/>
    <mergeCell ref="A1127:J1127"/>
    <mergeCell ref="A1528:J1528"/>
    <mergeCell ref="A1538:J1538"/>
    <mergeCell ref="A1535:J1535"/>
    <mergeCell ref="A1:J1"/>
    <mergeCell ref="C2:H3"/>
    <mergeCell ref="I2:I4"/>
    <mergeCell ref="C4:F4"/>
    <mergeCell ref="C5:H5"/>
    <mergeCell ref="C6:H6"/>
    <mergeCell ref="I6:I8"/>
    <mergeCell ref="C7:H7"/>
    <mergeCell ref="A1306:J1306"/>
    <mergeCell ref="A388:J388"/>
    <mergeCell ref="A474:J474"/>
    <mergeCell ref="A552:J552"/>
    <mergeCell ref="A1270:J1270"/>
    <mergeCell ref="A1080:J1080"/>
    <mergeCell ref="A916:J916"/>
    <mergeCell ref="A808:J808"/>
    <mergeCell ref="A464:J464"/>
    <mergeCell ref="A865:J865"/>
    <mergeCell ref="A1303:J1303"/>
    <mergeCell ref="A1296:J1296"/>
    <mergeCell ref="A1291:J1291"/>
    <mergeCell ref="A1466:J1466"/>
    <mergeCell ref="A1471:J1471"/>
    <mergeCell ref="A1474:J1474"/>
    <mergeCell ref="A1477:J1477"/>
    <mergeCell ref="A1480:J1480"/>
    <mergeCell ref="A1367:J1367"/>
    <mergeCell ref="A1390:J1390"/>
    <mergeCell ref="D1720:F1720"/>
    <mergeCell ref="A34:J34"/>
    <mergeCell ref="H1715:J1715"/>
    <mergeCell ref="A1486:J1486"/>
    <mergeCell ref="A1489:J1489"/>
    <mergeCell ref="A1492:J1492"/>
    <mergeCell ref="A1495:J1495"/>
    <mergeCell ref="A1498:J1498"/>
    <mergeCell ref="A1501:J1501"/>
    <mergeCell ref="D1717:F1717"/>
    <mergeCell ref="D1718:F1718"/>
    <mergeCell ref="D1719:F1719"/>
    <mergeCell ref="A1504:J1504"/>
    <mergeCell ref="A1507:J1507"/>
    <mergeCell ref="A1510:J1510"/>
    <mergeCell ref="A1522:J1522"/>
    <mergeCell ref="A1525:J1525"/>
    <mergeCell ref="A1702:J1702"/>
    <mergeCell ref="A1706:J1706"/>
    <mergeCell ref="A1562:J1562"/>
    <mergeCell ref="A1559:J1559"/>
    <mergeCell ref="A1580:J1580"/>
    <mergeCell ref="A1577:J1577"/>
    <mergeCell ref="A1574:J1574"/>
    <mergeCell ref="A1571:J1571"/>
    <mergeCell ref="A1556:J1556"/>
    <mergeCell ref="D1716:F1716"/>
    <mergeCell ref="A1654:J1654"/>
    <mergeCell ref="A1651:J1651"/>
    <mergeCell ref="A1648:J1648"/>
    <mergeCell ref="A1644:J1644"/>
    <mergeCell ref="A1641:J1641"/>
    <mergeCell ref="A1638:J1638"/>
    <mergeCell ref="A1103:J1103"/>
    <mergeCell ref="A1635:J1635"/>
    <mergeCell ref="A1632:J1632"/>
    <mergeCell ref="A1629:J1629"/>
    <mergeCell ref="A1626:J1626"/>
    <mergeCell ref="A1623:J1623"/>
    <mergeCell ref="A1620:J1620"/>
    <mergeCell ref="A1568:J1568"/>
    <mergeCell ref="A1565:J1565"/>
    <mergeCell ref="A1617:J1617"/>
    <mergeCell ref="A1613:J1613"/>
    <mergeCell ref="A1608:J1608"/>
    <mergeCell ref="A1605:J1605"/>
    <mergeCell ref="A1602:J1602"/>
    <mergeCell ref="A1583:J1583"/>
    <mergeCell ref="A1712:J1712"/>
    <mergeCell ref="A1709:J1709"/>
    <mergeCell ref="A28:J28"/>
    <mergeCell ref="A25:J25"/>
    <mergeCell ref="A18:J18"/>
    <mergeCell ref="A36:J36"/>
    <mergeCell ref="A41:J41"/>
    <mergeCell ref="A21:J21"/>
    <mergeCell ref="A29:J29"/>
    <mergeCell ref="A15:J15"/>
    <mergeCell ref="A812:J812"/>
    <mergeCell ref="A731:J731"/>
    <mergeCell ref="A47:J47"/>
    <mergeCell ref="A50:J50"/>
    <mergeCell ref="A1655:J1655"/>
    <mergeCell ref="A1701:J1701"/>
    <mergeCell ref="A1695:J1695"/>
    <mergeCell ref="A1689:J1689"/>
    <mergeCell ref="A1683:J1683"/>
    <mergeCell ref="A1676:J1676"/>
    <mergeCell ref="A1669:J1669"/>
    <mergeCell ref="A1662:J1662"/>
    <mergeCell ref="A44:J44"/>
    <mergeCell ref="A815:J815"/>
    <mergeCell ref="A818:J818"/>
    <mergeCell ref="A1114:J1114"/>
    <mergeCell ref="A986:J986"/>
    <mergeCell ref="A963:J963"/>
    <mergeCell ref="A940:J940"/>
    <mergeCell ref="A1057:J1057"/>
    <mergeCell ref="A1553:J1553"/>
    <mergeCell ref="A1550:J1550"/>
    <mergeCell ref="A1547:J1547"/>
    <mergeCell ref="A1544:J1544"/>
    <mergeCell ref="A1541:J1541"/>
    <mergeCell ref="A1532:J1532"/>
    <mergeCell ref="A1483:J1483"/>
    <mergeCell ref="A1335:J1335"/>
  </mergeCells>
  <pageMargins left="0.39370078740157483" right="0.39370078740157483" top="0.78740157480314965" bottom="0.78740157480314965" header="0.31496062992125984" footer="0.31496062992125984"/>
  <pageSetup paperSize="9" scale="73" fitToHeight="0" orientation="landscape" r:id="rId1"/>
  <headerFooter>
    <oddFooter>Página &amp;P</oddFooter>
  </headerFooter>
  <rowBreaks count="3" manualBreakCount="3">
    <brk id="127" max="9" man="1"/>
    <brk id="293" max="9" man="1"/>
    <brk id="490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9005-337C-4A85-9CE7-F82515F24BB3}">
  <dimension ref="A1:J43"/>
  <sheetViews>
    <sheetView view="pageBreakPreview" zoomScale="80" zoomScaleNormal="100" zoomScaleSheetLayoutView="80" workbookViewId="0">
      <selection sqref="A1:J1"/>
    </sheetView>
  </sheetViews>
  <sheetFormatPr defaultRowHeight="15"/>
  <cols>
    <col min="2" max="2" width="14.28515625" customWidth="1"/>
    <col min="3" max="3" width="13.85546875" customWidth="1"/>
    <col min="4" max="4" width="61.5703125" customWidth="1"/>
    <col min="6" max="6" width="11.28515625" bestFit="1" customWidth="1"/>
    <col min="7" max="8" width="12.140625" bestFit="1" customWidth="1"/>
    <col min="9" max="9" width="21.42578125" customWidth="1"/>
    <col min="10" max="10" width="14.28515625" bestFit="1" customWidth="1"/>
  </cols>
  <sheetData>
    <row r="1" spans="1:10" ht="18.75" thickBot="1">
      <c r="A1" s="278" t="s">
        <v>692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0" ht="15" customHeight="1">
      <c r="A2" s="21"/>
      <c r="B2" s="23"/>
      <c r="C2" s="306" t="s">
        <v>1</v>
      </c>
      <c r="D2" s="307"/>
      <c r="E2" s="307"/>
      <c r="F2" s="307"/>
      <c r="G2" s="307"/>
      <c r="H2" s="308"/>
      <c r="I2" s="284" t="s">
        <v>592</v>
      </c>
      <c r="J2" s="19" t="str">
        <f>'PLANILHA ORÇAMENTÁRIA'!J2</f>
        <v>CDHU 200</v>
      </c>
    </row>
    <row r="3" spans="1:10" ht="15.75" thickBot="1">
      <c r="A3" s="10"/>
      <c r="B3" s="24"/>
      <c r="C3" s="309"/>
      <c r="D3" s="310"/>
      <c r="E3" s="310"/>
      <c r="F3" s="310"/>
      <c r="G3" s="310"/>
      <c r="H3" s="311"/>
      <c r="I3" s="285"/>
      <c r="J3" s="11" t="str">
        <f>'PLANILHA ORÇAMENTÁRIA'!J3</f>
        <v>SINAPI 12/2025</v>
      </c>
    </row>
    <row r="4" spans="1:10">
      <c r="A4" s="10"/>
      <c r="B4" s="28"/>
      <c r="C4" s="281"/>
      <c r="D4" s="312"/>
      <c r="E4" s="312"/>
      <c r="F4" s="312"/>
      <c r="G4" s="31"/>
      <c r="H4" s="51"/>
      <c r="I4" s="286"/>
      <c r="J4" s="11" t="str">
        <f>'PLANILHA ORÇAMENTÁRIA'!J4</f>
        <v>ORSE 11/2025</v>
      </c>
    </row>
    <row r="5" spans="1:10">
      <c r="A5" s="12"/>
      <c r="B5" s="28"/>
      <c r="C5" s="271" t="s">
        <v>6</v>
      </c>
      <c r="D5" s="272"/>
      <c r="E5" s="272"/>
      <c r="F5" s="272"/>
      <c r="G5" s="272"/>
      <c r="H5" s="273"/>
      <c r="I5" s="30" t="s">
        <v>7</v>
      </c>
      <c r="J5" s="13">
        <f>'PLANILHA ORÇAMENTÁRIA'!J5</f>
        <v>0.23899999999999999</v>
      </c>
    </row>
    <row r="6" spans="1:10">
      <c r="A6" s="12"/>
      <c r="B6" s="28"/>
      <c r="C6" s="275" t="s">
        <v>8</v>
      </c>
      <c r="D6" s="276"/>
      <c r="E6" s="276"/>
      <c r="F6" s="276"/>
      <c r="G6" s="276"/>
      <c r="H6" s="277"/>
      <c r="I6" s="282" t="s">
        <v>9</v>
      </c>
      <c r="J6" s="13">
        <f>'PLANILHA ORÇAMENTÁRIA'!J6</f>
        <v>1.2823</v>
      </c>
    </row>
    <row r="7" spans="1:10">
      <c r="A7" s="12"/>
      <c r="B7" s="28"/>
      <c r="C7" s="275" t="s">
        <v>10</v>
      </c>
      <c r="D7" s="276"/>
      <c r="E7" s="276"/>
      <c r="F7" s="276"/>
      <c r="G7" s="276"/>
      <c r="H7" s="277"/>
      <c r="I7" s="283"/>
      <c r="J7" s="13">
        <f>'PLANILHA ORÇAMENTÁRIA'!J7</f>
        <v>1.1548</v>
      </c>
    </row>
    <row r="8" spans="1:10" ht="15.75" thickBot="1">
      <c r="A8" s="12"/>
      <c r="B8" s="28"/>
      <c r="C8" s="33"/>
      <c r="D8" s="25"/>
      <c r="E8" s="25"/>
      <c r="F8" s="26"/>
      <c r="G8" s="34"/>
      <c r="H8" s="27"/>
      <c r="I8" s="283"/>
      <c r="J8" s="50">
        <f>'PLANILHA ORÇAMENTÁRIA'!J8</f>
        <v>1.1822999999999999</v>
      </c>
    </row>
    <row r="9" spans="1:10" ht="15.75" thickBot="1">
      <c r="A9" s="111"/>
      <c r="B9" s="112"/>
      <c r="C9" s="113"/>
      <c r="D9" s="113"/>
      <c r="E9" s="113"/>
      <c r="F9" s="113"/>
      <c r="G9" s="113"/>
      <c r="H9" s="113"/>
      <c r="I9" s="112"/>
      <c r="J9" s="114"/>
    </row>
    <row r="10" spans="1:10" ht="26.25" thickBot="1">
      <c r="A10" s="14" t="s">
        <v>11</v>
      </c>
      <c r="B10" s="15" t="s">
        <v>12</v>
      </c>
      <c r="C10" s="15" t="s">
        <v>13</v>
      </c>
      <c r="D10" s="15" t="s">
        <v>14</v>
      </c>
      <c r="E10" s="15" t="s">
        <v>15</v>
      </c>
      <c r="F10" s="16" t="s">
        <v>16</v>
      </c>
      <c r="G10" s="17" t="s">
        <v>17</v>
      </c>
      <c r="H10" s="17" t="s">
        <v>18</v>
      </c>
      <c r="I10" s="17" t="s">
        <v>19</v>
      </c>
      <c r="J10" s="18" t="s">
        <v>20</v>
      </c>
    </row>
    <row r="11" spans="1:10">
      <c r="A11" s="313"/>
      <c r="B11" s="313"/>
      <c r="C11" s="313"/>
      <c r="D11" s="313"/>
      <c r="E11" s="313"/>
      <c r="F11" s="313"/>
      <c r="G11" s="313"/>
      <c r="H11" s="313"/>
      <c r="I11" s="313"/>
      <c r="J11" s="313"/>
    </row>
    <row r="12" spans="1:10" ht="25.5">
      <c r="A12" s="226" t="s">
        <v>61</v>
      </c>
      <c r="B12" s="125" t="s">
        <v>115</v>
      </c>
      <c r="C12" s="125" t="s">
        <v>116</v>
      </c>
      <c r="D12" s="109" t="s">
        <v>117</v>
      </c>
      <c r="E12" s="108" t="s">
        <v>693</v>
      </c>
      <c r="F12" s="9" t="s">
        <v>694</v>
      </c>
      <c r="G12" s="120" t="s">
        <v>17</v>
      </c>
      <c r="H12" s="120" t="s">
        <v>18</v>
      </c>
      <c r="I12" s="87" t="s">
        <v>695</v>
      </c>
      <c r="J12" s="115"/>
    </row>
    <row r="13" spans="1:10">
      <c r="A13" s="226"/>
      <c r="B13" s="226">
        <v>10009</v>
      </c>
      <c r="C13" s="226" t="s">
        <v>696</v>
      </c>
      <c r="D13" s="109" t="s">
        <v>697</v>
      </c>
      <c r="E13" s="259" t="s">
        <v>44</v>
      </c>
      <c r="F13" s="121">
        <f>3/20</f>
        <v>0.15</v>
      </c>
      <c r="G13" s="231">
        <v>7.01</v>
      </c>
      <c r="H13" s="121">
        <f>G13*(1+J$5)</f>
        <v>8.6853899999999982</v>
      </c>
      <c r="I13" s="121">
        <f>F13*H13</f>
        <v>1.3028084999999996</v>
      </c>
      <c r="J13" s="121"/>
    </row>
    <row r="14" spans="1:10" ht="38.25">
      <c r="A14" s="4"/>
      <c r="B14" s="226">
        <v>96539</v>
      </c>
      <c r="C14" s="226" t="s">
        <v>25</v>
      </c>
      <c r="D14" s="109" t="s">
        <v>87</v>
      </c>
      <c r="E14" s="259" t="s">
        <v>44</v>
      </c>
      <c r="F14" s="121">
        <f>6/20</f>
        <v>0.3</v>
      </c>
      <c r="G14" s="231">
        <v>145.56</v>
      </c>
      <c r="H14" s="121">
        <f>G14*(1+J$5)</f>
        <v>180.34884</v>
      </c>
      <c r="I14" s="121">
        <f>F14*H14</f>
        <v>54.104651999999994</v>
      </c>
      <c r="J14" s="121"/>
    </row>
    <row r="15" spans="1:10" ht="38.25">
      <c r="A15" s="4"/>
      <c r="B15" s="226">
        <v>104919</v>
      </c>
      <c r="C15" s="226" t="s">
        <v>25</v>
      </c>
      <c r="D15" s="109" t="s">
        <v>89</v>
      </c>
      <c r="E15" s="259" t="s">
        <v>130</v>
      </c>
      <c r="F15" s="121">
        <f>47.6/20</f>
        <v>2.38</v>
      </c>
      <c r="G15" s="231">
        <v>11.89</v>
      </c>
      <c r="H15" s="121">
        <f t="shared" ref="H15:H23" si="0">G15*(1+J$5)</f>
        <v>14.73171</v>
      </c>
      <c r="I15" s="121">
        <f t="shared" ref="I15:I23" si="1">F15*H15</f>
        <v>35.061469799999998</v>
      </c>
      <c r="J15" s="121"/>
    </row>
    <row r="16" spans="1:10" ht="45">
      <c r="A16" s="4"/>
      <c r="B16" s="226">
        <v>96624</v>
      </c>
      <c r="C16" s="226" t="s">
        <v>25</v>
      </c>
      <c r="D16" s="133" t="s">
        <v>698</v>
      </c>
      <c r="E16" s="259" t="s">
        <v>69</v>
      </c>
      <c r="F16" s="121">
        <f>0.01</f>
        <v>0.01</v>
      </c>
      <c r="G16" s="231">
        <v>169.11</v>
      </c>
      <c r="H16" s="121">
        <f t="shared" si="0"/>
        <v>209.52728999999999</v>
      </c>
      <c r="I16" s="121">
        <f t="shared" si="1"/>
        <v>2.0952728999999999</v>
      </c>
      <c r="J16" s="121"/>
    </row>
    <row r="17" spans="1:10" ht="45">
      <c r="A17" s="4"/>
      <c r="B17" s="226">
        <v>96557</v>
      </c>
      <c r="C17" s="226" t="s">
        <v>25</v>
      </c>
      <c r="D17" s="133" t="s">
        <v>93</v>
      </c>
      <c r="E17" s="259" t="s">
        <v>69</v>
      </c>
      <c r="F17" s="121">
        <f>0.68/20</f>
        <v>3.4000000000000002E-2</v>
      </c>
      <c r="G17" s="231">
        <v>637.87</v>
      </c>
      <c r="H17" s="121">
        <f t="shared" si="0"/>
        <v>790.32092999999998</v>
      </c>
      <c r="I17" s="121">
        <f t="shared" si="1"/>
        <v>26.870911620000001</v>
      </c>
      <c r="J17" s="121"/>
    </row>
    <row r="18" spans="1:10" ht="45">
      <c r="A18" s="4"/>
      <c r="B18" s="226">
        <v>103318</v>
      </c>
      <c r="C18" s="226" t="s">
        <v>25</v>
      </c>
      <c r="D18" s="173" t="s">
        <v>699</v>
      </c>
      <c r="E18" s="259" t="s">
        <v>44</v>
      </c>
      <c r="F18" s="121">
        <f>1/20</f>
        <v>0.05</v>
      </c>
      <c r="G18" s="231">
        <v>109.75</v>
      </c>
      <c r="H18" s="121">
        <f t="shared" si="0"/>
        <v>135.98024999999998</v>
      </c>
      <c r="I18" s="121">
        <f t="shared" si="1"/>
        <v>6.7990124999999999</v>
      </c>
      <c r="J18" s="121"/>
    </row>
    <row r="19" spans="1:10">
      <c r="A19" s="4"/>
      <c r="B19" s="226" t="s">
        <v>177</v>
      </c>
      <c r="C19" s="226" t="s">
        <v>51</v>
      </c>
      <c r="D19" s="4" t="s">
        <v>178</v>
      </c>
      <c r="E19" s="259" t="s">
        <v>44</v>
      </c>
      <c r="F19" s="121">
        <f>8.1/20</f>
        <v>0.40499999999999997</v>
      </c>
      <c r="G19" s="231">
        <v>14.6</v>
      </c>
      <c r="H19" s="121">
        <f t="shared" si="0"/>
        <v>18.089399999999998</v>
      </c>
      <c r="I19" s="121">
        <f t="shared" si="1"/>
        <v>7.3262069999999984</v>
      </c>
      <c r="J19" s="121"/>
    </row>
    <row r="20" spans="1:10" ht="45">
      <c r="A20" s="4"/>
      <c r="B20" s="226" t="s">
        <v>700</v>
      </c>
      <c r="C20" s="226" t="s">
        <v>51</v>
      </c>
      <c r="D20" s="133" t="s">
        <v>701</v>
      </c>
      <c r="E20" s="259" t="s">
        <v>69</v>
      </c>
      <c r="F20" s="121">
        <f>0.4/20</f>
        <v>0.02</v>
      </c>
      <c r="G20" s="231">
        <v>68.13</v>
      </c>
      <c r="H20" s="121">
        <f t="shared" si="0"/>
        <v>84.413069999999991</v>
      </c>
      <c r="I20" s="121">
        <f t="shared" si="1"/>
        <v>1.6882613999999998</v>
      </c>
      <c r="J20" s="121"/>
    </row>
    <row r="21" spans="1:10">
      <c r="A21" s="4"/>
      <c r="B21" s="226" t="s">
        <v>702</v>
      </c>
      <c r="C21" s="226" t="s">
        <v>696</v>
      </c>
      <c r="D21" s="4" t="s">
        <v>703</v>
      </c>
      <c r="E21" s="259" t="s">
        <v>69</v>
      </c>
      <c r="F21" s="121">
        <f>0.4/20</f>
        <v>0.02</v>
      </c>
      <c r="G21" s="231">
        <v>3864.27</v>
      </c>
      <c r="H21" s="121">
        <f t="shared" si="0"/>
        <v>4787.8305299999993</v>
      </c>
      <c r="I21" s="121">
        <f t="shared" si="1"/>
        <v>95.756610599999988</v>
      </c>
      <c r="J21" s="121"/>
    </row>
    <row r="22" spans="1:10" ht="60">
      <c r="A22" s="4"/>
      <c r="B22" s="226">
        <v>87879</v>
      </c>
      <c r="C22" s="226" t="s">
        <v>25</v>
      </c>
      <c r="D22" s="133" t="s">
        <v>704</v>
      </c>
      <c r="E22" s="259" t="s">
        <v>44</v>
      </c>
      <c r="F22" s="121">
        <f>8.1/20</f>
        <v>0.40499999999999997</v>
      </c>
      <c r="G22" s="231">
        <v>5.1100000000000003</v>
      </c>
      <c r="H22" s="121">
        <f t="shared" si="0"/>
        <v>6.3312900000000001</v>
      </c>
      <c r="I22" s="121">
        <f t="shared" si="1"/>
        <v>2.56417245</v>
      </c>
      <c r="J22" s="121"/>
    </row>
    <row r="23" spans="1:10">
      <c r="A23" s="4"/>
      <c r="B23" s="226" t="s">
        <v>705</v>
      </c>
      <c r="C23" s="226" t="s">
        <v>51</v>
      </c>
      <c r="D23" s="4" t="s">
        <v>706</v>
      </c>
      <c r="E23" s="259" t="s">
        <v>44</v>
      </c>
      <c r="F23" s="121">
        <f>8.1/20</f>
        <v>0.40499999999999997</v>
      </c>
      <c r="G23" s="231">
        <v>28.59</v>
      </c>
      <c r="H23" s="121">
        <f t="shared" si="0"/>
        <v>35.423009999999998</v>
      </c>
      <c r="I23" s="121">
        <f t="shared" si="1"/>
        <v>14.346319049999998</v>
      </c>
      <c r="J23" s="121"/>
    </row>
    <row r="24" spans="1:10">
      <c r="A24" s="4"/>
      <c r="B24" s="259"/>
      <c r="C24" s="259"/>
      <c r="D24" s="4"/>
      <c r="E24" s="259"/>
      <c r="F24" s="121"/>
      <c r="G24" s="134"/>
      <c r="H24" s="121"/>
      <c r="I24" s="122">
        <f>SUM(I13:I23)</f>
        <v>247.91569781999996</v>
      </c>
      <c r="J24" s="121"/>
    </row>
    <row r="25" spans="1:10">
      <c r="A25" s="314"/>
      <c r="B25" s="315"/>
      <c r="C25" s="315"/>
      <c r="D25" s="315"/>
      <c r="E25" s="315"/>
      <c r="F25" s="315"/>
      <c r="G25" s="315"/>
      <c r="H25" s="315"/>
      <c r="I25" s="315"/>
      <c r="J25" s="316"/>
    </row>
    <row r="26" spans="1:10" ht="25.5">
      <c r="A26" s="105" t="s">
        <v>707</v>
      </c>
      <c r="B26" s="125" t="s">
        <v>563</v>
      </c>
      <c r="C26" s="125" t="s">
        <v>116</v>
      </c>
      <c r="D26" s="1" t="s">
        <v>708</v>
      </c>
      <c r="E26" s="226" t="s">
        <v>80</v>
      </c>
      <c r="F26" s="9" t="s">
        <v>709</v>
      </c>
      <c r="G26" s="128" t="s">
        <v>710</v>
      </c>
      <c r="H26" s="128" t="s">
        <v>599</v>
      </c>
      <c r="I26" s="87" t="s">
        <v>695</v>
      </c>
      <c r="J26" s="131"/>
    </row>
    <row r="27" spans="1:10" ht="38.25">
      <c r="A27" s="226"/>
      <c r="B27" s="226">
        <v>89480</v>
      </c>
      <c r="C27" s="226" t="s">
        <v>25</v>
      </c>
      <c r="D27" s="1" t="s">
        <v>711</v>
      </c>
      <c r="E27" s="226" t="s">
        <v>44</v>
      </c>
      <c r="F27" s="121">
        <v>0.86699999999999999</v>
      </c>
      <c r="G27" s="231">
        <v>172.42</v>
      </c>
      <c r="H27" s="121">
        <f>G27*$J$5+G27</f>
        <v>213.62837999999999</v>
      </c>
      <c r="I27" s="121">
        <f>F27*G27</f>
        <v>149.48813999999999</v>
      </c>
      <c r="J27" s="115"/>
    </row>
    <row r="28" spans="1:10" ht="25.5">
      <c r="A28" s="226"/>
      <c r="B28" s="226">
        <v>92269</v>
      </c>
      <c r="C28" s="226" t="s">
        <v>25</v>
      </c>
      <c r="D28" s="1" t="s">
        <v>712</v>
      </c>
      <c r="E28" s="226" t="s">
        <v>44</v>
      </c>
      <c r="F28" s="121">
        <v>0.15</v>
      </c>
      <c r="G28" s="231">
        <v>137.61000000000001</v>
      </c>
      <c r="H28" s="121">
        <f>G28*$J$5+G28</f>
        <v>170.49879000000001</v>
      </c>
      <c r="I28" s="121">
        <f>F28*G28</f>
        <v>20.641500000000001</v>
      </c>
      <c r="J28" s="115"/>
    </row>
    <row r="29" spans="1:10" ht="38.25">
      <c r="A29" s="226"/>
      <c r="B29" s="226">
        <v>92762</v>
      </c>
      <c r="C29" s="226" t="s">
        <v>25</v>
      </c>
      <c r="D29" s="1" t="s">
        <v>110</v>
      </c>
      <c r="E29" s="259" t="s">
        <v>130</v>
      </c>
      <c r="F29" s="121">
        <v>1.04</v>
      </c>
      <c r="G29" s="231">
        <v>9.6300000000000008</v>
      </c>
      <c r="H29" s="121">
        <f>G29*$J$5+G29</f>
        <v>11.931570000000001</v>
      </c>
      <c r="I29" s="121">
        <f>F29*G29</f>
        <v>10.015200000000002</v>
      </c>
      <c r="J29" s="115"/>
    </row>
    <row r="30" spans="1:10" ht="38.25">
      <c r="A30" s="226"/>
      <c r="B30" s="226">
        <v>103672</v>
      </c>
      <c r="C30" s="226" t="s">
        <v>25</v>
      </c>
      <c r="D30" s="1" t="s">
        <v>713</v>
      </c>
      <c r="E30" s="259" t="s">
        <v>69</v>
      </c>
      <c r="F30" s="121">
        <v>1.2999999999999999E-2</v>
      </c>
      <c r="G30" s="231">
        <v>588.4</v>
      </c>
      <c r="H30" s="121">
        <f>G30*$J$5+G30</f>
        <v>729.02760000000001</v>
      </c>
      <c r="I30" s="121">
        <f>F30*G30</f>
        <v>7.6491999999999996</v>
      </c>
      <c r="J30" s="115"/>
    </row>
    <row r="31" spans="1:10">
      <c r="A31" s="226"/>
      <c r="B31" s="226"/>
      <c r="C31" s="226"/>
      <c r="D31" s="1"/>
      <c r="E31" s="226"/>
      <c r="F31" s="9"/>
      <c r="G31" s="128"/>
      <c r="H31" s="128"/>
      <c r="I31" s="122">
        <f>SUM(I27:I30)</f>
        <v>187.79404</v>
      </c>
      <c r="J31" s="115"/>
    </row>
    <row r="32" spans="1:10">
      <c r="A32" s="257"/>
      <c r="B32" s="257"/>
      <c r="C32" s="257"/>
      <c r="D32" s="257"/>
      <c r="E32" s="257"/>
      <c r="F32" s="257"/>
      <c r="G32" s="257"/>
      <c r="H32" s="257"/>
      <c r="I32" s="257"/>
      <c r="J32" s="257"/>
    </row>
    <row r="33" spans="4:10">
      <c r="F33" s="240"/>
      <c r="G33" s="240"/>
      <c r="H33" s="240"/>
      <c r="I33" s="240"/>
    </row>
    <row r="34" spans="4:10">
      <c r="F34" s="240"/>
      <c r="G34" s="240"/>
      <c r="H34" s="240"/>
      <c r="I34" s="240"/>
    </row>
    <row r="35" spans="4:10">
      <c r="F35" s="240"/>
      <c r="G35" s="240"/>
      <c r="H35" s="240"/>
      <c r="I35" s="240"/>
    </row>
    <row r="36" spans="4:10" ht="15.75">
      <c r="F36" s="240"/>
      <c r="G36" s="240"/>
      <c r="H36" s="261" t="s">
        <v>585</v>
      </c>
      <c r="I36" s="261"/>
      <c r="J36" s="261"/>
    </row>
    <row r="37" spans="4:10">
      <c r="F37" s="240"/>
      <c r="G37" s="240"/>
      <c r="H37" s="240"/>
      <c r="I37" s="240"/>
    </row>
    <row r="38" spans="4:10" ht="15.75">
      <c r="D38" s="261" t="s">
        <v>586</v>
      </c>
      <c r="E38" s="261"/>
      <c r="F38" s="261"/>
      <c r="G38" s="240"/>
      <c r="H38" s="240"/>
      <c r="I38" s="240"/>
    </row>
    <row r="39" spans="4:10" ht="15.75">
      <c r="D39" s="261" t="s">
        <v>587</v>
      </c>
      <c r="E39" s="274"/>
      <c r="F39" s="274"/>
      <c r="G39" s="240"/>
      <c r="H39" s="240"/>
      <c r="I39" s="240"/>
    </row>
    <row r="40" spans="4:10" ht="15.75">
      <c r="D40" s="261" t="s">
        <v>588</v>
      </c>
      <c r="E40" s="261"/>
      <c r="F40" s="261"/>
      <c r="G40" s="240"/>
      <c r="H40" s="240"/>
      <c r="I40" s="240"/>
    </row>
    <row r="41" spans="4:10" ht="15.75">
      <c r="D41" s="261" t="s">
        <v>589</v>
      </c>
      <c r="E41" s="261"/>
      <c r="F41" s="261"/>
      <c r="G41" s="240"/>
      <c r="H41" s="240"/>
      <c r="I41" s="240"/>
    </row>
    <row r="42" spans="4:10" ht="15.75">
      <c r="D42" s="261" t="s">
        <v>590</v>
      </c>
      <c r="E42" s="261"/>
      <c r="F42" s="261"/>
      <c r="G42" s="240"/>
      <c r="H42" s="240"/>
      <c r="I42" s="240"/>
    </row>
    <row r="43" spans="4:10">
      <c r="F43" s="240"/>
      <c r="G43" s="240"/>
      <c r="H43" s="240"/>
      <c r="I43" s="240"/>
    </row>
  </sheetData>
  <mergeCells count="16">
    <mergeCell ref="D40:F40"/>
    <mergeCell ref="D41:F41"/>
    <mergeCell ref="D42:F42"/>
    <mergeCell ref="A11:J11"/>
    <mergeCell ref="D38:F38"/>
    <mergeCell ref="A25:J25"/>
    <mergeCell ref="C6:H6"/>
    <mergeCell ref="I6:I8"/>
    <mergeCell ref="C7:H7"/>
    <mergeCell ref="H36:J36"/>
    <mergeCell ref="D39:F39"/>
    <mergeCell ref="A1:J1"/>
    <mergeCell ref="C2:H3"/>
    <mergeCell ref="I2:I4"/>
    <mergeCell ref="C4:F4"/>
    <mergeCell ref="C5:H5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D0049-B46C-4AA8-886D-B17E26ACFF41}">
  <dimension ref="A1:J26"/>
  <sheetViews>
    <sheetView view="pageBreakPreview" zoomScale="90" zoomScaleNormal="100" zoomScaleSheetLayoutView="90" workbookViewId="0">
      <selection activeCell="M5" sqref="M5"/>
    </sheetView>
  </sheetViews>
  <sheetFormatPr defaultRowHeight="15"/>
  <cols>
    <col min="2" max="2" width="13.85546875" bestFit="1" customWidth="1"/>
    <col min="4" max="4" width="61.5703125" customWidth="1"/>
    <col min="7" max="8" width="12.140625" bestFit="1" customWidth="1"/>
    <col min="9" max="9" width="21.42578125" customWidth="1"/>
    <col min="10" max="10" width="14.28515625" bestFit="1" customWidth="1"/>
  </cols>
  <sheetData>
    <row r="1" spans="1:10" ht="18.75" thickBot="1">
      <c r="A1" s="278" t="s">
        <v>714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0" ht="15" customHeight="1">
      <c r="A2" s="21"/>
      <c r="B2" s="23"/>
      <c r="C2" s="306" t="s">
        <v>1</v>
      </c>
      <c r="D2" s="307"/>
      <c r="E2" s="307"/>
      <c r="F2" s="307"/>
      <c r="G2" s="307"/>
      <c r="H2" s="308"/>
      <c r="I2" s="284" t="s">
        <v>2</v>
      </c>
      <c r="J2" s="19" t="s">
        <v>3</v>
      </c>
    </row>
    <row r="3" spans="1:10" ht="15.75" thickBot="1">
      <c r="A3" s="10"/>
      <c r="B3" s="24"/>
      <c r="C3" s="309"/>
      <c r="D3" s="318"/>
      <c r="E3" s="318"/>
      <c r="F3" s="318"/>
      <c r="G3" s="318"/>
      <c r="H3" s="311"/>
      <c r="I3" s="285"/>
      <c r="J3" s="11" t="s">
        <v>4</v>
      </c>
    </row>
    <row r="4" spans="1:10">
      <c r="A4" s="10"/>
      <c r="B4" s="233"/>
      <c r="C4" s="319"/>
      <c r="D4" s="320"/>
      <c r="E4" s="320"/>
      <c r="F4" s="320"/>
      <c r="G4" s="89"/>
      <c r="H4" s="234"/>
      <c r="I4" s="286"/>
      <c r="J4" s="11" t="s">
        <v>5</v>
      </c>
    </row>
    <row r="5" spans="1:10">
      <c r="A5" s="12"/>
      <c r="B5" s="233"/>
      <c r="C5" s="321" t="s">
        <v>715</v>
      </c>
      <c r="D5" s="322"/>
      <c r="E5" s="322"/>
      <c r="F5" s="322"/>
      <c r="G5" s="322"/>
      <c r="H5" s="323"/>
      <c r="I5" s="30" t="s">
        <v>7</v>
      </c>
      <c r="J5" s="13">
        <f>'COMPOSIÇÃO DE BDI'!G23</f>
        <v>0.23899999999999999</v>
      </c>
    </row>
    <row r="6" spans="1:10">
      <c r="A6" s="12"/>
      <c r="B6" s="233"/>
      <c r="C6" s="321" t="s">
        <v>716</v>
      </c>
      <c r="D6" s="322"/>
      <c r="E6" s="322"/>
      <c r="F6" s="322"/>
      <c r="G6" s="322"/>
      <c r="H6" s="323"/>
      <c r="I6" s="282" t="s">
        <v>9</v>
      </c>
      <c r="J6" s="13">
        <v>1.2823</v>
      </c>
    </row>
    <row r="7" spans="1:10">
      <c r="A7" s="12"/>
      <c r="B7" s="233"/>
      <c r="C7" s="321" t="s">
        <v>717</v>
      </c>
      <c r="D7" s="322"/>
      <c r="E7" s="322"/>
      <c r="F7" s="322"/>
      <c r="G7" s="322"/>
      <c r="H7" s="323"/>
      <c r="I7" s="283"/>
      <c r="J7" s="13">
        <v>1.1548</v>
      </c>
    </row>
    <row r="8" spans="1:10" ht="15.75" thickBot="1">
      <c r="A8" s="12"/>
      <c r="B8" s="233"/>
      <c r="C8" s="92"/>
      <c r="D8" s="93"/>
      <c r="E8" s="93"/>
      <c r="F8" s="26"/>
      <c r="G8" s="94"/>
      <c r="H8" s="235"/>
      <c r="I8" s="283"/>
      <c r="J8" s="50">
        <v>1.1822999999999999</v>
      </c>
    </row>
    <row r="9" spans="1:10" ht="15.75" thickBot="1">
      <c r="A9" s="236"/>
      <c r="B9" s="237"/>
      <c r="I9" s="237"/>
      <c r="J9" s="238"/>
    </row>
    <row r="10" spans="1:10" ht="26.25" thickBot="1">
      <c r="A10" s="14" t="s">
        <v>11</v>
      </c>
      <c r="B10" s="15" t="s">
        <v>13</v>
      </c>
      <c r="C10" s="15" t="s">
        <v>12</v>
      </c>
      <c r="D10" s="15" t="s">
        <v>14</v>
      </c>
      <c r="E10" s="15" t="s">
        <v>15</v>
      </c>
      <c r="F10" s="16" t="s">
        <v>16</v>
      </c>
      <c r="G10" s="17" t="s">
        <v>17</v>
      </c>
      <c r="H10" s="17" t="s">
        <v>18</v>
      </c>
      <c r="I10" s="17" t="s">
        <v>19</v>
      </c>
      <c r="J10" s="18" t="s">
        <v>20</v>
      </c>
    </row>
    <row r="11" spans="1:10">
      <c r="A11" s="317"/>
      <c r="B11" s="317"/>
      <c r="C11" s="317"/>
      <c r="D11" s="317"/>
      <c r="E11" s="317"/>
      <c r="F11" s="317"/>
      <c r="G11" s="317"/>
      <c r="H11" s="317"/>
      <c r="I11" s="317"/>
      <c r="J11" s="317"/>
    </row>
    <row r="12" spans="1:10">
      <c r="A12" s="226">
        <v>1</v>
      </c>
      <c r="B12" s="125" t="s">
        <v>573</v>
      </c>
      <c r="C12" s="125" t="s">
        <v>572</v>
      </c>
      <c r="D12" s="133" t="s">
        <v>689</v>
      </c>
      <c r="E12" s="226"/>
      <c r="F12" s="9"/>
      <c r="G12" s="128"/>
      <c r="H12" s="128"/>
      <c r="I12" s="87"/>
      <c r="J12" s="115"/>
    </row>
    <row r="13" spans="1:10">
      <c r="A13" s="4"/>
      <c r="B13" s="259"/>
      <c r="C13" s="259"/>
      <c r="D13" s="4" t="s">
        <v>718</v>
      </c>
      <c r="E13" s="259"/>
      <c r="F13" s="121"/>
      <c r="G13" s="87">
        <v>101.7</v>
      </c>
      <c r="H13" s="121"/>
      <c r="I13" s="239">
        <f>(G13+G14+G15)/3</f>
        <v>105.46999999999998</v>
      </c>
      <c r="J13" s="121"/>
    </row>
    <row r="14" spans="1:10">
      <c r="A14" s="4"/>
      <c r="B14" s="259"/>
      <c r="C14" s="259"/>
      <c r="D14" s="4" t="s">
        <v>719</v>
      </c>
      <c r="E14" s="259"/>
      <c r="F14" s="121"/>
      <c r="G14" s="87">
        <v>104.81</v>
      </c>
      <c r="H14" s="121"/>
      <c r="I14" s="121"/>
      <c r="J14" s="121"/>
    </row>
    <row r="15" spans="1:10">
      <c r="A15" s="4"/>
      <c r="B15" s="259"/>
      <c r="C15" s="259"/>
      <c r="D15" s="4" t="s">
        <v>720</v>
      </c>
      <c r="E15" s="259"/>
      <c r="F15" s="121"/>
      <c r="G15" s="87">
        <v>109.9</v>
      </c>
      <c r="H15" s="121"/>
      <c r="I15" s="121"/>
      <c r="J15" s="121"/>
    </row>
    <row r="16" spans="1:10">
      <c r="C16" s="132"/>
    </row>
    <row r="19" spans="4:9" ht="15.75">
      <c r="F19" s="240"/>
      <c r="G19" s="240"/>
      <c r="H19" s="240" t="s">
        <v>585</v>
      </c>
      <c r="I19" s="2"/>
    </row>
    <row r="20" spans="4:9">
      <c r="F20" s="240"/>
      <c r="G20" s="240"/>
      <c r="H20" s="240"/>
      <c r="I20" s="240"/>
    </row>
    <row r="21" spans="4:9" ht="15.75">
      <c r="D21" s="261" t="s">
        <v>586</v>
      </c>
      <c r="E21" s="261"/>
      <c r="F21" s="261"/>
      <c r="G21" s="240"/>
      <c r="H21" s="240"/>
      <c r="I21" s="240"/>
    </row>
    <row r="22" spans="4:9" ht="15.75">
      <c r="D22" s="261" t="s">
        <v>587</v>
      </c>
      <c r="E22" s="274"/>
      <c r="F22" s="274"/>
      <c r="G22" s="240"/>
      <c r="H22" s="240"/>
      <c r="I22" s="240"/>
    </row>
    <row r="23" spans="4:9" ht="15.75">
      <c r="D23" s="261" t="s">
        <v>588</v>
      </c>
      <c r="E23" s="261"/>
      <c r="F23" s="261"/>
      <c r="G23" s="240"/>
      <c r="H23" s="240"/>
      <c r="I23" s="240"/>
    </row>
    <row r="24" spans="4:9" ht="15.75">
      <c r="D24" s="261" t="s">
        <v>589</v>
      </c>
      <c r="E24" s="261"/>
      <c r="F24" s="261"/>
      <c r="G24" s="240"/>
      <c r="H24" s="240"/>
      <c r="I24" s="240"/>
    </row>
    <row r="25" spans="4:9" ht="15.75">
      <c r="D25" s="261" t="s">
        <v>590</v>
      </c>
      <c r="E25" s="261"/>
      <c r="F25" s="261"/>
      <c r="G25" s="240"/>
      <c r="H25" s="240"/>
      <c r="I25" s="240"/>
    </row>
    <row r="26" spans="4:9">
      <c r="F26" s="240"/>
      <c r="G26" s="240"/>
      <c r="H26" s="240"/>
      <c r="I26" s="240"/>
    </row>
  </sheetData>
  <mergeCells count="14">
    <mergeCell ref="D25:F25"/>
    <mergeCell ref="A1:J1"/>
    <mergeCell ref="C2:H3"/>
    <mergeCell ref="I2:I4"/>
    <mergeCell ref="C4:F4"/>
    <mergeCell ref="C5:H5"/>
    <mergeCell ref="C6:H6"/>
    <mergeCell ref="I6:I8"/>
    <mergeCell ref="C7:H7"/>
    <mergeCell ref="A11:J11"/>
    <mergeCell ref="D21:F21"/>
    <mergeCell ref="D22:F22"/>
    <mergeCell ref="D23:F23"/>
    <mergeCell ref="D24:F24"/>
  </mergeCells>
  <pageMargins left="0.511811024" right="0.511811024" top="0.78740157499999996" bottom="0.78740157499999996" header="0.31496062000000002" footer="0.31496062000000002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7DD6-B9BB-4C45-B655-08FE6E2F668C}">
  <sheetPr>
    <pageSetUpPr fitToPage="1"/>
  </sheetPr>
  <dimension ref="A1:AN71"/>
  <sheetViews>
    <sheetView showGridLines="0" view="pageBreakPreview" zoomScale="66" zoomScaleNormal="100" zoomScaleSheetLayoutView="66" workbookViewId="0">
      <selection activeCell="AL63" sqref="AL63"/>
    </sheetView>
  </sheetViews>
  <sheetFormatPr defaultRowHeight="15"/>
  <cols>
    <col min="1" max="1" width="17.140625" customWidth="1"/>
    <col min="2" max="2" width="50.7109375" customWidth="1"/>
    <col min="3" max="3" width="14" bestFit="1" customWidth="1"/>
    <col min="4" max="4" width="9.5703125" bestFit="1" customWidth="1"/>
    <col min="5" max="5" width="13.42578125" bestFit="1" customWidth="1"/>
    <col min="7" max="7" width="14.5703125" bestFit="1" customWidth="1"/>
    <col min="9" max="9" width="14.5703125" bestFit="1" customWidth="1"/>
    <col min="10" max="10" width="9.140625" customWidth="1"/>
    <col min="11" max="11" width="13.42578125" bestFit="1" customWidth="1"/>
    <col min="13" max="13" width="15.28515625" bestFit="1" customWidth="1"/>
    <col min="15" max="15" width="15.28515625" bestFit="1" customWidth="1"/>
    <col min="17" max="17" width="15.28515625" bestFit="1" customWidth="1"/>
    <col min="19" max="19" width="15.28515625" bestFit="1" customWidth="1"/>
    <col min="21" max="21" width="15.28515625" bestFit="1" customWidth="1"/>
    <col min="23" max="23" width="15.28515625" bestFit="1" customWidth="1"/>
    <col min="25" max="25" width="15.28515625" bestFit="1" customWidth="1"/>
    <col min="27" max="27" width="15.28515625" bestFit="1" customWidth="1"/>
    <col min="29" max="29" width="15.28515625" bestFit="1" customWidth="1"/>
    <col min="31" max="31" width="15.28515625" bestFit="1" customWidth="1"/>
    <col min="33" max="33" width="15.28515625" bestFit="1" customWidth="1"/>
    <col min="35" max="35" width="15.28515625" bestFit="1" customWidth="1"/>
    <col min="37" max="37" width="16.7109375" customWidth="1"/>
    <col min="39" max="39" width="16.7109375" bestFit="1" customWidth="1"/>
  </cols>
  <sheetData>
    <row r="1" spans="1:40" ht="26.25" customHeight="1" thickBot="1">
      <c r="A1" s="278" t="s">
        <v>721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80"/>
    </row>
    <row r="2" spans="1:40" ht="15" customHeight="1">
      <c r="A2" s="21"/>
      <c r="B2" s="306" t="s">
        <v>1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8"/>
    </row>
    <row r="3" spans="1:40" ht="15.75" customHeight="1" thickBot="1">
      <c r="A3" s="10"/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6"/>
    </row>
    <row r="4" spans="1:40">
      <c r="A4" s="10"/>
      <c r="B4" s="38"/>
      <c r="C4" s="31"/>
      <c r="D4" s="31"/>
      <c r="E4" s="31"/>
      <c r="F4" s="31"/>
      <c r="G4" s="31"/>
      <c r="H4" s="32"/>
      <c r="I4" s="36"/>
      <c r="J4" s="32"/>
      <c r="K4" s="3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7"/>
    </row>
    <row r="5" spans="1:40">
      <c r="A5" s="12"/>
      <c r="B5" s="275" t="s">
        <v>6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7"/>
    </row>
    <row r="6" spans="1:40">
      <c r="A6" s="12"/>
      <c r="B6" s="275" t="s">
        <v>8</v>
      </c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7"/>
    </row>
    <row r="7" spans="1:40">
      <c r="A7" s="12"/>
      <c r="B7" s="275" t="s">
        <v>10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7"/>
    </row>
    <row r="8" spans="1:40" ht="18" customHeight="1" thickBot="1">
      <c r="A8" s="22"/>
      <c r="B8" s="39"/>
      <c r="C8" s="25"/>
      <c r="D8" s="25"/>
      <c r="E8" s="25"/>
      <c r="F8" s="26"/>
      <c r="G8" s="34"/>
      <c r="H8" s="34"/>
      <c r="I8" s="37"/>
      <c r="J8" s="34"/>
      <c r="K8" s="37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9"/>
    </row>
    <row r="9" spans="1:40" ht="15.75" thickBot="1"/>
    <row r="10" spans="1:40">
      <c r="A10" s="344" t="s">
        <v>11</v>
      </c>
      <c r="B10" s="346" t="s">
        <v>14</v>
      </c>
      <c r="C10" s="348" t="s">
        <v>722</v>
      </c>
      <c r="D10" s="331"/>
      <c r="E10" s="330" t="s">
        <v>723</v>
      </c>
      <c r="F10" s="331"/>
      <c r="G10" s="330" t="s">
        <v>724</v>
      </c>
      <c r="H10" s="331"/>
      <c r="I10" s="330" t="s">
        <v>725</v>
      </c>
      <c r="J10" s="331"/>
      <c r="K10" s="330" t="s">
        <v>726</v>
      </c>
      <c r="L10" s="331"/>
      <c r="M10" s="330" t="s">
        <v>727</v>
      </c>
      <c r="N10" s="331"/>
      <c r="O10" s="332" t="s">
        <v>728</v>
      </c>
      <c r="P10" s="337"/>
      <c r="Q10" s="332" t="s">
        <v>729</v>
      </c>
      <c r="R10" s="337"/>
      <c r="S10" s="332" t="s">
        <v>730</v>
      </c>
      <c r="T10" s="337"/>
      <c r="U10" s="332" t="s">
        <v>731</v>
      </c>
      <c r="V10" s="337"/>
      <c r="W10" s="332" t="s">
        <v>732</v>
      </c>
      <c r="X10" s="337"/>
      <c r="Y10" s="332" t="s">
        <v>733</v>
      </c>
      <c r="Z10" s="333"/>
      <c r="AA10" s="328" t="s">
        <v>734</v>
      </c>
      <c r="AB10" s="329"/>
      <c r="AC10" s="328" t="s">
        <v>735</v>
      </c>
      <c r="AD10" s="329"/>
      <c r="AE10" s="328" t="s">
        <v>736</v>
      </c>
      <c r="AF10" s="329"/>
      <c r="AG10" s="328" t="s">
        <v>737</v>
      </c>
      <c r="AH10" s="329"/>
      <c r="AI10" s="328" t="s">
        <v>738</v>
      </c>
      <c r="AJ10" s="329"/>
      <c r="AK10" s="328" t="s">
        <v>739</v>
      </c>
      <c r="AL10" s="343"/>
      <c r="AM10" s="324" t="s">
        <v>599</v>
      </c>
      <c r="AN10" s="326" t="s">
        <v>740</v>
      </c>
    </row>
    <row r="11" spans="1:40" ht="15.75" thickBot="1">
      <c r="A11" s="345"/>
      <c r="B11" s="347"/>
      <c r="C11" s="142" t="s">
        <v>741</v>
      </c>
      <c r="D11" s="143" t="s">
        <v>740</v>
      </c>
      <c r="E11" s="143" t="s">
        <v>741</v>
      </c>
      <c r="F11" s="143" t="s">
        <v>740</v>
      </c>
      <c r="G11" s="143" t="s">
        <v>741</v>
      </c>
      <c r="H11" s="143" t="s">
        <v>740</v>
      </c>
      <c r="I11" s="143" t="s">
        <v>741</v>
      </c>
      <c r="J11" s="143" t="s">
        <v>740</v>
      </c>
      <c r="K11" s="143" t="s">
        <v>741</v>
      </c>
      <c r="L11" s="143" t="s">
        <v>740</v>
      </c>
      <c r="M11" s="143" t="s">
        <v>741</v>
      </c>
      <c r="N11" s="143" t="s">
        <v>740</v>
      </c>
      <c r="O11" s="144" t="s">
        <v>741</v>
      </c>
      <c r="P11" s="144" t="s">
        <v>740</v>
      </c>
      <c r="Q11" s="144" t="s">
        <v>741</v>
      </c>
      <c r="R11" s="144" t="s">
        <v>740</v>
      </c>
      <c r="S11" s="144" t="s">
        <v>741</v>
      </c>
      <c r="T11" s="144" t="s">
        <v>740</v>
      </c>
      <c r="U11" s="144" t="s">
        <v>741</v>
      </c>
      <c r="V11" s="144" t="s">
        <v>740</v>
      </c>
      <c r="W11" s="144" t="s">
        <v>741</v>
      </c>
      <c r="X11" s="144" t="s">
        <v>740</v>
      </c>
      <c r="Y11" s="144" t="s">
        <v>741</v>
      </c>
      <c r="Z11" s="145" t="s">
        <v>740</v>
      </c>
      <c r="AA11" s="83" t="s">
        <v>741</v>
      </c>
      <c r="AB11" s="83" t="s">
        <v>740</v>
      </c>
      <c r="AC11" s="83" t="s">
        <v>741</v>
      </c>
      <c r="AD11" s="83" t="s">
        <v>740</v>
      </c>
      <c r="AE11" s="83" t="s">
        <v>741</v>
      </c>
      <c r="AF11" s="83" t="s">
        <v>740</v>
      </c>
      <c r="AG11" s="83" t="s">
        <v>741</v>
      </c>
      <c r="AH11" s="83" t="s">
        <v>740</v>
      </c>
      <c r="AI11" s="83" t="s">
        <v>741</v>
      </c>
      <c r="AJ11" s="83" t="s">
        <v>740</v>
      </c>
      <c r="AK11" s="83" t="s">
        <v>741</v>
      </c>
      <c r="AL11" s="84" t="s">
        <v>740</v>
      </c>
      <c r="AM11" s="325"/>
      <c r="AN11" s="327"/>
    </row>
    <row r="12" spans="1:40" ht="15.75" thickBot="1">
      <c r="A12" s="349"/>
      <c r="B12" s="350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350"/>
      <c r="AL12" s="350"/>
      <c r="AM12" s="350"/>
      <c r="AN12" s="351"/>
    </row>
    <row r="13" spans="1:40">
      <c r="A13" s="40">
        <v>1</v>
      </c>
      <c r="B13" s="41" t="str">
        <f>'PLANILHA ORÇAMENTÁRIA'!D11</f>
        <v>ADMINISTRAÇÃO LOCAL DE OBRAS</v>
      </c>
      <c r="C13" s="42"/>
      <c r="D13" s="43"/>
      <c r="E13" s="42"/>
      <c r="F13" s="43"/>
      <c r="G13" s="42"/>
      <c r="H13" s="43"/>
      <c r="I13" s="42"/>
      <c r="J13" s="43"/>
      <c r="K13" s="42"/>
      <c r="L13" s="43"/>
      <c r="M13" s="42"/>
      <c r="N13" s="43"/>
      <c r="O13" s="42"/>
      <c r="P13" s="43"/>
      <c r="Q13" s="42"/>
      <c r="R13" s="43"/>
      <c r="S13" s="42"/>
      <c r="T13" s="43"/>
      <c r="U13" s="42"/>
      <c r="V13" s="43"/>
      <c r="W13" s="42"/>
      <c r="X13" s="43"/>
      <c r="Y13" s="42"/>
      <c r="Z13" s="43"/>
      <c r="AA13" s="42"/>
      <c r="AB13" s="43"/>
      <c r="AC13" s="42"/>
      <c r="AD13" s="43"/>
      <c r="AE13" s="42"/>
      <c r="AF13" s="43"/>
      <c r="AG13" s="42"/>
      <c r="AH13" s="43"/>
      <c r="AI13" s="42"/>
      <c r="AJ13" s="43"/>
      <c r="AK13" s="42"/>
      <c r="AL13" s="78"/>
      <c r="AM13" s="67">
        <f>'PLANILHA ORÇAMENTÁRIA'!I11</f>
        <v>665195.54908799985</v>
      </c>
      <c r="AN13" s="68">
        <f>AM13/AM$62</f>
        <v>0.16457275450543013</v>
      </c>
    </row>
    <row r="14" spans="1:40">
      <c r="A14" s="141" t="s">
        <v>22</v>
      </c>
      <c r="B14" s="4" t="str">
        <f>'PLANILHA ORÇAMENTÁRIA'!D12</f>
        <v>EQUIPE ADMINISTRATIVA - OBRA</v>
      </c>
      <c r="C14" s="61">
        <f>D14*AM14</f>
        <v>27985.293594719999</v>
      </c>
      <c r="D14" s="62">
        <v>5.6500000000000002E-2</v>
      </c>
      <c r="E14" s="61">
        <f>F14*AM14</f>
        <v>27489.978663839996</v>
      </c>
      <c r="F14" s="62">
        <v>5.5500000000000001E-2</v>
      </c>
      <c r="G14" s="61">
        <f>H14*AM14</f>
        <v>27489.978663839996</v>
      </c>
      <c r="H14" s="62">
        <v>5.5500000000000001E-2</v>
      </c>
      <c r="I14" s="61">
        <f>J14*AM14</f>
        <v>27489.978663839996</v>
      </c>
      <c r="J14" s="62">
        <v>5.5500000000000001E-2</v>
      </c>
      <c r="K14" s="61">
        <f>L14*AM14</f>
        <v>27489.978663839996</v>
      </c>
      <c r="L14" s="62">
        <v>5.5500000000000001E-2</v>
      </c>
      <c r="M14" s="61">
        <f>N14*AM14</f>
        <v>27489.978663839996</v>
      </c>
      <c r="N14" s="62">
        <v>5.5500000000000001E-2</v>
      </c>
      <c r="O14" s="61">
        <f>P14*AM14</f>
        <v>27489.978663839996</v>
      </c>
      <c r="P14" s="62">
        <v>5.5500000000000001E-2</v>
      </c>
      <c r="Q14" s="61">
        <f>R14*AM14</f>
        <v>27489.978663839996</v>
      </c>
      <c r="R14" s="62">
        <v>5.5500000000000001E-2</v>
      </c>
      <c r="S14" s="61">
        <f>T14*AM14</f>
        <v>27489.978663839996</v>
      </c>
      <c r="T14" s="62">
        <v>5.5500000000000001E-2</v>
      </c>
      <c r="U14" s="61">
        <f>V14*AM14</f>
        <v>27489.978663839996</v>
      </c>
      <c r="V14" s="62">
        <v>5.5500000000000001E-2</v>
      </c>
      <c r="W14" s="61">
        <f>X14*AM14</f>
        <v>27489.978663839996</v>
      </c>
      <c r="X14" s="62">
        <v>5.5500000000000001E-2</v>
      </c>
      <c r="Y14" s="61">
        <f>Z14*AM14</f>
        <v>27489.978663839996</v>
      </c>
      <c r="Z14" s="62">
        <v>5.5500000000000001E-2</v>
      </c>
      <c r="AA14" s="61">
        <f>AB14*AM14</f>
        <v>27489.978663839996</v>
      </c>
      <c r="AB14" s="62">
        <v>5.5500000000000001E-2</v>
      </c>
      <c r="AC14" s="61">
        <f>AD14*AM14</f>
        <v>27489.978663839996</v>
      </c>
      <c r="AD14" s="62">
        <v>5.5500000000000001E-2</v>
      </c>
      <c r="AE14" s="61">
        <f>AF14*AM14</f>
        <v>27489.978663839996</v>
      </c>
      <c r="AF14" s="62">
        <v>5.5500000000000001E-2</v>
      </c>
      <c r="AG14" s="61">
        <f>AH14*AM14</f>
        <v>27489.978663839996</v>
      </c>
      <c r="AH14" s="62">
        <v>5.5500000000000001E-2</v>
      </c>
      <c r="AI14" s="61">
        <f>AJ14*AM14</f>
        <v>27489.978663839996</v>
      </c>
      <c r="AJ14" s="62">
        <v>5.5500000000000001E-2</v>
      </c>
      <c r="AK14" s="61">
        <f>AL14*AM14</f>
        <v>27489.978663839996</v>
      </c>
      <c r="AL14" s="62">
        <v>5.5500000000000001E-2</v>
      </c>
      <c r="AM14" s="5">
        <f>'PLANILHA ORÇAMENTÁRIA'!I12</f>
        <v>495314.93087999994</v>
      </c>
      <c r="AN14" s="6">
        <f>AM14/AM$62</f>
        <v>0.12254342746933281</v>
      </c>
    </row>
    <row r="15" spans="1:40" s="60" customFormat="1" ht="9" customHeight="1">
      <c r="A15" s="54"/>
      <c r="B15" s="55"/>
      <c r="C15" s="52"/>
      <c r="D15" s="53"/>
      <c r="E15" s="52"/>
      <c r="F15" s="53"/>
      <c r="G15" s="52"/>
      <c r="H15" s="53"/>
      <c r="I15" s="52"/>
      <c r="J15" s="53"/>
      <c r="K15" s="52"/>
      <c r="L15" s="53"/>
      <c r="M15" s="52"/>
      <c r="N15" s="53"/>
      <c r="O15" s="52"/>
      <c r="P15" s="53"/>
      <c r="Q15" s="52"/>
      <c r="R15" s="53"/>
      <c r="S15" s="52"/>
      <c r="T15" s="53"/>
      <c r="U15" s="52"/>
      <c r="V15" s="53"/>
      <c r="W15" s="52"/>
      <c r="X15" s="53"/>
      <c r="Y15" s="52"/>
      <c r="Z15" s="53"/>
      <c r="AA15" s="52"/>
      <c r="AB15" s="53"/>
      <c r="AC15" s="52"/>
      <c r="AD15" s="53"/>
      <c r="AE15" s="52"/>
      <c r="AF15" s="53"/>
      <c r="AG15" s="52"/>
      <c r="AH15" s="53"/>
      <c r="AI15" s="52"/>
      <c r="AJ15" s="53"/>
      <c r="AK15" s="52"/>
      <c r="AL15" s="53"/>
      <c r="AM15" s="58"/>
      <c r="AN15" s="59"/>
    </row>
    <row r="16" spans="1:40">
      <c r="A16" s="141" t="s">
        <v>33</v>
      </c>
      <c r="B16" s="4" t="str">
        <f>'PLANILHA ORÇAMENTÁRIA'!D16</f>
        <v>EQUIPE ADMINISTRATIVA - VIGIA</v>
      </c>
      <c r="C16" s="61">
        <f>D16*AM16</f>
        <v>9598.2549287519978</v>
      </c>
      <c r="D16" s="62">
        <v>5.6500000000000002E-2</v>
      </c>
      <c r="E16" s="61">
        <f>F16*AM16</f>
        <v>9428.3743105439989</v>
      </c>
      <c r="F16" s="62">
        <v>5.5500000000000001E-2</v>
      </c>
      <c r="G16" s="61">
        <f>H16*AM16</f>
        <v>9428.3743105439989</v>
      </c>
      <c r="H16" s="62">
        <v>5.5500000000000001E-2</v>
      </c>
      <c r="I16" s="61">
        <f>J16*AM16</f>
        <v>9428.3743105439989</v>
      </c>
      <c r="J16" s="62">
        <v>5.5500000000000001E-2</v>
      </c>
      <c r="K16" s="61">
        <f>L16*AM16</f>
        <v>9428.3743105439989</v>
      </c>
      <c r="L16" s="62">
        <v>5.5500000000000001E-2</v>
      </c>
      <c r="M16" s="61">
        <f>N16*AM16</f>
        <v>9428.3743105439989</v>
      </c>
      <c r="N16" s="62">
        <v>5.5500000000000001E-2</v>
      </c>
      <c r="O16" s="61">
        <f>P16*AM16</f>
        <v>9428.3743105439989</v>
      </c>
      <c r="P16" s="62">
        <v>5.5500000000000001E-2</v>
      </c>
      <c r="Q16" s="61">
        <f>R16*AM16</f>
        <v>9428.3743105439989</v>
      </c>
      <c r="R16" s="62">
        <v>5.5500000000000001E-2</v>
      </c>
      <c r="S16" s="61">
        <f>T16*AM16</f>
        <v>9428.3743105439989</v>
      </c>
      <c r="T16" s="62">
        <v>5.5500000000000001E-2</v>
      </c>
      <c r="U16" s="61">
        <f>V16*AM16</f>
        <v>9428.3743105439989</v>
      </c>
      <c r="V16" s="62">
        <v>5.5500000000000001E-2</v>
      </c>
      <c r="W16" s="61">
        <f>X16*AM16</f>
        <v>9428.3743105439989</v>
      </c>
      <c r="X16" s="62">
        <v>5.5500000000000001E-2</v>
      </c>
      <c r="Y16" s="61">
        <f>Z16*AM16</f>
        <v>9428.3743105439989</v>
      </c>
      <c r="Z16" s="62">
        <v>5.5500000000000001E-2</v>
      </c>
      <c r="AA16" s="61">
        <f>AB16*AM16</f>
        <v>9428.3743105439989</v>
      </c>
      <c r="AB16" s="62">
        <v>5.5500000000000001E-2</v>
      </c>
      <c r="AC16" s="61">
        <f>AD16*AM16</f>
        <v>9428.3743105439989</v>
      </c>
      <c r="AD16" s="62">
        <v>5.5500000000000001E-2</v>
      </c>
      <c r="AE16" s="61">
        <f>AF16*AM16</f>
        <v>9428.3743105439989</v>
      </c>
      <c r="AF16" s="62">
        <v>5.5500000000000001E-2</v>
      </c>
      <c r="AG16" s="61">
        <f>AH16*AM16</f>
        <v>9428.3743105439989</v>
      </c>
      <c r="AH16" s="62">
        <v>5.5500000000000001E-2</v>
      </c>
      <c r="AI16" s="61">
        <f>AJ16*AM16</f>
        <v>9428.3743105439989</v>
      </c>
      <c r="AJ16" s="62">
        <v>5.5500000000000001E-2</v>
      </c>
      <c r="AK16" s="61">
        <f>AL16*AM16</f>
        <v>9428.3743105439989</v>
      </c>
      <c r="AL16" s="62">
        <v>5.5500000000000001E-2</v>
      </c>
      <c r="AM16" s="5">
        <f>'PLANILHA ORÇAMENTÁRIA'!I16</f>
        <v>169880.61820799997</v>
      </c>
      <c r="AN16" s="6">
        <f>AM16/AM$62</f>
        <v>4.2029327036097332E-2</v>
      </c>
    </row>
    <row r="17" spans="1:40" s="60" customFormat="1" ht="9" customHeight="1" thickBot="1">
      <c r="A17" s="54"/>
      <c r="B17" s="55"/>
      <c r="C17" s="52"/>
      <c r="D17" s="53"/>
      <c r="E17" s="52"/>
      <c r="F17" s="53"/>
      <c r="G17" s="52"/>
      <c r="H17" s="53"/>
      <c r="I17" s="52"/>
      <c r="J17" s="53"/>
      <c r="K17" s="52"/>
      <c r="L17" s="53"/>
      <c r="M17" s="52"/>
      <c r="N17" s="53"/>
      <c r="O17" s="52"/>
      <c r="P17" s="53"/>
      <c r="Q17" s="52"/>
      <c r="R17" s="53"/>
      <c r="S17" s="52"/>
      <c r="T17" s="53"/>
      <c r="U17" s="52"/>
      <c r="V17" s="53"/>
      <c r="W17" s="52"/>
      <c r="X17" s="53"/>
      <c r="Y17" s="52"/>
      <c r="Z17" s="53"/>
      <c r="AA17" s="52"/>
      <c r="AB17" s="53"/>
      <c r="AC17" s="52"/>
      <c r="AD17" s="53"/>
      <c r="AE17" s="52"/>
      <c r="AF17" s="53"/>
      <c r="AG17" s="52"/>
      <c r="AH17" s="53"/>
      <c r="AI17" s="52"/>
      <c r="AJ17" s="53"/>
      <c r="AK17" s="52"/>
      <c r="AL17" s="53"/>
      <c r="AM17" s="58"/>
      <c r="AN17" s="59"/>
    </row>
    <row r="18" spans="1:40">
      <c r="A18" s="40">
        <v>2</v>
      </c>
      <c r="B18" s="41" t="str">
        <f>'PLANILHA ORÇAMENTÁRIA'!D19</f>
        <v>SERVIÇOS PRELIMINARES</v>
      </c>
      <c r="C18" s="42"/>
      <c r="D18" s="43"/>
      <c r="E18" s="42"/>
      <c r="F18" s="43"/>
      <c r="G18" s="42"/>
      <c r="H18" s="43"/>
      <c r="I18" s="42"/>
      <c r="J18" s="43"/>
      <c r="K18" s="42"/>
      <c r="L18" s="43"/>
      <c r="M18" s="42"/>
      <c r="N18" s="43"/>
      <c r="O18" s="42"/>
      <c r="P18" s="43"/>
      <c r="Q18" s="42"/>
      <c r="R18" s="43"/>
      <c r="S18" s="42"/>
      <c r="T18" s="43"/>
      <c r="U18" s="42"/>
      <c r="V18" s="43"/>
      <c r="W18" s="42"/>
      <c r="X18" s="43"/>
      <c r="Y18" s="42"/>
      <c r="Z18" s="43"/>
      <c r="AA18" s="42"/>
      <c r="AB18" s="43"/>
      <c r="AC18" s="42"/>
      <c r="AD18" s="43"/>
      <c r="AE18" s="42"/>
      <c r="AF18" s="43"/>
      <c r="AG18" s="42"/>
      <c r="AH18" s="43"/>
      <c r="AI18" s="42"/>
      <c r="AJ18" s="43"/>
      <c r="AK18" s="42"/>
      <c r="AL18" s="78"/>
      <c r="AM18" s="67">
        <f>'PLANILHA ORÇAMENTÁRIA'!I19</f>
        <v>141156.38802404999</v>
      </c>
      <c r="AN18" s="68">
        <f>AM18/AM$62</f>
        <v>3.4922806722030568E-2</v>
      </c>
    </row>
    <row r="19" spans="1:40">
      <c r="A19" s="141" t="s">
        <v>40</v>
      </c>
      <c r="B19" s="4" t="str">
        <f>'PLANILHA ORÇAMENTÁRIA'!D20</f>
        <v>IDENTIFICAÇÃO DA OBRA</v>
      </c>
      <c r="C19" s="61">
        <f>D19*AM19</f>
        <v>3523.7903399999996</v>
      </c>
      <c r="D19" s="62">
        <v>1</v>
      </c>
      <c r="E19" s="56">
        <f>F19*AM19</f>
        <v>0</v>
      </c>
      <c r="F19" s="57">
        <v>0</v>
      </c>
      <c r="G19" s="56">
        <f>H19*AM19</f>
        <v>0</v>
      </c>
      <c r="H19" s="57">
        <v>0</v>
      </c>
      <c r="I19" s="56">
        <f>J19*AM19</f>
        <v>0</v>
      </c>
      <c r="J19" s="57">
        <v>0</v>
      </c>
      <c r="K19" s="56">
        <f>L19*AM19</f>
        <v>0</v>
      </c>
      <c r="L19" s="57">
        <v>0</v>
      </c>
      <c r="M19" s="56">
        <f>N19*AM19</f>
        <v>0</v>
      </c>
      <c r="N19" s="57">
        <v>0</v>
      </c>
      <c r="O19" s="56">
        <f>P19*AM19</f>
        <v>0</v>
      </c>
      <c r="P19" s="57">
        <v>0</v>
      </c>
      <c r="Q19" s="56">
        <f>R19*AM19</f>
        <v>0</v>
      </c>
      <c r="R19" s="57">
        <v>0</v>
      </c>
      <c r="S19" s="56">
        <f>T19*AM19</f>
        <v>0</v>
      </c>
      <c r="T19" s="57">
        <v>0</v>
      </c>
      <c r="U19" s="56">
        <f>V19*AM19</f>
        <v>0</v>
      </c>
      <c r="V19" s="57">
        <v>0</v>
      </c>
      <c r="W19" s="56">
        <f>X19*AM19</f>
        <v>0</v>
      </c>
      <c r="X19" s="57">
        <v>0</v>
      </c>
      <c r="Y19" s="56">
        <f>Z19*AM19</f>
        <v>0</v>
      </c>
      <c r="Z19" s="80">
        <v>0</v>
      </c>
      <c r="AA19" s="56">
        <f>AB19*AM19</f>
        <v>0</v>
      </c>
      <c r="AB19" s="57">
        <v>0</v>
      </c>
      <c r="AC19" s="56">
        <f>AD19*AM19</f>
        <v>0</v>
      </c>
      <c r="AD19" s="57">
        <v>0</v>
      </c>
      <c r="AE19" s="56">
        <f>AF19*AM19</f>
        <v>0</v>
      </c>
      <c r="AF19" s="57">
        <v>0</v>
      </c>
      <c r="AG19" s="56">
        <f>AH19*AM19</f>
        <v>0</v>
      </c>
      <c r="AH19" s="57">
        <v>0</v>
      </c>
      <c r="AI19" s="56">
        <f>AJ19*AM19</f>
        <v>0</v>
      </c>
      <c r="AJ19" s="57">
        <v>0</v>
      </c>
      <c r="AK19" s="56">
        <f>AL19*AM19</f>
        <v>0</v>
      </c>
      <c r="AL19" s="80">
        <v>0</v>
      </c>
      <c r="AM19" s="5">
        <f>'PLANILHA ORÇAMENTÁRIA'!I20</f>
        <v>3523.7903399999996</v>
      </c>
      <c r="AN19" s="6">
        <f>AM19/AM$62</f>
        <v>8.7180361225884788E-4</v>
      </c>
    </row>
    <row r="20" spans="1:40" s="60" customFormat="1" ht="9" customHeight="1">
      <c r="A20" s="54"/>
      <c r="B20" s="55"/>
      <c r="C20" s="52"/>
      <c r="D20" s="53"/>
      <c r="E20" s="56"/>
      <c r="F20" s="57"/>
      <c r="G20" s="56"/>
      <c r="H20" s="57"/>
      <c r="I20" s="56"/>
      <c r="J20" s="57"/>
      <c r="K20" s="56"/>
      <c r="L20" s="57"/>
      <c r="M20" s="56"/>
      <c r="N20" s="57"/>
      <c r="O20" s="56"/>
      <c r="P20" s="57"/>
      <c r="Q20" s="56"/>
      <c r="R20" s="57"/>
      <c r="S20" s="57"/>
      <c r="T20" s="57"/>
      <c r="U20" s="57"/>
      <c r="V20" s="57"/>
      <c r="W20" s="57"/>
      <c r="X20" s="57"/>
      <c r="Y20" s="57"/>
      <c r="Z20" s="57"/>
      <c r="AA20" s="56"/>
      <c r="AB20" s="57"/>
      <c r="AC20" s="56"/>
      <c r="AD20" s="57"/>
      <c r="AE20" s="56"/>
      <c r="AF20" s="57"/>
      <c r="AG20" s="56"/>
      <c r="AH20" s="57"/>
      <c r="AI20" s="56"/>
      <c r="AJ20" s="57"/>
      <c r="AK20" s="56"/>
      <c r="AL20" s="79"/>
      <c r="AM20" s="58"/>
      <c r="AN20" s="59"/>
    </row>
    <row r="21" spans="1:40">
      <c r="A21" s="141" t="s">
        <v>45</v>
      </c>
      <c r="B21" s="4" t="str">
        <f>'PLANILHA ORÇAMENTÁRIA'!D22</f>
        <v>CANTEIRO DE OBRAS</v>
      </c>
      <c r="C21" s="61">
        <f>D21*AM21</f>
        <v>46675.505163000002</v>
      </c>
      <c r="D21" s="62">
        <v>0.5</v>
      </c>
      <c r="E21" s="61">
        <f>F21*AM21</f>
        <v>46675.505163000002</v>
      </c>
      <c r="F21" s="62">
        <v>0.5</v>
      </c>
      <c r="G21" s="56">
        <f>H21*AM21</f>
        <v>0</v>
      </c>
      <c r="H21" s="57">
        <v>0</v>
      </c>
      <c r="I21" s="56">
        <f>J21*AM21</f>
        <v>0</v>
      </c>
      <c r="J21" s="57">
        <v>0</v>
      </c>
      <c r="K21" s="56">
        <f>L21*AM21</f>
        <v>0</v>
      </c>
      <c r="L21" s="57">
        <v>0</v>
      </c>
      <c r="M21" s="56">
        <f>N21*AM21</f>
        <v>0</v>
      </c>
      <c r="N21" s="57">
        <v>0</v>
      </c>
      <c r="O21" s="56">
        <f>P21*AM21</f>
        <v>0</v>
      </c>
      <c r="P21" s="57">
        <v>0</v>
      </c>
      <c r="Q21" s="56">
        <f>R21*AM21</f>
        <v>0</v>
      </c>
      <c r="R21" s="57">
        <v>0</v>
      </c>
      <c r="S21" s="56">
        <f>T21*AM21</f>
        <v>0</v>
      </c>
      <c r="T21" s="57">
        <v>0</v>
      </c>
      <c r="U21" s="56">
        <f>V21*AM21</f>
        <v>0</v>
      </c>
      <c r="V21" s="57">
        <v>0</v>
      </c>
      <c r="W21" s="56">
        <f>X21*AM21</f>
        <v>0</v>
      </c>
      <c r="X21" s="57">
        <v>0</v>
      </c>
      <c r="Y21" s="56">
        <f>Z21*AM21</f>
        <v>0</v>
      </c>
      <c r="Z21" s="80">
        <v>0</v>
      </c>
      <c r="AA21" s="56">
        <f>AB21*AM21</f>
        <v>0</v>
      </c>
      <c r="AB21" s="57">
        <v>0</v>
      </c>
      <c r="AC21" s="56">
        <f>AD21*AM21</f>
        <v>0</v>
      </c>
      <c r="AD21" s="57">
        <v>0</v>
      </c>
      <c r="AE21" s="56">
        <f>AF21*AM21</f>
        <v>0</v>
      </c>
      <c r="AF21" s="57">
        <v>0</v>
      </c>
      <c r="AG21" s="56">
        <f>AH21*AM21</f>
        <v>0</v>
      </c>
      <c r="AH21" s="57">
        <v>0</v>
      </c>
      <c r="AI21" s="56">
        <f>AJ21*AM21</f>
        <v>0</v>
      </c>
      <c r="AJ21" s="57">
        <v>0</v>
      </c>
      <c r="AK21" s="56">
        <f>AL21*AM21</f>
        <v>0</v>
      </c>
      <c r="AL21" s="80">
        <v>0</v>
      </c>
      <c r="AM21" s="5">
        <f>'PLANILHA ORÇAMENTÁRIA'!I22</f>
        <v>93351.010326000003</v>
      </c>
      <c r="AN21" s="6">
        <f>AM21/AM$62</f>
        <v>2.3095513682071057E-2</v>
      </c>
    </row>
    <row r="22" spans="1:40" s="60" customFormat="1" ht="9" customHeight="1">
      <c r="A22" s="54"/>
      <c r="B22" s="55"/>
      <c r="C22" s="52"/>
      <c r="D22" s="53"/>
      <c r="E22" s="52"/>
      <c r="F22" s="53"/>
      <c r="G22" s="56"/>
      <c r="H22" s="57"/>
      <c r="I22" s="56"/>
      <c r="J22" s="57"/>
      <c r="K22" s="56"/>
      <c r="L22" s="57"/>
      <c r="M22" s="56"/>
      <c r="N22" s="57"/>
      <c r="O22" s="56"/>
      <c r="P22" s="57"/>
      <c r="Q22" s="56"/>
      <c r="R22" s="57"/>
      <c r="S22" s="57"/>
      <c r="T22" s="57"/>
      <c r="U22" s="57"/>
      <c r="V22" s="57"/>
      <c r="W22" s="57"/>
      <c r="X22" s="57"/>
      <c r="Y22" s="57"/>
      <c r="Z22" s="57"/>
      <c r="AA22" s="56"/>
      <c r="AB22" s="57"/>
      <c r="AC22" s="56"/>
      <c r="AD22" s="57"/>
      <c r="AE22" s="56"/>
      <c r="AF22" s="57"/>
      <c r="AG22" s="56"/>
      <c r="AH22" s="57"/>
      <c r="AI22" s="56"/>
      <c r="AJ22" s="57"/>
      <c r="AK22" s="56"/>
      <c r="AL22" s="79"/>
      <c r="AM22" s="58"/>
      <c r="AN22" s="59"/>
    </row>
    <row r="23" spans="1:40">
      <c r="A23" s="141" t="s">
        <v>63</v>
      </c>
      <c r="B23" s="4" t="str">
        <f>'PLANILHA ORÇAMENTÁRIA'!D28</f>
        <v>MOVIMENTAÇÃO DE TERRA</v>
      </c>
      <c r="C23" s="61">
        <f>D23*AM23</f>
        <v>8079.2349282749992</v>
      </c>
      <c r="D23" s="62">
        <v>0.5</v>
      </c>
      <c r="E23" s="61">
        <f>F23*AM23</f>
        <v>8079.2349282749992</v>
      </c>
      <c r="F23" s="62">
        <v>0.5</v>
      </c>
      <c r="G23" s="56">
        <f>H23*AM23</f>
        <v>0</v>
      </c>
      <c r="H23" s="57">
        <v>0</v>
      </c>
      <c r="I23" s="56">
        <f>J23*AM23</f>
        <v>0</v>
      </c>
      <c r="J23" s="57">
        <v>0</v>
      </c>
      <c r="K23" s="56">
        <f>L23*AM23</f>
        <v>0</v>
      </c>
      <c r="L23" s="57">
        <v>0</v>
      </c>
      <c r="M23" s="56">
        <f>N23*AM23</f>
        <v>0</v>
      </c>
      <c r="N23" s="57">
        <v>0</v>
      </c>
      <c r="O23" s="56">
        <f>P23*AM23</f>
        <v>0</v>
      </c>
      <c r="P23" s="57">
        <v>0</v>
      </c>
      <c r="Q23" s="56">
        <f>R23*AM23</f>
        <v>0</v>
      </c>
      <c r="R23" s="57">
        <v>0</v>
      </c>
      <c r="S23" s="56">
        <f>T23*AM23</f>
        <v>0</v>
      </c>
      <c r="T23" s="57">
        <v>0</v>
      </c>
      <c r="U23" s="56">
        <f>V23*AM23</f>
        <v>0</v>
      </c>
      <c r="V23" s="57">
        <v>0</v>
      </c>
      <c r="W23" s="56">
        <f>X23*AM23</f>
        <v>0</v>
      </c>
      <c r="X23" s="57">
        <v>0</v>
      </c>
      <c r="Y23" s="56">
        <f>Z23*AM23</f>
        <v>0</v>
      </c>
      <c r="Z23" s="80">
        <v>0</v>
      </c>
      <c r="AA23" s="56">
        <f>AB23*AM23</f>
        <v>0</v>
      </c>
      <c r="AB23" s="57">
        <v>0</v>
      </c>
      <c r="AC23" s="56">
        <f>AD23*AM23</f>
        <v>0</v>
      </c>
      <c r="AD23" s="57">
        <v>0</v>
      </c>
      <c r="AE23" s="56">
        <f>AF23*AM23</f>
        <v>0</v>
      </c>
      <c r="AF23" s="57">
        <v>0</v>
      </c>
      <c r="AG23" s="56">
        <f>AH23*AM23</f>
        <v>0</v>
      </c>
      <c r="AH23" s="57">
        <v>0</v>
      </c>
      <c r="AI23" s="56">
        <f>AJ23*AM23</f>
        <v>0</v>
      </c>
      <c r="AJ23" s="57">
        <v>0</v>
      </c>
      <c r="AK23" s="56">
        <f>AL23*AM23</f>
        <v>0</v>
      </c>
      <c r="AL23" s="80">
        <v>0</v>
      </c>
      <c r="AM23" s="5">
        <f>'PLANILHA ORÇAMENTÁRIA'!I28</f>
        <v>16158.469856549998</v>
      </c>
      <c r="AN23" s="6">
        <f>AM23/AM$62</f>
        <v>3.9976874417324152E-3</v>
      </c>
    </row>
    <row r="24" spans="1:40" s="60" customFormat="1" ht="9" customHeight="1">
      <c r="A24" s="54"/>
      <c r="B24" s="55"/>
      <c r="C24" s="52"/>
      <c r="D24" s="53"/>
      <c r="E24" s="52"/>
      <c r="F24" s="53"/>
      <c r="G24" s="56"/>
      <c r="H24" s="57"/>
      <c r="I24" s="56"/>
      <c r="J24" s="57"/>
      <c r="K24" s="56"/>
      <c r="L24" s="57"/>
      <c r="M24" s="56"/>
      <c r="N24" s="57"/>
      <c r="O24" s="56"/>
      <c r="P24" s="57"/>
      <c r="Q24" s="56"/>
      <c r="R24" s="57"/>
      <c r="S24" s="57"/>
      <c r="T24" s="57"/>
      <c r="U24" s="57"/>
      <c r="V24" s="57"/>
      <c r="W24" s="57"/>
      <c r="X24" s="57"/>
      <c r="Y24" s="57"/>
      <c r="Z24" s="57"/>
      <c r="AA24" s="56"/>
      <c r="AB24" s="57"/>
      <c r="AC24" s="56"/>
      <c r="AD24" s="57"/>
      <c r="AE24" s="56"/>
      <c r="AF24" s="57"/>
      <c r="AG24" s="56"/>
      <c r="AH24" s="57"/>
      <c r="AI24" s="56"/>
      <c r="AJ24" s="57"/>
      <c r="AK24" s="56"/>
      <c r="AL24" s="79"/>
      <c r="AM24" s="58"/>
      <c r="AN24" s="59"/>
    </row>
    <row r="25" spans="1:40">
      <c r="A25" s="141" t="s">
        <v>70</v>
      </c>
      <c r="B25" s="4" t="str">
        <f>'PLANILHA ORÇAMENTÁRIA'!D31</f>
        <v>LOCAÇÃO DE OBRA</v>
      </c>
      <c r="C25" s="61">
        <f>D25*AM25</f>
        <v>14061.55875075</v>
      </c>
      <c r="D25" s="62">
        <v>0.5</v>
      </c>
      <c r="E25" s="61">
        <f>F25*AM25</f>
        <v>14061.55875075</v>
      </c>
      <c r="F25" s="62">
        <v>0.5</v>
      </c>
      <c r="G25" s="56">
        <f>H25*AM25</f>
        <v>0</v>
      </c>
      <c r="H25" s="57">
        <v>0</v>
      </c>
      <c r="I25" s="56">
        <f>J25*AM25</f>
        <v>0</v>
      </c>
      <c r="J25" s="57">
        <v>0</v>
      </c>
      <c r="K25" s="56">
        <f>L25*AM25</f>
        <v>0</v>
      </c>
      <c r="L25" s="57">
        <v>0</v>
      </c>
      <c r="M25" s="56">
        <f>N25*AM25</f>
        <v>0</v>
      </c>
      <c r="N25" s="57">
        <v>0</v>
      </c>
      <c r="O25" s="56">
        <f>P25*AM25</f>
        <v>0</v>
      </c>
      <c r="P25" s="57">
        <v>0</v>
      </c>
      <c r="Q25" s="56">
        <f>R25*AM25</f>
        <v>0</v>
      </c>
      <c r="R25" s="57">
        <v>0</v>
      </c>
      <c r="S25" s="56">
        <f>T25*AM25</f>
        <v>0</v>
      </c>
      <c r="T25" s="57">
        <v>0</v>
      </c>
      <c r="U25" s="56">
        <f>V25*AM25</f>
        <v>0</v>
      </c>
      <c r="V25" s="57">
        <v>0</v>
      </c>
      <c r="W25" s="56">
        <f>X25*AM25</f>
        <v>0</v>
      </c>
      <c r="X25" s="57">
        <v>0</v>
      </c>
      <c r="Y25" s="56">
        <f>Z25*AM25</f>
        <v>0</v>
      </c>
      <c r="Z25" s="80">
        <v>0</v>
      </c>
      <c r="AA25" s="56">
        <f>AB25*AM25</f>
        <v>0</v>
      </c>
      <c r="AB25" s="57">
        <v>0</v>
      </c>
      <c r="AC25" s="56">
        <f>AD25*AM25</f>
        <v>0</v>
      </c>
      <c r="AD25" s="57">
        <v>0</v>
      </c>
      <c r="AE25" s="56">
        <f>AF25*AM25</f>
        <v>0</v>
      </c>
      <c r="AF25" s="57">
        <v>0</v>
      </c>
      <c r="AG25" s="56">
        <f>AH25*AM25</f>
        <v>0</v>
      </c>
      <c r="AH25" s="57">
        <v>0</v>
      </c>
      <c r="AI25" s="56">
        <f>AJ25*AM25</f>
        <v>0</v>
      </c>
      <c r="AJ25" s="57">
        <v>0</v>
      </c>
      <c r="AK25" s="56">
        <f>AL25*AM25</f>
        <v>0</v>
      </c>
      <c r="AL25" s="80">
        <v>0</v>
      </c>
      <c r="AM25" s="5">
        <f>'PLANILHA ORÇAMENTÁRIA'!I31</f>
        <v>28123.117501500001</v>
      </c>
      <c r="AN25" s="6">
        <f>AM25/AM$62</f>
        <v>6.9578019859682485E-3</v>
      </c>
    </row>
    <row r="26" spans="1:40" s="60" customFormat="1" ht="9" customHeight="1">
      <c r="A26" s="54"/>
      <c r="B26" s="55"/>
      <c r="C26" s="52"/>
      <c r="D26" s="53"/>
      <c r="E26" s="52"/>
      <c r="F26" s="53"/>
      <c r="G26" s="56"/>
      <c r="H26" s="57"/>
      <c r="I26" s="56"/>
      <c r="J26" s="57"/>
      <c r="K26" s="56"/>
      <c r="L26" s="57"/>
      <c r="M26" s="56"/>
      <c r="N26" s="57"/>
      <c r="O26" s="56"/>
      <c r="P26" s="57"/>
      <c r="Q26" s="56"/>
      <c r="R26" s="57"/>
      <c r="S26" s="57"/>
      <c r="T26" s="57"/>
      <c r="U26" s="57"/>
      <c r="V26" s="57"/>
      <c r="W26" s="57"/>
      <c r="X26" s="57"/>
      <c r="Y26" s="57"/>
      <c r="Z26" s="57"/>
      <c r="AA26" s="56"/>
      <c r="AB26" s="57"/>
      <c r="AC26" s="56"/>
      <c r="AD26" s="57"/>
      <c r="AE26" s="56"/>
      <c r="AF26" s="57"/>
      <c r="AG26" s="56"/>
      <c r="AH26" s="57"/>
      <c r="AI26" s="56"/>
      <c r="AJ26" s="57"/>
      <c r="AK26" s="56"/>
      <c r="AL26" s="79"/>
      <c r="AM26" s="58"/>
      <c r="AN26" s="59"/>
    </row>
    <row r="27" spans="1:40">
      <c r="A27" s="40">
        <v>3</v>
      </c>
      <c r="B27" s="41" t="str">
        <f>'PLANILHA ORÇAMENTÁRIA'!D33</f>
        <v>GINÁSIO</v>
      </c>
      <c r="C27" s="42"/>
      <c r="D27" s="43"/>
      <c r="E27" s="42"/>
      <c r="F27" s="43"/>
      <c r="G27" s="42"/>
      <c r="H27" s="43"/>
      <c r="I27" s="42"/>
      <c r="J27" s="43"/>
      <c r="K27" s="42"/>
      <c r="L27" s="43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2"/>
      <c r="AB27" s="43"/>
      <c r="AC27" s="42"/>
      <c r="AD27" s="43"/>
      <c r="AE27" s="42"/>
      <c r="AF27" s="43"/>
      <c r="AG27" s="42"/>
      <c r="AH27" s="43"/>
      <c r="AI27" s="42"/>
      <c r="AJ27" s="43"/>
      <c r="AK27" s="42"/>
      <c r="AL27" s="78"/>
      <c r="AM27" s="44">
        <f>'PLANILHA ORÇAMENTÁRIA'!I33</f>
        <v>3144598.474961278</v>
      </c>
      <c r="AN27" s="45">
        <f>AM27/AM$62</f>
        <v>0.77798962056718357</v>
      </c>
    </row>
    <row r="28" spans="1:40">
      <c r="A28" s="141" t="s">
        <v>76</v>
      </c>
      <c r="B28" s="4" t="str">
        <f>'PLANILHA ORÇAMENTÁRIA'!D34</f>
        <v>INFRAESTRUTURA - FUNDAÇÃO</v>
      </c>
      <c r="C28" s="61">
        <f>D28*AM28</f>
        <v>0</v>
      </c>
      <c r="D28" s="62">
        <v>0</v>
      </c>
      <c r="E28" s="61">
        <f>F28*AM28</f>
        <v>0</v>
      </c>
      <c r="F28" s="62">
        <v>0</v>
      </c>
      <c r="G28" s="61">
        <f>H28*AM28</f>
        <v>172852.47138724738</v>
      </c>
      <c r="H28" s="62">
        <v>0.5</v>
      </c>
      <c r="I28" s="61">
        <f>J28*AM28</f>
        <v>172852.47138724738</v>
      </c>
      <c r="J28" s="62">
        <v>0.5</v>
      </c>
      <c r="K28" s="56">
        <f>L28*AM28</f>
        <v>0</v>
      </c>
      <c r="L28" s="57">
        <v>0</v>
      </c>
      <c r="M28" s="56">
        <f>N28*AM28</f>
        <v>0</v>
      </c>
      <c r="N28" s="57">
        <v>0</v>
      </c>
      <c r="O28" s="56">
        <f>P28*AM28</f>
        <v>0</v>
      </c>
      <c r="P28" s="57">
        <v>0</v>
      </c>
      <c r="Q28" s="56">
        <f>R28*AM28</f>
        <v>0</v>
      </c>
      <c r="R28" s="57">
        <v>0</v>
      </c>
      <c r="S28" s="56">
        <f>T28*AM28</f>
        <v>0</v>
      </c>
      <c r="T28" s="57">
        <v>0</v>
      </c>
      <c r="U28" s="56">
        <f>V28*AM28</f>
        <v>0</v>
      </c>
      <c r="V28" s="57">
        <v>0</v>
      </c>
      <c r="W28" s="56">
        <f>X28*AM28</f>
        <v>0</v>
      </c>
      <c r="X28" s="57">
        <v>0</v>
      </c>
      <c r="Y28" s="56">
        <f>Z28*AM28</f>
        <v>0</v>
      </c>
      <c r="Z28" s="80">
        <v>0</v>
      </c>
      <c r="AA28" s="56">
        <f>AB28*AM28</f>
        <v>0</v>
      </c>
      <c r="AB28" s="57">
        <v>0</v>
      </c>
      <c r="AC28" s="56">
        <f>AD28*AM28</f>
        <v>0</v>
      </c>
      <c r="AD28" s="57">
        <v>0</v>
      </c>
      <c r="AE28" s="56">
        <f>AF28*AM28</f>
        <v>0</v>
      </c>
      <c r="AF28" s="57">
        <v>0</v>
      </c>
      <c r="AG28" s="56">
        <f>AH28*AM28</f>
        <v>0</v>
      </c>
      <c r="AH28" s="57">
        <v>0</v>
      </c>
      <c r="AI28" s="56">
        <f>AJ28*AM28</f>
        <v>0</v>
      </c>
      <c r="AJ28" s="57">
        <v>0</v>
      </c>
      <c r="AK28" s="56">
        <f>AL28*AM28</f>
        <v>0</v>
      </c>
      <c r="AL28" s="80">
        <v>0</v>
      </c>
      <c r="AM28" s="5">
        <f>'PLANILHA ORÇAMENTÁRIA'!I34</f>
        <v>345704.94277449476</v>
      </c>
      <c r="AN28" s="6">
        <f>AM28/AM$62</f>
        <v>8.5529157187752225E-2</v>
      </c>
    </row>
    <row r="29" spans="1:40" s="60" customFormat="1" ht="9" customHeight="1">
      <c r="A29" s="54"/>
      <c r="B29" s="55"/>
      <c r="C29" s="61"/>
      <c r="D29" s="62"/>
      <c r="E29" s="61"/>
      <c r="F29" s="62"/>
      <c r="G29" s="52"/>
      <c r="H29" s="53"/>
      <c r="I29" s="52"/>
      <c r="J29" s="53"/>
      <c r="K29" s="56"/>
      <c r="L29" s="57"/>
      <c r="M29" s="56"/>
      <c r="N29" s="57"/>
      <c r="O29" s="56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6"/>
      <c r="AB29" s="57"/>
      <c r="AC29" s="56"/>
      <c r="AD29" s="57"/>
      <c r="AE29" s="56"/>
      <c r="AF29" s="57"/>
      <c r="AG29" s="56"/>
      <c r="AH29" s="57"/>
      <c r="AI29" s="56"/>
      <c r="AJ29" s="57"/>
      <c r="AK29" s="56"/>
      <c r="AL29" s="79"/>
      <c r="AM29" s="58"/>
      <c r="AN29" s="59"/>
    </row>
    <row r="30" spans="1:40">
      <c r="A30" s="141" t="s">
        <v>100</v>
      </c>
      <c r="B30" s="4" t="str">
        <f>'PLANILHA ORÇAMENTÁRIA'!D44</f>
        <v>SUPERESTRUTURA - INCLUSO ARQUIBANCADAS</v>
      </c>
      <c r="C30" s="61">
        <f>D30*AM30</f>
        <v>0</v>
      </c>
      <c r="D30" s="62">
        <v>0</v>
      </c>
      <c r="E30" s="61">
        <f>F30*AM30</f>
        <v>0</v>
      </c>
      <c r="F30" s="62">
        <v>0</v>
      </c>
      <c r="G30" s="61">
        <f>H30*AM30</f>
        <v>0</v>
      </c>
      <c r="H30" s="62">
        <v>0</v>
      </c>
      <c r="I30" s="61">
        <f>J30*AM30</f>
        <v>0</v>
      </c>
      <c r="J30" s="62">
        <v>0</v>
      </c>
      <c r="K30" s="61">
        <f>L30*AM30</f>
        <v>103628.37935946208</v>
      </c>
      <c r="L30" s="62">
        <v>0.25</v>
      </c>
      <c r="M30" s="61">
        <f>N30*AM30</f>
        <v>103628.37935946208</v>
      </c>
      <c r="N30" s="62">
        <v>0.25</v>
      </c>
      <c r="O30" s="61">
        <f>P30*AM30</f>
        <v>103628.37935946208</v>
      </c>
      <c r="P30" s="62">
        <v>0.25</v>
      </c>
      <c r="Q30" s="61">
        <f>R30*AM30</f>
        <v>103628.37935946208</v>
      </c>
      <c r="R30" s="62">
        <v>0.25</v>
      </c>
      <c r="S30" s="56">
        <f>T30*AM30</f>
        <v>0</v>
      </c>
      <c r="T30" s="57">
        <v>0</v>
      </c>
      <c r="U30" s="56">
        <f>V30*AM30</f>
        <v>0</v>
      </c>
      <c r="V30" s="57">
        <v>0</v>
      </c>
      <c r="W30" s="56">
        <f>X30*AM30</f>
        <v>0</v>
      </c>
      <c r="X30" s="57">
        <v>0</v>
      </c>
      <c r="Y30" s="56">
        <f>Z30*AM30</f>
        <v>0</v>
      </c>
      <c r="Z30" s="80">
        <v>0</v>
      </c>
      <c r="AA30" s="56">
        <f>AB30*AM30</f>
        <v>0</v>
      </c>
      <c r="AB30" s="57">
        <v>0</v>
      </c>
      <c r="AC30" s="56">
        <f>AD30*AM30</f>
        <v>0</v>
      </c>
      <c r="AD30" s="57">
        <v>0</v>
      </c>
      <c r="AE30" s="56">
        <f>AF30*AM30</f>
        <v>0</v>
      </c>
      <c r="AF30" s="57">
        <v>0</v>
      </c>
      <c r="AG30" s="56">
        <f>AH30*AM30</f>
        <v>0</v>
      </c>
      <c r="AH30" s="57">
        <v>0</v>
      </c>
      <c r="AI30" s="56">
        <f>AJ30*AM30</f>
        <v>0</v>
      </c>
      <c r="AJ30" s="57">
        <v>0</v>
      </c>
      <c r="AK30" s="56">
        <f>AL30*AM30</f>
        <v>0</v>
      </c>
      <c r="AL30" s="80">
        <v>0</v>
      </c>
      <c r="AM30" s="5">
        <f>'PLANILHA ORÇAMENTÁRIA'!I44</f>
        <v>414513.51743784832</v>
      </c>
      <c r="AN30" s="6">
        <f>AM30/AM$62</f>
        <v>0.10255274774163697</v>
      </c>
    </row>
    <row r="31" spans="1:40" s="60" customFormat="1" ht="9" customHeight="1">
      <c r="A31" s="54"/>
      <c r="B31" s="55"/>
      <c r="C31" s="61"/>
      <c r="D31" s="62"/>
      <c r="E31" s="61"/>
      <c r="F31" s="62"/>
      <c r="G31" s="61"/>
      <c r="H31" s="62"/>
      <c r="I31" s="61"/>
      <c r="J31" s="62"/>
      <c r="K31" s="52"/>
      <c r="L31" s="53"/>
      <c r="M31" s="52"/>
      <c r="N31" s="53"/>
      <c r="O31" s="52"/>
      <c r="P31" s="53"/>
      <c r="Q31" s="52"/>
      <c r="R31" s="53"/>
      <c r="S31" s="57"/>
      <c r="T31" s="57"/>
      <c r="U31" s="57"/>
      <c r="V31" s="57"/>
      <c r="W31" s="57"/>
      <c r="X31" s="57"/>
      <c r="Y31" s="57"/>
      <c r="Z31" s="57"/>
      <c r="AA31" s="56"/>
      <c r="AB31" s="57"/>
      <c r="AC31" s="56"/>
      <c r="AD31" s="57"/>
      <c r="AE31" s="56"/>
      <c r="AF31" s="57"/>
      <c r="AG31" s="56"/>
      <c r="AH31" s="57"/>
      <c r="AI31" s="56"/>
      <c r="AJ31" s="57"/>
      <c r="AK31" s="56"/>
      <c r="AL31" s="79"/>
      <c r="AM31" s="58"/>
      <c r="AN31" s="59"/>
    </row>
    <row r="32" spans="1:40">
      <c r="A32" s="141" t="s">
        <v>63</v>
      </c>
      <c r="B32" s="4" t="str">
        <f>'PLANILHA ORÇAMENTÁRIA'!D51</f>
        <v>PAREDES E PAINÉIS</v>
      </c>
      <c r="C32" s="61">
        <f>D32*AM32</f>
        <v>0</v>
      </c>
      <c r="D32" s="62">
        <v>0</v>
      </c>
      <c r="E32" s="61">
        <f>F32*AM32</f>
        <v>0</v>
      </c>
      <c r="F32" s="62">
        <v>0</v>
      </c>
      <c r="G32" s="61">
        <f>H32*AM32</f>
        <v>0</v>
      </c>
      <c r="H32" s="62">
        <v>0</v>
      </c>
      <c r="I32" s="61">
        <f>J32*AM32</f>
        <v>0</v>
      </c>
      <c r="J32" s="62">
        <v>0</v>
      </c>
      <c r="K32" s="61">
        <f>L32*AM32</f>
        <v>64054.741430924994</v>
      </c>
      <c r="L32" s="62">
        <v>0.25</v>
      </c>
      <c r="M32" s="61">
        <f>N32*AM32</f>
        <v>64054.741430924994</v>
      </c>
      <c r="N32" s="62">
        <v>0.25</v>
      </c>
      <c r="O32" s="61">
        <f>P32*AM32</f>
        <v>64054.741430924994</v>
      </c>
      <c r="P32" s="62">
        <v>0.25</v>
      </c>
      <c r="Q32" s="61">
        <f>R32*AM32</f>
        <v>64054.741430924994</v>
      </c>
      <c r="R32" s="62">
        <v>0.25</v>
      </c>
      <c r="S32" s="56">
        <f>T32*AM32</f>
        <v>0</v>
      </c>
      <c r="T32" s="57">
        <v>0</v>
      </c>
      <c r="U32" s="56">
        <f>V32*AM32</f>
        <v>0</v>
      </c>
      <c r="V32" s="57">
        <v>0</v>
      </c>
      <c r="W32" s="56">
        <f>X32*AM32</f>
        <v>0</v>
      </c>
      <c r="X32" s="57">
        <v>0</v>
      </c>
      <c r="Y32" s="56">
        <f>Z32*AM32</f>
        <v>0</v>
      </c>
      <c r="Z32" s="80">
        <v>0</v>
      </c>
      <c r="AA32" s="56">
        <f>AB32*AM32</f>
        <v>0</v>
      </c>
      <c r="AB32" s="57">
        <v>0</v>
      </c>
      <c r="AC32" s="56">
        <f>AD32*AM32</f>
        <v>0</v>
      </c>
      <c r="AD32" s="57">
        <v>0</v>
      </c>
      <c r="AE32" s="56">
        <f>AF32*AM32</f>
        <v>0</v>
      </c>
      <c r="AF32" s="57">
        <v>0</v>
      </c>
      <c r="AG32" s="56">
        <f>AH32*AM32</f>
        <v>0</v>
      </c>
      <c r="AH32" s="57">
        <v>0</v>
      </c>
      <c r="AI32" s="56">
        <f>AJ32*AM32</f>
        <v>0</v>
      </c>
      <c r="AJ32" s="57">
        <v>0</v>
      </c>
      <c r="AK32" s="56">
        <f>AL32*AM32</f>
        <v>0</v>
      </c>
      <c r="AL32" s="80">
        <v>0</v>
      </c>
      <c r="AM32" s="5">
        <f>'PLANILHA ORÇAMENTÁRIA'!I51</f>
        <v>256218.96572369998</v>
      </c>
      <c r="AN32" s="6">
        <f>AM32/AM$62</f>
        <v>6.338987235181183E-2</v>
      </c>
    </row>
    <row r="33" spans="1:40" s="60" customFormat="1" ht="9" customHeight="1">
      <c r="A33" s="54"/>
      <c r="B33" s="55"/>
      <c r="C33" s="61"/>
      <c r="D33" s="62"/>
      <c r="E33" s="61"/>
      <c r="F33" s="62"/>
      <c r="G33" s="61"/>
      <c r="H33" s="62"/>
      <c r="I33" s="61"/>
      <c r="J33" s="62"/>
      <c r="K33" s="52"/>
      <c r="L33" s="53"/>
      <c r="M33" s="52"/>
      <c r="N33" s="53"/>
      <c r="O33" s="52"/>
      <c r="P33" s="53"/>
      <c r="Q33" s="52"/>
      <c r="R33" s="53"/>
      <c r="S33" s="57"/>
      <c r="T33" s="57"/>
      <c r="U33" s="57"/>
      <c r="V33" s="57"/>
      <c r="W33" s="57"/>
      <c r="X33" s="57"/>
      <c r="Y33" s="57"/>
      <c r="Z33" s="57"/>
      <c r="AA33" s="56"/>
      <c r="AB33" s="57"/>
      <c r="AC33" s="56"/>
      <c r="AD33" s="57"/>
      <c r="AE33" s="56"/>
      <c r="AF33" s="57"/>
      <c r="AG33" s="56"/>
      <c r="AH33" s="57"/>
      <c r="AI33" s="56"/>
      <c r="AJ33" s="57"/>
      <c r="AK33" s="56"/>
      <c r="AL33" s="79"/>
      <c r="AM33" s="58"/>
      <c r="AN33" s="59"/>
    </row>
    <row r="34" spans="1:40">
      <c r="A34" s="141" t="s">
        <v>70</v>
      </c>
      <c r="B34" s="4" t="str">
        <f>'PLANILHA ORÇAMENTÁRIA'!D53</f>
        <v>COBERTURA</v>
      </c>
      <c r="C34" s="61">
        <f>D34*AM34</f>
        <v>0</v>
      </c>
      <c r="D34" s="62">
        <v>0</v>
      </c>
      <c r="E34" s="61">
        <f>F34*AM34</f>
        <v>0</v>
      </c>
      <c r="F34" s="62">
        <v>0</v>
      </c>
      <c r="G34" s="61">
        <f>H34*AM34</f>
        <v>0</v>
      </c>
      <c r="H34" s="62">
        <v>0</v>
      </c>
      <c r="I34" s="61">
        <f>J34*AM34</f>
        <v>0</v>
      </c>
      <c r="J34" s="62">
        <v>0</v>
      </c>
      <c r="K34" s="61">
        <f>L34*AM34</f>
        <v>0</v>
      </c>
      <c r="L34" s="62">
        <v>0</v>
      </c>
      <c r="M34" s="61">
        <f>N34*AM34</f>
        <v>0</v>
      </c>
      <c r="N34" s="62">
        <v>0</v>
      </c>
      <c r="O34" s="61">
        <f>P34*AM34</f>
        <v>0</v>
      </c>
      <c r="P34" s="62">
        <v>0</v>
      </c>
      <c r="Q34" s="61">
        <f>R34*AM34</f>
        <v>0</v>
      </c>
      <c r="R34" s="62">
        <v>0</v>
      </c>
      <c r="S34" s="61">
        <f>T34*AM34</f>
        <v>0</v>
      </c>
      <c r="T34" s="62">
        <v>0</v>
      </c>
      <c r="U34" s="61">
        <f>V34*AM34</f>
        <v>0</v>
      </c>
      <c r="V34" s="62">
        <v>0</v>
      </c>
      <c r="W34" s="61">
        <f>X34*AM34</f>
        <v>157786.22182638</v>
      </c>
      <c r="X34" s="62">
        <v>0.2</v>
      </c>
      <c r="Y34" s="61">
        <f>Z34*AM34</f>
        <v>394465.55456594995</v>
      </c>
      <c r="Z34" s="62">
        <v>0.5</v>
      </c>
      <c r="AA34" s="61">
        <f>AB34*AM34</f>
        <v>236679.33273956995</v>
      </c>
      <c r="AB34" s="62">
        <v>0.3</v>
      </c>
      <c r="AC34" s="56">
        <f>AD34*AM34</f>
        <v>0</v>
      </c>
      <c r="AD34" s="57">
        <v>0</v>
      </c>
      <c r="AE34" s="56">
        <f>AF34*AM34</f>
        <v>0</v>
      </c>
      <c r="AF34" s="57">
        <v>0</v>
      </c>
      <c r="AG34" s="56">
        <f>AH34*AM34</f>
        <v>0</v>
      </c>
      <c r="AH34" s="57">
        <v>0</v>
      </c>
      <c r="AI34" s="56">
        <f>AJ34*AM34</f>
        <v>0</v>
      </c>
      <c r="AJ34" s="57">
        <v>0</v>
      </c>
      <c r="AK34" s="56">
        <f>AL34*AM34</f>
        <v>0</v>
      </c>
      <c r="AL34" s="80">
        <v>0</v>
      </c>
      <c r="AM34" s="5">
        <f>'PLANILHA ORÇAMENTÁRIA'!I53</f>
        <v>788931.1091318999</v>
      </c>
      <c r="AN34" s="6">
        <f>AM34/AM$62</f>
        <v>0.19518555997987377</v>
      </c>
    </row>
    <row r="35" spans="1:40" s="60" customFormat="1" ht="9" customHeight="1">
      <c r="A35" s="54"/>
      <c r="B35" s="55"/>
      <c r="C35" s="61"/>
      <c r="D35" s="62"/>
      <c r="E35" s="61"/>
      <c r="F35" s="62"/>
      <c r="G35" s="61"/>
      <c r="H35" s="62"/>
      <c r="I35" s="61"/>
      <c r="J35" s="62"/>
      <c r="K35" s="61"/>
      <c r="L35" s="62"/>
      <c r="M35" s="61"/>
      <c r="N35" s="62"/>
      <c r="O35" s="61"/>
      <c r="P35" s="62"/>
      <c r="Q35" s="62"/>
      <c r="R35" s="62"/>
      <c r="S35" s="62"/>
      <c r="T35" s="62"/>
      <c r="U35" s="62"/>
      <c r="V35" s="62"/>
      <c r="W35" s="52"/>
      <c r="X35" s="53"/>
      <c r="Y35" s="52"/>
      <c r="Z35" s="53"/>
      <c r="AA35" s="52"/>
      <c r="AB35" s="53"/>
      <c r="AC35" s="56"/>
      <c r="AD35" s="57"/>
      <c r="AE35" s="56"/>
      <c r="AF35" s="57"/>
      <c r="AG35" s="56"/>
      <c r="AH35" s="57"/>
      <c r="AI35" s="56"/>
      <c r="AJ35" s="57"/>
      <c r="AK35" s="56"/>
      <c r="AL35" s="79"/>
      <c r="AM35" s="58"/>
      <c r="AN35" s="59"/>
    </row>
    <row r="36" spans="1:40">
      <c r="A36" s="141" t="s">
        <v>742</v>
      </c>
      <c r="B36" s="4" t="str">
        <f>'PLANILHA ORÇAMENTÁRIA'!D60</f>
        <v>ESQUADRIAS</v>
      </c>
      <c r="C36" s="61">
        <f>D36*AM36</f>
        <v>0</v>
      </c>
      <c r="D36" s="62">
        <v>0</v>
      </c>
      <c r="E36" s="61">
        <f>F36*AM36</f>
        <v>0</v>
      </c>
      <c r="F36" s="62">
        <v>0</v>
      </c>
      <c r="G36" s="61">
        <f>H36*AM36</f>
        <v>0</v>
      </c>
      <c r="H36" s="62">
        <v>0</v>
      </c>
      <c r="I36" s="61">
        <f>J36*AM36</f>
        <v>0</v>
      </c>
      <c r="J36" s="62">
        <v>0</v>
      </c>
      <c r="K36" s="61">
        <f>L36*AM36</f>
        <v>0</v>
      </c>
      <c r="L36" s="62">
        <v>0</v>
      </c>
      <c r="M36" s="61">
        <f>N36*AM36</f>
        <v>0</v>
      </c>
      <c r="N36" s="62">
        <v>0</v>
      </c>
      <c r="O36" s="61">
        <f>P36*AM36</f>
        <v>0</v>
      </c>
      <c r="P36" s="62">
        <v>0</v>
      </c>
      <c r="Q36" s="61">
        <f>R36*AM36</f>
        <v>0</v>
      </c>
      <c r="R36" s="62">
        <v>0</v>
      </c>
      <c r="S36" s="61">
        <f>T36*AM36</f>
        <v>0</v>
      </c>
      <c r="T36" s="62">
        <v>0</v>
      </c>
      <c r="U36" s="61">
        <f>V36*AM36</f>
        <v>0</v>
      </c>
      <c r="V36" s="62">
        <v>0</v>
      </c>
      <c r="W36" s="61">
        <f>X36*AM36</f>
        <v>0</v>
      </c>
      <c r="X36" s="62">
        <v>0</v>
      </c>
      <c r="Y36" s="61">
        <f>Z36*AM36</f>
        <v>0</v>
      </c>
      <c r="Z36" s="81">
        <v>0</v>
      </c>
      <c r="AA36" s="61">
        <f>AB36*AM36</f>
        <v>48272.574671244001</v>
      </c>
      <c r="AB36" s="62">
        <v>0.3</v>
      </c>
      <c r="AC36" s="61">
        <f>AD36*AM36</f>
        <v>64363.432894992002</v>
      </c>
      <c r="AD36" s="62">
        <v>0.4</v>
      </c>
      <c r="AE36" s="61">
        <f>AF36*AM36</f>
        <v>48272.574671244001</v>
      </c>
      <c r="AF36" s="62">
        <v>0.3</v>
      </c>
      <c r="AG36" s="56">
        <f>AH36*AM36</f>
        <v>0</v>
      </c>
      <c r="AH36" s="57">
        <v>0</v>
      </c>
      <c r="AI36" s="56">
        <f>AJ36*AM36</f>
        <v>0</v>
      </c>
      <c r="AJ36" s="57">
        <v>0</v>
      </c>
      <c r="AK36" s="56">
        <f>AL36*AM36</f>
        <v>0</v>
      </c>
      <c r="AL36" s="80">
        <v>0</v>
      </c>
      <c r="AM36" s="5">
        <f>'PLANILHA ORÇAMENTÁRIA'!I60</f>
        <v>160908.58223748</v>
      </c>
      <c r="AN36" s="6">
        <f>AM36/AM$62</f>
        <v>3.9809599806691388E-2</v>
      </c>
    </row>
    <row r="37" spans="1:40" s="60" customFormat="1" ht="9" customHeight="1">
      <c r="A37" s="54"/>
      <c r="B37" s="55"/>
      <c r="C37" s="61"/>
      <c r="D37" s="62"/>
      <c r="E37" s="61"/>
      <c r="F37" s="62"/>
      <c r="G37" s="61"/>
      <c r="H37" s="62"/>
      <c r="I37" s="61"/>
      <c r="J37" s="62"/>
      <c r="K37" s="61"/>
      <c r="L37" s="62"/>
      <c r="M37" s="61"/>
      <c r="N37" s="62"/>
      <c r="O37" s="61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52"/>
      <c r="AB37" s="53"/>
      <c r="AC37" s="52"/>
      <c r="AD37" s="53"/>
      <c r="AE37" s="52"/>
      <c r="AF37" s="53"/>
      <c r="AG37" s="56"/>
      <c r="AH37" s="57"/>
      <c r="AI37" s="56"/>
      <c r="AJ37" s="57"/>
      <c r="AK37" s="56"/>
      <c r="AL37" s="79"/>
      <c r="AM37" s="58"/>
      <c r="AN37" s="59"/>
    </row>
    <row r="38" spans="1:40" s="213" customFormat="1">
      <c r="A38" s="54" t="s">
        <v>743</v>
      </c>
      <c r="B38" s="55" t="str">
        <f>'PLANILHA ORÇAMENTÁRIA'!D70</f>
        <v>REVESTIMENTOS</v>
      </c>
      <c r="C38" s="61">
        <f>D38*AM38</f>
        <v>0</v>
      </c>
      <c r="D38" s="62">
        <v>0</v>
      </c>
      <c r="E38" s="61">
        <f>F38*AM38</f>
        <v>0</v>
      </c>
      <c r="F38" s="62">
        <v>0</v>
      </c>
      <c r="G38" s="61">
        <f>H38*AM38</f>
        <v>0</v>
      </c>
      <c r="H38" s="62">
        <v>0</v>
      </c>
      <c r="I38" s="61">
        <f>J38*AM38</f>
        <v>0</v>
      </c>
      <c r="J38" s="62">
        <v>0</v>
      </c>
      <c r="K38" s="61">
        <f>L38*AM38</f>
        <v>0</v>
      </c>
      <c r="L38" s="62">
        <v>0</v>
      </c>
      <c r="M38" s="61">
        <f>N38*AM38</f>
        <v>0</v>
      </c>
      <c r="N38" s="62">
        <v>0</v>
      </c>
      <c r="O38" s="61">
        <f>P38*AM38</f>
        <v>0</v>
      </c>
      <c r="P38" s="62">
        <v>0</v>
      </c>
      <c r="Q38" s="61">
        <f>R38*AM38</f>
        <v>0</v>
      </c>
      <c r="R38" s="62">
        <v>0</v>
      </c>
      <c r="S38" s="61">
        <f>T38*AM38</f>
        <v>90186.661021400956</v>
      </c>
      <c r="T38" s="62">
        <v>0.3</v>
      </c>
      <c r="U38" s="61">
        <f>V38*AM38</f>
        <v>150311.10170233494</v>
      </c>
      <c r="V38" s="62">
        <v>0.5</v>
      </c>
      <c r="W38" s="61">
        <f>X38*AM38</f>
        <v>60124.440680933978</v>
      </c>
      <c r="X38" s="62">
        <v>0.2</v>
      </c>
      <c r="Y38" s="56">
        <f>Z38*AM38</f>
        <v>0</v>
      </c>
      <c r="Z38" s="79">
        <v>0</v>
      </c>
      <c r="AA38" s="56">
        <f>AB38*AM38</f>
        <v>0</v>
      </c>
      <c r="AB38" s="57">
        <v>0</v>
      </c>
      <c r="AC38" s="56">
        <f>AD38*AM38</f>
        <v>0</v>
      </c>
      <c r="AD38" s="57">
        <v>0</v>
      </c>
      <c r="AE38" s="56">
        <f>AF38*AM38</f>
        <v>0</v>
      </c>
      <c r="AF38" s="57">
        <v>0</v>
      </c>
      <c r="AG38" s="56">
        <f>AH38*AM38</f>
        <v>0</v>
      </c>
      <c r="AH38" s="57">
        <v>0</v>
      </c>
      <c r="AI38" s="56">
        <f>AJ38*AM38</f>
        <v>0</v>
      </c>
      <c r="AJ38" s="57">
        <v>0</v>
      </c>
      <c r="AK38" s="56">
        <f>AL38*AM38</f>
        <v>0</v>
      </c>
      <c r="AL38" s="79">
        <v>0</v>
      </c>
      <c r="AM38" s="58">
        <f>'PLANILHA ORÇAMENTÁRIA'!I70</f>
        <v>300622.20340466988</v>
      </c>
      <c r="AN38" s="59">
        <f>AM38/AM$62</f>
        <v>7.4375458686740531E-2</v>
      </c>
    </row>
    <row r="39" spans="1:40" s="60" customFormat="1" ht="9" customHeight="1">
      <c r="A39" s="54"/>
      <c r="B39" s="55"/>
      <c r="C39" s="61"/>
      <c r="D39" s="62"/>
      <c r="E39" s="61"/>
      <c r="F39" s="62"/>
      <c r="G39" s="61"/>
      <c r="H39" s="62"/>
      <c r="I39" s="61"/>
      <c r="J39" s="62"/>
      <c r="K39" s="61"/>
      <c r="L39" s="62"/>
      <c r="M39" s="61"/>
      <c r="N39" s="62"/>
      <c r="O39" s="61"/>
      <c r="P39" s="62"/>
      <c r="Q39" s="62"/>
      <c r="R39" s="62"/>
      <c r="S39" s="52"/>
      <c r="T39" s="53"/>
      <c r="U39" s="52"/>
      <c r="V39" s="53"/>
      <c r="W39" s="52"/>
      <c r="X39" s="53"/>
      <c r="Y39" s="57"/>
      <c r="Z39" s="57"/>
      <c r="AA39" s="56"/>
      <c r="AB39" s="57"/>
      <c r="AC39" s="56"/>
      <c r="AD39" s="57"/>
      <c r="AE39" s="56"/>
      <c r="AF39" s="57"/>
      <c r="AG39" s="56"/>
      <c r="AH39" s="57"/>
      <c r="AI39" s="56"/>
      <c r="AJ39" s="57"/>
      <c r="AK39" s="56"/>
      <c r="AL39" s="79"/>
      <c r="AM39" s="58"/>
      <c r="AN39" s="59"/>
    </row>
    <row r="40" spans="1:40">
      <c r="A40" s="54" t="s">
        <v>744</v>
      </c>
      <c r="B40" s="55" t="str">
        <f>'PLANILHA ORÇAMENTÁRIA'!D84</f>
        <v>PINTURA</v>
      </c>
      <c r="C40" s="61">
        <f>D40*AM40</f>
        <v>0</v>
      </c>
      <c r="D40" s="62">
        <v>0</v>
      </c>
      <c r="E40" s="61">
        <f>F40*AM40</f>
        <v>0</v>
      </c>
      <c r="F40" s="62">
        <v>0</v>
      </c>
      <c r="G40" s="61">
        <f>H40*AM40</f>
        <v>0</v>
      </c>
      <c r="H40" s="62">
        <v>0</v>
      </c>
      <c r="I40" s="61">
        <f>J40*AM40</f>
        <v>0</v>
      </c>
      <c r="J40" s="62">
        <v>0</v>
      </c>
      <c r="K40" s="61">
        <f>L40*AM40</f>
        <v>0</v>
      </c>
      <c r="L40" s="62">
        <v>0</v>
      </c>
      <c r="M40" s="61">
        <f>N40*AM40</f>
        <v>0</v>
      </c>
      <c r="N40" s="62">
        <v>0</v>
      </c>
      <c r="O40" s="61">
        <f>P40*AM40</f>
        <v>0</v>
      </c>
      <c r="P40" s="62">
        <v>0</v>
      </c>
      <c r="Q40" s="61">
        <f>R40*AM40</f>
        <v>0</v>
      </c>
      <c r="R40" s="62">
        <v>0</v>
      </c>
      <c r="S40" s="61">
        <f>T40*AM40</f>
        <v>0</v>
      </c>
      <c r="T40" s="62">
        <v>0</v>
      </c>
      <c r="U40" s="61">
        <f>V40*AM40</f>
        <v>0</v>
      </c>
      <c r="V40" s="62">
        <v>0</v>
      </c>
      <c r="W40" s="61">
        <f>X40*AM40</f>
        <v>0</v>
      </c>
      <c r="X40" s="62">
        <v>0</v>
      </c>
      <c r="Y40" s="61">
        <f>Z40*AM40</f>
        <v>0</v>
      </c>
      <c r="Z40" s="81">
        <v>0</v>
      </c>
      <c r="AA40" s="61">
        <f>AB40*AM40</f>
        <v>0</v>
      </c>
      <c r="AB40" s="62">
        <v>0</v>
      </c>
      <c r="AC40" s="61">
        <f>AD40*AM40</f>
        <v>21953.629823601001</v>
      </c>
      <c r="AD40" s="62">
        <v>0.2</v>
      </c>
      <c r="AE40" s="61">
        <f>AF40*AM40</f>
        <v>27442.037279501248</v>
      </c>
      <c r="AF40" s="62">
        <v>0.25</v>
      </c>
      <c r="AG40" s="61">
        <f>AH40*AM40</f>
        <v>27442.037279501248</v>
      </c>
      <c r="AH40" s="62">
        <v>0.25</v>
      </c>
      <c r="AI40" s="61">
        <f>AJ40*AM40</f>
        <v>21953.629823601001</v>
      </c>
      <c r="AJ40" s="62">
        <v>0.2</v>
      </c>
      <c r="AK40" s="61">
        <f>AL40*AM40</f>
        <v>10976.8149118005</v>
      </c>
      <c r="AL40" s="62">
        <v>0.1</v>
      </c>
      <c r="AM40" s="5">
        <f>'PLANILHA ORÇAMENTÁRIA'!I84</f>
        <v>109768.14911800499</v>
      </c>
      <c r="AN40" s="6">
        <f>AM40/AM$62</f>
        <v>2.7157197131099643E-2</v>
      </c>
    </row>
    <row r="41" spans="1:40" s="60" customFormat="1" ht="9" customHeight="1">
      <c r="A41" s="54"/>
      <c r="B41" s="55"/>
      <c r="C41" s="61"/>
      <c r="D41" s="62"/>
      <c r="E41" s="61"/>
      <c r="F41" s="62"/>
      <c r="G41" s="61"/>
      <c r="H41" s="62"/>
      <c r="I41" s="61"/>
      <c r="J41" s="62"/>
      <c r="K41" s="61"/>
      <c r="L41" s="62"/>
      <c r="M41" s="61"/>
      <c r="N41" s="62"/>
      <c r="O41" s="61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1"/>
      <c r="AB41" s="62"/>
      <c r="AC41" s="52"/>
      <c r="AD41" s="53"/>
      <c r="AE41" s="52"/>
      <c r="AF41" s="53"/>
      <c r="AG41" s="52"/>
      <c r="AH41" s="53"/>
      <c r="AI41" s="52"/>
      <c r="AJ41" s="53"/>
      <c r="AK41" s="52"/>
      <c r="AL41" s="53"/>
      <c r="AM41" s="58"/>
      <c r="AN41" s="59"/>
    </row>
    <row r="42" spans="1:40">
      <c r="A42" s="141" t="s">
        <v>745</v>
      </c>
      <c r="B42" s="4" t="str">
        <f>'PLANILHA ORÇAMENTÁRIA'!D94</f>
        <v>PISOS</v>
      </c>
      <c r="C42" s="61">
        <f>D42*AM42</f>
        <v>0</v>
      </c>
      <c r="D42" s="62">
        <v>0</v>
      </c>
      <c r="E42" s="61">
        <f>F42*AM42</f>
        <v>0</v>
      </c>
      <c r="F42" s="62">
        <v>0</v>
      </c>
      <c r="G42" s="61">
        <f>H42*AM42</f>
        <v>0</v>
      </c>
      <c r="H42" s="62">
        <v>0</v>
      </c>
      <c r="I42" s="61">
        <f>J42*AM42</f>
        <v>0</v>
      </c>
      <c r="J42" s="62">
        <v>0</v>
      </c>
      <c r="K42" s="61">
        <f>L42*AM42</f>
        <v>0</v>
      </c>
      <c r="L42" s="62">
        <v>0</v>
      </c>
      <c r="M42" s="61">
        <f>N42*AM42</f>
        <v>0</v>
      </c>
      <c r="N42" s="62">
        <v>0</v>
      </c>
      <c r="O42" s="61">
        <f>P42*AM42</f>
        <v>0</v>
      </c>
      <c r="P42" s="62">
        <v>0</v>
      </c>
      <c r="Q42" s="61">
        <f>R42*AM42</f>
        <v>0</v>
      </c>
      <c r="R42" s="62">
        <v>0</v>
      </c>
      <c r="S42" s="61">
        <f>T42*AM42</f>
        <v>0</v>
      </c>
      <c r="T42" s="62">
        <v>0</v>
      </c>
      <c r="U42" s="61">
        <f>V42*AM42</f>
        <v>0</v>
      </c>
      <c r="V42" s="62">
        <v>0</v>
      </c>
      <c r="W42" s="61">
        <f>X42*AM42</f>
        <v>95564.18785987499</v>
      </c>
      <c r="X42" s="62">
        <v>0.25</v>
      </c>
      <c r="Y42" s="61">
        <f>Z42*AM42</f>
        <v>95564.18785987499</v>
      </c>
      <c r="Z42" s="62">
        <v>0.25</v>
      </c>
      <c r="AA42" s="61">
        <f>AB42*AM42</f>
        <v>95564.18785987499</v>
      </c>
      <c r="AB42" s="62">
        <v>0.25</v>
      </c>
      <c r="AC42" s="61">
        <f>AD42*AM42</f>
        <v>95564.18785987499</v>
      </c>
      <c r="AD42" s="62">
        <v>0.25</v>
      </c>
      <c r="AE42" s="56">
        <f>AF42*AM42</f>
        <v>0</v>
      </c>
      <c r="AF42" s="57">
        <v>0</v>
      </c>
      <c r="AG42" s="56">
        <f>AH42*AM42</f>
        <v>0</v>
      </c>
      <c r="AH42" s="57">
        <v>0</v>
      </c>
      <c r="AI42" s="56">
        <f>AJ42*AM42</f>
        <v>0</v>
      </c>
      <c r="AJ42" s="57">
        <v>0</v>
      </c>
      <c r="AK42" s="56">
        <f>AL42*AM42</f>
        <v>0</v>
      </c>
      <c r="AL42" s="80">
        <v>0</v>
      </c>
      <c r="AM42" s="5">
        <f>'PLANILHA ORÇAMENTÁRIA'!I94</f>
        <v>382256.75143949996</v>
      </c>
      <c r="AN42" s="6">
        <f>AM42/AM$62</f>
        <v>9.4572260140564621E-2</v>
      </c>
    </row>
    <row r="43" spans="1:40" s="60" customFormat="1" ht="9" customHeight="1">
      <c r="A43" s="54"/>
      <c r="B43" s="55"/>
      <c r="C43" s="61"/>
      <c r="D43" s="62"/>
      <c r="E43" s="61"/>
      <c r="F43" s="62"/>
      <c r="G43" s="61"/>
      <c r="H43" s="62"/>
      <c r="I43" s="61"/>
      <c r="J43" s="62"/>
      <c r="K43" s="61"/>
      <c r="L43" s="62"/>
      <c r="M43" s="61"/>
      <c r="N43" s="62"/>
      <c r="O43" s="61"/>
      <c r="P43" s="62"/>
      <c r="Q43" s="62"/>
      <c r="R43" s="62"/>
      <c r="S43" s="62"/>
      <c r="T43" s="62"/>
      <c r="U43" s="62"/>
      <c r="V43" s="62"/>
      <c r="W43" s="52"/>
      <c r="X43" s="53"/>
      <c r="Y43" s="52"/>
      <c r="Z43" s="53"/>
      <c r="AA43" s="52"/>
      <c r="AB43" s="53"/>
      <c r="AC43" s="52"/>
      <c r="AD43" s="53"/>
      <c r="AE43" s="56"/>
      <c r="AF43" s="57"/>
      <c r="AG43" s="56"/>
      <c r="AH43" s="57"/>
      <c r="AI43" s="56"/>
      <c r="AJ43" s="57"/>
      <c r="AK43" s="56"/>
      <c r="AL43" s="79"/>
      <c r="AM43" s="58"/>
      <c r="AN43" s="59"/>
    </row>
    <row r="44" spans="1:40">
      <c r="A44" s="141" t="s">
        <v>746</v>
      </c>
      <c r="B44" s="4" t="str">
        <f>'PLANILHA ORÇAMENTÁRIA'!D103</f>
        <v>INSTALAÇÕES ELÉTRICAS</v>
      </c>
      <c r="C44" s="61">
        <f>D44*AM44</f>
        <v>0</v>
      </c>
      <c r="D44" s="62">
        <v>0</v>
      </c>
      <c r="E44" s="61">
        <f>F44*AM44</f>
        <v>0</v>
      </c>
      <c r="F44" s="62">
        <v>0</v>
      </c>
      <c r="G44" s="61">
        <f>H44*AM44</f>
        <v>0</v>
      </c>
      <c r="H44" s="62">
        <v>0</v>
      </c>
      <c r="I44" s="61">
        <f>J44*AM44</f>
        <v>0</v>
      </c>
      <c r="J44" s="62">
        <v>0</v>
      </c>
      <c r="K44" s="61">
        <f>L44*AM44</f>
        <v>0</v>
      </c>
      <c r="L44" s="62">
        <v>0</v>
      </c>
      <c r="M44" s="61">
        <f>N44*AM44</f>
        <v>0</v>
      </c>
      <c r="N44" s="62">
        <v>0</v>
      </c>
      <c r="O44" s="61">
        <f>P44*AM44</f>
        <v>0</v>
      </c>
      <c r="P44" s="62">
        <v>0</v>
      </c>
      <c r="Q44" s="61">
        <f>R44*AM44</f>
        <v>14265.333054000002</v>
      </c>
      <c r="R44" s="62">
        <v>0.1</v>
      </c>
      <c r="S44" s="61">
        <f>T44*AM44</f>
        <v>28530.666108000005</v>
      </c>
      <c r="T44" s="62">
        <v>0.2</v>
      </c>
      <c r="U44" s="61">
        <f>V44*AM44</f>
        <v>28530.666108000005</v>
      </c>
      <c r="V44" s="62">
        <v>0.2</v>
      </c>
      <c r="W44" s="61">
        <f>X44*AM44</f>
        <v>28530.666108000005</v>
      </c>
      <c r="X44" s="62">
        <v>0.2</v>
      </c>
      <c r="Y44" s="61">
        <f>Z44*AM44</f>
        <v>28530.666108000005</v>
      </c>
      <c r="Z44" s="62">
        <v>0.2</v>
      </c>
      <c r="AA44" s="61">
        <f>AB44*AM44</f>
        <v>14265.333054000002</v>
      </c>
      <c r="AB44" s="62">
        <v>0.1</v>
      </c>
      <c r="AC44" s="56">
        <f>AD44*AM44</f>
        <v>0</v>
      </c>
      <c r="AD44" s="57">
        <v>0</v>
      </c>
      <c r="AE44" s="56">
        <f>AF44*AM44</f>
        <v>0</v>
      </c>
      <c r="AF44" s="57">
        <v>0</v>
      </c>
      <c r="AG44" s="56">
        <f>AH44*AM44</f>
        <v>0</v>
      </c>
      <c r="AH44" s="57">
        <v>0</v>
      </c>
      <c r="AI44" s="56">
        <f>AJ44*AM44</f>
        <v>0</v>
      </c>
      <c r="AJ44" s="57">
        <v>0</v>
      </c>
      <c r="AK44" s="56">
        <f>AL44*AM44</f>
        <v>0</v>
      </c>
      <c r="AL44" s="80">
        <v>0</v>
      </c>
      <c r="AM44" s="5">
        <f>'PLANILHA ORÇAMENTÁRIA'!I103</f>
        <v>142653.33054000002</v>
      </c>
      <c r="AN44" s="6">
        <f>AM44/AM$62</f>
        <v>3.5293157896995504E-2</v>
      </c>
    </row>
    <row r="45" spans="1:40" s="60" customFormat="1" ht="9" customHeight="1">
      <c r="A45" s="54"/>
      <c r="B45" s="55"/>
      <c r="C45" s="61"/>
      <c r="D45" s="62"/>
      <c r="E45" s="61"/>
      <c r="F45" s="62"/>
      <c r="G45" s="61"/>
      <c r="H45" s="62"/>
      <c r="I45" s="61"/>
      <c r="J45" s="62"/>
      <c r="K45" s="61"/>
      <c r="L45" s="62"/>
      <c r="M45" s="61"/>
      <c r="N45" s="62"/>
      <c r="O45" s="61"/>
      <c r="P45" s="62"/>
      <c r="Q45" s="52"/>
      <c r="R45" s="53"/>
      <c r="S45" s="52"/>
      <c r="T45" s="53"/>
      <c r="U45" s="52"/>
      <c r="V45" s="53"/>
      <c r="W45" s="52"/>
      <c r="X45" s="53"/>
      <c r="Y45" s="52"/>
      <c r="Z45" s="53"/>
      <c r="AA45" s="52"/>
      <c r="AB45" s="53"/>
      <c r="AC45" s="56"/>
      <c r="AD45" s="57"/>
      <c r="AE45" s="56"/>
      <c r="AF45" s="57"/>
      <c r="AG45" s="56"/>
      <c r="AH45" s="57"/>
      <c r="AI45" s="56"/>
      <c r="AJ45" s="57"/>
      <c r="AK45" s="56"/>
      <c r="AL45" s="79"/>
      <c r="AM45" s="58"/>
      <c r="AN45" s="59"/>
    </row>
    <row r="46" spans="1:40">
      <c r="A46" s="141" t="s">
        <v>747</v>
      </c>
      <c r="B46" s="4" t="str">
        <f>'PLANILHA ORÇAMENTÁRIA'!D153</f>
        <v>INSTALAÇÕES HIDRÁULICAS</v>
      </c>
      <c r="C46" s="61">
        <f>D46*AM46</f>
        <v>0</v>
      </c>
      <c r="D46" s="62">
        <v>0</v>
      </c>
      <c r="E46" s="61">
        <f>F46*AM46</f>
        <v>0</v>
      </c>
      <c r="F46" s="62">
        <v>0</v>
      </c>
      <c r="G46" s="61">
        <f>H46*AM46</f>
        <v>0</v>
      </c>
      <c r="H46" s="62">
        <v>0</v>
      </c>
      <c r="I46" s="61">
        <f>J46*AM46</f>
        <v>0</v>
      </c>
      <c r="J46" s="62">
        <v>0</v>
      </c>
      <c r="K46" s="61">
        <f>L46*AM46</f>
        <v>0</v>
      </c>
      <c r="L46" s="62">
        <v>0</v>
      </c>
      <c r="M46" s="61">
        <f>N46*AM46</f>
        <v>0</v>
      </c>
      <c r="N46" s="62">
        <v>0</v>
      </c>
      <c r="O46" s="61">
        <f>P46*AM46</f>
        <v>0</v>
      </c>
      <c r="P46" s="62">
        <v>0</v>
      </c>
      <c r="Q46" s="61">
        <f>R46*AM46</f>
        <v>4603.2155032500004</v>
      </c>
      <c r="R46" s="62">
        <v>0.1</v>
      </c>
      <c r="S46" s="61">
        <f>T46*AM46</f>
        <v>9206.4310065000009</v>
      </c>
      <c r="T46" s="62">
        <v>0.2</v>
      </c>
      <c r="U46" s="61">
        <f>V46*AM46</f>
        <v>9206.4310065000009</v>
      </c>
      <c r="V46" s="62">
        <v>0.2</v>
      </c>
      <c r="W46" s="61">
        <f>X46*AM46</f>
        <v>9206.4310065000009</v>
      </c>
      <c r="X46" s="62">
        <v>0.2</v>
      </c>
      <c r="Y46" s="61">
        <f>Z46*AM46</f>
        <v>9206.4310065000009</v>
      </c>
      <c r="Z46" s="62">
        <v>0.2</v>
      </c>
      <c r="AA46" s="61">
        <f>AB46*AM46</f>
        <v>4603.2155032500004</v>
      </c>
      <c r="AB46" s="62">
        <v>0.1</v>
      </c>
      <c r="AC46" s="56">
        <f>AD46*AM46</f>
        <v>0</v>
      </c>
      <c r="AD46" s="57">
        <v>0</v>
      </c>
      <c r="AE46" s="56">
        <f>AF46*AM46</f>
        <v>0</v>
      </c>
      <c r="AF46" s="57">
        <v>0</v>
      </c>
      <c r="AG46" s="56">
        <f>AH46*AM46</f>
        <v>0</v>
      </c>
      <c r="AH46" s="57">
        <v>0</v>
      </c>
      <c r="AI46" s="56">
        <f>AJ46*AM46</f>
        <v>0</v>
      </c>
      <c r="AJ46" s="57">
        <v>0</v>
      </c>
      <c r="AK46" s="56">
        <f>AL46*AM46</f>
        <v>0</v>
      </c>
      <c r="AL46" s="80">
        <v>0</v>
      </c>
      <c r="AM46" s="5">
        <f>'PLANILHA ORÇAMENTÁRIA'!I153</f>
        <v>46032.155032499999</v>
      </c>
      <c r="AN46" s="6">
        <f>AM46/AM$62</f>
        <v>1.1388588753947493E-2</v>
      </c>
    </row>
    <row r="47" spans="1:40" s="60" customFormat="1" ht="9" customHeight="1">
      <c r="A47" s="54"/>
      <c r="B47" s="55"/>
      <c r="C47" s="61"/>
      <c r="D47" s="62"/>
      <c r="E47" s="61"/>
      <c r="F47" s="62"/>
      <c r="G47" s="61"/>
      <c r="H47" s="62"/>
      <c r="I47" s="61"/>
      <c r="J47" s="62"/>
      <c r="K47" s="61"/>
      <c r="L47" s="62"/>
      <c r="M47" s="61"/>
      <c r="N47" s="62"/>
      <c r="O47" s="61"/>
      <c r="P47" s="62"/>
      <c r="Q47" s="52"/>
      <c r="R47" s="53"/>
      <c r="S47" s="52"/>
      <c r="T47" s="53"/>
      <c r="U47" s="52"/>
      <c r="V47" s="53"/>
      <c r="W47" s="52"/>
      <c r="X47" s="53"/>
      <c r="Y47" s="52"/>
      <c r="Z47" s="53"/>
      <c r="AA47" s="52"/>
      <c r="AB47" s="53"/>
      <c r="AC47" s="56"/>
      <c r="AD47" s="57"/>
      <c r="AE47" s="56"/>
      <c r="AF47" s="57"/>
      <c r="AG47" s="56"/>
      <c r="AH47" s="57"/>
      <c r="AI47" s="56"/>
      <c r="AJ47" s="57"/>
      <c r="AK47" s="56"/>
      <c r="AL47" s="79"/>
      <c r="AM47" s="58"/>
      <c r="AN47" s="59"/>
    </row>
    <row r="48" spans="1:40">
      <c r="A48" s="141" t="s">
        <v>748</v>
      </c>
      <c r="B48" s="4" t="str">
        <f>'PLANILHA ORÇAMENTÁRIA'!D177</f>
        <v>COMBATE A INCÊNDIOS</v>
      </c>
      <c r="C48" s="61">
        <f>D48*AM48</f>
        <v>0</v>
      </c>
      <c r="D48" s="62">
        <v>0</v>
      </c>
      <c r="E48" s="61">
        <f>F48*AM48</f>
        <v>0</v>
      </c>
      <c r="F48" s="62">
        <v>0</v>
      </c>
      <c r="G48" s="61">
        <f>H48*AM48</f>
        <v>0</v>
      </c>
      <c r="H48" s="62">
        <v>0</v>
      </c>
      <c r="I48" s="61">
        <f>J48*AM48</f>
        <v>0</v>
      </c>
      <c r="J48" s="62">
        <v>0</v>
      </c>
      <c r="K48" s="61">
        <f>L48*AM48</f>
        <v>0</v>
      </c>
      <c r="L48" s="62">
        <v>0</v>
      </c>
      <c r="M48" s="61">
        <f>N48*AM48</f>
        <v>0</v>
      </c>
      <c r="N48" s="62">
        <v>0</v>
      </c>
      <c r="O48" s="61">
        <f>P48*AM48</f>
        <v>0</v>
      </c>
      <c r="P48" s="62">
        <v>0</v>
      </c>
      <c r="Q48" s="61">
        <f>R48*AM48</f>
        <v>0</v>
      </c>
      <c r="R48" s="62">
        <v>0</v>
      </c>
      <c r="S48" s="61">
        <f>T48*AM48</f>
        <v>0</v>
      </c>
      <c r="T48" s="62">
        <v>0</v>
      </c>
      <c r="U48" s="61">
        <f>V48*AM48</f>
        <v>8196.9340739999989</v>
      </c>
      <c r="V48" s="62">
        <v>0.2</v>
      </c>
      <c r="W48" s="61">
        <f>X48*AM48</f>
        <v>8196.9340739999989</v>
      </c>
      <c r="X48" s="62">
        <v>0.2</v>
      </c>
      <c r="Y48" s="61">
        <f>Z48*AM48</f>
        <v>8196.9340739999989</v>
      </c>
      <c r="Z48" s="62">
        <v>0.2</v>
      </c>
      <c r="AA48" s="61">
        <f>AB48*AM48</f>
        <v>8196.9340739999989</v>
      </c>
      <c r="AB48" s="62">
        <v>0.2</v>
      </c>
      <c r="AC48" s="61">
        <f>AD48*AM48</f>
        <v>8196.9340739999989</v>
      </c>
      <c r="AD48" s="62">
        <v>0.2</v>
      </c>
      <c r="AE48" s="56">
        <f>AF48*AM48</f>
        <v>0</v>
      </c>
      <c r="AF48" s="57">
        <v>0</v>
      </c>
      <c r="AG48" s="56">
        <f>AH48*AM48</f>
        <v>0</v>
      </c>
      <c r="AH48" s="57">
        <v>0</v>
      </c>
      <c r="AI48" s="56">
        <f>AJ48*AM48</f>
        <v>0</v>
      </c>
      <c r="AJ48" s="57">
        <v>0</v>
      </c>
      <c r="AK48" s="56">
        <f>AL48*AM48</f>
        <v>0</v>
      </c>
      <c r="AL48" s="80">
        <v>0</v>
      </c>
      <c r="AM48" s="5">
        <f>'PLANILHA ORÇAMENTÁRIA'!I177</f>
        <v>40984.670369999993</v>
      </c>
      <c r="AN48" s="6">
        <f>AM48/AM$62</f>
        <v>1.0139815434026126E-2</v>
      </c>
    </row>
    <row r="49" spans="1:40" s="60" customFormat="1" ht="9" customHeight="1">
      <c r="A49" s="54"/>
      <c r="B49" s="55"/>
      <c r="C49" s="61"/>
      <c r="D49" s="62"/>
      <c r="E49" s="61"/>
      <c r="F49" s="62"/>
      <c r="G49" s="61"/>
      <c r="H49" s="62"/>
      <c r="I49" s="61"/>
      <c r="J49" s="62"/>
      <c r="K49" s="61"/>
      <c r="L49" s="62"/>
      <c r="M49" s="61"/>
      <c r="N49" s="62"/>
      <c r="O49" s="61"/>
      <c r="P49" s="62"/>
      <c r="Q49" s="62"/>
      <c r="R49" s="62"/>
      <c r="S49" s="62"/>
      <c r="T49" s="62"/>
      <c r="U49" s="52"/>
      <c r="V49" s="53"/>
      <c r="W49" s="52"/>
      <c r="X49" s="53"/>
      <c r="Y49" s="52"/>
      <c r="Z49" s="53"/>
      <c r="AA49" s="52"/>
      <c r="AB49" s="53"/>
      <c r="AC49" s="52"/>
      <c r="AD49" s="53"/>
      <c r="AE49" s="56"/>
      <c r="AF49" s="57"/>
      <c r="AG49" s="56"/>
      <c r="AH49" s="57"/>
      <c r="AI49" s="56"/>
      <c r="AJ49" s="57"/>
      <c r="AK49" s="56"/>
      <c r="AL49" s="79"/>
      <c r="AM49" s="58"/>
      <c r="AN49" s="59"/>
    </row>
    <row r="50" spans="1:40">
      <c r="A50" s="141" t="s">
        <v>749</v>
      </c>
      <c r="B50" s="4" t="str">
        <f>'PLANILHA ORÇAMENTÁRIA'!D191</f>
        <v>CAIXA D'ÁGUA</v>
      </c>
      <c r="C50" s="61">
        <f>D50*AM50</f>
        <v>0</v>
      </c>
      <c r="D50" s="62">
        <v>0</v>
      </c>
      <c r="E50" s="61">
        <f>F50*AM50</f>
        <v>0</v>
      </c>
      <c r="F50" s="62">
        <v>0</v>
      </c>
      <c r="G50" s="61">
        <f>H50*AM50</f>
        <v>0</v>
      </c>
      <c r="H50" s="62">
        <v>0</v>
      </c>
      <c r="I50" s="61">
        <f>J50*AM50</f>
        <v>0</v>
      </c>
      <c r="J50" s="62">
        <v>0</v>
      </c>
      <c r="K50" s="61">
        <f>L50*AM50</f>
        <v>0</v>
      </c>
      <c r="L50" s="62">
        <v>0</v>
      </c>
      <c r="M50" s="61">
        <f>N50*AM50</f>
        <v>0</v>
      </c>
      <c r="N50" s="62">
        <v>0</v>
      </c>
      <c r="O50" s="61">
        <f>P50*AM50</f>
        <v>0</v>
      </c>
      <c r="P50" s="62">
        <v>0</v>
      </c>
      <c r="Q50" s="61">
        <f>R50*AM50</f>
        <v>0</v>
      </c>
      <c r="R50" s="62">
        <v>0</v>
      </c>
      <c r="S50" s="61">
        <f>T50*AM50</f>
        <v>0</v>
      </c>
      <c r="T50" s="62">
        <v>0</v>
      </c>
      <c r="U50" s="61">
        <f>V50*AM50</f>
        <v>0</v>
      </c>
      <c r="V50" s="62">
        <v>0</v>
      </c>
      <c r="W50" s="61">
        <f>X50*AM50</f>
        <v>0</v>
      </c>
      <c r="X50" s="62">
        <v>0</v>
      </c>
      <c r="Y50" s="61">
        <f>Z50*AM50</f>
        <v>0</v>
      </c>
      <c r="Z50" s="81">
        <v>0</v>
      </c>
      <c r="AA50" s="61">
        <f>AB50*AM50</f>
        <v>0</v>
      </c>
      <c r="AB50" s="62">
        <v>0</v>
      </c>
      <c r="AC50" s="61">
        <f>AD50*AM50</f>
        <v>0</v>
      </c>
      <c r="AD50" s="62">
        <v>0</v>
      </c>
      <c r="AE50" s="61">
        <f>AF50*AM50</f>
        <v>17390.296727999998</v>
      </c>
      <c r="AF50" s="62">
        <v>0.8</v>
      </c>
      <c r="AG50" s="61">
        <f>AH50*AM50</f>
        <v>4347.5741819999994</v>
      </c>
      <c r="AH50" s="62">
        <v>0.2</v>
      </c>
      <c r="AI50" s="56">
        <f>AJ50*AM50</f>
        <v>0</v>
      </c>
      <c r="AJ50" s="57">
        <v>0</v>
      </c>
      <c r="AK50" s="56">
        <f>AL50*AM50</f>
        <v>0</v>
      </c>
      <c r="AL50" s="80">
        <v>0</v>
      </c>
      <c r="AM50" s="5">
        <f>'PLANILHA ORÇAMENTÁRIA'!I191</f>
        <v>21737.870909999998</v>
      </c>
      <c r="AN50" s="6">
        <f>AM50/AM$62</f>
        <v>5.3780595760854859E-3</v>
      </c>
    </row>
    <row r="51" spans="1:40" s="60" customFormat="1" ht="9" customHeight="1">
      <c r="A51" s="54"/>
      <c r="B51" s="55"/>
      <c r="C51" s="61"/>
      <c r="D51" s="62"/>
      <c r="E51" s="61"/>
      <c r="F51" s="62"/>
      <c r="G51" s="61"/>
      <c r="H51" s="62"/>
      <c r="I51" s="61"/>
      <c r="J51" s="62"/>
      <c r="K51" s="61"/>
      <c r="L51" s="62"/>
      <c r="M51" s="61"/>
      <c r="N51" s="62"/>
      <c r="O51" s="61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1"/>
      <c r="AB51" s="62"/>
      <c r="AC51" s="61"/>
      <c r="AD51" s="62"/>
      <c r="AE51" s="52"/>
      <c r="AF51" s="53"/>
      <c r="AG51" s="52"/>
      <c r="AH51" s="53"/>
      <c r="AI51" s="56"/>
      <c r="AJ51" s="57"/>
      <c r="AK51" s="56"/>
      <c r="AL51" s="79"/>
      <c r="AM51" s="58"/>
      <c r="AN51" s="59"/>
    </row>
    <row r="52" spans="1:40">
      <c r="A52" s="141" t="s">
        <v>750</v>
      </c>
      <c r="B52" s="4" t="str">
        <f>'PLANILHA ORÇAMENTÁRIA'!D202</f>
        <v>LOUÇAS E METAIS</v>
      </c>
      <c r="C52" s="61">
        <f>D52*AM52</f>
        <v>0</v>
      </c>
      <c r="D52" s="62">
        <v>0</v>
      </c>
      <c r="E52" s="61">
        <f>F52*AM52</f>
        <v>0</v>
      </c>
      <c r="F52" s="62">
        <v>0</v>
      </c>
      <c r="G52" s="61">
        <f>H52*AM52</f>
        <v>0</v>
      </c>
      <c r="H52" s="62">
        <v>0</v>
      </c>
      <c r="I52" s="61">
        <f>J52*AM52</f>
        <v>0</v>
      </c>
      <c r="J52" s="62">
        <v>0</v>
      </c>
      <c r="K52" s="61">
        <f>L52*AM52</f>
        <v>0</v>
      </c>
      <c r="L52" s="62">
        <v>0</v>
      </c>
      <c r="M52" s="61">
        <f>N52*AM52</f>
        <v>0</v>
      </c>
      <c r="N52" s="62">
        <v>0</v>
      </c>
      <c r="O52" s="61">
        <f>P52*AM52</f>
        <v>0</v>
      </c>
      <c r="P52" s="62">
        <v>0</v>
      </c>
      <c r="Q52" s="61">
        <f>R52*AM52</f>
        <v>0</v>
      </c>
      <c r="R52" s="62">
        <v>0</v>
      </c>
      <c r="S52" s="61">
        <f>T52*AM52</f>
        <v>0</v>
      </c>
      <c r="T52" s="62">
        <v>0</v>
      </c>
      <c r="U52" s="61">
        <f>V52*AM52</f>
        <v>0</v>
      </c>
      <c r="V52" s="62">
        <v>0</v>
      </c>
      <c r="W52" s="61">
        <f>X52*AM52</f>
        <v>0</v>
      </c>
      <c r="X52" s="62">
        <v>0</v>
      </c>
      <c r="Y52" s="61">
        <f>Z52*AM52</f>
        <v>0</v>
      </c>
      <c r="Z52" s="81">
        <v>0</v>
      </c>
      <c r="AA52" s="61">
        <f>AB52*AM52</f>
        <v>0</v>
      </c>
      <c r="AB52" s="62">
        <v>0</v>
      </c>
      <c r="AC52" s="61">
        <f>AD52*AM52</f>
        <v>0</v>
      </c>
      <c r="AD52" s="62">
        <v>0</v>
      </c>
      <c r="AE52" s="61">
        <f>AF52*AM52</f>
        <v>33566.556710294994</v>
      </c>
      <c r="AF52" s="62">
        <v>0.25</v>
      </c>
      <c r="AG52" s="61">
        <f>AH52*AM52</f>
        <v>67133.113420589987</v>
      </c>
      <c r="AH52" s="62">
        <v>0.5</v>
      </c>
      <c r="AI52" s="61">
        <f>AJ52*AM52</f>
        <v>33566.556710294994</v>
      </c>
      <c r="AJ52" s="62">
        <v>0.25</v>
      </c>
      <c r="AK52" s="56">
        <f>AL52*AM52</f>
        <v>0</v>
      </c>
      <c r="AL52" s="80">
        <v>0</v>
      </c>
      <c r="AM52" s="5">
        <f>'PLANILHA ORÇAMENTÁRIA'!I202</f>
        <v>134266.22684117997</v>
      </c>
      <c r="AN52" s="6">
        <f>AM52/AM$62</f>
        <v>3.3218145879957944E-2</v>
      </c>
    </row>
    <row r="53" spans="1:40" s="60" customFormat="1" ht="9" customHeight="1">
      <c r="A53" s="54"/>
      <c r="B53" s="55"/>
      <c r="C53" s="61"/>
      <c r="D53" s="62"/>
      <c r="E53" s="61"/>
      <c r="F53" s="62"/>
      <c r="G53" s="61"/>
      <c r="H53" s="62"/>
      <c r="I53" s="61"/>
      <c r="J53" s="62"/>
      <c r="K53" s="61"/>
      <c r="L53" s="62"/>
      <c r="M53" s="61"/>
      <c r="N53" s="62"/>
      <c r="O53" s="61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1"/>
      <c r="AB53" s="62"/>
      <c r="AC53" s="61"/>
      <c r="AD53" s="62"/>
      <c r="AE53" s="52"/>
      <c r="AF53" s="53"/>
      <c r="AG53" s="52"/>
      <c r="AH53" s="53"/>
      <c r="AI53" s="52"/>
      <c r="AJ53" s="53"/>
      <c r="AK53" s="56"/>
      <c r="AL53" s="79"/>
      <c r="AM53" s="58"/>
      <c r="AN53" s="59"/>
    </row>
    <row r="54" spans="1:40">
      <c r="A54" s="40">
        <v>3</v>
      </c>
      <c r="B54" s="41" t="str">
        <f>'PLANILHA ORÇAMENTÁRIA'!D260</f>
        <v>SERVIÇOS EXTERNOS</v>
      </c>
      <c r="C54" s="42"/>
      <c r="D54" s="43"/>
      <c r="E54" s="42"/>
      <c r="F54" s="43"/>
      <c r="G54" s="42"/>
      <c r="H54" s="43"/>
      <c r="I54" s="42"/>
      <c r="J54" s="43"/>
      <c r="K54" s="42"/>
      <c r="L54" s="43"/>
      <c r="M54" s="42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2"/>
      <c r="AB54" s="43"/>
      <c r="AC54" s="42"/>
      <c r="AD54" s="43"/>
      <c r="AE54" s="42"/>
      <c r="AF54" s="43"/>
      <c r="AG54" s="42"/>
      <c r="AH54" s="43"/>
      <c r="AI54" s="42"/>
      <c r="AJ54" s="43"/>
      <c r="AK54" s="42"/>
      <c r="AL54" s="78"/>
      <c r="AM54" s="44">
        <f>'PLANILHA ORÇAMENTÁRIA'!I260</f>
        <v>29819.784089171997</v>
      </c>
      <c r="AN54" s="45">
        <f>AM54/AM$62</f>
        <v>7.377565909814904E-3</v>
      </c>
    </row>
    <row r="55" spans="1:40">
      <c r="A55" s="141" t="s">
        <v>76</v>
      </c>
      <c r="B55" s="4" t="str">
        <f>'PLANILHA ORÇAMENTÁRIA'!D261</f>
        <v>PAISAGISMO E ESTACIONAMENTO</v>
      </c>
      <c r="C55" s="61">
        <f>D55*AM55</f>
        <v>0</v>
      </c>
      <c r="D55" s="62">
        <v>0</v>
      </c>
      <c r="E55" s="61">
        <f>F55*AM55</f>
        <v>0</v>
      </c>
      <c r="F55" s="62">
        <v>0</v>
      </c>
      <c r="G55" s="61">
        <f>H55*AM55</f>
        <v>0</v>
      </c>
      <c r="H55" s="62">
        <v>0</v>
      </c>
      <c r="I55" s="61">
        <f>J55*AM55</f>
        <v>0</v>
      </c>
      <c r="J55" s="62">
        <v>0</v>
      </c>
      <c r="K55" s="61">
        <f>L55*AM55</f>
        <v>0</v>
      </c>
      <c r="L55" s="62">
        <v>0</v>
      </c>
      <c r="M55" s="61">
        <f>N55*AM55</f>
        <v>0</v>
      </c>
      <c r="N55" s="62">
        <v>0</v>
      </c>
      <c r="O55" s="61">
        <f>P55*AM55</f>
        <v>0</v>
      </c>
      <c r="P55" s="62">
        <v>0</v>
      </c>
      <c r="Q55" s="61">
        <f>R55*AM55</f>
        <v>0</v>
      </c>
      <c r="R55" s="62">
        <v>0</v>
      </c>
      <c r="S55" s="61">
        <f>T55*AM55</f>
        <v>0</v>
      </c>
      <c r="T55" s="62">
        <v>0</v>
      </c>
      <c r="U55" s="61">
        <f>V55*AM55</f>
        <v>0</v>
      </c>
      <c r="V55" s="62">
        <v>0</v>
      </c>
      <c r="W55" s="61">
        <f>X55*AM55</f>
        <v>0</v>
      </c>
      <c r="X55" s="62">
        <v>0</v>
      </c>
      <c r="Y55" s="61">
        <f>Z55*AM55</f>
        <v>0</v>
      </c>
      <c r="Z55" s="62">
        <v>0</v>
      </c>
      <c r="AA55" s="61">
        <f>AB55*AM55</f>
        <v>0</v>
      </c>
      <c r="AB55" s="62">
        <v>0</v>
      </c>
      <c r="AC55" s="61">
        <f>AD55*AM55</f>
        <v>0</v>
      </c>
      <c r="AD55" s="62">
        <v>0</v>
      </c>
      <c r="AE55" s="61">
        <f>AF55*AM55</f>
        <v>0</v>
      </c>
      <c r="AF55" s="62">
        <v>0</v>
      </c>
      <c r="AG55" s="61">
        <f>AH55*AM55</f>
        <v>0</v>
      </c>
      <c r="AH55" s="62">
        <v>0</v>
      </c>
      <c r="AI55" s="61">
        <f>AJ55*AM55</f>
        <v>0</v>
      </c>
      <c r="AJ55" s="62">
        <v>0</v>
      </c>
      <c r="AK55" s="61">
        <f>AL55*AM55</f>
        <v>4623.0652124999988</v>
      </c>
      <c r="AL55" s="62">
        <v>1</v>
      </c>
      <c r="AM55" s="5">
        <f>'PLANILHA ORÇAMENTÁRIA'!I261</f>
        <v>4623.0652124999988</v>
      </c>
      <c r="AN55" s="6">
        <f>AM55/AM$62</f>
        <v>1.1437697941943158E-3</v>
      </c>
    </row>
    <row r="56" spans="1:40" s="60" customFormat="1" ht="9" customHeight="1">
      <c r="A56" s="54"/>
      <c r="B56" s="55"/>
      <c r="C56" s="61"/>
      <c r="D56" s="62"/>
      <c r="E56" s="61"/>
      <c r="F56" s="62"/>
      <c r="G56" s="61"/>
      <c r="H56" s="62"/>
      <c r="I56" s="61"/>
      <c r="J56" s="62"/>
      <c r="K56" s="61"/>
      <c r="L56" s="62"/>
      <c r="M56" s="61"/>
      <c r="N56" s="62"/>
      <c r="O56" s="61"/>
      <c r="P56" s="62"/>
      <c r="Q56" s="61"/>
      <c r="R56" s="62"/>
      <c r="S56" s="61"/>
      <c r="T56" s="62"/>
      <c r="U56" s="61"/>
      <c r="V56" s="62"/>
      <c r="W56" s="61"/>
      <c r="X56" s="62"/>
      <c r="Y56" s="61"/>
      <c r="Z56" s="62"/>
      <c r="AA56" s="61"/>
      <c r="AB56" s="62"/>
      <c r="AC56" s="61"/>
      <c r="AD56" s="62"/>
      <c r="AE56" s="61"/>
      <c r="AF56" s="62"/>
      <c r="AG56" s="61"/>
      <c r="AH56" s="62"/>
      <c r="AI56" s="61"/>
      <c r="AJ56" s="62"/>
      <c r="AK56" s="52"/>
      <c r="AL56" s="53"/>
      <c r="AM56" s="58"/>
      <c r="AN56" s="59"/>
    </row>
    <row r="57" spans="1:40">
      <c r="A57" s="141" t="s">
        <v>100</v>
      </c>
      <c r="B57" s="4" t="str">
        <f>'PLANILHA ORÇAMENTÁRIA'!D265</f>
        <v>MUROS LATERAIS</v>
      </c>
      <c r="C57" s="61">
        <f>D57*AM57</f>
        <v>0</v>
      </c>
      <c r="D57" s="62">
        <v>0</v>
      </c>
      <c r="E57" s="61">
        <f>F57*AM57</f>
        <v>0</v>
      </c>
      <c r="F57" s="62">
        <v>0</v>
      </c>
      <c r="G57" s="61">
        <f>H57*AM57</f>
        <v>0</v>
      </c>
      <c r="H57" s="62">
        <v>0</v>
      </c>
      <c r="I57" s="61">
        <f>J57*AM57</f>
        <v>0</v>
      </c>
      <c r="J57" s="62">
        <v>0</v>
      </c>
      <c r="K57" s="61">
        <f>L57*AM57</f>
        <v>0</v>
      </c>
      <c r="L57" s="62">
        <v>0</v>
      </c>
      <c r="M57" s="61">
        <f>N57*AM57</f>
        <v>0</v>
      </c>
      <c r="N57" s="62">
        <v>0</v>
      </c>
      <c r="O57" s="61">
        <f>P57*AM57</f>
        <v>0</v>
      </c>
      <c r="P57" s="62">
        <v>0</v>
      </c>
      <c r="Q57" s="61">
        <f>R57*AM57</f>
        <v>0</v>
      </c>
      <c r="R57" s="62">
        <v>0</v>
      </c>
      <c r="S57" s="61">
        <f>T57*AM57</f>
        <v>12598.359438336</v>
      </c>
      <c r="T57" s="62">
        <v>0.5</v>
      </c>
      <c r="U57" s="61">
        <f>V57*AM57</f>
        <v>0</v>
      </c>
      <c r="V57" s="62">
        <v>0</v>
      </c>
      <c r="W57" s="61">
        <f>X57*AM57</f>
        <v>0</v>
      </c>
      <c r="X57" s="62">
        <v>0</v>
      </c>
      <c r="Y57" s="61">
        <f>Z57*AM57</f>
        <v>0</v>
      </c>
      <c r="Z57" s="62">
        <v>0</v>
      </c>
      <c r="AA57" s="61">
        <f>AB57*AM57</f>
        <v>0</v>
      </c>
      <c r="AB57" s="62">
        <v>0</v>
      </c>
      <c r="AC57" s="61">
        <f>AD57*AM57</f>
        <v>0</v>
      </c>
      <c r="AD57" s="62">
        <v>0</v>
      </c>
      <c r="AE57" s="61">
        <f>AF57*AM57</f>
        <v>0</v>
      </c>
      <c r="AF57" s="62">
        <v>0</v>
      </c>
      <c r="AG57" s="61">
        <f>AH57*AM57</f>
        <v>0</v>
      </c>
      <c r="AH57" s="62">
        <v>0</v>
      </c>
      <c r="AI57" s="61">
        <f>AJ57*AM57</f>
        <v>0</v>
      </c>
      <c r="AJ57" s="62">
        <v>0</v>
      </c>
      <c r="AK57" s="61">
        <f>AL57*AM57</f>
        <v>12598.359438336</v>
      </c>
      <c r="AL57" s="62">
        <v>0.5</v>
      </c>
      <c r="AM57" s="5">
        <f>'PLANILHA ORÇAMENTÁRIA'!I265</f>
        <v>25196.718876671999</v>
      </c>
      <c r="AN57" s="6">
        <f>AM57/AM$62</f>
        <v>6.2337961156205884E-3</v>
      </c>
    </row>
    <row r="58" spans="1:40" s="60" customFormat="1" ht="9" customHeight="1">
      <c r="A58" s="54"/>
      <c r="B58" s="55"/>
      <c r="C58" s="61"/>
      <c r="D58" s="62"/>
      <c r="E58" s="61"/>
      <c r="F58" s="62"/>
      <c r="G58" s="61"/>
      <c r="H58" s="62"/>
      <c r="I58" s="61"/>
      <c r="J58" s="62"/>
      <c r="K58" s="61"/>
      <c r="L58" s="62"/>
      <c r="M58" s="61"/>
      <c r="N58" s="62"/>
      <c r="O58" s="61"/>
      <c r="P58" s="62"/>
      <c r="Q58" s="61"/>
      <c r="R58" s="62"/>
      <c r="S58" s="52"/>
      <c r="T58" s="53"/>
      <c r="U58" s="61"/>
      <c r="V58" s="62"/>
      <c r="W58" s="61"/>
      <c r="X58" s="62"/>
      <c r="Y58" s="61"/>
      <c r="Z58" s="62"/>
      <c r="AA58" s="61"/>
      <c r="AB58" s="62"/>
      <c r="AC58" s="61"/>
      <c r="AD58" s="62"/>
      <c r="AE58" s="61"/>
      <c r="AF58" s="62"/>
      <c r="AG58" s="61"/>
      <c r="AH58" s="62"/>
      <c r="AI58" s="61"/>
      <c r="AJ58" s="62"/>
      <c r="AK58" s="52"/>
      <c r="AL58" s="53"/>
      <c r="AM58" s="58"/>
      <c r="AN58" s="59"/>
    </row>
    <row r="59" spans="1:40" ht="15.75" thickBot="1">
      <c r="A59" s="40">
        <v>4</v>
      </c>
      <c r="B59" s="41" t="str">
        <f>'PLANILHA ORÇAMENTÁRIA'!D270</f>
        <v>SERVIÇOS COMPLEMENTARES</v>
      </c>
      <c r="C59" s="42">
        <v>0</v>
      </c>
      <c r="D59" s="43">
        <v>0</v>
      </c>
      <c r="E59" s="42">
        <f>F59*AM59</f>
        <v>0</v>
      </c>
      <c r="F59" s="43">
        <v>0</v>
      </c>
      <c r="G59" s="42">
        <f>H59*AM59</f>
        <v>0</v>
      </c>
      <c r="H59" s="43">
        <v>0</v>
      </c>
      <c r="I59" s="42">
        <f>J59*AM59</f>
        <v>0</v>
      </c>
      <c r="J59" s="43">
        <v>0</v>
      </c>
      <c r="K59" s="42">
        <f>L59*AM59</f>
        <v>0</v>
      </c>
      <c r="L59" s="43">
        <v>0</v>
      </c>
      <c r="M59" s="42">
        <f>N59*AM59</f>
        <v>0</v>
      </c>
      <c r="N59" s="43">
        <v>0</v>
      </c>
      <c r="O59" s="42">
        <f>P59*AM59</f>
        <v>0</v>
      </c>
      <c r="P59" s="43">
        <v>0</v>
      </c>
      <c r="Q59" s="42">
        <f>R59*AM59</f>
        <v>0</v>
      </c>
      <c r="R59" s="43">
        <v>0</v>
      </c>
      <c r="S59" s="42">
        <f>T59*AM59</f>
        <v>0</v>
      </c>
      <c r="T59" s="43">
        <v>0</v>
      </c>
      <c r="U59" s="42">
        <f>V59*AM59</f>
        <v>0</v>
      </c>
      <c r="V59" s="43">
        <v>0</v>
      </c>
      <c r="W59" s="42">
        <f>X59*AM59</f>
        <v>0</v>
      </c>
      <c r="X59" s="43">
        <v>0</v>
      </c>
      <c r="Y59" s="42">
        <f>Z59*AM59</f>
        <v>0</v>
      </c>
      <c r="Z59" s="43">
        <v>0</v>
      </c>
      <c r="AA59" s="42">
        <f>AB59*AO59</f>
        <v>0</v>
      </c>
      <c r="AB59" s="43">
        <v>0</v>
      </c>
      <c r="AC59" s="42">
        <f>AD59*AQ59</f>
        <v>0</v>
      </c>
      <c r="AD59" s="43">
        <v>0</v>
      </c>
      <c r="AE59" s="42">
        <f>AF59*AM59</f>
        <v>0</v>
      </c>
      <c r="AF59" s="43">
        <v>0</v>
      </c>
      <c r="AG59" s="42">
        <f>AH59*AQ59</f>
        <v>0</v>
      </c>
      <c r="AH59" s="43">
        <v>0</v>
      </c>
      <c r="AI59" s="42">
        <f>AJ59*AS59</f>
        <v>0</v>
      </c>
      <c r="AJ59" s="43">
        <v>0</v>
      </c>
      <c r="AK59" s="61">
        <f>AL59*AM59</f>
        <v>61184.081670599982</v>
      </c>
      <c r="AL59" s="81">
        <v>1</v>
      </c>
      <c r="AM59" s="69">
        <f>'PLANILHA ORÇAMENTÁRIA'!I270</f>
        <v>61184.081670599982</v>
      </c>
      <c r="AN59" s="70">
        <f>'PLANILHA ORÇAMENTÁRIA'!J270</f>
        <v>1.5137252295540783E-2</v>
      </c>
    </row>
    <row r="60" spans="1:40" s="60" customFormat="1" ht="9" customHeight="1" thickBot="1">
      <c r="A60" s="71"/>
      <c r="B60" s="72"/>
      <c r="C60" s="73"/>
      <c r="D60" s="74"/>
      <c r="E60" s="73"/>
      <c r="F60" s="74"/>
      <c r="G60" s="73"/>
      <c r="H60" s="74"/>
      <c r="I60" s="73"/>
      <c r="J60" s="74"/>
      <c r="K60" s="73"/>
      <c r="L60" s="74"/>
      <c r="M60" s="73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3"/>
      <c r="AB60" s="74"/>
      <c r="AC60" s="73"/>
      <c r="AD60" s="74"/>
      <c r="AE60" s="73"/>
      <c r="AF60" s="74"/>
      <c r="AG60" s="73"/>
      <c r="AH60" s="74"/>
      <c r="AI60" s="73"/>
      <c r="AJ60" s="74"/>
      <c r="AK60" s="77"/>
      <c r="AL60" s="82"/>
      <c r="AM60" s="75"/>
      <c r="AN60" s="76"/>
    </row>
    <row r="61" spans="1:40" ht="15.75" thickBot="1">
      <c r="A61" s="340"/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  <c r="AL61" s="341"/>
      <c r="AM61" s="341"/>
      <c r="AN61" s="342"/>
    </row>
    <row r="62" spans="1:40" ht="15.75" thickBot="1">
      <c r="A62" s="338" t="s">
        <v>751</v>
      </c>
      <c r="B62" s="339"/>
      <c r="C62" s="64">
        <f>SUM(C14:C59)</f>
        <v>109923.63770549699</v>
      </c>
      <c r="D62" s="65">
        <f>C62/$AM$62</f>
        <v>2.7195665796701511E-2</v>
      </c>
      <c r="E62" s="66">
        <f>SUM(E14:E59)</f>
        <v>105734.65181640899</v>
      </c>
      <c r="F62" s="65">
        <f>E62/$AM$62</f>
        <v>2.6159289429937234E-2</v>
      </c>
      <c r="G62" s="66">
        <f>SUM(G14:G59)</f>
        <v>209770.82436163138</v>
      </c>
      <c r="H62" s="65">
        <f>G62/$AM$62</f>
        <v>5.1898366468927488E-2</v>
      </c>
      <c r="I62" s="66">
        <f>SUM(I14:I59)</f>
        <v>209770.82436163138</v>
      </c>
      <c r="J62" s="65">
        <f>I62/$AM$62</f>
        <v>5.1898366468927488E-2</v>
      </c>
      <c r="K62" s="66">
        <f>SUM(K14:K59)</f>
        <v>204601.47376477107</v>
      </c>
      <c r="L62" s="65">
        <f>K62/$AM$62</f>
        <v>5.0619442898413573E-2</v>
      </c>
      <c r="M62" s="66">
        <f>SUM(M14:M59)</f>
        <v>204601.47376477107</v>
      </c>
      <c r="N62" s="65">
        <f>M62/$AM$62</f>
        <v>5.0619442898413573E-2</v>
      </c>
      <c r="O62" s="66">
        <f>SUM(O14:O59)</f>
        <v>204601.47376477107</v>
      </c>
      <c r="P62" s="65">
        <f>O62/$AM$62</f>
        <v>5.0619442898413573E-2</v>
      </c>
      <c r="Q62" s="66">
        <f>SUM(Q14:Q59)</f>
        <v>223470.02232202105</v>
      </c>
      <c r="R62" s="65">
        <f>Q62/$AM$62</f>
        <v>5.5287617563507863E-2</v>
      </c>
      <c r="S62" s="66">
        <f>SUM(S14:S59)</f>
        <v>177440.47054862094</v>
      </c>
      <c r="T62" s="65">
        <f>S62/$AM$62</f>
        <v>4.3899672869072419E-2</v>
      </c>
      <c r="U62" s="66">
        <f>SUM(U14:U59)</f>
        <v>233163.48586521894</v>
      </c>
      <c r="V62" s="65">
        <f>U62/$AM$62</f>
        <v>5.7685829635415464E-2</v>
      </c>
      <c r="W62" s="66">
        <f>SUM(W14:W59)</f>
        <v>396327.23453007295</v>
      </c>
      <c r="X62" s="65">
        <f>W62/$AM$62</f>
        <v>9.805336906050921E-2</v>
      </c>
      <c r="Y62" s="66">
        <f>SUM(Y14:Y59)</f>
        <v>572882.12658870895</v>
      </c>
      <c r="Z62" s="65">
        <f>Y62/$AM$62</f>
        <v>0.14173394531712324</v>
      </c>
      <c r="AA62" s="66">
        <f>SUM(AA13:AA59)</f>
        <v>444499.93087632291</v>
      </c>
      <c r="AB62" s="65">
        <f>AA62/$AM$62</f>
        <v>0.10997153859806159</v>
      </c>
      <c r="AC62" s="66">
        <f>SUM(AC14:AC59)</f>
        <v>226996.53762685199</v>
      </c>
      <c r="AD62" s="65">
        <f>AC62/$AM$62</f>
        <v>5.6160095345894237E-2</v>
      </c>
      <c r="AE62" s="66">
        <f>SUM(AE14:AE59)</f>
        <v>163589.81836342425</v>
      </c>
      <c r="AF62" s="65">
        <f>AE62/$AM$62</f>
        <v>4.0472951230691577E-2</v>
      </c>
      <c r="AG62" s="66">
        <f>SUM(AG14:AG59)</f>
        <v>135841.07785647523</v>
      </c>
      <c r="AH62" s="65">
        <f>AG62/$AM$62</f>
        <v>3.3607772013022348E-2</v>
      </c>
      <c r="AI62" s="66">
        <f>SUM(AI14:AI59)</f>
        <v>92438.539508279995</v>
      </c>
      <c r="AJ62" s="65">
        <f>AI62/$AM$62</f>
        <v>2.2869763771260789E-2</v>
      </c>
      <c r="AK62" s="66">
        <f>SUM(AK14:AK59)</f>
        <v>126300.67420762047</v>
      </c>
      <c r="AL62" s="65">
        <f>AK62/$AM$62</f>
        <v>3.1247427735706729E-2</v>
      </c>
      <c r="AM62" s="352">
        <f>AM13+AM18+AM27+AM54+AM59</f>
        <v>4041954.2778330999</v>
      </c>
      <c r="AN62" s="354">
        <f>AN13+AN18+AN27+AN54+AN59</f>
        <v>0.99999999999999989</v>
      </c>
    </row>
    <row r="63" spans="1:40" ht="15.75" thickBot="1">
      <c r="A63" s="338" t="s">
        <v>752</v>
      </c>
      <c r="B63" s="339"/>
      <c r="C63" s="63">
        <f>C62</f>
        <v>109923.63770549699</v>
      </c>
      <c r="D63" s="8">
        <f>D62</f>
        <v>2.7195665796701511E-2</v>
      </c>
      <c r="E63" s="7">
        <f t="shared" ref="E63:AL63" si="0">E62+C63</f>
        <v>215658.289521906</v>
      </c>
      <c r="F63" s="8">
        <f t="shared" si="0"/>
        <v>5.3354955226638745E-2</v>
      </c>
      <c r="G63" s="7">
        <f t="shared" si="0"/>
        <v>425429.11388353736</v>
      </c>
      <c r="H63" s="8">
        <f t="shared" si="0"/>
        <v>0.10525332169556623</v>
      </c>
      <c r="I63" s="7">
        <f t="shared" si="0"/>
        <v>635199.93824516877</v>
      </c>
      <c r="J63" s="8">
        <f t="shared" si="0"/>
        <v>0.15715168816449371</v>
      </c>
      <c r="K63" s="7">
        <f t="shared" si="0"/>
        <v>839801.41200993978</v>
      </c>
      <c r="L63" s="8">
        <f t="shared" si="0"/>
        <v>0.20777113106290729</v>
      </c>
      <c r="M63" s="7">
        <f t="shared" si="0"/>
        <v>1044402.8857747109</v>
      </c>
      <c r="N63" s="8">
        <f t="shared" si="0"/>
        <v>0.25839057396132087</v>
      </c>
      <c r="O63" s="7">
        <f t="shared" si="0"/>
        <v>1249004.359539482</v>
      </c>
      <c r="P63" s="8">
        <f t="shared" si="0"/>
        <v>0.30901001685973445</v>
      </c>
      <c r="Q63" s="7">
        <f t="shared" si="0"/>
        <v>1472474.381861503</v>
      </c>
      <c r="R63" s="8">
        <f t="shared" si="0"/>
        <v>0.36429763442324231</v>
      </c>
      <c r="S63" s="7">
        <f t="shared" si="0"/>
        <v>1649914.8524101239</v>
      </c>
      <c r="T63" s="8">
        <f t="shared" si="0"/>
        <v>0.40819730729231474</v>
      </c>
      <c r="U63" s="7">
        <f t="shared" si="0"/>
        <v>1883078.3382753429</v>
      </c>
      <c r="V63" s="8">
        <f t="shared" si="0"/>
        <v>0.4658831369277302</v>
      </c>
      <c r="W63" s="7">
        <f t="shared" si="0"/>
        <v>2279405.5728054158</v>
      </c>
      <c r="X63" s="8">
        <f t="shared" si="0"/>
        <v>0.56393650598823941</v>
      </c>
      <c r="Y63" s="7">
        <f t="shared" si="0"/>
        <v>2852287.6993941246</v>
      </c>
      <c r="Z63" s="8">
        <f t="shared" si="0"/>
        <v>0.70567045130536266</v>
      </c>
      <c r="AA63" s="7">
        <f t="shared" si="0"/>
        <v>3296787.6302704476</v>
      </c>
      <c r="AB63" s="8">
        <f>AB62+Z63</f>
        <v>0.81564198990342429</v>
      </c>
      <c r="AC63" s="7">
        <f t="shared" si="0"/>
        <v>3523784.1678972994</v>
      </c>
      <c r="AD63" s="8">
        <f t="shared" si="0"/>
        <v>0.87180208524931857</v>
      </c>
      <c r="AE63" s="7">
        <f t="shared" si="0"/>
        <v>3687373.9862607238</v>
      </c>
      <c r="AF63" s="8">
        <f t="shared" si="0"/>
        <v>0.91227503648001018</v>
      </c>
      <c r="AG63" s="7">
        <f t="shared" si="0"/>
        <v>3823215.0641171988</v>
      </c>
      <c r="AH63" s="8">
        <f t="shared" si="0"/>
        <v>0.94588280849303252</v>
      </c>
      <c r="AI63" s="7">
        <f t="shared" si="0"/>
        <v>3915653.6036254787</v>
      </c>
      <c r="AJ63" s="8">
        <f t="shared" si="0"/>
        <v>0.96875257226429334</v>
      </c>
      <c r="AK63" s="7">
        <f t="shared" si="0"/>
        <v>4041954.277833099</v>
      </c>
      <c r="AL63" s="8">
        <f t="shared" si="0"/>
        <v>1</v>
      </c>
      <c r="AM63" s="353"/>
      <c r="AN63" s="355"/>
    </row>
    <row r="66" spans="2:38" ht="15.75">
      <c r="B66" s="261"/>
      <c r="C66" s="261"/>
      <c r="D66" s="261"/>
      <c r="AK66" s="2" t="s">
        <v>585</v>
      </c>
      <c r="AL66" s="2"/>
    </row>
    <row r="67" spans="2:38" ht="15.75">
      <c r="B67" s="261" t="s">
        <v>586</v>
      </c>
      <c r="C67" s="261"/>
      <c r="D67" s="261"/>
    </row>
    <row r="68" spans="2:38" ht="15.75">
      <c r="B68" s="261" t="s">
        <v>753</v>
      </c>
      <c r="C68" s="261"/>
      <c r="D68" s="261"/>
    </row>
    <row r="69" spans="2:38" ht="15.75">
      <c r="B69" s="261" t="s">
        <v>588</v>
      </c>
      <c r="C69" s="261"/>
      <c r="D69" s="261"/>
    </row>
    <row r="70" spans="2:38" ht="15.75">
      <c r="B70" s="261" t="s">
        <v>754</v>
      </c>
      <c r="C70" s="261"/>
      <c r="D70" s="261"/>
    </row>
    <row r="71" spans="2:38" ht="15.75">
      <c r="B71" s="261" t="s">
        <v>590</v>
      </c>
      <c r="C71" s="261"/>
      <c r="D71" s="261"/>
    </row>
  </sheetData>
  <mergeCells count="39">
    <mergeCell ref="B70:D70"/>
    <mergeCell ref="B71:D71"/>
    <mergeCell ref="B66:D66"/>
    <mergeCell ref="B67:D67"/>
    <mergeCell ref="B68:D68"/>
    <mergeCell ref="B69:D69"/>
    <mergeCell ref="A62:B62"/>
    <mergeCell ref="A63:B63"/>
    <mergeCell ref="A61:AN61"/>
    <mergeCell ref="AK10:AL10"/>
    <mergeCell ref="AI10:AJ10"/>
    <mergeCell ref="AG10:AH10"/>
    <mergeCell ref="E10:F10"/>
    <mergeCell ref="G10:H10"/>
    <mergeCell ref="A10:A11"/>
    <mergeCell ref="B10:B11"/>
    <mergeCell ref="C10:D10"/>
    <mergeCell ref="A12:AN12"/>
    <mergeCell ref="AM62:AM63"/>
    <mergeCell ref="AN62:AN63"/>
    <mergeCell ref="I10:J10"/>
    <mergeCell ref="K10:L10"/>
    <mergeCell ref="Y10:Z10"/>
    <mergeCell ref="M10:N10"/>
    <mergeCell ref="A1:AN1"/>
    <mergeCell ref="B2:AN3"/>
    <mergeCell ref="B5:AN5"/>
    <mergeCell ref="B6:AN6"/>
    <mergeCell ref="B7:AN7"/>
    <mergeCell ref="O10:P10"/>
    <mergeCell ref="Q10:R10"/>
    <mergeCell ref="S10:T10"/>
    <mergeCell ref="U10:V10"/>
    <mergeCell ref="W10:X10"/>
    <mergeCell ref="AM10:AM11"/>
    <mergeCell ref="AN10:AN11"/>
    <mergeCell ref="AE10:AF10"/>
    <mergeCell ref="AC10:AD10"/>
    <mergeCell ref="AA10:AB10"/>
  </mergeCells>
  <pageMargins left="0.51181102362204722" right="0.51181102362204722" top="0.78740157480314965" bottom="0.78740157480314965" header="0.31496062992125984" footer="0.31496062992125984"/>
  <pageSetup paperSize="8" scale="3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D712-7DC8-45C7-A680-B4F2BD983E55}">
  <dimension ref="A1:K33"/>
  <sheetViews>
    <sheetView view="pageBreakPreview" zoomScaleNormal="100" zoomScaleSheetLayoutView="100" workbookViewId="0">
      <selection activeCell="K2" sqref="K2"/>
    </sheetView>
  </sheetViews>
  <sheetFormatPr defaultRowHeight="15"/>
  <cols>
    <col min="1" max="1" width="9.140625" customWidth="1"/>
    <col min="4" max="4" width="16.5703125" customWidth="1"/>
    <col min="6" max="6" width="11.7109375" bestFit="1" customWidth="1"/>
    <col min="7" max="8" width="10.28515625" bestFit="1" customWidth="1"/>
    <col min="9" max="9" width="17.85546875" customWidth="1"/>
    <col min="10" max="10" width="21.140625" customWidth="1"/>
    <col min="11" max="11" width="14.28515625" bestFit="1" customWidth="1"/>
  </cols>
  <sheetData>
    <row r="1" spans="1:11" ht="18.75" thickBot="1">
      <c r="A1" s="278" t="s">
        <v>755</v>
      </c>
      <c r="B1" s="279"/>
      <c r="C1" s="279"/>
      <c r="D1" s="279"/>
      <c r="E1" s="279"/>
      <c r="F1" s="279"/>
      <c r="G1" s="279"/>
      <c r="H1" s="279"/>
      <c r="I1" s="279"/>
      <c r="J1" s="279"/>
      <c r="K1" s="280"/>
    </row>
    <row r="2" spans="1:11">
      <c r="A2" s="21"/>
      <c r="B2" s="23"/>
      <c r="C2" s="306" t="s">
        <v>1</v>
      </c>
      <c r="D2" s="307"/>
      <c r="E2" s="307"/>
      <c r="F2" s="307"/>
      <c r="G2" s="307"/>
      <c r="H2" s="307"/>
      <c r="I2" s="308"/>
      <c r="J2" s="284" t="s">
        <v>592</v>
      </c>
      <c r="K2" s="19" t="str">
        <f>'PLANILHA ORÇAMENTÁRIA'!J2</f>
        <v>CDHU 200</v>
      </c>
    </row>
    <row r="3" spans="1:11" ht="15.75" thickBot="1">
      <c r="A3" s="10"/>
      <c r="B3" s="24"/>
      <c r="C3" s="309"/>
      <c r="D3" s="310"/>
      <c r="E3" s="310"/>
      <c r="F3" s="310"/>
      <c r="G3" s="310"/>
      <c r="H3" s="310"/>
      <c r="I3" s="311"/>
      <c r="J3" s="285"/>
      <c r="K3" s="11" t="str">
        <f>'PLANILHA ORÇAMENTÁRIA'!J3</f>
        <v>SINAPI 12/2025</v>
      </c>
    </row>
    <row r="4" spans="1:11">
      <c r="A4" s="10"/>
      <c r="B4" s="28"/>
      <c r="C4" s="88"/>
      <c r="D4" s="89"/>
      <c r="E4" s="89"/>
      <c r="F4" s="89"/>
      <c r="G4" s="89"/>
      <c r="H4" s="90"/>
      <c r="I4" s="91"/>
      <c r="J4" s="286"/>
      <c r="K4" s="11" t="str">
        <f>'PLANILHA ORÇAMENTÁRIA'!J4</f>
        <v>ORSE 11/2025</v>
      </c>
    </row>
    <row r="5" spans="1:11">
      <c r="A5" s="12"/>
      <c r="B5" s="28"/>
      <c r="C5" s="321" t="s">
        <v>6</v>
      </c>
      <c r="D5" s="356"/>
      <c r="E5" s="356"/>
      <c r="F5" s="356"/>
      <c r="G5" s="356"/>
      <c r="H5" s="356"/>
      <c r="I5" s="323"/>
      <c r="J5" s="30" t="s">
        <v>7</v>
      </c>
      <c r="K5" s="13">
        <f>'PLANILHA ORÇAMENTÁRIA'!J5</f>
        <v>0.23899999999999999</v>
      </c>
    </row>
    <row r="6" spans="1:11">
      <c r="A6" s="12"/>
      <c r="B6" s="28"/>
      <c r="C6" s="321" t="s">
        <v>8</v>
      </c>
      <c r="D6" s="356"/>
      <c r="E6" s="356"/>
      <c r="F6" s="356"/>
      <c r="G6" s="356"/>
      <c r="H6" s="356"/>
      <c r="I6" s="323"/>
      <c r="J6" s="282" t="s">
        <v>9</v>
      </c>
      <c r="K6" s="13">
        <f>'PLANILHA ORÇAMENTÁRIA'!J6</f>
        <v>1.2823</v>
      </c>
    </row>
    <row r="7" spans="1:11">
      <c r="A7" s="12"/>
      <c r="B7" s="28"/>
      <c r="C7" s="321" t="s">
        <v>10</v>
      </c>
      <c r="D7" s="356"/>
      <c r="E7" s="356"/>
      <c r="F7" s="356"/>
      <c r="G7" s="356"/>
      <c r="H7" s="356"/>
      <c r="I7" s="323"/>
      <c r="J7" s="283"/>
      <c r="K7" s="13">
        <f>'PLANILHA ORÇAMENTÁRIA'!J7</f>
        <v>1.1548</v>
      </c>
    </row>
    <row r="8" spans="1:11" ht="15.75" thickBot="1">
      <c r="A8" s="22"/>
      <c r="B8" s="29"/>
      <c r="C8" s="92"/>
      <c r="D8" s="93"/>
      <c r="E8" s="93"/>
      <c r="F8" s="26"/>
      <c r="G8" s="94"/>
      <c r="H8" s="94"/>
      <c r="I8" s="35"/>
      <c r="J8" s="368"/>
      <c r="K8" s="20">
        <f>'PLANILHA ORÇAMENTÁRIA'!J8</f>
        <v>1.1822999999999999</v>
      </c>
    </row>
    <row r="9" spans="1:11">
      <c r="F9" s="240"/>
      <c r="G9" s="240"/>
      <c r="H9" s="240"/>
      <c r="I9" s="240"/>
      <c r="J9" s="240"/>
      <c r="K9" s="240"/>
    </row>
    <row r="10" spans="1:11" ht="15" customHeight="1">
      <c r="A10" s="369" t="s">
        <v>756</v>
      </c>
      <c r="B10" s="369"/>
      <c r="C10" s="369"/>
      <c r="D10" s="369"/>
      <c r="E10" s="369"/>
      <c r="F10" s="369"/>
      <c r="G10" s="369"/>
      <c r="H10" s="369"/>
      <c r="I10" s="369"/>
      <c r="J10" s="361">
        <v>1</v>
      </c>
      <c r="K10" s="361"/>
    </row>
    <row r="11" spans="1:11">
      <c r="A11" s="360" t="s">
        <v>757</v>
      </c>
      <c r="B11" s="360"/>
      <c r="C11" s="360"/>
      <c r="D11" s="360"/>
      <c r="E11" s="360"/>
      <c r="F11" s="360"/>
      <c r="G11" s="360"/>
      <c r="H11" s="360"/>
      <c r="I11" s="360"/>
      <c r="J11" s="361">
        <v>0.05</v>
      </c>
      <c r="K11" s="361"/>
    </row>
    <row r="12" spans="1:11"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>
      <c r="A13" s="362" t="s">
        <v>758</v>
      </c>
      <c r="B13" s="362"/>
      <c r="C13" s="362"/>
      <c r="D13" s="362"/>
      <c r="E13" s="362"/>
      <c r="F13" s="362" t="s">
        <v>759</v>
      </c>
      <c r="G13" s="363" t="s">
        <v>760</v>
      </c>
      <c r="H13" s="363" t="s">
        <v>761</v>
      </c>
      <c r="I13" s="362" t="s">
        <v>762</v>
      </c>
      <c r="J13" s="362" t="s">
        <v>763</v>
      </c>
      <c r="K13" s="362" t="s">
        <v>764</v>
      </c>
    </row>
    <row r="14" spans="1:11">
      <c r="A14" s="362"/>
      <c r="B14" s="362"/>
      <c r="C14" s="362"/>
      <c r="D14" s="362"/>
      <c r="E14" s="362"/>
      <c r="F14" s="362"/>
      <c r="G14" s="363"/>
      <c r="H14" s="363"/>
      <c r="I14" s="362"/>
      <c r="J14" s="362"/>
      <c r="K14" s="362"/>
    </row>
    <row r="15" spans="1:11" ht="15" customHeight="1">
      <c r="A15" s="357" t="s">
        <v>765</v>
      </c>
      <c r="B15" s="357"/>
      <c r="C15" s="357"/>
      <c r="D15" s="357"/>
      <c r="E15" s="357"/>
      <c r="F15" s="96" t="s">
        <v>766</v>
      </c>
      <c r="G15" s="97">
        <v>0.03</v>
      </c>
      <c r="H15" s="98" t="s">
        <v>767</v>
      </c>
      <c r="I15" s="99">
        <v>0.03</v>
      </c>
      <c r="J15" s="99">
        <v>0.04</v>
      </c>
      <c r="K15" s="99">
        <v>5.5E-2</v>
      </c>
    </row>
    <row r="16" spans="1:11" ht="15" customHeight="1">
      <c r="A16" s="357" t="s">
        <v>768</v>
      </c>
      <c r="B16" s="357"/>
      <c r="C16" s="357"/>
      <c r="D16" s="357"/>
      <c r="E16" s="357"/>
      <c r="F16" s="96" t="s">
        <v>769</v>
      </c>
      <c r="G16" s="97">
        <v>8.0000000000000002E-3</v>
      </c>
      <c r="H16" s="98" t="s">
        <v>767</v>
      </c>
      <c r="I16" s="99">
        <v>8.0000000000000002E-3</v>
      </c>
      <c r="J16" s="99">
        <v>8.0000000000000002E-3</v>
      </c>
      <c r="K16" s="99">
        <v>0.01</v>
      </c>
    </row>
    <row r="17" spans="1:11">
      <c r="A17" s="357" t="s">
        <v>770</v>
      </c>
      <c r="B17" s="357"/>
      <c r="C17" s="357"/>
      <c r="D17" s="357"/>
      <c r="E17" s="357"/>
      <c r="F17" s="96" t="s">
        <v>771</v>
      </c>
      <c r="G17" s="97">
        <v>9.7000000000000003E-3</v>
      </c>
      <c r="H17" s="98" t="s">
        <v>767</v>
      </c>
      <c r="I17" s="99">
        <v>9.7000000000000003E-3</v>
      </c>
      <c r="J17" s="99">
        <v>1.2699999999999999E-2</v>
      </c>
      <c r="K17" s="99">
        <v>1.2699999999999999E-2</v>
      </c>
    </row>
    <row r="18" spans="1:11" ht="15" customHeight="1">
      <c r="A18" s="357" t="s">
        <v>772</v>
      </c>
      <c r="B18" s="357"/>
      <c r="C18" s="357"/>
      <c r="D18" s="357"/>
      <c r="E18" s="357"/>
      <c r="F18" s="96" t="s">
        <v>773</v>
      </c>
      <c r="G18" s="97">
        <v>5.8999999999999999E-3</v>
      </c>
      <c r="H18" s="98" t="s">
        <v>767</v>
      </c>
      <c r="I18" s="99">
        <v>5.8999999999999999E-3</v>
      </c>
      <c r="J18" s="99">
        <v>1.23E-2</v>
      </c>
      <c r="K18" s="99">
        <v>1.3899999999999999E-2</v>
      </c>
    </row>
    <row r="19" spans="1:11">
      <c r="A19" s="357" t="s">
        <v>774</v>
      </c>
      <c r="B19" s="357"/>
      <c r="C19" s="357"/>
      <c r="D19" s="357"/>
      <c r="E19" s="357"/>
      <c r="F19" s="96" t="s">
        <v>775</v>
      </c>
      <c r="G19" s="97">
        <v>7.3999999999999996E-2</v>
      </c>
      <c r="H19" s="98" t="s">
        <v>767</v>
      </c>
      <c r="I19" s="99">
        <v>6.1600000000000002E-2</v>
      </c>
      <c r="J19" s="99">
        <v>7.3999999999999996E-2</v>
      </c>
      <c r="K19" s="99">
        <v>8.9599999999999999E-2</v>
      </c>
    </row>
    <row r="20" spans="1:11" ht="15" customHeight="1">
      <c r="A20" s="359" t="s">
        <v>776</v>
      </c>
      <c r="B20" s="359"/>
      <c r="C20" s="359"/>
      <c r="D20" s="359"/>
      <c r="E20" s="359"/>
      <c r="F20" s="96" t="s">
        <v>777</v>
      </c>
      <c r="G20" s="97">
        <v>3.6499999999999998E-2</v>
      </c>
      <c r="H20" s="98" t="s">
        <v>767</v>
      </c>
      <c r="I20" s="99">
        <v>3.6499999999999998E-2</v>
      </c>
      <c r="J20" s="99">
        <v>3.6499999999999998E-2</v>
      </c>
      <c r="K20" s="99">
        <v>3.6499999999999998E-2</v>
      </c>
    </row>
    <row r="21" spans="1:11" ht="15" customHeight="1">
      <c r="A21" s="357" t="s">
        <v>778</v>
      </c>
      <c r="B21" s="357"/>
      <c r="C21" s="357"/>
      <c r="D21" s="357"/>
      <c r="E21" s="357"/>
      <c r="F21" s="96" t="s">
        <v>779</v>
      </c>
      <c r="G21" s="99">
        <v>0.05</v>
      </c>
      <c r="H21" s="98" t="s">
        <v>767</v>
      </c>
      <c r="I21" s="99">
        <v>0</v>
      </c>
      <c r="J21" s="99">
        <v>2.5000000000000001E-2</v>
      </c>
      <c r="K21" s="99">
        <v>0.05</v>
      </c>
    </row>
    <row r="22" spans="1:11" ht="30" customHeight="1">
      <c r="A22" s="357" t="s">
        <v>780</v>
      </c>
      <c r="B22" s="357"/>
      <c r="C22" s="357"/>
      <c r="D22" s="357"/>
      <c r="E22" s="357"/>
      <c r="F22" s="96" t="s">
        <v>781</v>
      </c>
      <c r="G22" s="99">
        <v>3.5999999999999997E-2</v>
      </c>
      <c r="H22" s="98" t="str">
        <f>IF(AND(G22&gt;=I22, G22&lt;=K22), "OK", "Não OK")</f>
        <v>OK</v>
      </c>
      <c r="I22" s="100">
        <v>0</v>
      </c>
      <c r="J22" s="100">
        <v>3.5999999999999997E-2</v>
      </c>
      <c r="K22" s="100">
        <v>3.5999999999999997E-2</v>
      </c>
    </row>
    <row r="23" spans="1:11" ht="30" customHeight="1">
      <c r="A23" s="358" t="s">
        <v>782</v>
      </c>
      <c r="B23" s="358"/>
      <c r="C23" s="358"/>
      <c r="D23" s="358"/>
      <c r="E23" s="358"/>
      <c r="F23" s="101" t="s">
        <v>783</v>
      </c>
      <c r="G23" s="102">
        <v>0.23899999999999999</v>
      </c>
      <c r="H23" s="260" t="s">
        <v>784</v>
      </c>
      <c r="I23" s="99">
        <v>0.2034</v>
      </c>
      <c r="J23" s="99">
        <v>0.22120000000000001</v>
      </c>
      <c r="K23" s="99">
        <v>0.25</v>
      </c>
    </row>
    <row r="24" spans="1:11">
      <c r="A24" s="365" t="s">
        <v>785</v>
      </c>
      <c r="B24" s="366"/>
      <c r="C24" s="366"/>
      <c r="D24" s="366"/>
      <c r="E24" s="367"/>
      <c r="F24" s="104" t="s">
        <v>786</v>
      </c>
      <c r="G24" s="103">
        <v>0.30320000000000003</v>
      </c>
      <c r="H24" s="260" t="s">
        <v>784</v>
      </c>
      <c r="I24" s="364"/>
      <c r="J24" s="364"/>
      <c r="K24" s="364"/>
    </row>
    <row r="28" spans="1:11" ht="15.75">
      <c r="D28" s="261" t="s">
        <v>586</v>
      </c>
      <c r="E28" s="261"/>
      <c r="F28" s="261"/>
      <c r="G28" s="261"/>
      <c r="H28" s="261"/>
    </row>
    <row r="29" spans="1:11" ht="15.75">
      <c r="D29" s="261" t="s">
        <v>787</v>
      </c>
      <c r="E29" s="261"/>
      <c r="F29" s="261"/>
      <c r="G29" s="261"/>
      <c r="H29" s="261"/>
      <c r="I29" s="261" t="s">
        <v>585</v>
      </c>
      <c r="J29" s="261"/>
      <c r="K29" s="261"/>
    </row>
    <row r="30" spans="1:11" ht="15.75">
      <c r="D30" s="261" t="s">
        <v>588</v>
      </c>
      <c r="E30" s="261"/>
      <c r="F30" s="261"/>
      <c r="G30" s="261"/>
      <c r="H30" s="261"/>
      <c r="I30" s="85"/>
      <c r="J30" s="252"/>
      <c r="K30" s="252"/>
    </row>
    <row r="31" spans="1:11" ht="15.75">
      <c r="D31" s="261" t="s">
        <v>589</v>
      </c>
      <c r="E31" s="261"/>
      <c r="F31" s="261"/>
      <c r="G31" s="261"/>
      <c r="H31" s="261"/>
      <c r="I31" s="261"/>
      <c r="J31" s="261"/>
      <c r="K31" s="261"/>
    </row>
    <row r="32" spans="1:11" ht="15.75">
      <c r="D32" s="261" t="s">
        <v>590</v>
      </c>
      <c r="E32" s="261"/>
      <c r="F32" s="261"/>
      <c r="G32" s="261"/>
      <c r="H32" s="261"/>
      <c r="I32" s="274"/>
      <c r="J32" s="274"/>
      <c r="K32" s="274"/>
    </row>
    <row r="33" spans="9:11" ht="15.75">
      <c r="I33" s="261"/>
      <c r="J33" s="261"/>
      <c r="K33" s="261"/>
    </row>
  </sheetData>
  <mergeCells count="38">
    <mergeCell ref="A1:K1"/>
    <mergeCell ref="C2:I3"/>
    <mergeCell ref="J2:J4"/>
    <mergeCell ref="J6:J8"/>
    <mergeCell ref="A10:I10"/>
    <mergeCell ref="J10:K10"/>
    <mergeCell ref="J13:J14"/>
    <mergeCell ref="K13:K14"/>
    <mergeCell ref="I24:K24"/>
    <mergeCell ref="A24:E24"/>
    <mergeCell ref="D30:H30"/>
    <mergeCell ref="D29:H29"/>
    <mergeCell ref="A13:E14"/>
    <mergeCell ref="F13:F14"/>
    <mergeCell ref="G13:G14"/>
    <mergeCell ref="H13:H14"/>
    <mergeCell ref="I13:I14"/>
    <mergeCell ref="I33:K33"/>
    <mergeCell ref="I29:K29"/>
    <mergeCell ref="I31:K31"/>
    <mergeCell ref="D32:H32"/>
    <mergeCell ref="D31:H31"/>
    <mergeCell ref="D28:H28"/>
    <mergeCell ref="C5:I5"/>
    <mergeCell ref="C6:I6"/>
    <mergeCell ref="C7:I7"/>
    <mergeCell ref="I32:K32"/>
    <mergeCell ref="A21:E21"/>
    <mergeCell ref="A22:E22"/>
    <mergeCell ref="A23:E23"/>
    <mergeCell ref="A15:E15"/>
    <mergeCell ref="A16:E16"/>
    <mergeCell ref="A17:E17"/>
    <mergeCell ref="A18:E18"/>
    <mergeCell ref="A19:E19"/>
    <mergeCell ref="A20:E20"/>
    <mergeCell ref="A11:I11"/>
    <mergeCell ref="J11:K11"/>
  </mergeCells>
  <conditionalFormatting sqref="H15:H24">
    <cfRule type="expression" dxfId="3" priority="1" stopIfTrue="1">
      <formula>AND(H15&lt;&gt;"OK",H15&lt;&gt;"-",H15&lt;&gt;"")</formula>
    </cfRule>
    <cfRule type="cellIs" dxfId="2" priority="2" stopIfTrue="1" operator="equal">
      <formula>"OK"</formula>
    </cfRule>
  </conditionalFormatting>
  <conditionalFormatting sqref="F23:G23 G24">
    <cfRule type="expression" dxfId="1" priority="3" stopIfTrue="1">
      <formula>#REF!="Não"</formula>
    </cfRule>
  </conditionalFormatting>
  <conditionalFormatting sqref="I15:K23">
    <cfRule type="expression" dxfId="0" priority="4" stopIfTrue="1">
      <formula>#REF!=$A$78</formula>
    </cfRule>
  </conditionalFormatting>
  <dataValidations count="5">
    <dataValidation operator="greaterThanOrEqual" allowBlank="1" showInputMessage="1" showErrorMessage="1" errorTitle="Erro de valores" error="Digite um valor igual a 0% ou 2%." sqref="G22" xr:uid="{29EB5B79-4F7F-4BE1-B332-9140323AC533}"/>
    <dataValidation type="decimal" allowBlank="1" showInputMessage="1" showErrorMessage="1" errorTitle="Erro de valores" error="Digite um valor maior do que 0." sqref="G21" xr:uid="{5C3633CB-CC27-4938-A92F-75E7FC213B98}">
      <formula1>0</formula1>
      <formula2>1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J10:K10" xr:uid="{BB7F00A1-8CA5-4E67-B0ED-72EA568201A5}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J11:K11" xr:uid="{922BA26E-E5DA-4D86-AA9E-93B0C2F3C95A}">
      <formula1>0</formula1>
    </dataValidation>
    <dataValidation type="decimal" allowBlank="1" showInputMessage="1" showErrorMessage="1" errorTitle="Erro de valores" error="Digite um valor entre 0% e 100%" sqref="G15:G20" xr:uid="{7D361CC5-5953-445E-A506-4264FD1911BE}">
      <formula1>0</formula1>
      <formula2>1</formula2>
    </dataValidation>
  </dataValidations>
  <pageMargins left="0.511811024" right="0.511811024" top="0.78740157499999996" bottom="0.78740157499999996" header="0.31496062000000002" footer="0.31496062000000002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Prefeitura de Boituva</dc:creator>
  <cp:keywords/>
  <dc:description/>
  <cp:lastModifiedBy>X</cp:lastModifiedBy>
  <cp:revision/>
  <dcterms:created xsi:type="dcterms:W3CDTF">2024-05-22T13:56:25Z</dcterms:created>
  <dcterms:modified xsi:type="dcterms:W3CDTF">2026-07-06T17:29:26Z</dcterms:modified>
  <cp:category/>
  <cp:contentStatus/>
</cp:coreProperties>
</file>