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PARTAMENTO DE PROJETOS NOVOS\LICITAÇÕES\RECAPES APROVADOS\19- DEMANDA 056814_R$ 200 MIL\"/>
    </mc:Choice>
  </mc:AlternateContent>
  <xr:revisionPtr revIDLastSave="0" documentId="13_ncr:1_{4F37742A-4856-4B34-B2E9-D5FBF4C2824E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Planilha orçamentária" sheetId="1" r:id="rId1"/>
    <sheet name="Cronograma" sheetId="2" r:id="rId2"/>
  </sheets>
  <definedNames>
    <definedName name="_xlnm.Print_Area" localSheetId="1">Cronograma!$A$1:$H$26</definedName>
    <definedName name="_xlnm.Print_Area" localSheetId="0">'Planilha orçamentária'!$A$1:$I$98</definedName>
    <definedName name="Print_Area_0" localSheetId="0">'Planilha orçamentária'!$A$1:$I$99</definedName>
    <definedName name="Print_Area_0_0" localSheetId="0">'Planilha orçamentária'!$A$1:$I$106</definedName>
    <definedName name="Print_Area_0_0_0" localSheetId="0">'Planilha orçamentária'!$A$1:$I$102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6" i="2" l="1"/>
  <c r="G15" i="2"/>
  <c r="G14" i="2"/>
  <c r="G13" i="2"/>
  <c r="G12" i="2"/>
  <c r="G11" i="2"/>
  <c r="E87" i="1"/>
  <c r="E86" i="1"/>
  <c r="E85" i="1"/>
  <c r="E84" i="1"/>
  <c r="E81" i="1"/>
  <c r="E78" i="1"/>
  <c r="E79" i="1"/>
  <c r="E77" i="1"/>
  <c r="E76" i="1"/>
  <c r="E70" i="1"/>
  <c r="E66" i="1"/>
  <c r="E65" i="1"/>
  <c r="E60" i="1"/>
  <c r="E56" i="1"/>
  <c r="E39" i="1"/>
  <c r="E46" i="1" s="1"/>
  <c r="E38" i="1"/>
  <c r="E45" i="1" s="1"/>
  <c r="E13" i="1"/>
  <c r="E16" i="1"/>
  <c r="E11" i="1"/>
  <c r="E18" i="1"/>
  <c r="E17" i="1"/>
  <c r="E12" i="1"/>
  <c r="E92" i="1" l="1"/>
  <c r="E93" i="1"/>
  <c r="E91" i="1"/>
  <c r="H90" i="1"/>
  <c r="E37" i="1" l="1"/>
  <c r="H55" i="1"/>
  <c r="H74" i="1"/>
  <c r="H70" i="1"/>
  <c r="I70" i="1" l="1"/>
  <c r="E90" i="1"/>
  <c r="I90" i="1" s="1"/>
  <c r="I94" i="1" s="1"/>
  <c r="E83" i="1"/>
  <c r="E75" i="1"/>
  <c r="E80" i="1"/>
  <c r="E62" i="1"/>
  <c r="E55" i="1" s="1"/>
  <c r="E49" i="1"/>
  <c r="E21" i="1"/>
  <c r="E22" i="1"/>
  <c r="E23" i="1"/>
  <c r="A2" i="2"/>
  <c r="A1" i="2"/>
  <c r="H49" i="1"/>
  <c r="H44" i="1"/>
  <c r="H41" i="1"/>
  <c r="H37" i="1"/>
  <c r="E34" i="1"/>
  <c r="E32" i="1"/>
  <c r="H31" i="1"/>
  <c r="H26" i="1"/>
  <c r="H20" i="1"/>
  <c r="H15" i="1"/>
  <c r="H10" i="1"/>
  <c r="H8" i="1"/>
  <c r="I8" i="1" s="1"/>
  <c r="C3" i="1"/>
  <c r="E74" i="1" l="1"/>
  <c r="I74" i="1" s="1"/>
  <c r="C16" i="2"/>
  <c r="E16" i="2"/>
  <c r="E10" i="1"/>
  <c r="I10" i="1" s="1"/>
  <c r="E20" i="1"/>
  <c r="I20" i="1" s="1"/>
  <c r="E42" i="1"/>
  <c r="E41" i="1" s="1"/>
  <c r="I41" i="1" s="1"/>
  <c r="I49" i="1"/>
  <c r="I53" i="1" s="1"/>
  <c r="E33" i="1"/>
  <c r="E26" i="1"/>
  <c r="I26" i="1" s="1"/>
  <c r="E14" i="2" l="1"/>
  <c r="C14" i="2"/>
  <c r="E31" i="1"/>
  <c r="I31" i="1" s="1"/>
  <c r="I35" i="1" s="1"/>
  <c r="I37" i="1"/>
  <c r="E15" i="1"/>
  <c r="I15" i="1" s="1"/>
  <c r="I24" i="1" s="1"/>
  <c r="E44" i="1" l="1"/>
  <c r="I44" i="1" s="1"/>
  <c r="I47" i="1" s="1"/>
  <c r="E12" i="2"/>
  <c r="C12" i="2"/>
  <c r="E11" i="2" l="1"/>
  <c r="C11" i="2"/>
  <c r="I55" i="1"/>
  <c r="E13" i="2" l="1"/>
  <c r="C13" i="2"/>
  <c r="I88" i="1"/>
  <c r="I95" i="1" l="1"/>
  <c r="E15" i="2" l="1"/>
  <c r="E17" i="2" s="1"/>
  <c r="C15" i="2"/>
  <c r="C17" i="2" s="1"/>
  <c r="G17" i="2"/>
  <c r="H15" i="2" s="1"/>
  <c r="H11" i="2" l="1"/>
  <c r="H12" i="2"/>
  <c r="H13" i="2"/>
  <c r="H14" i="2"/>
  <c r="H16" i="2"/>
  <c r="C18" i="2"/>
  <c r="E18" i="2" s="1"/>
  <c r="D17" i="2"/>
  <c r="D18" i="2" s="1"/>
  <c r="F17" i="2"/>
  <c r="F18" i="2" l="1"/>
  <c r="H17" i="2"/>
</calcChain>
</file>

<file path=xl/sharedStrings.xml><?xml version="1.0" encoding="utf-8"?>
<sst xmlns="http://schemas.openxmlformats.org/spreadsheetml/2006/main" count="161" uniqueCount="99">
  <si>
    <t>PLANILHA ORÇAMENTÁRIA</t>
  </si>
  <si>
    <t>MUNICÍPIO:</t>
  </si>
  <si>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BOITUVA</t>
    </r>
  </si>
  <si>
    <t>OBJETO:</t>
  </si>
  <si>
    <t>REFERÊNCIA:</t>
  </si>
  <si>
    <t>LOCAL:</t>
  </si>
  <si>
    <t>BDI NÃO DESONERADO:</t>
  </si>
  <si>
    <t>ITEM</t>
  </si>
  <si>
    <t>CÓD.</t>
  </si>
  <si>
    <t>DESCRIÇÃO DOS SERVIÇOS</t>
  </si>
  <si>
    <t>QUANT.</t>
  </si>
  <si>
    <t xml:space="preserve">UN. </t>
  </si>
  <si>
    <t>VALOR UNITÁRIO SEM BDI</t>
  </si>
  <si>
    <t>VALOR UNITÁRIO COM BDI</t>
  </si>
  <si>
    <t>TOTAL (R$) NÃO DESONERADO</t>
  </si>
  <si>
    <t>Serviços Preliminares</t>
  </si>
  <si>
    <t>1.1</t>
  </si>
  <si>
    <t>CDHU 02.08.020</t>
  </si>
  <si>
    <t>Placa de identificação para obra</t>
  </si>
  <si>
    <t>m²</t>
  </si>
  <si>
    <t>1.2</t>
  </si>
  <si>
    <t>CDHU 03.07.050</t>
  </si>
  <si>
    <t>Fresagem de pavimento asfáltico com espessura até 5 cm, inclusive carregamento, transporte até 1 quilômetro e descarregamento</t>
  </si>
  <si>
    <t>1.3</t>
  </si>
  <si>
    <t>CDHU 54.03.230</t>
  </si>
  <si>
    <t>Imprimação betuminosa ligante</t>
  </si>
  <si>
    <t>1.4</t>
  </si>
  <si>
    <t>CDHU 54.03.200</t>
  </si>
  <si>
    <t>Concreto asfáltico usinado a quente - Binder</t>
  </si>
  <si>
    <t>m³</t>
  </si>
  <si>
    <t>SUBTOTAL</t>
  </si>
  <si>
    <t>Capa asfáltica</t>
  </si>
  <si>
    <t>2.1</t>
  </si>
  <si>
    <t>2.2</t>
  </si>
  <si>
    <t>CDHU 54.03.210</t>
  </si>
  <si>
    <t>Camada de rolamento em concreto betuminoso usinado quente - CBUQ</t>
  </si>
  <si>
    <t>Sarjetão</t>
  </si>
  <si>
    <t>3.1</t>
  </si>
  <si>
    <t>CDHU 03.01.270</t>
  </si>
  <si>
    <t>Demolição mecanizada de sarjeta ou sarjetão, inclusive fragmentação e acomodação do material</t>
  </si>
  <si>
    <t>3.4</t>
  </si>
  <si>
    <t>CDHU 05.07.060</t>
  </si>
  <si>
    <t>Remoção de entulho de obra com caçamba metálica - material rejeitado e misturado por vegetação, isopor, manta asfáltica e lã de vidro</t>
  </si>
  <si>
    <t>3.5</t>
  </si>
  <si>
    <t>CDHU 54.06.170</t>
  </si>
  <si>
    <t>Sarjeta ou sarjetão moldado no local, tipo PMSP em concreto com FCK 25 Mpa</t>
  </si>
  <si>
    <t>Levantamento de Poço de Visita</t>
  </si>
  <si>
    <t>4.1</t>
  </si>
  <si>
    <t>Levantamento ou rebaixamento de tampão de poço de visita</t>
  </si>
  <si>
    <t xml:space="preserve">un   </t>
  </si>
  <si>
    <t>Serviços Complementares</t>
  </si>
  <si>
    <t>6.1</t>
  </si>
  <si>
    <t>CDHU 01.20.280</t>
  </si>
  <si>
    <t>Levantamento planimétrico de área pavimentada para veículo e pedestre</t>
  </si>
  <si>
    <t>TOTAL DO ORÇAMENTO</t>
  </si>
  <si>
    <t>Recapeamento de vias do município de Boituva.</t>
  </si>
  <si>
    <t>LOCAL</t>
  </si>
  <si>
    <t>CRONOGRAMA</t>
  </si>
  <si>
    <t>item</t>
  </si>
  <si>
    <t>DESCRIÇÃO</t>
  </si>
  <si>
    <t>%</t>
  </si>
  <si>
    <t>TOTAL</t>
  </si>
  <si>
    <t>somatória</t>
  </si>
  <si>
    <t>Demolição sargetão</t>
  </si>
  <si>
    <t xml:space="preserve">Sinalização </t>
  </si>
  <si>
    <t>5.1</t>
  </si>
  <si>
    <t>CDHU 70.02.010</t>
  </si>
  <si>
    <t>Sinalização horizontal com tinta vinílica ou acrílica, para faixas (diversas cores)</t>
  </si>
  <si>
    <t>5.2</t>
  </si>
  <si>
    <t>CDHU 70.04.001</t>
  </si>
  <si>
    <t>Coluna simples (PP), diâmetro de 2 1/2" e comprimento de 3,6m</t>
  </si>
  <si>
    <t xml:space="preserve">un </t>
  </si>
  <si>
    <t>5.3</t>
  </si>
  <si>
    <t>CDHU 70.03.003</t>
  </si>
  <si>
    <t>Placa para sinalização viária em chapa de aço, totalmente refletiva com película III/III - área até 2,0m²</t>
  </si>
  <si>
    <t>(SIURB 07/2022) 06-21-00</t>
  </si>
  <si>
    <t>Capa Asfáltica</t>
  </si>
  <si>
    <t>Sinalização</t>
  </si>
  <si>
    <t>1º MÊS</t>
  </si>
  <si>
    <t>2º MÊS</t>
  </si>
  <si>
    <t>CDHU 188 e SIURB Jul/2022</t>
  </si>
  <si>
    <t>Rua José Vitiello</t>
  </si>
  <si>
    <t>Rua José Soares Rosa</t>
  </si>
  <si>
    <t>Travessa Treze de maio</t>
  </si>
  <si>
    <t>Travessa Treze de Maio</t>
  </si>
  <si>
    <t>Rua José Vitiello, Rua José Soares Rosa e Travessa Treze de Maio</t>
  </si>
  <si>
    <t>faixa de pedestre</t>
  </si>
  <si>
    <t>faixa amarela</t>
  </si>
  <si>
    <t>canalização</t>
  </si>
  <si>
    <t xml:space="preserve">vagas </t>
  </si>
  <si>
    <t>retangular (NR)</t>
  </si>
  <si>
    <t xml:space="preserve">circular </t>
  </si>
  <si>
    <t>quadrada</t>
  </si>
  <si>
    <t>retangular (50x70)</t>
  </si>
  <si>
    <t>octagonal</t>
  </si>
  <si>
    <t>Prefeitura do Município de Boituva, aos 06/03/2023</t>
  </si>
  <si>
    <t>retenção</t>
  </si>
  <si>
    <t>escrita</t>
  </si>
  <si>
    <t>CDHU 188 - NÃO DESONERADO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</si>
</sst>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0"/>
    <numFmt numFmtId="165" formatCode="&quot;R$&quot;#,##0.00"/>
  </numFmts>
  <fonts count="13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2"/>
      <name val="Arial"/>
      <family val="2"/>
      <charset val="1"/>
    </font>
    <font>
      <b/>
      <sz val="2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0" fillId="0" borderId="0"/>
    <xf numFmtId="0" fontId="1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86">
    <xf numFmtId="0" fontId="0" fillId="0" borderId="0" xfId="0"/>
    <xf numFmtId="0" fontId="6" fillId="2" borderId="3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0" fontId="0" fillId="2" borderId="0" xfId="0" applyFill="1"/>
    <xf numFmtId="2" fontId="3" fillId="2" borderId="0" xfId="1" applyNumberFormat="1" applyFont="1" applyFill="1" applyAlignment="1">
      <alignment horizontal="center" vertical="center"/>
    </xf>
    <xf numFmtId="4" fontId="3" fillId="2" borderId="0" xfId="1" applyNumberFormat="1" applyFont="1" applyFill="1" applyAlignment="1">
      <alignment horizontal="center" vertical="center"/>
    </xf>
    <xf numFmtId="164" fontId="10" fillId="2" borderId="2" xfId="1" applyNumberFormat="1" applyFill="1" applyBorder="1" applyAlignment="1">
      <alignment horizontal="center" vertical="center"/>
    </xf>
    <xf numFmtId="4" fontId="2" fillId="2" borderId="0" xfId="1" applyNumberFormat="1" applyFont="1" applyFill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2" fontId="5" fillId="2" borderId="3" xfId="1" applyNumberFormat="1" applyFont="1" applyFill="1" applyBorder="1" applyAlignment="1">
      <alignment horizontal="center" vertical="center"/>
    </xf>
    <xf numFmtId="4" fontId="5" fillId="2" borderId="3" xfId="1" applyNumberFormat="1" applyFont="1" applyFill="1" applyBorder="1" applyAlignment="1">
      <alignment horizontal="center" vertical="center" wrapText="1"/>
    </xf>
    <xf numFmtId="4" fontId="6" fillId="2" borderId="3" xfId="1" applyNumberFormat="1" applyFont="1" applyFill="1" applyBorder="1" applyAlignment="1">
      <alignment vertical="center"/>
    </xf>
    <xf numFmtId="0" fontId="6" fillId="2" borderId="3" xfId="1" applyFont="1" applyFill="1" applyBorder="1" applyAlignment="1">
      <alignment horizontal="left" vertical="center"/>
    </xf>
    <xf numFmtId="2" fontId="6" fillId="2" borderId="3" xfId="1" applyNumberFormat="1" applyFont="1" applyFill="1" applyBorder="1" applyAlignment="1">
      <alignment horizontal="center" vertical="center"/>
    </xf>
    <xf numFmtId="4" fontId="6" fillId="2" borderId="3" xfId="1" applyNumberFormat="1" applyFont="1" applyFill="1" applyBorder="1" applyAlignment="1">
      <alignment horizontal="center"/>
    </xf>
    <xf numFmtId="165" fontId="6" fillId="2" borderId="3" xfId="1" applyNumberFormat="1" applyFont="1" applyFill="1" applyBorder="1" applyAlignment="1">
      <alignment horizontal="center" vertical="center"/>
    </xf>
    <xf numFmtId="165" fontId="0" fillId="2" borderId="0" xfId="0" applyNumberFormat="1" applyFill="1"/>
    <xf numFmtId="2" fontId="6" fillId="2" borderId="2" xfId="1" applyNumberFormat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left" vertical="center" wrapText="1"/>
    </xf>
    <xf numFmtId="165" fontId="6" fillId="2" borderId="3" xfId="1" applyNumberFormat="1" applyFont="1" applyFill="1" applyBorder="1" applyAlignment="1">
      <alignment horizontal="center"/>
    </xf>
    <xf numFmtId="2" fontId="6" fillId="2" borderId="2" xfId="1" applyNumberFormat="1" applyFont="1" applyFill="1" applyBorder="1" applyAlignment="1">
      <alignment horizontal="center"/>
    </xf>
    <xf numFmtId="165" fontId="5" fillId="2" borderId="3" xfId="1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4" fontId="6" fillId="2" borderId="3" xfId="1" applyNumberFormat="1" applyFont="1" applyFill="1" applyBorder="1" applyAlignment="1">
      <alignment horizontal="center" vertical="center"/>
    </xf>
    <xf numFmtId="0" fontId="10" fillId="2" borderId="0" xfId="1" applyFill="1"/>
    <xf numFmtId="0" fontId="0" fillId="2" borderId="0" xfId="1" applyFont="1" applyFill="1"/>
    <xf numFmtId="2" fontId="0" fillId="2" borderId="0" xfId="1" applyNumberFormat="1" applyFont="1" applyFill="1" applyAlignment="1">
      <alignment horizontal="center" vertical="center"/>
    </xf>
    <xf numFmtId="4" fontId="2" fillId="2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 vertical="center"/>
    </xf>
    <xf numFmtId="4" fontId="2" fillId="2" borderId="0" xfId="0" applyNumberFormat="1" applyFont="1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/>
    <xf numFmtId="165" fontId="0" fillId="0" borderId="3" xfId="0" applyNumberFormat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0" fillId="0" borderId="9" xfId="0" applyBorder="1"/>
    <xf numFmtId="165" fontId="2" fillId="0" borderId="3" xfId="0" applyNumberFormat="1" applyFont="1" applyBorder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10" fontId="2" fillId="0" borderId="12" xfId="0" applyNumberFormat="1" applyFont="1" applyBorder="1" applyAlignment="1">
      <alignment horizontal="center"/>
    </xf>
    <xf numFmtId="0" fontId="5" fillId="2" borderId="3" xfId="1" applyFont="1" applyFill="1" applyBorder="1" applyAlignment="1">
      <alignment horizontal="right" vertical="center"/>
    </xf>
    <xf numFmtId="0" fontId="5" fillId="2" borderId="13" xfId="1" applyFont="1" applyFill="1" applyBorder="1" applyAlignment="1">
      <alignment horizontal="right" vertical="center"/>
    </xf>
    <xf numFmtId="0" fontId="5" fillId="2" borderId="14" xfId="1" applyFont="1" applyFill="1" applyBorder="1" applyAlignment="1">
      <alignment horizontal="right" vertical="center"/>
    </xf>
    <xf numFmtId="0" fontId="11" fillId="2" borderId="3" xfId="1" applyFont="1" applyFill="1" applyBorder="1" applyAlignment="1">
      <alignment horizontal="left" vertical="center"/>
    </xf>
    <xf numFmtId="0" fontId="12" fillId="2" borderId="3" xfId="1" applyFont="1" applyFill="1" applyBorder="1" applyAlignment="1">
      <alignment horizontal="left" vertical="center"/>
    </xf>
    <xf numFmtId="43" fontId="11" fillId="2" borderId="3" xfId="3" applyFont="1" applyFill="1" applyBorder="1" applyAlignment="1">
      <alignment horizontal="right" vertical="center"/>
    </xf>
    <xf numFmtId="43" fontId="12" fillId="2" borderId="3" xfId="3" applyFont="1" applyFill="1" applyBorder="1" applyAlignment="1">
      <alignment horizontal="right" vertical="center"/>
    </xf>
    <xf numFmtId="2" fontId="12" fillId="2" borderId="3" xfId="3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/>
    <xf numFmtId="165" fontId="0" fillId="0" borderId="15" xfId="0" applyNumberFormat="1" applyBorder="1" applyAlignment="1">
      <alignment horizontal="center"/>
    </xf>
    <xf numFmtId="0" fontId="6" fillId="2" borderId="13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0" fillId="2" borderId="0" xfId="1" applyFont="1" applyFill="1" applyAlignment="1">
      <alignment horizontal="right" vertical="center"/>
    </xf>
    <xf numFmtId="0" fontId="6" fillId="2" borderId="3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right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0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left" vertical="center" wrapText="1" shrinkToFit="1"/>
    </xf>
    <xf numFmtId="0" fontId="2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wrapText="1" shrinkToFit="1"/>
    </xf>
    <xf numFmtId="0" fontId="1" fillId="0" borderId="0" xfId="0" applyFont="1" applyAlignment="1">
      <alignment horizontal="left" vertical="center" wrapText="1" shrinkToFit="1"/>
    </xf>
    <xf numFmtId="0" fontId="9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/>
    </xf>
    <xf numFmtId="165" fontId="2" fillId="0" borderId="10" xfId="0" applyNumberFormat="1" applyFont="1" applyBorder="1" applyAlignment="1">
      <alignment vertical="center"/>
    </xf>
    <xf numFmtId="10" fontId="2" fillId="0" borderId="11" xfId="0" applyNumberFormat="1" applyFont="1" applyBorder="1" applyAlignment="1">
      <alignment horizontal="center" vertical="center"/>
    </xf>
    <xf numFmtId="9" fontId="6" fillId="2" borderId="3" xfId="4" applyFont="1" applyFill="1" applyBorder="1" applyAlignment="1">
      <alignment horizontal="center"/>
    </xf>
  </cellXfs>
  <cellStyles count="5">
    <cellStyle name="Normal" xfId="0" builtinId="0"/>
    <cellStyle name="Normal 2" xfId="1" xr:uid="{00000000-0005-0000-0000-000006000000}"/>
    <cellStyle name="Normal 3" xfId="2" xr:uid="{00000000-0005-0000-0000-000007000000}"/>
    <cellStyle name="Porcentagem" xfId="4" builtinId="5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4000500</xdr:colOff>
      <xdr:row>0</xdr:row>
      <xdr:rowOff>66676</xdr:rowOff>
    </xdr:from>
    <xdr:to>
      <xdr:col>8</xdr:col>
      <xdr:colOff>0</xdr:colOff>
      <xdr:row>3</xdr:row>
      <xdr:rowOff>187976</xdr:rowOff>
    </xdr:to>
    <xdr:pic>
      <xdr:nvPicPr>
        <xdr:cNvPr id="3" name="Figura1">
          <a:extLst>
            <a:ext uri="{FF2B5EF4-FFF2-40B4-BE49-F238E27FC236}">
              <a16:creationId xmlns:a16="http://schemas.microsoft.com/office/drawing/2014/main" id="{A21D43CB-93F0-04F4-F118-A9375F93D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-9" t="-44" r="-9" b="-44"/>
        <a:stretch>
          <a:fillRect/>
        </a:stretch>
      </xdr:blipFill>
      <xdr:spPr bwMode="auto">
        <a:xfrm>
          <a:off x="6096000" y="66676"/>
          <a:ext cx="3381375" cy="711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2</xdr:col>
      <xdr:colOff>152400</xdr:colOff>
      <xdr:row>0</xdr:row>
      <xdr:rowOff>769000</xdr:rowOff>
    </xdr:to>
    <xdr:pic>
      <xdr:nvPicPr>
        <xdr:cNvPr id="3" name="Figura1">
          <a:extLst>
            <a:ext uri="{FF2B5EF4-FFF2-40B4-BE49-F238E27FC236}">
              <a16:creationId xmlns:a16="http://schemas.microsoft.com/office/drawing/2014/main" id="{9D5D5612-B881-4174-B421-2E8587A9F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-9" t="-44" r="-9" b="-44"/>
        <a:stretch>
          <a:fillRect/>
        </a:stretch>
      </xdr:blipFill>
      <xdr:spPr bwMode="auto">
        <a:xfrm>
          <a:off x="1028700" y="57150"/>
          <a:ext cx="3381375" cy="711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2"/>
  <sheetViews>
    <sheetView view="pageBreakPreview" zoomScaleNormal="100" zoomScaleSheetLayoutView="100" zoomScalePageLayoutView="110" workbookViewId="0">
      <selection activeCell="F11" sqref="F11:F13"/>
    </sheetView>
  </sheetViews>
  <sheetFormatPr defaultColWidth="9.5703125" defaultRowHeight="15" x14ac:dyDescent="0.25"/>
  <cols>
    <col min="3" max="3" width="12.28515625" customWidth="1"/>
    <col min="4" max="4" width="60.42578125" customWidth="1"/>
    <col min="5" max="5" width="11.42578125" style="5" customWidth="1"/>
    <col min="6" max="6" width="8.28515625" customWidth="1"/>
    <col min="7" max="8" width="15.28515625" customWidth="1"/>
    <col min="9" max="9" width="14.42578125" style="6" bestFit="1" customWidth="1"/>
    <col min="10" max="10" width="11.28515625" customWidth="1"/>
    <col min="1022" max="1024" width="11.5703125" customWidth="1"/>
  </cols>
  <sheetData>
    <row r="1" spans="1:1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"/>
    </row>
    <row r="2" spans="1:10" ht="15.75" x14ac:dyDescent="0.25">
      <c r="A2" s="72" t="s">
        <v>1</v>
      </c>
      <c r="B2" s="72"/>
      <c r="C2" s="3" t="s">
        <v>2</v>
      </c>
      <c r="D2" s="4"/>
      <c r="E2" s="8"/>
      <c r="F2" s="4"/>
      <c r="G2" s="4"/>
      <c r="H2" s="4"/>
      <c r="I2" s="9"/>
      <c r="J2" s="7"/>
    </row>
    <row r="3" spans="1:10" x14ac:dyDescent="0.25">
      <c r="A3" s="72" t="s">
        <v>3</v>
      </c>
      <c r="B3" s="72"/>
      <c r="C3" s="73" t="str">
        <f>Cronograma!B1</f>
        <v>Recapeamento de vias do município de Boituva.</v>
      </c>
      <c r="D3" s="73"/>
      <c r="E3" s="73"/>
      <c r="F3" s="73"/>
      <c r="G3" s="73"/>
      <c r="H3" s="73"/>
      <c r="I3" s="73"/>
      <c r="J3" s="7"/>
    </row>
    <row r="4" spans="1:10" x14ac:dyDescent="0.25">
      <c r="A4" s="72" t="s">
        <v>4</v>
      </c>
      <c r="B4" s="72"/>
      <c r="C4" s="74" t="s">
        <v>80</v>
      </c>
      <c r="D4" s="74"/>
      <c r="E4" s="74"/>
      <c r="F4" s="74"/>
      <c r="G4" s="74"/>
      <c r="H4" s="74"/>
      <c r="I4" s="74"/>
      <c r="J4" s="7"/>
    </row>
    <row r="5" spans="1:10" ht="50.25" customHeight="1" x14ac:dyDescent="0.25">
      <c r="A5" s="72" t="s">
        <v>5</v>
      </c>
      <c r="B5" s="72"/>
      <c r="C5" s="77" t="s">
        <v>85</v>
      </c>
      <c r="D5" s="77"/>
      <c r="E5" s="78" t="s">
        <v>6</v>
      </c>
      <c r="F5" s="78"/>
      <c r="G5" s="78"/>
      <c r="H5" s="10">
        <v>1.2353000000000001</v>
      </c>
      <c r="I5" s="11"/>
      <c r="J5" s="7"/>
    </row>
    <row r="6" spans="1:10" ht="25.5" x14ac:dyDescent="0.25">
      <c r="A6" s="2" t="s">
        <v>7</v>
      </c>
      <c r="B6" s="66" t="s">
        <v>8</v>
      </c>
      <c r="C6" s="66"/>
      <c r="D6" s="12" t="s">
        <v>9</v>
      </c>
      <c r="E6" s="13" t="s">
        <v>10</v>
      </c>
      <c r="F6" s="2" t="s">
        <v>11</v>
      </c>
      <c r="G6" s="12" t="s">
        <v>12</v>
      </c>
      <c r="H6" s="12" t="s">
        <v>13</v>
      </c>
      <c r="I6" s="14" t="s">
        <v>14</v>
      </c>
      <c r="J6" s="7"/>
    </row>
    <row r="7" spans="1:10" x14ac:dyDescent="0.25">
      <c r="A7" s="2">
        <v>1</v>
      </c>
      <c r="B7" s="66"/>
      <c r="C7" s="66"/>
      <c r="D7" s="2" t="s">
        <v>15</v>
      </c>
      <c r="E7" s="15"/>
      <c r="F7" s="15"/>
      <c r="G7" s="15"/>
      <c r="H7" s="15"/>
      <c r="I7" s="15"/>
      <c r="J7" s="7"/>
    </row>
    <row r="8" spans="1:10" x14ac:dyDescent="0.25">
      <c r="A8" s="1" t="s">
        <v>16</v>
      </c>
      <c r="B8" s="65" t="s">
        <v>17</v>
      </c>
      <c r="C8" s="65"/>
      <c r="D8" s="16" t="s">
        <v>18</v>
      </c>
      <c r="E8" s="17">
        <v>6</v>
      </c>
      <c r="F8" s="1" t="s">
        <v>19</v>
      </c>
      <c r="G8" s="18">
        <v>894.32</v>
      </c>
      <c r="H8" s="19">
        <f>G8*H5</f>
        <v>1104.753496</v>
      </c>
      <c r="I8" s="19">
        <f>H8*E8</f>
        <v>6628.5209759999998</v>
      </c>
      <c r="J8" s="20"/>
    </row>
    <row r="9" spans="1:10" x14ac:dyDescent="0.25">
      <c r="A9" s="1"/>
      <c r="B9" s="65"/>
      <c r="C9" s="65"/>
      <c r="D9" s="16"/>
      <c r="E9" s="21"/>
      <c r="F9" s="1"/>
      <c r="G9" s="22"/>
      <c r="H9" s="19"/>
      <c r="I9" s="19"/>
      <c r="J9" s="20"/>
    </row>
    <row r="10" spans="1:10" ht="25.5" x14ac:dyDescent="0.25">
      <c r="A10" s="22" t="s">
        <v>20</v>
      </c>
      <c r="B10" s="65" t="s">
        <v>21</v>
      </c>
      <c r="C10" s="65"/>
      <c r="D10" s="23" t="s">
        <v>22</v>
      </c>
      <c r="E10" s="17">
        <f>SUM(E11:E13)</f>
        <v>1192.6742300000001</v>
      </c>
      <c r="F10" s="22" t="s">
        <v>19</v>
      </c>
      <c r="G10" s="22">
        <v>11.13</v>
      </c>
      <c r="H10" s="24">
        <f>G10*H5</f>
        <v>13.748889000000002</v>
      </c>
      <c r="I10" s="24">
        <f>H10*E10</f>
        <v>16397.945601430474</v>
      </c>
      <c r="J10" s="20"/>
    </row>
    <row r="11" spans="1:10" x14ac:dyDescent="0.25">
      <c r="A11" s="22"/>
      <c r="B11" s="65"/>
      <c r="C11" s="65"/>
      <c r="D11" s="16" t="s">
        <v>81</v>
      </c>
      <c r="E11" s="17">
        <f>E27*0.5</f>
        <v>411.13625000000002</v>
      </c>
      <c r="F11" s="85"/>
      <c r="G11" s="22"/>
      <c r="H11" s="24"/>
      <c r="I11" s="24"/>
      <c r="J11" s="20"/>
    </row>
    <row r="12" spans="1:10" x14ac:dyDescent="0.25">
      <c r="A12" s="22"/>
      <c r="B12" s="65"/>
      <c r="C12" s="65"/>
      <c r="D12" s="16" t="s">
        <v>82</v>
      </c>
      <c r="E12" s="25">
        <f>E28*0.8</f>
        <v>359.67792000000003</v>
      </c>
      <c r="F12" s="85"/>
      <c r="G12" s="22"/>
      <c r="H12" s="24"/>
      <c r="I12" s="24"/>
      <c r="J12" s="20"/>
    </row>
    <row r="13" spans="1:10" x14ac:dyDescent="0.25">
      <c r="A13" s="1"/>
      <c r="B13" s="65"/>
      <c r="C13" s="65"/>
      <c r="D13" s="16" t="s">
        <v>83</v>
      </c>
      <c r="E13" s="17">
        <f>E29*0.3</f>
        <v>421.86005999999998</v>
      </c>
      <c r="F13" s="85"/>
      <c r="G13" s="22"/>
      <c r="H13" s="19"/>
      <c r="I13" s="19"/>
      <c r="J13" s="20"/>
    </row>
    <row r="14" spans="1:10" x14ac:dyDescent="0.25">
      <c r="A14" s="1"/>
      <c r="B14" s="65"/>
      <c r="C14" s="65"/>
      <c r="D14" s="16"/>
      <c r="E14" s="17"/>
      <c r="F14" s="1"/>
      <c r="G14" s="22"/>
      <c r="H14" s="19"/>
      <c r="I14" s="19"/>
      <c r="J14" s="20"/>
    </row>
    <row r="15" spans="1:10" x14ac:dyDescent="0.25">
      <c r="A15" s="1" t="s">
        <v>23</v>
      </c>
      <c r="B15" s="65" t="s">
        <v>24</v>
      </c>
      <c r="C15" s="65"/>
      <c r="D15" s="16" t="s">
        <v>25</v>
      </c>
      <c r="E15" s="17">
        <f>SUM(E16:E18)</f>
        <v>331.40050500000001</v>
      </c>
      <c r="F15" s="1" t="s">
        <v>19</v>
      </c>
      <c r="G15" s="17">
        <v>7.53</v>
      </c>
      <c r="H15" s="19">
        <f>G15*H5</f>
        <v>9.3018090000000004</v>
      </c>
      <c r="I15" s="19">
        <f>H15*E15</f>
        <v>3082.6242000135453</v>
      </c>
      <c r="J15" s="20"/>
    </row>
    <row r="16" spans="1:10" x14ac:dyDescent="0.25">
      <c r="A16" s="22"/>
      <c r="B16" s="65"/>
      <c r="C16" s="65"/>
      <c r="D16" s="16" t="s">
        <v>81</v>
      </c>
      <c r="E16" s="17">
        <f>E27*0.15</f>
        <v>123.340875</v>
      </c>
      <c r="F16" s="22"/>
      <c r="G16" s="22"/>
      <c r="H16" s="24"/>
      <c r="I16" s="24"/>
      <c r="J16" s="20"/>
    </row>
    <row r="17" spans="1:10" x14ac:dyDescent="0.25">
      <c r="A17" s="22"/>
      <c r="B17" s="65"/>
      <c r="C17" s="65"/>
      <c r="D17" s="16" t="s">
        <v>82</v>
      </c>
      <c r="E17" s="25">
        <f>E28*0.15</f>
        <v>67.439610000000002</v>
      </c>
      <c r="F17" s="22"/>
      <c r="G17" s="22"/>
      <c r="H17" s="24"/>
      <c r="I17" s="24"/>
      <c r="J17" s="20"/>
    </row>
    <row r="18" spans="1:10" x14ac:dyDescent="0.25">
      <c r="A18" s="1"/>
      <c r="B18" s="65"/>
      <c r="C18" s="65"/>
      <c r="D18" s="16" t="s">
        <v>83</v>
      </c>
      <c r="E18" s="17">
        <f>E29*0.1</f>
        <v>140.62002000000001</v>
      </c>
      <c r="F18" s="1"/>
      <c r="G18" s="22"/>
      <c r="H18" s="19"/>
      <c r="I18" s="19"/>
      <c r="J18" s="20"/>
    </row>
    <row r="19" spans="1:10" x14ac:dyDescent="0.25">
      <c r="A19" s="1"/>
      <c r="B19" s="65"/>
      <c r="C19" s="65"/>
      <c r="D19" s="16"/>
      <c r="E19" s="17"/>
      <c r="F19" s="1"/>
      <c r="G19" s="22"/>
      <c r="H19" s="19"/>
      <c r="I19" s="19"/>
      <c r="J19" s="20"/>
    </row>
    <row r="20" spans="1:10" x14ac:dyDescent="0.25">
      <c r="A20" s="1" t="s">
        <v>26</v>
      </c>
      <c r="B20" s="65" t="s">
        <v>27</v>
      </c>
      <c r="C20" s="65"/>
      <c r="D20" s="16" t="s">
        <v>28</v>
      </c>
      <c r="E20" s="17">
        <f>SUM(E21:E23)</f>
        <v>9.9420151499999996</v>
      </c>
      <c r="F20" s="1" t="s">
        <v>29</v>
      </c>
      <c r="G20" s="18">
        <v>1385.97</v>
      </c>
      <c r="H20" s="19">
        <f>G20*H5</f>
        <v>1712.088741</v>
      </c>
      <c r="I20" s="19">
        <f>H20*E20</f>
        <v>17021.612201166427</v>
      </c>
      <c r="J20" s="20"/>
    </row>
    <row r="21" spans="1:10" x14ac:dyDescent="0.25">
      <c r="A21" s="22"/>
      <c r="B21" s="65"/>
      <c r="C21" s="65"/>
      <c r="D21" s="16" t="s">
        <v>81</v>
      </c>
      <c r="E21" s="17">
        <f>E16*0.03</f>
        <v>3.7002262499999996</v>
      </c>
      <c r="F21" s="22"/>
      <c r="G21" s="22"/>
      <c r="H21" s="24"/>
      <c r="I21" s="24"/>
      <c r="J21" s="20"/>
    </row>
    <row r="22" spans="1:10" x14ac:dyDescent="0.25">
      <c r="A22" s="22"/>
      <c r="B22" s="65"/>
      <c r="C22" s="65"/>
      <c r="D22" s="16" t="s">
        <v>82</v>
      </c>
      <c r="E22" s="17">
        <f>E17*0.03</f>
        <v>2.0231883000000002</v>
      </c>
      <c r="F22" s="22"/>
      <c r="G22" s="22"/>
      <c r="H22" s="24"/>
      <c r="I22" s="24"/>
      <c r="J22" s="20"/>
    </row>
    <row r="23" spans="1:10" x14ac:dyDescent="0.25">
      <c r="A23" s="1"/>
      <c r="B23" s="65"/>
      <c r="C23" s="65"/>
      <c r="D23" s="16" t="s">
        <v>83</v>
      </c>
      <c r="E23" s="17">
        <f>E18*0.03</f>
        <v>4.2186006000000003</v>
      </c>
      <c r="F23" s="1"/>
      <c r="G23" s="22"/>
      <c r="H23" s="19"/>
      <c r="I23" s="19"/>
      <c r="J23" s="20"/>
    </row>
    <row r="24" spans="1:10" x14ac:dyDescent="0.25">
      <c r="A24" s="67" t="s">
        <v>30</v>
      </c>
      <c r="B24" s="67"/>
      <c r="C24" s="67"/>
      <c r="D24" s="67"/>
      <c r="E24" s="67"/>
      <c r="F24" s="67"/>
      <c r="G24" s="67"/>
      <c r="H24" s="67"/>
      <c r="I24" s="26">
        <f>I8+I20+I10+I15</f>
        <v>43130.702978610447</v>
      </c>
      <c r="J24" s="20"/>
    </row>
    <row r="25" spans="1:10" x14ac:dyDescent="0.25">
      <c r="A25" s="2">
        <v>2</v>
      </c>
      <c r="B25" s="66"/>
      <c r="C25" s="66"/>
      <c r="D25" s="2" t="s">
        <v>31</v>
      </c>
      <c r="E25" s="17"/>
      <c r="F25" s="1"/>
      <c r="G25" s="19"/>
      <c r="H25" s="19"/>
      <c r="I25" s="26"/>
      <c r="J25" s="7"/>
    </row>
    <row r="26" spans="1:10" x14ac:dyDescent="0.25">
      <c r="A26" s="1" t="s">
        <v>32</v>
      </c>
      <c r="B26" s="65" t="s">
        <v>24</v>
      </c>
      <c r="C26" s="65"/>
      <c r="D26" s="16" t="s">
        <v>25</v>
      </c>
      <c r="E26" s="17">
        <f>SUM(E27:E29)</f>
        <v>2678.0700999999999</v>
      </c>
      <c r="F26" s="1" t="s">
        <v>19</v>
      </c>
      <c r="G26" s="17">
        <v>7.53</v>
      </c>
      <c r="H26" s="19">
        <f>G26*H5</f>
        <v>9.3018090000000004</v>
      </c>
      <c r="I26" s="19">
        <f>H26*E26</f>
        <v>24910.896558810899</v>
      </c>
      <c r="J26" s="7"/>
    </row>
    <row r="27" spans="1:10" x14ac:dyDescent="0.25">
      <c r="A27" s="22"/>
      <c r="B27" s="65"/>
      <c r="C27" s="65"/>
      <c r="D27" s="16" t="s">
        <v>81</v>
      </c>
      <c r="E27" s="17">
        <v>822.27250000000004</v>
      </c>
      <c r="F27" s="22"/>
      <c r="G27" s="22"/>
      <c r="H27" s="24"/>
      <c r="I27" s="24"/>
      <c r="J27" s="20"/>
    </row>
    <row r="28" spans="1:10" x14ac:dyDescent="0.25">
      <c r="A28" s="22"/>
      <c r="B28" s="65"/>
      <c r="C28" s="65"/>
      <c r="D28" s="16" t="s">
        <v>82</v>
      </c>
      <c r="E28" s="25">
        <v>449.59739999999999</v>
      </c>
      <c r="F28" s="22"/>
      <c r="G28" s="22"/>
      <c r="H28" s="24"/>
      <c r="I28" s="24"/>
      <c r="J28" s="20"/>
    </row>
    <row r="29" spans="1:10" x14ac:dyDescent="0.25">
      <c r="A29" s="1"/>
      <c r="B29" s="65"/>
      <c r="C29" s="65"/>
      <c r="D29" s="16" t="s">
        <v>83</v>
      </c>
      <c r="E29" s="17">
        <v>1406.2002</v>
      </c>
      <c r="F29" s="1"/>
      <c r="G29" s="22"/>
      <c r="H29" s="19"/>
      <c r="I29" s="19"/>
      <c r="J29" s="20"/>
    </row>
    <row r="30" spans="1:10" x14ac:dyDescent="0.25">
      <c r="A30" s="1"/>
      <c r="B30" s="65"/>
      <c r="C30" s="65"/>
      <c r="D30" s="16"/>
      <c r="E30" s="17"/>
      <c r="F30" s="1"/>
      <c r="G30" s="1"/>
      <c r="H30" s="19"/>
      <c r="I30" s="19"/>
      <c r="J30" s="7"/>
    </row>
    <row r="31" spans="1:10" x14ac:dyDescent="0.25">
      <c r="A31" s="1" t="s">
        <v>33</v>
      </c>
      <c r="B31" s="65" t="s">
        <v>34</v>
      </c>
      <c r="C31" s="65"/>
      <c r="D31" s="23" t="s">
        <v>35</v>
      </c>
      <c r="E31" s="17">
        <f>SUM(E32:E34)</f>
        <v>80.342103000000009</v>
      </c>
      <c r="F31" s="1" t="s">
        <v>29</v>
      </c>
      <c r="G31" s="17">
        <v>1488.09</v>
      </c>
      <c r="H31" s="19">
        <f>G31*H5</f>
        <v>1838.2375770000001</v>
      </c>
      <c r="I31" s="19">
        <f>H31*E31</f>
        <v>147687.87274980446</v>
      </c>
      <c r="J31" s="7"/>
    </row>
    <row r="32" spans="1:10" x14ac:dyDescent="0.25">
      <c r="A32" s="22"/>
      <c r="B32" s="65"/>
      <c r="C32" s="65"/>
      <c r="D32" s="16" t="s">
        <v>81</v>
      </c>
      <c r="E32" s="17">
        <f>E27*0.03</f>
        <v>24.668175000000002</v>
      </c>
      <c r="F32" s="22"/>
      <c r="G32" s="22"/>
      <c r="H32" s="24"/>
      <c r="I32" s="24"/>
      <c r="J32" s="20"/>
    </row>
    <row r="33" spans="1:10" x14ac:dyDescent="0.25">
      <c r="A33" s="22"/>
      <c r="B33" s="65"/>
      <c r="C33" s="65"/>
      <c r="D33" s="16" t="s">
        <v>82</v>
      </c>
      <c r="E33" s="17">
        <f>E28*0.03</f>
        <v>13.487921999999999</v>
      </c>
      <c r="F33" s="22"/>
      <c r="G33" s="22"/>
      <c r="H33" s="24"/>
      <c r="I33" s="24"/>
      <c r="J33" s="20"/>
    </row>
    <row r="34" spans="1:10" x14ac:dyDescent="0.25">
      <c r="A34" s="22"/>
      <c r="B34" s="65"/>
      <c r="C34" s="65"/>
      <c r="D34" s="16" t="s">
        <v>83</v>
      </c>
      <c r="E34" s="17">
        <f>E29*0.03</f>
        <v>42.186005999999999</v>
      </c>
      <c r="F34" s="22"/>
      <c r="G34" s="22"/>
      <c r="H34" s="24"/>
      <c r="I34" s="24"/>
      <c r="J34" s="20"/>
    </row>
    <row r="35" spans="1:10" ht="15.6" customHeight="1" x14ac:dyDescent="0.25">
      <c r="A35" s="67" t="s">
        <v>30</v>
      </c>
      <c r="B35" s="67"/>
      <c r="C35" s="67"/>
      <c r="D35" s="67"/>
      <c r="E35" s="67"/>
      <c r="F35" s="67"/>
      <c r="G35" s="67"/>
      <c r="H35" s="67"/>
      <c r="I35" s="26">
        <f>I26+I31</f>
        <v>172598.76930861536</v>
      </c>
      <c r="J35" s="7"/>
    </row>
    <row r="36" spans="1:10" x14ac:dyDescent="0.25">
      <c r="A36" s="2">
        <v>3</v>
      </c>
      <c r="B36" s="66"/>
      <c r="C36" s="66"/>
      <c r="D36" s="2" t="s">
        <v>36</v>
      </c>
      <c r="E36" s="17"/>
      <c r="F36" s="1"/>
      <c r="G36" s="19"/>
      <c r="H36" s="19"/>
      <c r="I36" s="26"/>
      <c r="J36" s="7"/>
    </row>
    <row r="37" spans="1:10" ht="25.5" x14ac:dyDescent="0.25">
      <c r="A37" s="1" t="s">
        <v>37</v>
      </c>
      <c r="B37" s="65" t="s">
        <v>38</v>
      </c>
      <c r="C37" s="65"/>
      <c r="D37" s="27" t="s">
        <v>39</v>
      </c>
      <c r="E37" s="17">
        <f>SUM(E38:E39)</f>
        <v>5.4377399999999998</v>
      </c>
      <c r="F37" s="1" t="s">
        <v>29</v>
      </c>
      <c r="G37" s="1">
        <v>300.7</v>
      </c>
      <c r="H37" s="19">
        <f>G37*H$5</f>
        <v>371.45470999999998</v>
      </c>
      <c r="I37" s="19">
        <f>H37*E37</f>
        <v>2019.8741347553998</v>
      </c>
      <c r="J37" s="7"/>
    </row>
    <row r="38" spans="1:10" x14ac:dyDescent="0.25">
      <c r="A38" s="1"/>
      <c r="B38" s="65"/>
      <c r="C38" s="65"/>
      <c r="D38" s="16" t="s">
        <v>81</v>
      </c>
      <c r="E38" s="17">
        <f>6.2846*0.2</f>
        <v>1.25692</v>
      </c>
      <c r="F38" s="1"/>
      <c r="G38" s="22"/>
      <c r="H38" s="19"/>
      <c r="I38" s="19"/>
      <c r="J38" s="7"/>
    </row>
    <row r="39" spans="1:10" x14ac:dyDescent="0.25">
      <c r="A39" s="1"/>
      <c r="B39" s="65"/>
      <c r="C39" s="65"/>
      <c r="D39" s="16" t="s">
        <v>82</v>
      </c>
      <c r="E39" s="17">
        <f>20.9041*0.2</f>
        <v>4.1808199999999998</v>
      </c>
      <c r="F39" s="1"/>
      <c r="G39" s="22"/>
      <c r="H39" s="19"/>
      <c r="I39" s="19"/>
      <c r="J39" s="7"/>
    </row>
    <row r="40" spans="1:10" x14ac:dyDescent="0.25">
      <c r="A40" s="1"/>
      <c r="B40" s="65"/>
      <c r="C40" s="65"/>
      <c r="D40" s="16"/>
      <c r="E40" s="17"/>
      <c r="F40" s="1"/>
      <c r="G40" s="22"/>
      <c r="H40" s="19"/>
      <c r="I40" s="19"/>
      <c r="J40" s="7"/>
    </row>
    <row r="41" spans="1:10" ht="25.5" x14ac:dyDescent="0.25">
      <c r="A41" s="1" t="s">
        <v>40</v>
      </c>
      <c r="B41" s="65" t="s">
        <v>41</v>
      </c>
      <c r="C41" s="65"/>
      <c r="D41" s="27" t="s">
        <v>42</v>
      </c>
      <c r="E41" s="17">
        <f>SUM(E42:E42)</f>
        <v>5.4377399999999998</v>
      </c>
      <c r="F41" s="1" t="s">
        <v>29</v>
      </c>
      <c r="G41" s="22">
        <v>127.88</v>
      </c>
      <c r="H41" s="19">
        <f>G41*H$5</f>
        <v>157.97016400000001</v>
      </c>
      <c r="I41" s="19">
        <f>H41*E41</f>
        <v>859.00067958936006</v>
      </c>
      <c r="J41" s="7"/>
    </row>
    <row r="42" spans="1:10" x14ac:dyDescent="0.25">
      <c r="A42" s="1"/>
      <c r="B42" s="65"/>
      <c r="C42" s="65"/>
      <c r="D42" s="16" t="s">
        <v>63</v>
      </c>
      <c r="E42" s="25">
        <f>E37</f>
        <v>5.4377399999999998</v>
      </c>
      <c r="F42" s="1"/>
      <c r="G42" s="22"/>
      <c r="H42" s="19"/>
      <c r="I42" s="19"/>
      <c r="J42" s="7"/>
    </row>
    <row r="43" spans="1:10" x14ac:dyDescent="0.25">
      <c r="A43" s="1"/>
      <c r="B43" s="65"/>
      <c r="C43" s="65"/>
      <c r="D43" s="27"/>
      <c r="E43" s="17"/>
      <c r="F43" s="1"/>
      <c r="G43" s="22"/>
      <c r="H43" s="19"/>
      <c r="I43" s="19"/>
      <c r="J43" s="7"/>
    </row>
    <row r="44" spans="1:10" ht="25.5" x14ac:dyDescent="0.25">
      <c r="A44" s="1" t="s">
        <v>43</v>
      </c>
      <c r="B44" s="65" t="s">
        <v>44</v>
      </c>
      <c r="C44" s="65"/>
      <c r="D44" s="23" t="s">
        <v>45</v>
      </c>
      <c r="E44" s="17">
        <f>SUM(E45:E46)</f>
        <v>5.4377399999999998</v>
      </c>
      <c r="F44" s="1" t="s">
        <v>29</v>
      </c>
      <c r="G44" s="18">
        <v>799.61</v>
      </c>
      <c r="H44" s="19">
        <f>G44*H$5</f>
        <v>987.75823300000002</v>
      </c>
      <c r="I44" s="19">
        <f>H44*E44</f>
        <v>5371.1724539134202</v>
      </c>
      <c r="J44" s="7"/>
    </row>
    <row r="45" spans="1:10" x14ac:dyDescent="0.25">
      <c r="A45" s="1"/>
      <c r="B45" s="65"/>
      <c r="C45" s="65"/>
      <c r="D45" s="16" t="s">
        <v>81</v>
      </c>
      <c r="E45" s="25">
        <f>E38</f>
        <v>1.25692</v>
      </c>
      <c r="F45" s="1"/>
      <c r="G45" s="22"/>
      <c r="H45" s="19"/>
      <c r="I45" s="19"/>
      <c r="J45" s="7"/>
    </row>
    <row r="46" spans="1:10" x14ac:dyDescent="0.25">
      <c r="A46" s="1"/>
      <c r="B46" s="65"/>
      <c r="C46" s="65"/>
      <c r="D46" s="16" t="s">
        <v>82</v>
      </c>
      <c r="E46" s="17">
        <f>E39</f>
        <v>4.1808199999999998</v>
      </c>
      <c r="F46" s="1"/>
      <c r="G46" s="22"/>
      <c r="H46" s="19"/>
      <c r="I46" s="19"/>
      <c r="J46" s="20"/>
    </row>
    <row r="47" spans="1:10" ht="14.85" customHeight="1" x14ac:dyDescent="0.25">
      <c r="A47" s="67" t="s">
        <v>30</v>
      </c>
      <c r="B47" s="67"/>
      <c r="C47" s="67"/>
      <c r="D47" s="67"/>
      <c r="E47" s="67"/>
      <c r="F47" s="67"/>
      <c r="G47" s="67"/>
      <c r="H47" s="67"/>
      <c r="I47" s="26">
        <f>I37+I41+I44</f>
        <v>8250.0472682581803</v>
      </c>
      <c r="J47" s="7"/>
    </row>
    <row r="48" spans="1:10" x14ac:dyDescent="0.25">
      <c r="A48" s="2">
        <v>4</v>
      </c>
      <c r="B48" s="66"/>
      <c r="C48" s="66"/>
      <c r="D48" s="2" t="s">
        <v>46</v>
      </c>
      <c r="E48" s="17"/>
      <c r="F48" s="1"/>
      <c r="G48" s="19"/>
      <c r="H48" s="19"/>
      <c r="I48" s="26"/>
      <c r="J48" s="7"/>
    </row>
    <row r="49" spans="1:10" x14ac:dyDescent="0.25">
      <c r="A49" s="1" t="s">
        <v>47</v>
      </c>
      <c r="B49" s="70" t="s">
        <v>75</v>
      </c>
      <c r="C49" s="70"/>
      <c r="D49" s="23" t="s">
        <v>48</v>
      </c>
      <c r="E49" s="17">
        <f>SUM(E50:E52)</f>
        <v>4</v>
      </c>
      <c r="F49" s="1" t="s">
        <v>49</v>
      </c>
      <c r="G49" s="17">
        <v>172.72</v>
      </c>
      <c r="H49" s="19">
        <f>G49*H$5</f>
        <v>213.36101600000001</v>
      </c>
      <c r="I49" s="19">
        <f>H49*E49</f>
        <v>853.44406400000003</v>
      </c>
      <c r="J49" s="7"/>
    </row>
    <row r="50" spans="1:10" x14ac:dyDescent="0.25">
      <c r="A50" s="22"/>
      <c r="B50" s="65"/>
      <c r="C50" s="65"/>
      <c r="D50" s="16" t="s">
        <v>81</v>
      </c>
      <c r="E50" s="17">
        <v>2</v>
      </c>
      <c r="F50" s="22"/>
      <c r="G50" s="22"/>
      <c r="H50" s="24"/>
      <c r="I50" s="24"/>
      <c r="J50" s="20"/>
    </row>
    <row r="51" spans="1:10" x14ac:dyDescent="0.25">
      <c r="A51" s="22"/>
      <c r="B51" s="65"/>
      <c r="C51" s="65"/>
      <c r="D51" s="16" t="s">
        <v>82</v>
      </c>
      <c r="E51" s="17">
        <v>1</v>
      </c>
      <c r="F51" s="22"/>
      <c r="G51" s="22"/>
      <c r="H51" s="24"/>
      <c r="I51" s="24"/>
      <c r="J51" s="20"/>
    </row>
    <row r="52" spans="1:10" x14ac:dyDescent="0.25">
      <c r="A52" s="22"/>
      <c r="B52" s="65"/>
      <c r="C52" s="65"/>
      <c r="D52" s="16" t="s">
        <v>83</v>
      </c>
      <c r="E52" s="17">
        <v>1</v>
      </c>
      <c r="F52" s="22"/>
      <c r="G52" s="22"/>
      <c r="H52" s="24"/>
      <c r="I52" s="24"/>
      <c r="J52" s="20"/>
    </row>
    <row r="53" spans="1:10" x14ac:dyDescent="0.25">
      <c r="A53" s="67" t="s">
        <v>30</v>
      </c>
      <c r="B53" s="67"/>
      <c r="C53" s="67"/>
      <c r="D53" s="67"/>
      <c r="E53" s="67"/>
      <c r="F53" s="67"/>
      <c r="G53" s="67"/>
      <c r="H53" s="67"/>
      <c r="I53" s="26">
        <f>I49</f>
        <v>853.44406400000003</v>
      </c>
      <c r="J53" s="7"/>
    </row>
    <row r="54" spans="1:10" x14ac:dyDescent="0.25">
      <c r="A54" s="2">
        <v>5</v>
      </c>
      <c r="B54" s="66"/>
      <c r="C54" s="66"/>
      <c r="D54" s="2" t="s">
        <v>64</v>
      </c>
      <c r="E54" s="17"/>
      <c r="F54" s="1"/>
      <c r="G54" s="19"/>
      <c r="H54" s="19"/>
      <c r="I54" s="26"/>
      <c r="J54" s="7"/>
    </row>
    <row r="55" spans="1:10" ht="25.5" x14ac:dyDescent="0.25">
      <c r="A55" s="1" t="s">
        <v>65</v>
      </c>
      <c r="B55" s="65" t="s">
        <v>66</v>
      </c>
      <c r="C55" s="65"/>
      <c r="D55" s="23" t="s">
        <v>67</v>
      </c>
      <c r="E55" s="17">
        <f>E56+E60+E62</f>
        <v>95.228499999999997</v>
      </c>
      <c r="F55" s="1" t="s">
        <v>19</v>
      </c>
      <c r="G55" s="1">
        <v>40.67</v>
      </c>
      <c r="H55" s="19">
        <f>G55*H$5</f>
        <v>50.239651000000002</v>
      </c>
      <c r="I55" s="19">
        <f>H55*E55</f>
        <v>4784.2466052535001</v>
      </c>
      <c r="J55" s="7"/>
    </row>
    <row r="56" spans="1:10" x14ac:dyDescent="0.25">
      <c r="A56" s="51"/>
      <c r="B56" s="52"/>
      <c r="C56" s="53"/>
      <c r="D56" s="54" t="s">
        <v>81</v>
      </c>
      <c r="E56" s="56">
        <f>SUM(E57:E59)</f>
        <v>15.265700000000001</v>
      </c>
      <c r="F56" s="51"/>
      <c r="G56" s="51"/>
      <c r="H56" s="51"/>
      <c r="I56" s="26"/>
      <c r="J56" s="7"/>
    </row>
    <row r="57" spans="1:10" x14ac:dyDescent="0.25">
      <c r="A57" s="51"/>
      <c r="B57" s="52"/>
      <c r="C57" s="53"/>
      <c r="D57" s="55" t="s">
        <v>86</v>
      </c>
      <c r="E57" s="57">
        <v>11.403700000000001</v>
      </c>
      <c r="F57" s="51"/>
      <c r="G57" s="51"/>
      <c r="H57" s="51"/>
      <c r="I57" s="26"/>
      <c r="J57" s="7"/>
    </row>
    <row r="58" spans="1:10" x14ac:dyDescent="0.25">
      <c r="A58" s="51"/>
      <c r="B58" s="52"/>
      <c r="C58" s="53"/>
      <c r="D58" s="55" t="s">
        <v>96</v>
      </c>
      <c r="E58" s="57">
        <v>1.571</v>
      </c>
      <c r="F58" s="51"/>
      <c r="G58" s="51"/>
      <c r="H58" s="51"/>
      <c r="I58" s="26"/>
      <c r="J58" s="7"/>
    </row>
    <row r="59" spans="1:10" x14ac:dyDescent="0.25">
      <c r="A59" s="51"/>
      <c r="B59" s="52"/>
      <c r="C59" s="53"/>
      <c r="D59" s="55" t="s">
        <v>97</v>
      </c>
      <c r="E59" s="57">
        <v>2.2909999999999999</v>
      </c>
      <c r="F59" s="51"/>
      <c r="G59" s="51"/>
      <c r="H59" s="51"/>
      <c r="I59" s="26"/>
      <c r="J59" s="7"/>
    </row>
    <row r="60" spans="1:10" x14ac:dyDescent="0.25">
      <c r="A60" s="51"/>
      <c r="B60" s="52"/>
      <c r="C60" s="53"/>
      <c r="D60" s="54" t="s">
        <v>82</v>
      </c>
      <c r="E60" s="56">
        <f>SUM(E61)</f>
        <v>7.0288000000000004</v>
      </c>
      <c r="F60" s="51"/>
      <c r="G60" s="51"/>
      <c r="H60" s="51"/>
      <c r="I60" s="26"/>
      <c r="J60" s="7"/>
    </row>
    <row r="61" spans="1:10" x14ac:dyDescent="0.25">
      <c r="A61" s="51"/>
      <c r="B61" s="52"/>
      <c r="C61" s="53"/>
      <c r="D61" s="55" t="s">
        <v>87</v>
      </c>
      <c r="E61" s="57">
        <v>7.0288000000000004</v>
      </c>
      <c r="F61" s="51"/>
      <c r="G61" s="51"/>
      <c r="H61" s="51"/>
      <c r="I61" s="26"/>
      <c r="J61" s="7"/>
    </row>
    <row r="62" spans="1:10" x14ac:dyDescent="0.25">
      <c r="A62" s="51"/>
      <c r="B62" s="52"/>
      <c r="C62" s="53"/>
      <c r="D62" s="54" t="s">
        <v>84</v>
      </c>
      <c r="E62" s="56">
        <f>SUM(E63:E68)</f>
        <v>72.933999999999997</v>
      </c>
      <c r="F62" s="51"/>
      <c r="G62" s="51"/>
      <c r="H62" s="51"/>
      <c r="I62" s="26"/>
      <c r="J62" s="7"/>
    </row>
    <row r="63" spans="1:10" x14ac:dyDescent="0.25">
      <c r="A63" s="51"/>
      <c r="B63" s="52"/>
      <c r="C63" s="53"/>
      <c r="D63" s="55" t="s">
        <v>86</v>
      </c>
      <c r="E63" s="57">
        <v>23.692599999999999</v>
      </c>
      <c r="F63" s="51"/>
      <c r="G63" s="51"/>
      <c r="H63" s="51"/>
      <c r="I63" s="26"/>
      <c r="J63" s="7"/>
    </row>
    <row r="64" spans="1:10" x14ac:dyDescent="0.25">
      <c r="A64" s="51"/>
      <c r="B64" s="52"/>
      <c r="C64" s="53"/>
      <c r="D64" s="55" t="s">
        <v>96</v>
      </c>
      <c r="E64" s="57">
        <v>5.7301000000000002</v>
      </c>
      <c r="F64" s="51"/>
      <c r="G64" s="51"/>
      <c r="H64" s="51"/>
      <c r="I64" s="26"/>
      <c r="J64" s="7"/>
    </row>
    <row r="65" spans="1:10" x14ac:dyDescent="0.25">
      <c r="A65" s="51"/>
      <c r="B65" s="52"/>
      <c r="C65" s="53"/>
      <c r="D65" s="55" t="s">
        <v>97</v>
      </c>
      <c r="E65" s="57">
        <f>(2*2.291)+(4*0.2784)+(1.24+0.19)</f>
        <v>7.1255999999999995</v>
      </c>
      <c r="F65" s="51"/>
      <c r="G65" s="51"/>
      <c r="H65" s="51"/>
      <c r="I65" s="26"/>
      <c r="J65" s="7"/>
    </row>
    <row r="66" spans="1:10" x14ac:dyDescent="0.25">
      <c r="A66" s="51"/>
      <c r="B66" s="52"/>
      <c r="C66" s="53"/>
      <c r="D66" s="55" t="s">
        <v>87</v>
      </c>
      <c r="E66" s="57">
        <f>0.5005+2.7363+5.6895+8.1376</f>
        <v>17.0639</v>
      </c>
      <c r="F66" s="51"/>
      <c r="G66" s="51"/>
      <c r="H66" s="51"/>
      <c r="I66" s="26"/>
      <c r="J66" s="7"/>
    </row>
    <row r="67" spans="1:10" x14ac:dyDescent="0.25">
      <c r="A67" s="51"/>
      <c r="B67" s="52"/>
      <c r="C67" s="53"/>
      <c r="D67" s="55" t="s">
        <v>88</v>
      </c>
      <c r="E67" s="57">
        <v>8.4730000000000008</v>
      </c>
      <c r="F67" s="51"/>
      <c r="G67" s="51"/>
      <c r="H67" s="51"/>
      <c r="I67" s="26"/>
      <c r="J67" s="7"/>
    </row>
    <row r="68" spans="1:10" x14ac:dyDescent="0.25">
      <c r="A68" s="51"/>
      <c r="B68" s="52"/>
      <c r="C68" s="53"/>
      <c r="D68" s="55" t="s">
        <v>89</v>
      </c>
      <c r="E68" s="57">
        <v>10.848800000000001</v>
      </c>
      <c r="F68" s="51"/>
      <c r="G68" s="51"/>
      <c r="H68" s="51"/>
      <c r="I68" s="26"/>
      <c r="J68" s="7"/>
    </row>
    <row r="69" spans="1:10" x14ac:dyDescent="0.25">
      <c r="A69" s="51"/>
      <c r="B69" s="52"/>
      <c r="C69" s="53"/>
      <c r="D69" s="51"/>
      <c r="E69" s="57"/>
      <c r="F69" s="51"/>
      <c r="G69" s="51"/>
      <c r="H69" s="51"/>
      <c r="I69" s="26"/>
      <c r="J69" s="7"/>
    </row>
    <row r="70" spans="1:10" x14ac:dyDescent="0.25">
      <c r="A70" s="1" t="s">
        <v>68</v>
      </c>
      <c r="B70" s="65" t="s">
        <v>69</v>
      </c>
      <c r="C70" s="65"/>
      <c r="D70" s="16" t="s">
        <v>70</v>
      </c>
      <c r="E70" s="17">
        <f>SUM(E71:E72)</f>
        <v>3</v>
      </c>
      <c r="F70" s="1" t="s">
        <v>71</v>
      </c>
      <c r="G70" s="22">
        <v>1208.32</v>
      </c>
      <c r="H70" s="24">
        <f>G70*H$5</f>
        <v>1492.637696</v>
      </c>
      <c r="I70" s="19">
        <f>H70*E70</f>
        <v>4477.9130880000002</v>
      </c>
      <c r="J70" s="7"/>
    </row>
    <row r="71" spans="1:10" x14ac:dyDescent="0.25">
      <c r="A71" s="1"/>
      <c r="B71" s="62"/>
      <c r="C71" s="63"/>
      <c r="D71" s="16" t="s">
        <v>81</v>
      </c>
      <c r="E71" s="17">
        <v>1</v>
      </c>
      <c r="F71" s="1"/>
      <c r="G71" s="22"/>
      <c r="H71" s="24"/>
      <c r="I71" s="19"/>
      <c r="J71" s="7"/>
    </row>
    <row r="72" spans="1:10" x14ac:dyDescent="0.25">
      <c r="A72" s="51"/>
      <c r="B72" s="52"/>
      <c r="C72" s="53"/>
      <c r="D72" s="16" t="s">
        <v>83</v>
      </c>
      <c r="E72" s="58">
        <v>2</v>
      </c>
      <c r="F72" s="51"/>
      <c r="G72" s="51"/>
      <c r="H72" s="51"/>
      <c r="I72" s="26"/>
      <c r="J72" s="7"/>
    </row>
    <row r="73" spans="1:10" x14ac:dyDescent="0.25">
      <c r="A73" s="51"/>
      <c r="B73" s="52"/>
      <c r="C73" s="53"/>
      <c r="D73" s="51"/>
      <c r="E73" s="51"/>
      <c r="F73" s="51"/>
      <c r="G73" s="51"/>
      <c r="H73" s="51"/>
      <c r="I73" s="26"/>
      <c r="J73" s="7"/>
    </row>
    <row r="74" spans="1:10" ht="25.5" x14ac:dyDescent="0.25">
      <c r="A74" s="1" t="s">
        <v>72</v>
      </c>
      <c r="B74" s="65" t="s">
        <v>73</v>
      </c>
      <c r="C74" s="65"/>
      <c r="D74" s="23" t="s">
        <v>74</v>
      </c>
      <c r="E74" s="17">
        <f>E75+E80+E83</f>
        <v>4.457650000000001</v>
      </c>
      <c r="F74" s="1" t="s">
        <v>19</v>
      </c>
      <c r="G74" s="28">
        <v>1442.11</v>
      </c>
      <c r="H74" s="19">
        <f>G74*H$5</f>
        <v>1781.4384829999999</v>
      </c>
      <c r="I74" s="19">
        <f>H74*E74</f>
        <v>7941.0292537449513</v>
      </c>
      <c r="J74" s="7"/>
    </row>
    <row r="75" spans="1:10" x14ac:dyDescent="0.25">
      <c r="A75" s="51"/>
      <c r="B75" s="52"/>
      <c r="C75" s="53"/>
      <c r="D75" s="54" t="s">
        <v>81</v>
      </c>
      <c r="E75" s="56">
        <f>SUM(E76:E79)</f>
        <v>1.4113000000000002</v>
      </c>
      <c r="F75" s="51"/>
      <c r="G75" s="51"/>
      <c r="H75" s="51"/>
      <c r="I75" s="26"/>
      <c r="J75" s="7"/>
    </row>
    <row r="76" spans="1:10" x14ac:dyDescent="0.25">
      <c r="A76" s="51"/>
      <c r="B76" s="52"/>
      <c r="C76" s="53"/>
      <c r="D76" s="55" t="s">
        <v>90</v>
      </c>
      <c r="E76" s="57">
        <f>0.25*0.5</f>
        <v>0.125</v>
      </c>
      <c r="F76" s="51"/>
      <c r="G76" s="51"/>
      <c r="H76" s="51"/>
      <c r="I76" s="26"/>
      <c r="J76" s="7"/>
    </row>
    <row r="77" spans="1:10" x14ac:dyDescent="0.25">
      <c r="A77" s="51"/>
      <c r="B77" s="52"/>
      <c r="C77" s="53"/>
      <c r="D77" s="55" t="s">
        <v>91</v>
      </c>
      <c r="E77" s="57">
        <f>4*0.19625</f>
        <v>0.78500000000000003</v>
      </c>
      <c r="F77" s="51"/>
      <c r="G77" s="51"/>
      <c r="H77" s="51"/>
      <c r="I77" s="26"/>
      <c r="J77" s="7"/>
    </row>
    <row r="78" spans="1:10" x14ac:dyDescent="0.25">
      <c r="A78" s="51"/>
      <c r="B78" s="52"/>
      <c r="C78" s="53"/>
      <c r="D78" s="55" t="s">
        <v>94</v>
      </c>
      <c r="E78" s="57">
        <f>0.2988</f>
        <v>0.29880000000000001</v>
      </c>
      <c r="F78" s="51"/>
      <c r="G78" s="51"/>
      <c r="H78" s="51"/>
      <c r="I78" s="26"/>
      <c r="J78" s="7"/>
    </row>
    <row r="79" spans="1:10" x14ac:dyDescent="0.25">
      <c r="A79" s="51"/>
      <c r="B79" s="52"/>
      <c r="C79" s="53"/>
      <c r="D79" s="55" t="s">
        <v>92</v>
      </c>
      <c r="E79" s="57">
        <f>0.45*0.45</f>
        <v>0.20250000000000001</v>
      </c>
      <c r="F79" s="51"/>
      <c r="G79" s="51"/>
      <c r="H79" s="51"/>
      <c r="I79" s="26"/>
      <c r="J79" s="7"/>
    </row>
    <row r="80" spans="1:10" x14ac:dyDescent="0.25">
      <c r="A80" s="51"/>
      <c r="B80" s="52"/>
      <c r="C80" s="53"/>
      <c r="D80" s="54" t="s">
        <v>82</v>
      </c>
      <c r="E80" s="56">
        <f>SUM(E81:E82)</f>
        <v>0.32125000000000004</v>
      </c>
      <c r="F80" s="51"/>
      <c r="G80" s="51"/>
      <c r="H80" s="51"/>
      <c r="I80" s="26"/>
      <c r="J80" s="7"/>
    </row>
    <row r="81" spans="1:10" x14ac:dyDescent="0.25">
      <c r="A81" s="51"/>
      <c r="B81" s="52"/>
      <c r="C81" s="53"/>
      <c r="D81" s="55" t="s">
        <v>90</v>
      </c>
      <c r="E81" s="57">
        <f>0.5*0.25</f>
        <v>0.125</v>
      </c>
      <c r="F81" s="51"/>
      <c r="G81" s="51"/>
      <c r="H81" s="51"/>
      <c r="I81" s="26"/>
      <c r="J81" s="7"/>
    </row>
    <row r="82" spans="1:10" x14ac:dyDescent="0.25">
      <c r="A82" s="51"/>
      <c r="B82" s="52"/>
      <c r="C82" s="53"/>
      <c r="D82" s="55" t="s">
        <v>91</v>
      </c>
      <c r="E82" s="57">
        <v>0.19625000000000001</v>
      </c>
      <c r="F82" s="51"/>
      <c r="G82" s="51"/>
      <c r="H82" s="51"/>
      <c r="I82" s="26"/>
      <c r="J82" s="7"/>
    </row>
    <row r="83" spans="1:10" x14ac:dyDescent="0.25">
      <c r="A83" s="51"/>
      <c r="B83" s="52"/>
      <c r="C83" s="53"/>
      <c r="D83" s="54" t="s">
        <v>84</v>
      </c>
      <c r="E83" s="56">
        <f>SUM(E84:E87)</f>
        <v>2.7251000000000003</v>
      </c>
      <c r="F83" s="51"/>
      <c r="G83" s="51"/>
      <c r="H83" s="51"/>
      <c r="I83" s="26"/>
      <c r="J83" s="7"/>
    </row>
    <row r="84" spans="1:10" x14ac:dyDescent="0.25">
      <c r="A84" s="51"/>
      <c r="B84" s="52"/>
      <c r="C84" s="53"/>
      <c r="D84" s="55" t="s">
        <v>90</v>
      </c>
      <c r="E84" s="57">
        <f>2*0.5*0.25</f>
        <v>0.25</v>
      </c>
      <c r="F84" s="51"/>
      <c r="G84" s="51"/>
      <c r="H84" s="51"/>
      <c r="I84" s="26"/>
      <c r="J84" s="7"/>
    </row>
    <row r="85" spans="1:10" x14ac:dyDescent="0.25">
      <c r="A85" s="51"/>
      <c r="B85" s="52"/>
      <c r="C85" s="53"/>
      <c r="D85" s="55" t="s">
        <v>93</v>
      </c>
      <c r="E85" s="57">
        <f>0.5*0.7*2</f>
        <v>0.7</v>
      </c>
      <c r="F85" s="51"/>
      <c r="G85" s="51"/>
      <c r="H85" s="51"/>
      <c r="I85" s="26"/>
      <c r="J85" s="7"/>
    </row>
    <row r="86" spans="1:10" x14ac:dyDescent="0.25">
      <c r="A86" s="51"/>
      <c r="B86" s="52"/>
      <c r="C86" s="53"/>
      <c r="D86" s="55" t="s">
        <v>94</v>
      </c>
      <c r="E86" s="57">
        <f>2*0.2988</f>
        <v>0.59760000000000002</v>
      </c>
      <c r="F86" s="51"/>
      <c r="G86" s="51"/>
      <c r="H86" s="51"/>
      <c r="I86" s="26"/>
      <c r="J86" s="7"/>
    </row>
    <row r="87" spans="1:10" x14ac:dyDescent="0.25">
      <c r="A87" s="51"/>
      <c r="B87" s="52"/>
      <c r="C87" s="53"/>
      <c r="D87" s="55" t="s">
        <v>91</v>
      </c>
      <c r="E87" s="57">
        <f>6*0.19625</f>
        <v>1.1775</v>
      </c>
      <c r="F87" s="51"/>
      <c r="G87" s="51"/>
      <c r="H87" s="51"/>
      <c r="I87" s="26"/>
      <c r="J87" s="7"/>
    </row>
    <row r="88" spans="1:10" x14ac:dyDescent="0.25">
      <c r="A88" s="67" t="s">
        <v>30</v>
      </c>
      <c r="B88" s="67"/>
      <c r="C88" s="67"/>
      <c r="D88" s="67"/>
      <c r="E88" s="67"/>
      <c r="F88" s="67"/>
      <c r="G88" s="67"/>
      <c r="H88" s="67"/>
      <c r="I88" s="26">
        <f>I55+I70+I74</f>
        <v>17203.188946998453</v>
      </c>
      <c r="J88" s="7"/>
    </row>
    <row r="89" spans="1:10" x14ac:dyDescent="0.25">
      <c r="A89" s="2">
        <v>6</v>
      </c>
      <c r="B89" s="75"/>
      <c r="C89" s="76"/>
      <c r="D89" s="2" t="s">
        <v>50</v>
      </c>
      <c r="E89" s="17"/>
      <c r="F89" s="1"/>
      <c r="G89" s="19"/>
      <c r="H89" s="19"/>
      <c r="I89" s="26"/>
      <c r="J89" s="7"/>
    </row>
    <row r="90" spans="1:10" x14ac:dyDescent="0.25">
      <c r="A90" s="1" t="s">
        <v>51</v>
      </c>
      <c r="B90" s="68" t="s">
        <v>52</v>
      </c>
      <c r="C90" s="69"/>
      <c r="D90" s="23" t="s">
        <v>53</v>
      </c>
      <c r="E90" s="17">
        <f>SUM(E91:E93)</f>
        <v>2678.0700999999999</v>
      </c>
      <c r="F90" s="1" t="s">
        <v>19</v>
      </c>
      <c r="G90" s="28">
        <v>0.19</v>
      </c>
      <c r="H90" s="19">
        <f>G90*H$5</f>
        <v>0.23470700000000003</v>
      </c>
      <c r="I90" s="19">
        <f>H90*E90</f>
        <v>628.5617989607</v>
      </c>
      <c r="J90" s="7"/>
    </row>
    <row r="91" spans="1:10" x14ac:dyDescent="0.25">
      <c r="A91" s="51"/>
      <c r="B91" s="52"/>
      <c r="C91" s="53"/>
      <c r="D91" s="16" t="s">
        <v>81</v>
      </c>
      <c r="E91" s="57">
        <f>E27</f>
        <v>822.27250000000004</v>
      </c>
      <c r="F91" s="51"/>
      <c r="G91" s="51"/>
      <c r="H91" s="51"/>
      <c r="I91" s="26"/>
      <c r="J91" s="7"/>
    </row>
    <row r="92" spans="1:10" x14ac:dyDescent="0.25">
      <c r="A92" s="51"/>
      <c r="B92" s="52"/>
      <c r="C92" s="53"/>
      <c r="D92" s="16" t="s">
        <v>82</v>
      </c>
      <c r="E92" s="57">
        <f>E28</f>
        <v>449.59739999999999</v>
      </c>
      <c r="F92" s="51"/>
      <c r="G92" s="51"/>
      <c r="H92" s="51"/>
      <c r="I92" s="26"/>
      <c r="J92" s="7"/>
    </row>
    <row r="93" spans="1:10" x14ac:dyDescent="0.25">
      <c r="A93" s="51"/>
      <c r="B93" s="52"/>
      <c r="C93" s="53"/>
      <c r="D93" s="16" t="s">
        <v>83</v>
      </c>
      <c r="E93" s="57">
        <f>E29</f>
        <v>1406.2002</v>
      </c>
      <c r="F93" s="51"/>
      <c r="G93" s="51"/>
      <c r="H93" s="51"/>
      <c r="I93" s="26"/>
      <c r="J93" s="7"/>
    </row>
    <row r="94" spans="1:10" x14ac:dyDescent="0.25">
      <c r="A94" s="67" t="s">
        <v>30</v>
      </c>
      <c r="B94" s="67"/>
      <c r="C94" s="67"/>
      <c r="D94" s="67"/>
      <c r="E94" s="67"/>
      <c r="F94" s="67"/>
      <c r="G94" s="67"/>
      <c r="H94" s="67"/>
      <c r="I94" s="26">
        <f>I90</f>
        <v>628.5617989607</v>
      </c>
      <c r="J94" s="7"/>
    </row>
    <row r="95" spans="1:10" x14ac:dyDescent="0.25">
      <c r="A95" s="66" t="s">
        <v>54</v>
      </c>
      <c r="B95" s="66"/>
      <c r="C95" s="66"/>
      <c r="D95" s="66"/>
      <c r="E95" s="66"/>
      <c r="F95" s="66"/>
      <c r="G95" s="26"/>
      <c r="H95" s="26"/>
      <c r="I95" s="26">
        <f>I24+I35+I47+I53+I88+I94</f>
        <v>242664.71436544313</v>
      </c>
      <c r="J95" s="7"/>
    </row>
    <row r="96" spans="1:10" x14ac:dyDescent="0.25">
      <c r="A96" s="29"/>
      <c r="B96" s="30"/>
      <c r="C96" s="30"/>
      <c r="D96" s="30"/>
      <c r="E96" s="31"/>
      <c r="F96" s="30"/>
      <c r="G96" s="30"/>
      <c r="H96" s="30"/>
      <c r="I96" s="32"/>
      <c r="J96" s="7"/>
    </row>
    <row r="97" spans="1:10" x14ac:dyDescent="0.25">
      <c r="A97" s="64" t="s">
        <v>95</v>
      </c>
      <c r="B97" s="64"/>
      <c r="C97" s="64"/>
      <c r="D97" s="64"/>
      <c r="E97" s="64"/>
      <c r="F97" s="64"/>
      <c r="G97" s="64"/>
      <c r="H97" s="64"/>
      <c r="I97" s="64"/>
      <c r="J97" s="7"/>
    </row>
    <row r="98" spans="1:10" x14ac:dyDescent="0.25">
      <c r="A98" s="29"/>
      <c r="B98" s="30"/>
      <c r="C98" s="30"/>
      <c r="D98" s="30"/>
      <c r="E98" s="31"/>
      <c r="F98" s="30"/>
      <c r="G98" s="30"/>
      <c r="H98" s="30"/>
      <c r="I98" s="32"/>
      <c r="J98" s="7"/>
    </row>
    <row r="99" spans="1:10" x14ac:dyDescent="0.25">
      <c r="A99" s="7"/>
      <c r="B99" s="7"/>
      <c r="C99" s="7"/>
      <c r="D99" s="33"/>
      <c r="E99" s="34"/>
      <c r="F99" s="7"/>
      <c r="G99" s="7"/>
      <c r="H99" s="7"/>
      <c r="I99" s="35"/>
      <c r="J99" s="7"/>
    </row>
    <row r="100" spans="1:10" x14ac:dyDescent="0.25">
      <c r="A100" s="7"/>
      <c r="B100" s="7"/>
      <c r="C100" s="7"/>
      <c r="D100" s="33"/>
      <c r="E100" s="34"/>
      <c r="F100" s="7"/>
      <c r="G100" s="7"/>
      <c r="H100" s="7"/>
      <c r="I100" s="35"/>
      <c r="J100" s="7"/>
    </row>
    <row r="101" spans="1:10" x14ac:dyDescent="0.25">
      <c r="A101" s="7"/>
      <c r="B101" s="7"/>
      <c r="C101" s="7"/>
      <c r="E101" s="34"/>
      <c r="F101" s="7"/>
      <c r="G101" s="7"/>
      <c r="H101" s="7"/>
      <c r="I101" s="35"/>
      <c r="J101" s="7"/>
    </row>
    <row r="102" spans="1:10" x14ac:dyDescent="0.25">
      <c r="A102" s="7"/>
      <c r="B102" s="7"/>
      <c r="C102" s="7"/>
      <c r="D102" s="7"/>
      <c r="E102" s="34"/>
      <c r="F102" s="7"/>
      <c r="G102" s="7"/>
      <c r="H102" s="7"/>
      <c r="I102" s="35"/>
      <c r="J102" s="7"/>
    </row>
    <row r="103" spans="1:10" x14ac:dyDescent="0.25">
      <c r="A103" s="7"/>
      <c r="B103" s="7"/>
      <c r="C103" s="7"/>
      <c r="D103" s="7"/>
      <c r="E103" s="34"/>
      <c r="F103" s="7"/>
      <c r="G103" s="7"/>
      <c r="H103" s="7"/>
      <c r="I103" s="35"/>
      <c r="J103" s="7"/>
    </row>
    <row r="104" spans="1:10" x14ac:dyDescent="0.25">
      <c r="A104" s="7"/>
      <c r="B104" s="7"/>
      <c r="C104" s="7"/>
      <c r="D104" s="7"/>
      <c r="E104" s="34"/>
      <c r="F104" s="7"/>
      <c r="G104" s="7"/>
      <c r="H104" s="7"/>
      <c r="I104" s="35"/>
      <c r="J104" s="7"/>
    </row>
    <row r="105" spans="1:10" x14ac:dyDescent="0.25">
      <c r="A105" s="7"/>
      <c r="B105" s="7"/>
      <c r="C105" s="7"/>
      <c r="D105" s="7"/>
      <c r="E105" s="34"/>
      <c r="F105" s="7"/>
      <c r="G105" s="7"/>
      <c r="H105" s="7"/>
      <c r="I105" s="35"/>
      <c r="J105" s="7"/>
    </row>
    <row r="106" spans="1:10" x14ac:dyDescent="0.25">
      <c r="A106" s="7"/>
      <c r="B106" s="7"/>
      <c r="C106" s="7"/>
      <c r="D106" s="7"/>
      <c r="E106" s="34"/>
      <c r="F106" s="7"/>
      <c r="G106" s="7"/>
      <c r="H106" s="7"/>
      <c r="I106" s="35"/>
      <c r="J106" s="7"/>
    </row>
    <row r="107" spans="1:10" x14ac:dyDescent="0.25">
      <c r="A107" s="7"/>
      <c r="B107" s="7"/>
      <c r="C107" s="7"/>
      <c r="D107" s="7"/>
      <c r="E107" s="34"/>
      <c r="F107" s="7"/>
      <c r="G107" s="7"/>
      <c r="H107" s="7"/>
      <c r="I107" s="35"/>
      <c r="J107" s="7"/>
    </row>
    <row r="108" spans="1:10" x14ac:dyDescent="0.25">
      <c r="A108" s="7"/>
      <c r="B108" s="7"/>
      <c r="C108" s="7"/>
      <c r="D108" s="7"/>
      <c r="E108" s="34"/>
      <c r="F108" s="7"/>
      <c r="G108" s="7"/>
      <c r="H108" s="7"/>
      <c r="I108" s="35"/>
      <c r="J108" s="7"/>
    </row>
    <row r="109" spans="1:10" x14ac:dyDescent="0.25">
      <c r="A109" s="7"/>
      <c r="B109" s="7"/>
      <c r="C109" s="7"/>
      <c r="D109" s="7"/>
      <c r="E109" s="34"/>
      <c r="F109" s="7"/>
      <c r="G109" s="7"/>
      <c r="H109" s="7"/>
      <c r="I109" s="35"/>
      <c r="J109" s="7"/>
    </row>
    <row r="110" spans="1:10" x14ac:dyDescent="0.25">
      <c r="A110" s="7"/>
      <c r="B110" s="7"/>
      <c r="C110" s="7"/>
      <c r="D110" s="7"/>
      <c r="E110" s="34"/>
      <c r="F110" s="7"/>
      <c r="G110" s="7"/>
      <c r="H110" s="7"/>
      <c r="I110" s="35"/>
      <c r="J110" s="7"/>
    </row>
    <row r="111" spans="1:10" x14ac:dyDescent="0.25">
      <c r="A111" s="7"/>
      <c r="B111" s="7"/>
      <c r="C111" s="7"/>
      <c r="D111" s="7"/>
      <c r="E111" s="34"/>
      <c r="F111" s="7"/>
      <c r="G111" s="7"/>
      <c r="H111" s="7"/>
      <c r="I111" s="35"/>
      <c r="J111" s="7"/>
    </row>
    <row r="112" spans="1:10" x14ac:dyDescent="0.25">
      <c r="A112" s="7"/>
      <c r="B112" s="7"/>
      <c r="C112" s="7"/>
      <c r="D112" s="7"/>
      <c r="E112" s="34"/>
      <c r="F112" s="7"/>
      <c r="G112" s="7"/>
      <c r="H112" s="7"/>
      <c r="I112" s="35"/>
      <c r="J112" s="7"/>
    </row>
    <row r="113" spans="1:10" x14ac:dyDescent="0.25">
      <c r="A113" s="7"/>
      <c r="B113" s="7"/>
      <c r="C113" s="7"/>
      <c r="D113" s="7"/>
      <c r="E113" s="34"/>
      <c r="F113" s="7"/>
      <c r="G113" s="7"/>
      <c r="H113" s="7"/>
      <c r="I113" s="35"/>
      <c r="J113" s="7"/>
    </row>
    <row r="114" spans="1:10" x14ac:dyDescent="0.25">
      <c r="A114" s="7"/>
      <c r="B114" s="7"/>
      <c r="C114" s="7"/>
      <c r="D114" s="7"/>
      <c r="E114" s="34"/>
      <c r="F114" s="7"/>
      <c r="G114" s="7"/>
      <c r="H114" s="7"/>
      <c r="I114" s="35"/>
      <c r="J114" s="7"/>
    </row>
    <row r="115" spans="1:10" x14ac:dyDescent="0.25">
      <c r="A115" s="7"/>
      <c r="B115" s="7"/>
      <c r="C115" s="7"/>
      <c r="D115" s="7"/>
      <c r="E115" s="34"/>
      <c r="F115" s="7"/>
      <c r="G115" s="7"/>
      <c r="H115" s="7"/>
      <c r="I115" s="35"/>
      <c r="J115" s="7"/>
    </row>
    <row r="116" spans="1:10" x14ac:dyDescent="0.25">
      <c r="A116" s="7"/>
      <c r="B116" s="7"/>
      <c r="C116" s="7"/>
      <c r="D116" s="7"/>
      <c r="E116" s="34"/>
      <c r="F116" s="7"/>
      <c r="G116" s="7"/>
      <c r="H116" s="7"/>
      <c r="I116" s="35"/>
      <c r="J116" s="7"/>
    </row>
    <row r="117" spans="1:10" x14ac:dyDescent="0.25">
      <c r="A117" s="7"/>
      <c r="B117" s="7"/>
      <c r="C117" s="7"/>
      <c r="D117" s="7"/>
      <c r="E117" s="34"/>
      <c r="F117" s="7"/>
      <c r="G117" s="7"/>
      <c r="H117" s="7"/>
      <c r="I117" s="35"/>
      <c r="J117" s="7"/>
    </row>
    <row r="118" spans="1:10" x14ac:dyDescent="0.25">
      <c r="A118" s="7"/>
      <c r="B118" s="7"/>
      <c r="C118" s="7"/>
      <c r="D118" s="7"/>
      <c r="E118" s="34"/>
      <c r="F118" s="7"/>
      <c r="G118" s="7"/>
      <c r="H118" s="7"/>
      <c r="I118" s="35"/>
      <c r="J118" s="7"/>
    </row>
    <row r="119" spans="1:10" x14ac:dyDescent="0.25">
      <c r="A119" s="7"/>
      <c r="B119" s="7"/>
      <c r="C119" s="7"/>
      <c r="D119" s="7"/>
      <c r="E119" s="34"/>
      <c r="F119" s="7"/>
      <c r="G119" s="7"/>
      <c r="H119" s="7"/>
      <c r="I119" s="35"/>
      <c r="J119" s="7"/>
    </row>
    <row r="120" spans="1:10" x14ac:dyDescent="0.25">
      <c r="A120" s="7"/>
      <c r="B120" s="7"/>
      <c r="C120" s="7"/>
      <c r="D120" s="7"/>
      <c r="E120" s="34"/>
      <c r="F120" s="7"/>
      <c r="G120" s="7"/>
      <c r="H120" s="7"/>
      <c r="I120" s="35"/>
      <c r="J120" s="7"/>
    </row>
    <row r="121" spans="1:10" x14ac:dyDescent="0.25">
      <c r="A121" s="7"/>
      <c r="B121" s="7"/>
      <c r="C121" s="7"/>
      <c r="D121" s="7"/>
      <c r="E121" s="34"/>
      <c r="F121" s="7"/>
      <c r="G121" s="7"/>
      <c r="H121" s="7"/>
      <c r="I121" s="35"/>
      <c r="J121" s="7"/>
    </row>
    <row r="122" spans="1:10" x14ac:dyDescent="0.25">
      <c r="A122" s="7"/>
      <c r="B122" s="7"/>
      <c r="C122" s="7"/>
      <c r="D122" s="7"/>
      <c r="E122" s="34"/>
      <c r="F122" s="7"/>
      <c r="G122" s="7"/>
      <c r="H122" s="7"/>
      <c r="I122" s="35"/>
      <c r="J122" s="7"/>
    </row>
    <row r="123" spans="1:10" x14ac:dyDescent="0.25">
      <c r="A123" s="7"/>
      <c r="B123" s="7"/>
      <c r="C123" s="7"/>
      <c r="D123" s="7"/>
      <c r="E123" s="34"/>
      <c r="F123" s="7"/>
      <c r="G123" s="7"/>
      <c r="H123" s="7"/>
      <c r="I123" s="35"/>
      <c r="J123" s="7"/>
    </row>
    <row r="124" spans="1:10" x14ac:dyDescent="0.25">
      <c r="A124" s="7"/>
      <c r="B124" s="7"/>
      <c r="C124" s="7"/>
      <c r="D124" s="7"/>
      <c r="E124" s="34"/>
      <c r="F124" s="7"/>
      <c r="G124" s="7"/>
      <c r="H124" s="7"/>
      <c r="I124" s="35"/>
      <c r="J124" s="7"/>
    </row>
    <row r="125" spans="1:10" x14ac:dyDescent="0.25">
      <c r="A125" s="7"/>
      <c r="B125" s="7"/>
      <c r="C125" s="7"/>
      <c r="D125" s="7"/>
      <c r="E125" s="34"/>
      <c r="F125" s="7"/>
      <c r="G125" s="7"/>
      <c r="H125" s="7"/>
      <c r="I125" s="35"/>
      <c r="J125" s="7"/>
    </row>
    <row r="126" spans="1:10" x14ac:dyDescent="0.25">
      <c r="A126" s="7"/>
      <c r="B126" s="7"/>
      <c r="C126" s="7"/>
      <c r="D126" s="7"/>
      <c r="E126" s="34"/>
      <c r="F126" s="7"/>
      <c r="G126" s="7"/>
      <c r="H126" s="7"/>
      <c r="I126" s="35"/>
      <c r="J126" s="7"/>
    </row>
    <row r="127" spans="1:10" x14ac:dyDescent="0.25">
      <c r="A127" s="7"/>
      <c r="B127" s="7"/>
      <c r="C127" s="7"/>
      <c r="D127" s="7"/>
      <c r="E127" s="34"/>
      <c r="F127" s="7"/>
      <c r="G127" s="7"/>
      <c r="H127" s="7"/>
      <c r="I127" s="35"/>
      <c r="J127" s="7"/>
    </row>
    <row r="128" spans="1:10" x14ac:dyDescent="0.25">
      <c r="A128" s="7"/>
      <c r="B128" s="7"/>
      <c r="C128" s="7"/>
      <c r="D128" s="7"/>
      <c r="E128" s="34"/>
      <c r="F128" s="7"/>
      <c r="G128" s="7"/>
      <c r="H128" s="7"/>
      <c r="I128" s="35"/>
      <c r="J128" s="7"/>
    </row>
    <row r="129" spans="1:10" x14ac:dyDescent="0.25">
      <c r="A129" s="7"/>
      <c r="B129" s="7"/>
      <c r="C129" s="7"/>
      <c r="D129" s="7"/>
      <c r="E129" s="34"/>
      <c r="F129" s="7"/>
      <c r="G129" s="7"/>
      <c r="H129" s="7"/>
      <c r="I129" s="35"/>
      <c r="J129" s="7"/>
    </row>
    <row r="130" spans="1:10" x14ac:dyDescent="0.25">
      <c r="A130" s="7"/>
      <c r="B130" s="7"/>
      <c r="C130" s="7"/>
      <c r="D130" s="7"/>
      <c r="E130" s="34"/>
      <c r="F130" s="7"/>
      <c r="G130" s="7"/>
      <c r="H130" s="7"/>
      <c r="I130" s="35"/>
      <c r="J130" s="7"/>
    </row>
    <row r="131" spans="1:10" x14ac:dyDescent="0.25">
      <c r="A131" s="7"/>
      <c r="B131" s="7"/>
      <c r="C131" s="7"/>
      <c r="D131" s="7"/>
      <c r="E131" s="34"/>
      <c r="F131" s="7"/>
      <c r="G131" s="7"/>
      <c r="H131" s="7"/>
      <c r="I131" s="35"/>
      <c r="J131" s="7"/>
    </row>
    <row r="132" spans="1:10" x14ac:dyDescent="0.25">
      <c r="A132" s="7"/>
      <c r="B132" s="7"/>
      <c r="C132" s="7"/>
      <c r="D132" s="7"/>
      <c r="E132" s="34"/>
      <c r="F132" s="7"/>
      <c r="G132" s="7"/>
      <c r="H132" s="7"/>
      <c r="I132" s="35"/>
      <c r="J132" s="7"/>
    </row>
    <row r="133" spans="1:10" x14ac:dyDescent="0.25">
      <c r="A133" s="7"/>
      <c r="B133" s="7"/>
      <c r="C133" s="7"/>
      <c r="D133" s="7"/>
      <c r="E133" s="34"/>
      <c r="F133" s="7"/>
      <c r="G133" s="7"/>
      <c r="H133" s="7"/>
      <c r="I133" s="35"/>
      <c r="J133" s="7"/>
    </row>
    <row r="134" spans="1:10" x14ac:dyDescent="0.25">
      <c r="A134" s="7"/>
      <c r="B134" s="7"/>
      <c r="C134" s="7"/>
      <c r="D134" s="7"/>
      <c r="E134" s="34"/>
      <c r="F134" s="7"/>
      <c r="G134" s="7"/>
      <c r="H134" s="7"/>
      <c r="I134" s="35"/>
      <c r="J134" s="7"/>
    </row>
    <row r="135" spans="1:10" x14ac:dyDescent="0.25">
      <c r="A135" s="7"/>
      <c r="B135" s="7"/>
      <c r="C135" s="7"/>
      <c r="D135" s="7"/>
      <c r="E135" s="34"/>
      <c r="F135" s="7"/>
      <c r="G135" s="7"/>
      <c r="H135" s="7"/>
      <c r="I135" s="35"/>
      <c r="J135" s="7"/>
    </row>
    <row r="136" spans="1:10" x14ac:dyDescent="0.25">
      <c r="A136" s="7"/>
      <c r="B136" s="7"/>
      <c r="C136" s="7"/>
      <c r="D136" s="7"/>
      <c r="E136" s="34"/>
      <c r="F136" s="7"/>
      <c r="G136" s="7"/>
      <c r="H136" s="7"/>
      <c r="I136" s="35"/>
      <c r="J136" s="7"/>
    </row>
    <row r="137" spans="1:10" x14ac:dyDescent="0.25">
      <c r="A137" s="7"/>
      <c r="B137" s="7"/>
      <c r="C137" s="7"/>
      <c r="D137" s="7"/>
      <c r="E137" s="34"/>
      <c r="F137" s="7"/>
      <c r="G137" s="7"/>
      <c r="H137" s="7"/>
      <c r="I137" s="35"/>
      <c r="J137" s="7"/>
    </row>
    <row r="138" spans="1:10" x14ac:dyDescent="0.25">
      <c r="A138" s="7"/>
      <c r="B138" s="7"/>
      <c r="C138" s="7"/>
      <c r="D138" s="7"/>
      <c r="E138" s="34"/>
      <c r="F138" s="7"/>
      <c r="G138" s="7"/>
      <c r="H138" s="7"/>
      <c r="I138" s="35"/>
      <c r="J138" s="7"/>
    </row>
    <row r="139" spans="1:10" x14ac:dyDescent="0.25">
      <c r="A139" s="7"/>
      <c r="B139" s="7"/>
      <c r="C139" s="7"/>
      <c r="D139" s="7"/>
      <c r="E139" s="34"/>
      <c r="F139" s="7"/>
      <c r="G139" s="7"/>
      <c r="H139" s="7"/>
      <c r="I139" s="35"/>
      <c r="J139" s="7"/>
    </row>
    <row r="140" spans="1:10" x14ac:dyDescent="0.25">
      <c r="A140" s="7"/>
      <c r="B140" s="7"/>
      <c r="C140" s="7"/>
      <c r="D140" s="7"/>
      <c r="E140" s="34"/>
      <c r="F140" s="7"/>
      <c r="G140" s="7"/>
      <c r="H140" s="7"/>
      <c r="I140" s="35"/>
      <c r="J140" s="7"/>
    </row>
    <row r="141" spans="1:10" x14ac:dyDescent="0.25">
      <c r="A141" s="7"/>
      <c r="B141" s="7"/>
      <c r="C141" s="7"/>
      <c r="D141" s="7"/>
      <c r="E141" s="34"/>
      <c r="F141" s="7"/>
      <c r="G141" s="7"/>
      <c r="H141" s="7"/>
      <c r="I141" s="35"/>
      <c r="J141" s="7"/>
    </row>
    <row r="142" spans="1:10" x14ac:dyDescent="0.25">
      <c r="A142" s="7"/>
      <c r="B142" s="7"/>
      <c r="C142" s="7"/>
      <c r="D142" s="7"/>
      <c r="E142" s="34"/>
      <c r="F142" s="7"/>
      <c r="G142" s="7"/>
      <c r="H142" s="7"/>
      <c r="I142" s="35"/>
      <c r="J142" s="7"/>
    </row>
    <row r="143" spans="1:10" x14ac:dyDescent="0.25">
      <c r="A143" s="7"/>
      <c r="B143" s="7"/>
      <c r="C143" s="7"/>
      <c r="D143" s="7"/>
      <c r="E143" s="34"/>
      <c r="F143" s="7"/>
      <c r="G143" s="7"/>
      <c r="H143" s="7"/>
      <c r="I143" s="35"/>
      <c r="J143" s="7"/>
    </row>
    <row r="144" spans="1:10" x14ac:dyDescent="0.25">
      <c r="A144" s="7"/>
      <c r="B144" s="7"/>
      <c r="C144" s="7"/>
      <c r="D144" s="7"/>
      <c r="E144" s="34"/>
      <c r="F144" s="7"/>
      <c r="G144" s="7"/>
      <c r="H144" s="7"/>
      <c r="I144" s="35"/>
      <c r="J144" s="7"/>
    </row>
    <row r="145" spans="1:10" x14ac:dyDescent="0.25">
      <c r="A145" s="7"/>
      <c r="B145" s="7"/>
      <c r="C145" s="7"/>
      <c r="D145" s="7"/>
      <c r="E145" s="34"/>
      <c r="F145" s="7"/>
      <c r="G145" s="7"/>
      <c r="H145" s="7"/>
      <c r="I145" s="35"/>
      <c r="J145" s="7"/>
    </row>
    <row r="146" spans="1:10" x14ac:dyDescent="0.25">
      <c r="A146" s="7"/>
      <c r="B146" s="7"/>
      <c r="C146" s="7"/>
      <c r="D146" s="7"/>
      <c r="E146" s="34"/>
      <c r="F146" s="7"/>
      <c r="G146" s="7"/>
      <c r="H146" s="7"/>
      <c r="I146" s="35"/>
      <c r="J146" s="7"/>
    </row>
    <row r="147" spans="1:10" x14ac:dyDescent="0.25">
      <c r="A147" s="7"/>
      <c r="B147" s="7"/>
      <c r="C147" s="7"/>
      <c r="D147" s="7"/>
      <c r="E147" s="34"/>
      <c r="F147" s="7"/>
      <c r="G147" s="7"/>
      <c r="H147" s="7"/>
      <c r="I147" s="35"/>
      <c r="J147" s="7"/>
    </row>
    <row r="148" spans="1:10" x14ac:dyDescent="0.25">
      <c r="A148" s="7"/>
      <c r="B148" s="7"/>
      <c r="C148" s="7"/>
      <c r="D148" s="7"/>
      <c r="E148" s="34"/>
      <c r="F148" s="7"/>
      <c r="G148" s="7"/>
      <c r="H148" s="7"/>
      <c r="I148" s="35"/>
      <c r="J148" s="7"/>
    </row>
    <row r="149" spans="1:10" x14ac:dyDescent="0.25">
      <c r="A149" s="7"/>
      <c r="B149" s="7"/>
      <c r="C149" s="7"/>
      <c r="D149" s="7"/>
      <c r="E149" s="34"/>
      <c r="F149" s="7"/>
      <c r="G149" s="7"/>
      <c r="H149" s="7"/>
      <c r="I149" s="35"/>
      <c r="J149" s="7"/>
    </row>
    <row r="150" spans="1:10" x14ac:dyDescent="0.25">
      <c r="A150" s="7"/>
      <c r="B150" s="7"/>
      <c r="C150" s="7"/>
      <c r="D150" s="7"/>
      <c r="E150" s="34"/>
      <c r="F150" s="7"/>
      <c r="G150" s="7"/>
      <c r="H150" s="7"/>
      <c r="I150" s="35"/>
      <c r="J150" s="7"/>
    </row>
    <row r="151" spans="1:10" x14ac:dyDescent="0.25">
      <c r="A151" s="7"/>
      <c r="B151" s="7"/>
      <c r="C151" s="7"/>
      <c r="D151" s="7"/>
      <c r="E151" s="34"/>
      <c r="F151" s="7"/>
      <c r="G151" s="7"/>
      <c r="H151" s="7"/>
      <c r="I151" s="35"/>
      <c r="J151" s="7"/>
    </row>
    <row r="152" spans="1:10" x14ac:dyDescent="0.25">
      <c r="A152" s="7"/>
      <c r="B152" s="7"/>
      <c r="C152" s="7"/>
      <c r="D152" s="7"/>
      <c r="E152" s="34"/>
      <c r="F152" s="7"/>
      <c r="G152" s="7"/>
      <c r="H152" s="7"/>
      <c r="I152" s="35"/>
      <c r="J152" s="7"/>
    </row>
    <row r="153" spans="1:10" x14ac:dyDescent="0.25">
      <c r="A153" s="7"/>
      <c r="B153" s="7"/>
      <c r="C153" s="7"/>
      <c r="D153" s="7"/>
      <c r="E153" s="34"/>
      <c r="F153" s="7"/>
      <c r="G153" s="7"/>
      <c r="H153" s="7"/>
      <c r="I153" s="35"/>
      <c r="J153" s="7"/>
    </row>
    <row r="154" spans="1:10" x14ac:dyDescent="0.25">
      <c r="A154" s="7"/>
      <c r="B154" s="7"/>
      <c r="C154" s="7"/>
      <c r="D154" s="7"/>
      <c r="E154" s="34"/>
      <c r="F154" s="7"/>
      <c r="G154" s="7"/>
      <c r="H154" s="7"/>
      <c r="I154" s="35"/>
      <c r="J154" s="7"/>
    </row>
    <row r="155" spans="1:10" x14ac:dyDescent="0.25">
      <c r="A155" s="7"/>
      <c r="B155" s="7"/>
      <c r="C155" s="7"/>
      <c r="D155" s="7"/>
      <c r="E155" s="34"/>
      <c r="F155" s="7"/>
      <c r="G155" s="7"/>
      <c r="H155" s="7"/>
      <c r="I155" s="35"/>
      <c r="J155" s="7"/>
    </row>
    <row r="156" spans="1:10" x14ac:dyDescent="0.25">
      <c r="A156" s="7"/>
      <c r="B156" s="7"/>
      <c r="C156" s="7"/>
      <c r="D156" s="7"/>
      <c r="E156" s="34"/>
      <c r="F156" s="7"/>
      <c r="G156" s="7"/>
      <c r="H156" s="7"/>
      <c r="I156" s="35"/>
      <c r="J156" s="7"/>
    </row>
    <row r="157" spans="1:10" x14ac:dyDescent="0.25">
      <c r="A157" s="7"/>
      <c r="B157" s="7"/>
      <c r="C157" s="7"/>
      <c r="D157" s="7"/>
      <c r="E157" s="34"/>
      <c r="F157" s="7"/>
      <c r="G157" s="7"/>
      <c r="H157" s="7"/>
      <c r="I157" s="35"/>
      <c r="J157" s="7"/>
    </row>
    <row r="158" spans="1:10" x14ac:dyDescent="0.25">
      <c r="A158" s="7"/>
      <c r="B158" s="7"/>
      <c r="C158" s="7"/>
      <c r="D158" s="7"/>
      <c r="E158" s="34"/>
      <c r="F158" s="7"/>
      <c r="G158" s="7"/>
      <c r="H158" s="7"/>
      <c r="I158" s="35"/>
      <c r="J158" s="7"/>
    </row>
    <row r="159" spans="1:10" x14ac:dyDescent="0.25">
      <c r="A159" s="7"/>
      <c r="B159" s="7"/>
      <c r="C159" s="7"/>
      <c r="D159" s="7"/>
      <c r="E159" s="34"/>
      <c r="F159" s="7"/>
      <c r="G159" s="7"/>
      <c r="H159" s="7"/>
      <c r="I159" s="35"/>
      <c r="J159" s="7"/>
    </row>
    <row r="160" spans="1:10" x14ac:dyDescent="0.25">
      <c r="A160" s="7"/>
      <c r="B160" s="7"/>
      <c r="C160" s="7"/>
      <c r="D160" s="7"/>
      <c r="E160" s="34"/>
      <c r="F160" s="7"/>
      <c r="G160" s="7"/>
      <c r="H160" s="7"/>
      <c r="I160" s="35"/>
      <c r="J160" s="7"/>
    </row>
    <row r="161" spans="1:10" x14ac:dyDescent="0.25">
      <c r="A161" s="7"/>
      <c r="B161" s="7"/>
      <c r="C161" s="7"/>
      <c r="D161" s="7"/>
      <c r="E161" s="34"/>
      <c r="F161" s="7"/>
      <c r="G161" s="7"/>
      <c r="H161" s="7"/>
      <c r="I161" s="35"/>
      <c r="J161" s="7"/>
    </row>
    <row r="162" spans="1:10" x14ac:dyDescent="0.25">
      <c r="A162" s="7"/>
      <c r="B162" s="7"/>
      <c r="C162" s="7"/>
      <c r="D162" s="7"/>
      <c r="E162" s="34"/>
      <c r="F162" s="7"/>
      <c r="G162" s="7"/>
      <c r="H162" s="7"/>
      <c r="I162" s="35"/>
      <c r="J162" s="7"/>
    </row>
    <row r="163" spans="1:10" x14ac:dyDescent="0.25">
      <c r="A163" s="7"/>
      <c r="B163" s="7"/>
      <c r="C163" s="7"/>
      <c r="D163" s="7"/>
      <c r="E163" s="34"/>
      <c r="F163" s="7"/>
      <c r="G163" s="7"/>
      <c r="H163" s="7"/>
      <c r="I163" s="35"/>
      <c r="J163" s="7"/>
    </row>
    <row r="164" spans="1:10" x14ac:dyDescent="0.25">
      <c r="A164" s="7"/>
      <c r="B164" s="7"/>
      <c r="C164" s="7"/>
      <c r="D164" s="7"/>
      <c r="E164" s="34"/>
      <c r="F164" s="7"/>
      <c r="G164" s="7"/>
      <c r="H164" s="7"/>
      <c r="I164" s="35"/>
      <c r="J164" s="7"/>
    </row>
    <row r="165" spans="1:10" x14ac:dyDescent="0.25">
      <c r="A165" s="7"/>
      <c r="B165" s="7"/>
      <c r="C165" s="7"/>
      <c r="D165" s="7"/>
      <c r="E165" s="34"/>
      <c r="F165" s="7"/>
      <c r="G165" s="7"/>
      <c r="H165" s="7"/>
      <c r="I165" s="35"/>
      <c r="J165" s="7"/>
    </row>
    <row r="166" spans="1:10" x14ac:dyDescent="0.25">
      <c r="A166" s="7"/>
      <c r="B166" s="7"/>
      <c r="C166" s="7"/>
      <c r="D166" s="7"/>
      <c r="E166" s="34"/>
      <c r="F166" s="7"/>
      <c r="G166" s="7"/>
      <c r="H166" s="7"/>
      <c r="I166" s="35"/>
      <c r="J166" s="7"/>
    </row>
    <row r="167" spans="1:10" x14ac:dyDescent="0.25">
      <c r="A167" s="7"/>
      <c r="B167" s="7"/>
      <c r="C167" s="7"/>
      <c r="D167" s="7"/>
      <c r="E167" s="34"/>
      <c r="F167" s="7"/>
      <c r="G167" s="7"/>
      <c r="H167" s="7"/>
      <c r="I167" s="35"/>
      <c r="J167" s="7"/>
    </row>
    <row r="168" spans="1:10" x14ac:dyDescent="0.25">
      <c r="A168" s="7"/>
      <c r="B168" s="7"/>
      <c r="C168" s="7"/>
      <c r="D168" s="7"/>
      <c r="E168" s="34"/>
      <c r="F168" s="7"/>
      <c r="G168" s="7"/>
      <c r="H168" s="7"/>
      <c r="I168" s="35"/>
      <c r="J168" s="7"/>
    </row>
    <row r="169" spans="1:10" x14ac:dyDescent="0.25">
      <c r="A169" s="7"/>
      <c r="B169" s="7"/>
      <c r="C169" s="7"/>
      <c r="D169" s="7"/>
      <c r="E169" s="34"/>
      <c r="F169" s="7"/>
      <c r="G169" s="7"/>
      <c r="H169" s="7"/>
      <c r="I169" s="35"/>
      <c r="J169" s="7"/>
    </row>
    <row r="170" spans="1:10" x14ac:dyDescent="0.25">
      <c r="A170" s="7"/>
      <c r="B170" s="7"/>
      <c r="C170" s="7"/>
      <c r="D170" s="7"/>
      <c r="E170" s="34"/>
      <c r="F170" s="7"/>
      <c r="G170" s="7"/>
      <c r="H170" s="7"/>
      <c r="I170" s="35"/>
      <c r="J170" s="7"/>
    </row>
    <row r="171" spans="1:10" x14ac:dyDescent="0.25">
      <c r="A171" s="7"/>
      <c r="B171" s="7"/>
      <c r="C171" s="7"/>
      <c r="D171" s="7"/>
      <c r="E171" s="34"/>
      <c r="F171" s="7"/>
      <c r="G171" s="7"/>
      <c r="H171" s="7"/>
      <c r="I171" s="35"/>
      <c r="J171" s="7"/>
    </row>
    <row r="172" spans="1:10" x14ac:dyDescent="0.25">
      <c r="A172" s="7"/>
      <c r="B172" s="7"/>
      <c r="C172" s="7"/>
      <c r="D172" s="7"/>
      <c r="E172" s="34"/>
      <c r="F172" s="7"/>
      <c r="G172" s="7"/>
      <c r="H172" s="7"/>
      <c r="I172" s="35"/>
      <c r="J172" s="7"/>
    </row>
    <row r="173" spans="1:10" x14ac:dyDescent="0.25">
      <c r="A173" s="7"/>
      <c r="B173" s="7"/>
      <c r="C173" s="7"/>
      <c r="D173" s="7"/>
      <c r="E173" s="34"/>
      <c r="F173" s="7"/>
      <c r="G173" s="7"/>
      <c r="H173" s="7"/>
      <c r="I173" s="35"/>
      <c r="J173" s="7"/>
    </row>
    <row r="174" spans="1:10" x14ac:dyDescent="0.25">
      <c r="A174" s="7"/>
      <c r="B174" s="7"/>
      <c r="C174" s="7"/>
      <c r="D174" s="7"/>
      <c r="E174" s="34"/>
      <c r="F174" s="7"/>
      <c r="G174" s="7"/>
      <c r="H174" s="7"/>
      <c r="I174" s="35"/>
      <c r="J174" s="7"/>
    </row>
    <row r="175" spans="1:10" x14ac:dyDescent="0.25">
      <c r="A175" s="7"/>
      <c r="B175" s="7"/>
      <c r="C175" s="7"/>
      <c r="D175" s="7"/>
      <c r="E175" s="34"/>
      <c r="F175" s="7"/>
      <c r="G175" s="7"/>
      <c r="H175" s="7"/>
      <c r="I175" s="35"/>
      <c r="J175" s="7"/>
    </row>
    <row r="176" spans="1:10" x14ac:dyDescent="0.25">
      <c r="A176" s="7"/>
      <c r="B176" s="7"/>
      <c r="C176" s="7"/>
      <c r="D176" s="7"/>
      <c r="E176" s="34"/>
      <c r="F176" s="7"/>
      <c r="G176" s="7"/>
      <c r="H176" s="7"/>
      <c r="I176" s="35"/>
      <c r="J176" s="7"/>
    </row>
    <row r="177" spans="1:10" x14ac:dyDescent="0.25">
      <c r="A177" s="7"/>
      <c r="B177" s="7"/>
      <c r="C177" s="7"/>
      <c r="D177" s="7"/>
      <c r="E177" s="34"/>
      <c r="F177" s="7"/>
      <c r="G177" s="7"/>
      <c r="H177" s="7"/>
      <c r="I177" s="35"/>
      <c r="J177" s="7"/>
    </row>
    <row r="178" spans="1:10" x14ac:dyDescent="0.25">
      <c r="A178" s="7"/>
      <c r="B178" s="7"/>
      <c r="C178" s="7"/>
      <c r="D178" s="7"/>
      <c r="E178" s="34"/>
      <c r="F178" s="7"/>
      <c r="G178" s="7"/>
      <c r="H178" s="7"/>
      <c r="I178" s="35"/>
      <c r="J178" s="7"/>
    </row>
    <row r="179" spans="1:10" x14ac:dyDescent="0.25">
      <c r="A179" s="7"/>
      <c r="B179" s="7"/>
      <c r="C179" s="7"/>
      <c r="D179" s="7"/>
      <c r="E179" s="34"/>
      <c r="F179" s="7"/>
      <c r="G179" s="7"/>
      <c r="H179" s="7"/>
      <c r="I179" s="35"/>
      <c r="J179" s="7"/>
    </row>
    <row r="180" spans="1:10" x14ac:dyDescent="0.25">
      <c r="A180" s="7"/>
      <c r="B180" s="7"/>
      <c r="C180" s="7"/>
      <c r="D180" s="7"/>
      <c r="E180" s="34"/>
      <c r="F180" s="7"/>
      <c r="G180" s="7"/>
      <c r="H180" s="7"/>
      <c r="I180" s="35"/>
      <c r="J180" s="7"/>
    </row>
    <row r="181" spans="1:10" x14ac:dyDescent="0.25">
      <c r="A181" s="7"/>
      <c r="B181" s="7"/>
      <c r="C181" s="7"/>
      <c r="D181" s="7"/>
      <c r="E181" s="34"/>
      <c r="F181" s="7"/>
      <c r="G181" s="7"/>
      <c r="H181" s="7"/>
      <c r="I181" s="35"/>
      <c r="J181" s="7"/>
    </row>
    <row r="182" spans="1:10" x14ac:dyDescent="0.25">
      <c r="A182" s="7"/>
      <c r="B182" s="7"/>
      <c r="C182" s="7"/>
      <c r="D182" s="7"/>
      <c r="E182" s="34"/>
      <c r="F182" s="7"/>
      <c r="G182" s="7"/>
      <c r="H182" s="7"/>
      <c r="I182" s="35"/>
      <c r="J182" s="7"/>
    </row>
    <row r="183" spans="1:10" x14ac:dyDescent="0.25">
      <c r="A183" s="7"/>
      <c r="B183" s="7"/>
      <c r="C183" s="7"/>
      <c r="D183" s="7"/>
      <c r="E183" s="34"/>
      <c r="F183" s="7"/>
      <c r="G183" s="7"/>
      <c r="H183" s="7"/>
      <c r="I183" s="35"/>
      <c r="J183" s="7"/>
    </row>
    <row r="184" spans="1:10" x14ac:dyDescent="0.25">
      <c r="A184" s="7"/>
      <c r="B184" s="7"/>
      <c r="C184" s="7"/>
      <c r="D184" s="7"/>
      <c r="E184" s="34"/>
      <c r="F184" s="7"/>
      <c r="G184" s="7"/>
      <c r="H184" s="7"/>
      <c r="I184" s="35"/>
      <c r="J184" s="7"/>
    </row>
    <row r="185" spans="1:10" x14ac:dyDescent="0.25">
      <c r="A185" s="7"/>
      <c r="B185" s="7"/>
      <c r="C185" s="7"/>
      <c r="D185" s="7"/>
      <c r="E185" s="34"/>
      <c r="F185" s="7"/>
      <c r="G185" s="7"/>
      <c r="H185" s="7"/>
      <c r="I185" s="35"/>
      <c r="J185" s="7"/>
    </row>
    <row r="186" spans="1:10" x14ac:dyDescent="0.25">
      <c r="A186" s="7"/>
      <c r="B186" s="7"/>
      <c r="C186" s="7"/>
      <c r="D186" s="7"/>
      <c r="E186" s="34"/>
      <c r="F186" s="7"/>
      <c r="G186" s="7"/>
      <c r="H186" s="7"/>
      <c r="I186" s="35"/>
      <c r="J186" s="7"/>
    </row>
    <row r="187" spans="1:10" x14ac:dyDescent="0.25">
      <c r="A187" s="7"/>
      <c r="B187" s="7"/>
      <c r="C187" s="7"/>
      <c r="D187" s="7"/>
      <c r="E187" s="34"/>
      <c r="F187" s="7"/>
      <c r="G187" s="7"/>
      <c r="H187" s="7"/>
      <c r="I187" s="35"/>
      <c r="J187" s="7"/>
    </row>
    <row r="188" spans="1:10" x14ac:dyDescent="0.25">
      <c r="A188" s="7"/>
      <c r="B188" s="7"/>
      <c r="C188" s="7"/>
      <c r="D188" s="7"/>
      <c r="E188" s="34"/>
      <c r="F188" s="7"/>
      <c r="G188" s="7"/>
      <c r="H188" s="7"/>
      <c r="I188" s="35"/>
      <c r="J188" s="7"/>
    </row>
    <row r="189" spans="1:10" x14ac:dyDescent="0.25">
      <c r="A189" s="7"/>
      <c r="B189" s="7"/>
      <c r="C189" s="7"/>
      <c r="D189" s="7"/>
      <c r="E189" s="34"/>
      <c r="F189" s="7"/>
      <c r="G189" s="7"/>
      <c r="H189" s="7"/>
      <c r="I189" s="35"/>
      <c r="J189" s="7"/>
    </row>
    <row r="190" spans="1:10" x14ac:dyDescent="0.25">
      <c r="A190" s="7"/>
      <c r="B190" s="7"/>
      <c r="C190" s="7"/>
      <c r="D190" s="7"/>
      <c r="E190" s="34"/>
      <c r="F190" s="7"/>
      <c r="G190" s="7"/>
      <c r="H190" s="7"/>
      <c r="I190" s="35"/>
      <c r="J190" s="7"/>
    </row>
    <row r="191" spans="1:10" x14ac:dyDescent="0.25">
      <c r="A191" s="7"/>
      <c r="B191" s="7"/>
      <c r="C191" s="7"/>
      <c r="D191" s="7"/>
      <c r="E191" s="34"/>
      <c r="F191" s="7"/>
      <c r="G191" s="7"/>
      <c r="H191" s="7"/>
      <c r="I191" s="35"/>
      <c r="J191" s="7"/>
    </row>
    <row r="192" spans="1:10" x14ac:dyDescent="0.25">
      <c r="A192" s="7"/>
      <c r="B192" s="7"/>
      <c r="C192" s="7"/>
      <c r="D192" s="7"/>
      <c r="E192" s="34"/>
      <c r="F192" s="7"/>
      <c r="G192" s="7"/>
      <c r="H192" s="7"/>
      <c r="I192" s="35"/>
      <c r="J192" s="7"/>
    </row>
  </sheetData>
  <mergeCells count="67">
    <mergeCell ref="B13:C13"/>
    <mergeCell ref="B14:C14"/>
    <mergeCell ref="B15:C15"/>
    <mergeCell ref="B16:C16"/>
    <mergeCell ref="B8:C8"/>
    <mergeCell ref="B9:C9"/>
    <mergeCell ref="B10:C10"/>
    <mergeCell ref="B11:C11"/>
    <mergeCell ref="B12:C12"/>
    <mergeCell ref="A5:B5"/>
    <mergeCell ref="C5:D5"/>
    <mergeCell ref="E5:G5"/>
    <mergeCell ref="B6:C6"/>
    <mergeCell ref="B7:C7"/>
    <mergeCell ref="A88:H88"/>
    <mergeCell ref="B89:C89"/>
    <mergeCell ref="B46:C46"/>
    <mergeCell ref="B19:C19"/>
    <mergeCell ref="A53:H53"/>
    <mergeCell ref="A24:H24"/>
    <mergeCell ref="B25:C25"/>
    <mergeCell ref="B26:C26"/>
    <mergeCell ref="B20:C20"/>
    <mergeCell ref="B21:C21"/>
    <mergeCell ref="B22:C22"/>
    <mergeCell ref="B23:C23"/>
    <mergeCell ref="B27:C27"/>
    <mergeCell ref="B29:C29"/>
    <mergeCell ref="B28:C28"/>
    <mergeCell ref="B33:C33"/>
    <mergeCell ref="A1:I1"/>
    <mergeCell ref="A2:B2"/>
    <mergeCell ref="A3:B3"/>
    <mergeCell ref="C3:I3"/>
    <mergeCell ref="A4:B4"/>
    <mergeCell ref="C4:I4"/>
    <mergeCell ref="B50:C50"/>
    <mergeCell ref="B51:C51"/>
    <mergeCell ref="B41:C41"/>
    <mergeCell ref="B17:C17"/>
    <mergeCell ref="B18:C18"/>
    <mergeCell ref="B30:C30"/>
    <mergeCell ref="B31:C31"/>
    <mergeCell ref="B32:C32"/>
    <mergeCell ref="B45:C45"/>
    <mergeCell ref="B43:C43"/>
    <mergeCell ref="B37:C37"/>
    <mergeCell ref="B38:C38"/>
    <mergeCell ref="A47:H47"/>
    <mergeCell ref="B48:C48"/>
    <mergeCell ref="B49:C49"/>
    <mergeCell ref="A97:I97"/>
    <mergeCell ref="B40:C40"/>
    <mergeCell ref="B34:C34"/>
    <mergeCell ref="B54:C54"/>
    <mergeCell ref="B55:C55"/>
    <mergeCell ref="B70:C70"/>
    <mergeCell ref="B74:C74"/>
    <mergeCell ref="A95:F95"/>
    <mergeCell ref="B42:C42"/>
    <mergeCell ref="B39:C39"/>
    <mergeCell ref="B52:C52"/>
    <mergeCell ref="B44:C44"/>
    <mergeCell ref="A94:H94"/>
    <mergeCell ref="B90:C90"/>
    <mergeCell ref="A35:H35"/>
    <mergeCell ref="B36:C36"/>
  </mergeCells>
  <pageMargins left="0.51180555555555596" right="0.51180555555555596" top="1.6583333333333301" bottom="0.78749999999999998" header="0.511811023622047" footer="0.511811023622047"/>
  <pageSetup paperSize="9" scale="86" fitToHeight="0" orientation="landscape" verticalDpi="300" r:id="rId1"/>
  <rowBreaks count="3" manualBreakCount="3">
    <brk id="29" max="8" man="1"/>
    <brk id="53" max="8" man="1"/>
    <brk id="79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"/>
  <sheetViews>
    <sheetView tabSelected="1" view="pageBreakPreview" zoomScaleNormal="100" zoomScaleSheetLayoutView="100" zoomScalePageLayoutView="110" workbookViewId="0">
      <selection activeCell="D13" sqref="D13"/>
    </sheetView>
  </sheetViews>
  <sheetFormatPr defaultColWidth="9.5703125" defaultRowHeight="15" x14ac:dyDescent="0.25"/>
  <cols>
    <col min="1" max="1" width="15.42578125" customWidth="1"/>
    <col min="2" max="2" width="48.42578125" customWidth="1"/>
    <col min="3" max="3" width="14.140625" bestFit="1" customWidth="1"/>
    <col min="4" max="4" width="8.140625" bestFit="1" customWidth="1"/>
    <col min="5" max="5" width="14.7109375" customWidth="1"/>
    <col min="7" max="7" width="15.7109375" customWidth="1"/>
  </cols>
  <sheetData>
    <row r="1" spans="1:8" ht="81" customHeight="1" x14ac:dyDescent="0.25">
      <c r="A1" t="str">
        <f>'Planilha orçamentária'!A3:B3</f>
        <v>OBJETO:</v>
      </c>
      <c r="B1" s="79" t="s">
        <v>55</v>
      </c>
      <c r="C1" s="79"/>
      <c r="D1" s="79"/>
      <c r="E1" s="79"/>
      <c r="F1" s="79"/>
      <c r="G1" s="79"/>
      <c r="H1" s="79"/>
    </row>
    <row r="2" spans="1:8" x14ac:dyDescent="0.25">
      <c r="A2" t="str">
        <f>'Planilha orçamentária'!A4:B4</f>
        <v>REFERÊNCIA:</v>
      </c>
      <c r="B2" t="s">
        <v>98</v>
      </c>
    </row>
    <row r="3" spans="1:8" ht="33.75" customHeight="1" x14ac:dyDescent="0.25">
      <c r="A3" t="s">
        <v>56</v>
      </c>
      <c r="B3" s="80" t="s">
        <v>85</v>
      </c>
      <c r="C3" s="80"/>
      <c r="D3" s="80"/>
      <c r="E3" s="80"/>
      <c r="F3" s="80"/>
      <c r="G3" s="80"/>
      <c r="H3" s="80"/>
    </row>
    <row r="6" spans="1:8" x14ac:dyDescent="0.25">
      <c r="A6" s="81" t="s">
        <v>57</v>
      </c>
      <c r="B6" s="81"/>
      <c r="C6" s="81"/>
      <c r="D6" s="81"/>
      <c r="E6" s="81"/>
      <c r="F6" s="81"/>
      <c r="G6" s="81"/>
      <c r="H6" s="81"/>
    </row>
    <row r="7" spans="1:8" x14ac:dyDescent="0.25">
      <c r="A7" s="81"/>
      <c r="B7" s="81"/>
      <c r="C7" s="81"/>
      <c r="D7" s="81"/>
      <c r="E7" s="81"/>
      <c r="F7" s="81"/>
      <c r="G7" s="81"/>
      <c r="H7" s="81"/>
    </row>
    <row r="10" spans="1:8" x14ac:dyDescent="0.25">
      <c r="A10" s="36" t="s">
        <v>58</v>
      </c>
      <c r="B10" s="37" t="s">
        <v>59</v>
      </c>
      <c r="C10" s="38" t="s">
        <v>78</v>
      </c>
      <c r="D10" s="38" t="s">
        <v>60</v>
      </c>
      <c r="E10" s="38" t="s">
        <v>79</v>
      </c>
      <c r="F10" s="39" t="s">
        <v>60</v>
      </c>
      <c r="G10" s="36" t="s">
        <v>61</v>
      </c>
      <c r="H10" s="39" t="s">
        <v>60</v>
      </c>
    </row>
    <row r="11" spans="1:8" x14ac:dyDescent="0.25">
      <c r="A11" s="40">
        <v>1</v>
      </c>
      <c r="B11" s="41" t="s">
        <v>15</v>
      </c>
      <c r="C11" s="42">
        <f>D11*$G11</f>
        <v>28034.956936096791</v>
      </c>
      <c r="D11" s="43">
        <v>0.65</v>
      </c>
      <c r="E11" s="42">
        <f>F11*$G11</f>
        <v>15095.746042513656</v>
      </c>
      <c r="F11" s="43">
        <v>0.35</v>
      </c>
      <c r="G11" s="45">
        <f>'Planilha orçamentária'!I24</f>
        <v>43130.702978610447</v>
      </c>
      <c r="H11" s="44">
        <f>G11/G$17</f>
        <v>0.17773784330942063</v>
      </c>
    </row>
    <row r="12" spans="1:8" x14ac:dyDescent="0.25">
      <c r="A12" s="40">
        <v>2</v>
      </c>
      <c r="B12" s="41" t="s">
        <v>76</v>
      </c>
      <c r="C12" s="42">
        <f>D12*$G12</f>
        <v>103559.26158516921</v>
      </c>
      <c r="D12" s="43">
        <v>0.6</v>
      </c>
      <c r="E12" s="42">
        <f>F12*$G12</f>
        <v>69039.50772344615</v>
      </c>
      <c r="F12" s="43">
        <v>0.4</v>
      </c>
      <c r="G12" s="45">
        <f>'Planilha orçamentária'!I35</f>
        <v>172598.76930861536</v>
      </c>
      <c r="H12" s="44">
        <f t="shared" ref="H12:H16" si="0">G12/G$17</f>
        <v>0.7112643869956663</v>
      </c>
    </row>
    <row r="13" spans="1:8" x14ac:dyDescent="0.25">
      <c r="A13" s="40">
        <v>3</v>
      </c>
      <c r="B13" s="41" t="s">
        <v>36</v>
      </c>
      <c r="C13" s="42">
        <f>D13*$G13</f>
        <v>0</v>
      </c>
      <c r="D13" s="43">
        <v>0</v>
      </c>
      <c r="E13" s="42">
        <f>F13*$G13</f>
        <v>8250.0472682581803</v>
      </c>
      <c r="F13" s="43">
        <v>1</v>
      </c>
      <c r="G13" s="45">
        <f>'Planilha orçamentária'!I47</f>
        <v>8250.0472682581803</v>
      </c>
      <c r="H13" s="44">
        <f t="shared" si="0"/>
        <v>3.3997721052406268E-2</v>
      </c>
    </row>
    <row r="14" spans="1:8" x14ac:dyDescent="0.25">
      <c r="A14" s="40">
        <v>4</v>
      </c>
      <c r="B14" s="41" t="s">
        <v>46</v>
      </c>
      <c r="C14" s="42">
        <f>D14*$G14</f>
        <v>0</v>
      </c>
      <c r="D14" s="43">
        <v>0</v>
      </c>
      <c r="E14" s="42">
        <f>F14*$G14</f>
        <v>853.44406400000003</v>
      </c>
      <c r="F14" s="43">
        <v>1</v>
      </c>
      <c r="G14" s="45">
        <f>'Planilha orçamentária'!I53</f>
        <v>853.44406400000003</v>
      </c>
      <c r="H14" s="44">
        <f t="shared" si="0"/>
        <v>3.5169681188784133E-3</v>
      </c>
    </row>
    <row r="15" spans="1:8" x14ac:dyDescent="0.25">
      <c r="A15" s="40">
        <v>5</v>
      </c>
      <c r="B15" s="46" t="s">
        <v>77</v>
      </c>
      <c r="C15" s="42">
        <f>D15*$G15</f>
        <v>0</v>
      </c>
      <c r="D15" s="43">
        <v>0</v>
      </c>
      <c r="E15" s="42">
        <f>F15*$G15</f>
        <v>17203.188946998453</v>
      </c>
      <c r="F15" s="43">
        <v>1</v>
      </c>
      <c r="G15" s="45">
        <f>'Planilha orçamentária'!I88</f>
        <v>17203.188946998453</v>
      </c>
      <c r="H15" s="44">
        <f t="shared" si="0"/>
        <v>7.0892832491052465E-2</v>
      </c>
    </row>
    <row r="16" spans="1:8" x14ac:dyDescent="0.25">
      <c r="A16" s="59">
        <v>6</v>
      </c>
      <c r="B16" s="60" t="s">
        <v>50</v>
      </c>
      <c r="C16" s="42">
        <f>D16*$G16</f>
        <v>0</v>
      </c>
      <c r="D16" s="43">
        <v>0</v>
      </c>
      <c r="E16" s="42">
        <f>F16*$G16</f>
        <v>628.5617989607</v>
      </c>
      <c r="F16" s="43">
        <v>1</v>
      </c>
      <c r="G16" s="61">
        <f>'Planilha orçamentária'!I94</f>
        <v>628.5617989607</v>
      </c>
      <c r="H16" s="44">
        <f t="shared" si="0"/>
        <v>2.5902480325759752E-3</v>
      </c>
    </row>
    <row r="17" spans="1:8" ht="15.75" thickBot="1" x14ac:dyDescent="0.3">
      <c r="A17" s="82" t="s">
        <v>62</v>
      </c>
      <c r="B17" s="82"/>
      <c r="C17" s="47">
        <f>SUM(C11:C16)</f>
        <v>131594.21852126601</v>
      </c>
      <c r="D17" s="48">
        <f>C17/$G17</f>
        <v>0.54228823034852325</v>
      </c>
      <c r="E17" s="47">
        <f>SUM(E11:E16)</f>
        <v>111070.49584417712</v>
      </c>
      <c r="F17" s="48">
        <f>E17/$G17</f>
        <v>0.45771176965147681</v>
      </c>
      <c r="G17" s="83">
        <f>SUM(G11:G16)</f>
        <v>242664.71436544313</v>
      </c>
      <c r="H17" s="84">
        <f>SUM(H11:H16)</f>
        <v>1</v>
      </c>
    </row>
    <row r="18" spans="1:8" ht="15.75" thickBot="1" x14ac:dyDescent="0.3">
      <c r="A18" s="82"/>
      <c r="B18" s="82"/>
      <c r="C18" s="49">
        <f>C17</f>
        <v>131594.21852126601</v>
      </c>
      <c r="D18" s="50">
        <f>D17</f>
        <v>0.54228823034852325</v>
      </c>
      <c r="E18" s="49">
        <f t="shared" ref="E18:F18" si="1">E17+C18</f>
        <v>242664.71436544313</v>
      </c>
      <c r="F18" s="50">
        <f t="shared" si="1"/>
        <v>1</v>
      </c>
      <c r="G18" s="83"/>
      <c r="H18" s="84"/>
    </row>
  </sheetData>
  <mergeCells count="6">
    <mergeCell ref="B1:H1"/>
    <mergeCell ref="B3:H3"/>
    <mergeCell ref="A6:H7"/>
    <mergeCell ref="A17:B18"/>
    <mergeCell ref="G17:G18"/>
    <mergeCell ref="H17:H18"/>
  </mergeCells>
  <printOptions horizontalCentered="1" verticalCentered="1"/>
  <pageMargins left="0.51180555555555596" right="0.51180555555555596" top="1.2645833333333301" bottom="0.78749999999999998" header="0.511811023622047" footer="0.511811023622047"/>
  <pageSetup paperSize="9" scale="74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1268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size="7" baseType="lpstr">
      <vt:lpstr>Planilha orçamentária</vt:lpstr>
      <vt:lpstr>Cronograma</vt:lpstr>
      <vt:lpstr>Cronograma!Area_de_impressao</vt:lpstr>
      <vt:lpstr>'Planilha orçamentária'!Area_de_impressao</vt:lpstr>
      <vt:lpstr>'Planilha orçamentária'!Print_Area_0</vt:lpstr>
      <vt:lpstr>'Planilha orçamentária'!Print_Area_0_0</vt:lpstr>
      <vt:lpstr>'Planilha orçamentária'!Print_Area_0_0_0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dc:description/>
  <cp:lastModifiedBy>User</cp:lastModifiedBy>
  <cp:revision>210</cp:revision>
  <cp:lastPrinted>2023-06-30T14:56:47Z</cp:lastPrinted>
  <dcterms:created xsi:type="dcterms:W3CDTF">2021-03-29T12:10:12Z</dcterms:created>
  <dcterms:modified xsi:type="dcterms:W3CDTF">2023-06-30T14:57:13Z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