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Licitaca\Licitações 2026\CONCORRENCIA\CC 12 2026 - PA 644 2026 - RECAPEAMENTO\Documentos\"/>
    </mc:Choice>
  </mc:AlternateContent>
  <xr:revisionPtr revIDLastSave="0" documentId="8_{F1B72CDD-14CA-4E9C-8B8A-B99F36E8694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ilha orçamentária" sheetId="1" r:id="rId1"/>
    <sheet name="Memoria de calculo" sheetId="4" r:id="rId2"/>
    <sheet name="Cronograma " sheetId="6" r:id="rId3"/>
    <sheet name="BDI" sheetId="2" r:id="rId4"/>
  </sheets>
  <definedNames>
    <definedName name="_xlnm.Print_Area" localSheetId="3">BDI!$A$1:$I$32</definedName>
    <definedName name="_xlnm.Print_Area" localSheetId="2">'Cronograma '!$A$1:$L$25</definedName>
    <definedName name="_xlnm.Print_Area" localSheetId="1">'Memoria de calculo'!$A$1:$I$504</definedName>
    <definedName name="_xlnm.Print_Area" localSheetId="0">'Planilha orçamentária'!$A$1:$I$60</definedName>
    <definedName name="Print_Area_0" localSheetId="1">'Memoria de calculo'!$A$1:$I$78</definedName>
    <definedName name="Print_Area_0" localSheetId="0">'Planilha orçamentária'!$A$1:$I$55</definedName>
    <definedName name="Print_Area_0_0" localSheetId="1">'Memoria de calculo'!$A$1:$I$78</definedName>
    <definedName name="Print_Area_0_0" localSheetId="0">'Planilha orçamentária'!$A$1:$I$55</definedName>
    <definedName name="Print_Area_0_0_0" localSheetId="1">'Memoria de calculo'!$A$1:$I$78</definedName>
    <definedName name="Print_Area_0_0_0" localSheetId="0">'Planilha orçamentária'!$A$1:$I$55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3" i="4" l="1"/>
  <c r="B17" i="6"/>
  <c r="H21" i="2"/>
  <c r="F21" i="2"/>
  <c r="I19" i="2"/>
  <c r="I21" i="2" s="1"/>
  <c r="H17" i="2"/>
  <c r="G17" i="2"/>
  <c r="E17" i="2"/>
  <c r="A17" i="2"/>
  <c r="H16" i="2"/>
  <c r="G16" i="2"/>
  <c r="F16" i="2"/>
  <c r="E16" i="2"/>
  <c r="A16" i="2"/>
  <c r="H15" i="2"/>
  <c r="G15" i="2"/>
  <c r="F15" i="2"/>
  <c r="E15" i="2"/>
  <c r="A15" i="2"/>
  <c r="H14" i="2"/>
  <c r="E14" i="2"/>
  <c r="A14" i="2"/>
  <c r="F13" i="2"/>
  <c r="E13" i="2"/>
  <c r="A13" i="2"/>
  <c r="B16" i="6"/>
  <c r="B15" i="6"/>
  <c r="B14" i="6"/>
  <c r="B13" i="6"/>
  <c r="B12" i="6"/>
  <c r="A3" i="6"/>
  <c r="A2" i="6"/>
  <c r="J367" i="4" l="1"/>
  <c r="J435" i="4"/>
  <c r="J490" i="4"/>
  <c r="H51" i="1"/>
  <c r="D413" i="4"/>
  <c r="C413" i="4"/>
  <c r="D409" i="4"/>
  <c r="C409" i="4"/>
  <c r="A409" i="4"/>
  <c r="I414" i="4"/>
  <c r="I415" i="4" s="1"/>
  <c r="A413" i="4"/>
  <c r="I410" i="4"/>
  <c r="I411" i="4" s="1"/>
  <c r="E34" i="1" s="1"/>
  <c r="A400" i="4"/>
  <c r="A401" i="4"/>
  <c r="A405" i="4"/>
  <c r="H30" i="1"/>
  <c r="H36" i="1"/>
  <c r="H34" i="1"/>
  <c r="H32" i="1"/>
  <c r="J315" i="4"/>
  <c r="J263" i="4"/>
  <c r="J211" i="4"/>
  <c r="J140" i="4"/>
  <c r="J70" i="4"/>
  <c r="H84" i="4"/>
  <c r="H449" i="4"/>
  <c r="I491" i="4"/>
  <c r="G490" i="4"/>
  <c r="I490" i="4" s="1"/>
  <c r="H479" i="4"/>
  <c r="I479" i="4" s="1"/>
  <c r="G406" i="4"/>
  <c r="I449" i="4" l="1"/>
  <c r="I450" i="4" s="1"/>
  <c r="H496" i="4"/>
  <c r="I496" i="4" s="1"/>
  <c r="I497" i="4" s="1"/>
  <c r="G489" i="4"/>
  <c r="I489" i="4" s="1"/>
  <c r="I488" i="4"/>
  <c r="I487" i="4"/>
  <c r="I483" i="4"/>
  <c r="I484" i="4" s="1"/>
  <c r="I478" i="4"/>
  <c r="I477" i="4"/>
  <c r="I476" i="4"/>
  <c r="J476" i="4" s="1"/>
  <c r="I471" i="4"/>
  <c r="I472" i="4" s="1"/>
  <c r="G466" i="4"/>
  <c r="I466" i="4" s="1"/>
  <c r="I467" i="4" s="1"/>
  <c r="I462" i="4"/>
  <c r="I463" i="4" s="1"/>
  <c r="G457" i="4"/>
  <c r="I457" i="4" s="1"/>
  <c r="I458" i="4" s="1"/>
  <c r="I453" i="4"/>
  <c r="I454" i="4" s="1"/>
  <c r="I480" i="4" l="1"/>
  <c r="I492" i="4"/>
  <c r="H441" i="4"/>
  <c r="I441" i="4" s="1"/>
  <c r="I442" i="4" s="1"/>
  <c r="G436" i="4"/>
  <c r="I436" i="4" s="1"/>
  <c r="I435" i="4"/>
  <c r="I434" i="4"/>
  <c r="I430" i="4"/>
  <c r="I431" i="4" s="1"/>
  <c r="I426" i="4"/>
  <c r="I425" i="4"/>
  <c r="I424" i="4"/>
  <c r="I419" i="4"/>
  <c r="I420" i="4" s="1"/>
  <c r="I406" i="4"/>
  <c r="I407" i="4" s="1"/>
  <c r="I402" i="4"/>
  <c r="I403" i="4" s="1"/>
  <c r="G397" i="4"/>
  <c r="I397" i="4" s="1"/>
  <c r="I398" i="4" s="1"/>
  <c r="I393" i="4"/>
  <c r="I394" i="4" s="1"/>
  <c r="G388" i="4"/>
  <c r="I388" i="4" s="1"/>
  <c r="I389" i="4" s="1"/>
  <c r="I384" i="4"/>
  <c r="I385" i="4" s="1"/>
  <c r="H380" i="4"/>
  <c r="I380" i="4" s="1"/>
  <c r="I381" i="4" s="1"/>
  <c r="H372" i="4"/>
  <c r="I372" i="4" s="1"/>
  <c r="I373" i="4" s="1"/>
  <c r="G367" i="4"/>
  <c r="I367" i="4" s="1"/>
  <c r="I366" i="4"/>
  <c r="I365" i="4"/>
  <c r="I361" i="4"/>
  <c r="I362" i="4" s="1"/>
  <c r="I357" i="4"/>
  <c r="I356" i="4"/>
  <c r="I355" i="4"/>
  <c r="I350" i="4"/>
  <c r="I351" i="4" s="1"/>
  <c r="G345" i="4"/>
  <c r="I345" i="4" s="1"/>
  <c r="I346" i="4" s="1"/>
  <c r="I341" i="4"/>
  <c r="I342" i="4" s="1"/>
  <c r="G336" i="4"/>
  <c r="I336" i="4" s="1"/>
  <c r="I337" i="4" s="1"/>
  <c r="I332" i="4"/>
  <c r="I333" i="4" s="1"/>
  <c r="H328" i="4"/>
  <c r="I328" i="4" s="1"/>
  <c r="I329" i="4" s="1"/>
  <c r="H320" i="4"/>
  <c r="I320" i="4" s="1"/>
  <c r="I321" i="4" s="1"/>
  <c r="G315" i="4"/>
  <c r="I315" i="4" s="1"/>
  <c r="I314" i="4"/>
  <c r="I313" i="4"/>
  <c r="I309" i="4"/>
  <c r="I310" i="4" s="1"/>
  <c r="I305" i="4"/>
  <c r="I304" i="4"/>
  <c r="I303" i="4"/>
  <c r="I298" i="4"/>
  <c r="I299" i="4" s="1"/>
  <c r="G293" i="4"/>
  <c r="I293" i="4" s="1"/>
  <c r="I294" i="4" s="1"/>
  <c r="I289" i="4"/>
  <c r="I290" i="4" s="1"/>
  <c r="G284" i="4"/>
  <c r="I284" i="4" s="1"/>
  <c r="I285" i="4" s="1"/>
  <c r="I280" i="4"/>
  <c r="I281" i="4" s="1"/>
  <c r="H276" i="4"/>
  <c r="I276" i="4" s="1"/>
  <c r="I277" i="4" s="1"/>
  <c r="G263" i="4"/>
  <c r="I263" i="4" s="1"/>
  <c r="G262" i="4"/>
  <c r="I262" i="4" s="1"/>
  <c r="I261" i="4"/>
  <c r="I257" i="4"/>
  <c r="I258" i="4" s="1"/>
  <c r="I253" i="4"/>
  <c r="I252" i="4"/>
  <c r="I251" i="4"/>
  <c r="I246" i="4"/>
  <c r="I247" i="4" s="1"/>
  <c r="H237" i="4"/>
  <c r="G241" i="4" s="1"/>
  <c r="I241" i="4" s="1"/>
  <c r="I242" i="4" s="1"/>
  <c r="G232" i="4"/>
  <c r="I232" i="4" s="1"/>
  <c r="I233" i="4" s="1"/>
  <c r="I228" i="4"/>
  <c r="I229" i="4" s="1"/>
  <c r="J251" i="4" l="1"/>
  <c r="J355" i="4"/>
  <c r="J424" i="4"/>
  <c r="J303" i="4"/>
  <c r="I34" i="1"/>
  <c r="E36" i="1"/>
  <c r="I36" i="1" s="1"/>
  <c r="E30" i="1"/>
  <c r="I30" i="1" s="1"/>
  <c r="I358" i="4"/>
  <c r="H224" i="4"/>
  <c r="I224" i="4" s="1"/>
  <c r="I225" i="4" s="1"/>
  <c r="I427" i="4"/>
  <c r="I254" i="4"/>
  <c r="I306" i="4"/>
  <c r="I368" i="4"/>
  <c r="I264" i="4"/>
  <c r="H268" i="4"/>
  <c r="I268" i="4" s="1"/>
  <c r="I269" i="4" s="1"/>
  <c r="I437" i="4"/>
  <c r="I316" i="4"/>
  <c r="I237" i="4"/>
  <c r="I238" i="4" s="1"/>
  <c r="E32" i="1" l="1"/>
  <c r="I32" i="1" s="1"/>
  <c r="H157" i="4"/>
  <c r="I211" i="4" l="1"/>
  <c r="G210" i="4"/>
  <c r="I210" i="4" s="1"/>
  <c r="I209" i="4"/>
  <c r="I208" i="4"/>
  <c r="I204" i="4"/>
  <c r="I205" i="4" s="1"/>
  <c r="I200" i="4"/>
  <c r="I199" i="4"/>
  <c r="I198" i="4"/>
  <c r="I197" i="4"/>
  <c r="I192" i="4"/>
  <c r="I193" i="4" s="1"/>
  <c r="G183" i="4"/>
  <c r="G187" i="4" s="1"/>
  <c r="I187" i="4" s="1"/>
  <c r="I188" i="4" s="1"/>
  <c r="E182" i="4"/>
  <c r="E186" i="4" s="1"/>
  <c r="I179" i="4"/>
  <c r="I180" i="4" s="1"/>
  <c r="G174" i="4"/>
  <c r="I174" i="4" s="1"/>
  <c r="I175" i="4" s="1"/>
  <c r="I170" i="4"/>
  <c r="I171" i="4" s="1"/>
  <c r="G165" i="4"/>
  <c r="I165" i="4" s="1"/>
  <c r="I166" i="4" s="1"/>
  <c r="I161" i="4"/>
  <c r="I162" i="4" s="1"/>
  <c r="I157" i="4"/>
  <c r="I158" i="4" s="1"/>
  <c r="J199" i="4" l="1"/>
  <c r="I201" i="4"/>
  <c r="I183" i="4"/>
  <c r="I184" i="4" s="1"/>
  <c r="I212" i="4"/>
  <c r="H216" i="4"/>
  <c r="I216" i="4" s="1"/>
  <c r="I217" i="4" s="1"/>
  <c r="G47" i="4" l="1"/>
  <c r="G39" i="4" s="1"/>
  <c r="H30" i="4"/>
  <c r="H17" i="4" s="1"/>
  <c r="H48" i="1"/>
  <c r="I144" i="4"/>
  <c r="I145" i="4" s="1"/>
  <c r="E48" i="1" s="1"/>
  <c r="G43" i="4" l="1"/>
  <c r="I48" i="1"/>
  <c r="H126" i="4"/>
  <c r="G136" i="4"/>
  <c r="I136" i="4" s="1"/>
  <c r="I135" i="4" l="1"/>
  <c r="I126" i="4"/>
  <c r="I127" i="4"/>
  <c r="I114" i="4"/>
  <c r="I115" i="4" s="1"/>
  <c r="G101" i="4"/>
  <c r="I101" i="4" s="1"/>
  <c r="I102" i="4" s="1"/>
  <c r="G92" i="4"/>
  <c r="I92" i="4" s="1"/>
  <c r="I93" i="4" s="1"/>
  <c r="I84" i="4"/>
  <c r="I85" i="4" s="1"/>
  <c r="I97" i="4"/>
  <c r="I98" i="4" s="1"/>
  <c r="I140" i="4"/>
  <c r="G139" i="4"/>
  <c r="I139" i="4" s="1"/>
  <c r="G138" i="4"/>
  <c r="I138" i="4" s="1"/>
  <c r="I137" i="4"/>
  <c r="I131" i="4"/>
  <c r="I132" i="4" s="1"/>
  <c r="I125" i="4"/>
  <c r="I124" i="4"/>
  <c r="I119" i="4"/>
  <c r="I120" i="4" s="1"/>
  <c r="E109" i="4"/>
  <c r="E113" i="4" s="1"/>
  <c r="I88" i="4"/>
  <c r="I89" i="4" s="1"/>
  <c r="H76" i="4"/>
  <c r="G70" i="4"/>
  <c r="I70" i="4" s="1"/>
  <c r="G69" i="4"/>
  <c r="I69" i="4" s="1"/>
  <c r="I58" i="4"/>
  <c r="I59" i="4"/>
  <c r="J126" i="4" l="1"/>
  <c r="I141" i="4"/>
  <c r="G110" i="4"/>
  <c r="I110" i="4" s="1"/>
  <c r="I111" i="4" s="1"/>
  <c r="G106" i="4"/>
  <c r="I128" i="4"/>
  <c r="I76" i="4"/>
  <c r="I77" i="4" s="1"/>
  <c r="I71" i="4"/>
  <c r="G68" i="4"/>
  <c r="I68" i="4" s="1"/>
  <c r="I67" i="4"/>
  <c r="I63" i="4"/>
  <c r="I64" i="4" s="1"/>
  <c r="I57" i="4"/>
  <c r="I52" i="4"/>
  <c r="I53" i="4" s="1"/>
  <c r="E39" i="1" s="1"/>
  <c r="I47" i="4"/>
  <c r="I48" i="4" s="1"/>
  <c r="I43" i="4"/>
  <c r="I44" i="4" s="1"/>
  <c r="E42" i="4"/>
  <c r="E46" i="4" s="1"/>
  <c r="I39" i="4"/>
  <c r="I40" i="4" s="1"/>
  <c r="I34" i="4"/>
  <c r="I35" i="4" s="1"/>
  <c r="E20" i="1" s="1"/>
  <c r="I25" i="4"/>
  <c r="I26" i="4" s="1"/>
  <c r="E15" i="1" s="1"/>
  <c r="I21" i="4"/>
  <c r="I22" i="4" s="1"/>
  <c r="E13" i="1" s="1"/>
  <c r="I12" i="4"/>
  <c r="I14" i="4" l="1"/>
  <c r="E9" i="1" s="1"/>
  <c r="E44" i="1"/>
  <c r="I106" i="4"/>
  <c r="I107" i="4" s="1"/>
  <c r="E24" i="1" s="1"/>
  <c r="H149" i="4"/>
  <c r="I149" i="4" s="1"/>
  <c r="I150" i="4" s="1"/>
  <c r="E51" i="1" s="1"/>
  <c r="I51" i="1" s="1"/>
  <c r="I52" i="1" s="1"/>
  <c r="I17" i="6" s="1"/>
  <c r="K17" i="6" s="1"/>
  <c r="I72" i="4"/>
  <c r="E46" i="1" s="1"/>
  <c r="I60" i="4"/>
  <c r="E42" i="1" s="1"/>
  <c r="B3" i="4"/>
  <c r="H13" i="1" l="1"/>
  <c r="H15" i="1"/>
  <c r="H11" i="1"/>
  <c r="I15" i="1" l="1"/>
  <c r="I13" i="1"/>
  <c r="E26" i="1" l="1"/>
  <c r="E28" i="1" s="1"/>
  <c r="H46" i="1"/>
  <c r="I46" i="1" s="1"/>
  <c r="H44" i="1"/>
  <c r="I44" i="1" s="1"/>
  <c r="H42" i="1"/>
  <c r="I42" i="1" s="1"/>
  <c r="H39" i="1"/>
  <c r="H28" i="1"/>
  <c r="H26" i="1"/>
  <c r="H24" i="1"/>
  <c r="H20" i="1"/>
  <c r="H18" i="1"/>
  <c r="H9" i="1"/>
  <c r="I49" i="1" l="1"/>
  <c r="G16" i="6" l="1"/>
  <c r="I16" i="6"/>
  <c r="A3" i="2"/>
  <c r="A2" i="2"/>
  <c r="I9" i="1"/>
  <c r="B3" i="1"/>
  <c r="K16" i="6" l="1"/>
  <c r="I26" i="1"/>
  <c r="I24" i="1"/>
  <c r="I39" i="1"/>
  <c r="I40" i="1" l="1"/>
  <c r="I28" i="1"/>
  <c r="I37" i="1" s="1"/>
  <c r="I14" i="6" l="1"/>
  <c r="G14" i="6"/>
  <c r="I15" i="6"/>
  <c r="G15" i="6"/>
  <c r="I20" i="1"/>
  <c r="K14" i="6" l="1"/>
  <c r="K15" i="6"/>
  <c r="I30" i="4"/>
  <c r="I31" i="4" s="1"/>
  <c r="E18" i="1" s="1"/>
  <c r="I17" i="4"/>
  <c r="I18" i="4" s="1"/>
  <c r="E11" i="1" s="1"/>
  <c r="I11" i="1" l="1"/>
  <c r="I18" i="1"/>
  <c r="I21" i="1" s="1"/>
  <c r="I13" i="6" l="1"/>
  <c r="E13" i="6"/>
  <c r="C13" i="6"/>
  <c r="G13" i="6"/>
  <c r="I16" i="1"/>
  <c r="I54" i="1" l="1"/>
  <c r="K18" i="6" s="1"/>
  <c r="D13" i="6" s="1"/>
  <c r="E12" i="6"/>
  <c r="C12" i="6"/>
  <c r="G12" i="6"/>
  <c r="K13" i="6"/>
  <c r="I18" i="6"/>
  <c r="F13" i="6" l="1"/>
  <c r="H13" i="6"/>
  <c r="J13" i="6"/>
  <c r="C18" i="6"/>
  <c r="C19" i="6" s="1"/>
  <c r="K12" i="6"/>
  <c r="D12" i="6"/>
  <c r="E18" i="6"/>
  <c r="F12" i="6"/>
  <c r="G18" i="6"/>
  <c r="G19" i="6" s="1"/>
  <c r="I19" i="6" s="1"/>
  <c r="H12" i="6"/>
  <c r="H17" i="6"/>
  <c r="D14" i="6"/>
  <c r="F15" i="6"/>
  <c r="F16" i="6"/>
  <c r="D15" i="6"/>
  <c r="F17" i="6"/>
  <c r="F14" i="6"/>
  <c r="D16" i="6"/>
  <c r="D17" i="6"/>
  <c r="J12" i="6"/>
  <c r="J17" i="6"/>
  <c r="J16" i="6"/>
  <c r="H16" i="6"/>
  <c r="J15" i="6"/>
  <c r="H15" i="6"/>
  <c r="H14" i="6"/>
  <c r="J14" i="6"/>
  <c r="L13" i="6" l="1"/>
  <c r="J18" i="6"/>
  <c r="L17" i="6"/>
  <c r="F18" i="6"/>
  <c r="L14" i="6"/>
  <c r="D18" i="6"/>
  <c r="D19" i="6" s="1"/>
  <c r="L12" i="6"/>
  <c r="L16" i="6"/>
  <c r="H18" i="6"/>
  <c r="H19" i="6" s="1"/>
  <c r="L15" i="6"/>
  <c r="E19" i="6"/>
  <c r="F19" i="6" l="1"/>
  <c r="J19" i="6"/>
  <c r="L18" i="6"/>
</calcChain>
</file>

<file path=xl/sharedStrings.xml><?xml version="1.0" encoding="utf-8"?>
<sst xmlns="http://schemas.openxmlformats.org/spreadsheetml/2006/main" count="1151" uniqueCount="177">
  <si>
    <t>PLANILHA ORÇAMENTÁRIA</t>
  </si>
  <si>
    <t>MUNICÍPIO:</t>
  </si>
  <si>
    <t>OBJETO:</t>
  </si>
  <si>
    <t>REFERÊNCIA:</t>
  </si>
  <si>
    <t>LOCAL:</t>
  </si>
  <si>
    <t>BDI NÃO DESONERADO:</t>
  </si>
  <si>
    <t>ITEM</t>
  </si>
  <si>
    <t>DESCRIÇÃO DOS SERVIÇOS</t>
  </si>
  <si>
    <t>QUANT.</t>
  </si>
  <si>
    <t xml:space="preserve">UN. </t>
  </si>
  <si>
    <t>VALOR UNITÁRIO SEM BDI</t>
  </si>
  <si>
    <t>VALOR UNITÁRIO COM BDI</t>
  </si>
  <si>
    <t>TOTAL (R$) NÃO DESONERADO</t>
  </si>
  <si>
    <t>Serviços Preliminares</t>
  </si>
  <si>
    <t>1.1</t>
  </si>
  <si>
    <t>Placa de identificação para obra</t>
  </si>
  <si>
    <t>m²</t>
  </si>
  <si>
    <t>1.2</t>
  </si>
  <si>
    <t>Imprimação betuminosa ligante</t>
  </si>
  <si>
    <t>m³</t>
  </si>
  <si>
    <t>SUBTOTAL</t>
  </si>
  <si>
    <t>Capa asfáltica</t>
  </si>
  <si>
    <t>2.1</t>
  </si>
  <si>
    <t>2.2</t>
  </si>
  <si>
    <t>Camada de rolamento em concreto betuminoso usinado quente - CBUQ</t>
  </si>
  <si>
    <t>Sarjetão</t>
  </si>
  <si>
    <t>Remoção de entulho de obra com caçamba metálica - material rejeitado e misturado por vegetação, isopor, manta asfáltica e lã de vidro</t>
  </si>
  <si>
    <t>Sarjeta ou sarjetão moldado no local, tipo PMSP em concreto com FCK 25 Mpa</t>
  </si>
  <si>
    <t>Levantamento de Poço de Visita</t>
  </si>
  <si>
    <t>4.1</t>
  </si>
  <si>
    <t>Levantamento ou rebaixamento de tampão de poço de visita</t>
  </si>
  <si>
    <t xml:space="preserve">un   </t>
  </si>
  <si>
    <t xml:space="preserve">Sinalização </t>
  </si>
  <si>
    <t>5.1</t>
  </si>
  <si>
    <t>Sinalização horizontal com tinta vinílica ou acrílica, para faixas (diversas cores)</t>
  </si>
  <si>
    <t>5.2</t>
  </si>
  <si>
    <t>Coluna simples (PP), diâmetro de 2 1/2" e comprimento de 3,6m</t>
  </si>
  <si>
    <t xml:space="preserve">un </t>
  </si>
  <si>
    <t>5.3</t>
  </si>
  <si>
    <t>Placa para sinalização viária em chapa de aço, totalmente refletiva com película III/III - área até 2,0m²</t>
  </si>
  <si>
    <t>CRONOGRAMA</t>
  </si>
  <si>
    <t>DESCRIÇÃO</t>
  </si>
  <si>
    <t>1ª ETAPA</t>
  </si>
  <si>
    <t>%</t>
  </si>
  <si>
    <t>2ª ETAPA</t>
  </si>
  <si>
    <t>TOTAL</t>
  </si>
  <si>
    <t>somatória</t>
  </si>
  <si>
    <t>3.3</t>
  </si>
  <si>
    <t>Serviços Complementares</t>
  </si>
  <si>
    <t>Levantamento planimétrico de área pavimentada para veículo e pedestre</t>
  </si>
  <si>
    <t>Demolição mecanizada de sarjeta ou sarjetão, inclusive fragmentação e acomodação do material</t>
  </si>
  <si>
    <t>3.1</t>
  </si>
  <si>
    <t>3.2</t>
  </si>
  <si>
    <t>6.1</t>
  </si>
  <si>
    <t>BANCO</t>
  </si>
  <si>
    <t>CÓDIGO</t>
  </si>
  <si>
    <t>CDHU</t>
  </si>
  <si>
    <t>02.08.020</t>
  </si>
  <si>
    <t>54.03.230</t>
  </si>
  <si>
    <t>54.03.210</t>
  </si>
  <si>
    <t>03.01.270</t>
  </si>
  <si>
    <t>05.07.060</t>
  </si>
  <si>
    <t>54.06.170</t>
  </si>
  <si>
    <t>06-21-00</t>
  </si>
  <si>
    <t>70.02.010</t>
  </si>
  <si>
    <t>70.04.001</t>
  </si>
  <si>
    <t>70.03.003</t>
  </si>
  <si>
    <t>01.20.280</t>
  </si>
  <si>
    <t>Fresagem de pavimento asfáltico com espessura até 5 cm, inclusive carregamento, transporte até 1 quilômetro e descarregamento</t>
  </si>
  <si>
    <t>1.3</t>
  </si>
  <si>
    <t>1.4</t>
  </si>
  <si>
    <t>Concreto asfáltico usinado a quente - Binder</t>
  </si>
  <si>
    <t>03.07.050</t>
  </si>
  <si>
    <t>54.03.200</t>
  </si>
  <si>
    <t>SIURB 07/2024</t>
  </si>
  <si>
    <t>RECAPEAMENTO DE VIA DO MUNICIPIO DE BOITUVA</t>
  </si>
  <si>
    <t>BOITUVA</t>
  </si>
  <si>
    <t>Arq. Bruna Xavier Domingues</t>
  </si>
  <si>
    <t>CAU 00A3023540</t>
  </si>
  <si>
    <t>PLACA DE OBRA</t>
  </si>
  <si>
    <t xml:space="preserve">ALTURA </t>
  </si>
  <si>
    <t>LARGURA</t>
  </si>
  <si>
    <t>ÁREA DO PROJETO</t>
  </si>
  <si>
    <t>ESTIMATIVA</t>
  </si>
  <si>
    <t>ALTURA</t>
  </si>
  <si>
    <t>ÁREA DE PROJETO</t>
  </si>
  <si>
    <t>QUANTIDADE</t>
  </si>
  <si>
    <t>ÁREA TOTAL</t>
  </si>
  <si>
    <t>ÁREA</t>
  </si>
  <si>
    <t>MEMORIA DE CÁLCULO</t>
  </si>
  <si>
    <t>IDENTIFICAÇÃO DE LOGRADOURO</t>
  </si>
  <si>
    <t>Sinalização horizontal com tinta vinílica ou acrílica</t>
  </si>
  <si>
    <t>TINTA BRANCA</t>
  </si>
  <si>
    <t>TINTA AMARELA</t>
  </si>
  <si>
    <t>VAGA PCD (AZUL E BRANCO)</t>
  </si>
  <si>
    <t>ADVERTENCIA (ÁREA ESCOLAR)</t>
  </si>
  <si>
    <t>SENTIDO ÚNICO</t>
  </si>
  <si>
    <t>ESTACIONAMENTO ESPECIAL OU PROIBIDO ESTACIONAR</t>
  </si>
  <si>
    <t>RUA AUGUSTA MORETTI PICCO</t>
  </si>
  <si>
    <t>RUA EURIDES LAUREANO</t>
  </si>
  <si>
    <t>VAGAS ESPECIAIS (AZUL E BRANCO)</t>
  </si>
  <si>
    <t>VAGAS ESPECIAIS (VERMELHO E BRANCO)</t>
  </si>
  <si>
    <t xml:space="preserve">ADVERTENCIA </t>
  </si>
  <si>
    <t>PARE</t>
  </si>
  <si>
    <t>ESTACIONAMENTO ESPECIAL</t>
  </si>
  <si>
    <t>DÊ A PREFERÊNCIA</t>
  </si>
  <si>
    <t>REGULAMENTAR (CIRCULAR)</t>
  </si>
  <si>
    <t>5.4</t>
  </si>
  <si>
    <t>70.06.020</t>
  </si>
  <si>
    <t>un</t>
  </si>
  <si>
    <t>70.06.021</t>
  </si>
  <si>
    <t>Tachão tipo I monodirecional refletivo</t>
  </si>
  <si>
    <t>RUA BENEDITO MAZULQUIM</t>
  </si>
  <si>
    <t>QUANT. OU ÁREA DO PROJETO</t>
  </si>
  <si>
    <t>LINHA BRANCA</t>
  </si>
  <si>
    <t>LINHA AMARELA</t>
  </si>
  <si>
    <t>FAIXA BRANCA OU ZEBRADOS</t>
  </si>
  <si>
    <t>ESCRITA "PARE"</t>
  </si>
  <si>
    <t>ADVERTÊNCIA</t>
  </si>
  <si>
    <t>REGULAR</t>
  </si>
  <si>
    <t>06-021-000</t>
  </si>
  <si>
    <t>ADVERTENCIA</t>
  </si>
  <si>
    <t>RUA DORIVAL L. ASSIS</t>
  </si>
  <si>
    <t>RUA ANTÔNIO GALVÃO PACHECO</t>
  </si>
  <si>
    <t>RUA JOSÉ BUENO DE CAMARGO</t>
  </si>
  <si>
    <t>Guia e Sarjeta</t>
  </si>
  <si>
    <t xml:space="preserve"> 54.06.151</t>
  </si>
  <si>
    <t>Execução de perfil extrusado no local</t>
  </si>
  <si>
    <t>COMPRIMENTO</t>
  </si>
  <si>
    <t>COEFICIENTE</t>
  </si>
  <si>
    <t>11.01.630</t>
  </si>
  <si>
    <t>Concreto usinado, fck = 25 MPa - para perfil extrudado</t>
  </si>
  <si>
    <t>Execução de perfil extrusado no local, sem concreto</t>
  </si>
  <si>
    <t xml:space="preserve">CDHU </t>
  </si>
  <si>
    <t>Sarjetão / Guia e Sarjeta</t>
  </si>
  <si>
    <t>RUA CAMILO CRISTO</t>
  </si>
  <si>
    <t>REGULAR (VELOCIDADE)</t>
  </si>
  <si>
    <t>3ª ETAPA</t>
  </si>
  <si>
    <t>4ª ETAPA</t>
  </si>
  <si>
    <t>RUA AUGUSTA MORETTI PICCO E RUA EURIDES LAUREANO - RES. VICENTE LAUREANO
RUA BENEDITO MAZULQUIM - JD. HERMÍNIA
RUA MONSENHOR R. J. VIANA, RUA DORIVAL L. ASSIS, RUA ANTÔNIO GALVÃO PACHECO, RUA JOSÉ BUENO DE CAMARGO E RUA CAMILO CRISTO - VILA SÃO VICENTE DE PAULA</t>
  </si>
  <si>
    <t>RUA MONSENHOR JOSÉ R. VIANA</t>
  </si>
  <si>
    <t>RUA AUGUSTA MORETTI PICCO E RUA EURIDES LAUREANO - RES. VICENTE LAUREANO
RUA BENEDITO MAZULQUIM - JD. HERMÍNIA
RUA MONSENHOR JOSÉ R. VIANA, RUA DORIVAL L. ASSIS, RUA ANTÔNIO GALVÃO PACHECO, RUA JOSÉ BUENO DE CAMARGO E RUA CAMILO CRISTO - VILA SÃO VICENTE DE PAULA</t>
  </si>
  <si>
    <t>RUA AUGUSTA MORETTI PICCO E RUA EURIDES LAUREANO - RES. VICENTE LAUREANO
RUA BENEDITO MAZULQUIM - JD. HERMÍNIA
RUA MONSENHOR JOSÉ R. VIANA, RUA DORIVAL L. ASSIS, RUA ANTÔNIO GALVÃO PACHECO, RUA JOSÉ BUENO DE CAMARGO E RUA CAMILO CRISTO - VILA SÃO VICENTE DE PAULA
RUA BENEDITO MAZULQUIM - JD. HERMÍNIA
RUA MONSENHOR R. J. VIANA, RUA DORIVAL L. ASSIS, RUA ANTÔNIO GALVÃO PACHECO, RUA JOSÉ BUENO DE CAMARGO E RUA CAMILO CRISTO - VILA SÃO VICENTE DE PAULA</t>
  </si>
  <si>
    <t>3.1.1</t>
  </si>
  <si>
    <t>3.1.2</t>
  </si>
  <si>
    <t>3.1.3</t>
  </si>
  <si>
    <t>3.2.1</t>
  </si>
  <si>
    <t>3.2.2</t>
  </si>
  <si>
    <t>Contenção da guia e sarjeta</t>
  </si>
  <si>
    <t>3.3.1</t>
  </si>
  <si>
    <t>06.12.020</t>
  </si>
  <si>
    <t>Aterro manual apiloado de área interna com maço de 30 kg</t>
  </si>
  <si>
    <t>COEFICIENTE TALUDE</t>
  </si>
  <si>
    <t>34.01.010</t>
  </si>
  <si>
    <t>Terra vegetal orgânica comum</t>
  </si>
  <si>
    <t>Levantamento planimétrico de área pavimentada para veículo e
pedestre</t>
  </si>
  <si>
    <t>Itens</t>
  </si>
  <si>
    <t>Siglas</t>
  </si>
  <si>
    <t>1º Quartil</t>
  </si>
  <si>
    <t>Médio</t>
  </si>
  <si>
    <t>3º Quartil</t>
  </si>
  <si>
    <t>% Adotado</t>
  </si>
  <si>
    <t>Tributos (impostos COFINS 3%, e  PIS 0,65%)</t>
  </si>
  <si>
    <t>CP</t>
  </si>
  <si>
    <t>Tributos (ISS, variável de acordo com o município)</t>
  </si>
  <si>
    <t>ISS</t>
  </si>
  <si>
    <t>Tributos (Contribuição Previdenciária sobre a Receita Bruta - 0% ou 4,5% - Desoneração)</t>
  </si>
  <si>
    <t>CPRB</t>
  </si>
  <si>
    <t>BDI SEM desoneração
(Fórmula Acórdão TCU)</t>
  </si>
  <si>
    <t>BDI PAD</t>
  </si>
  <si>
    <t>OS VALORES BDI FORAM CALCULADOS COM O EMPREGO DA FÓRMULA:</t>
  </si>
  <si>
    <t>Declaro para os devidos fins que o regime de Contribuição Previdenciária sobre a Receita Bruta adotado para elaboração do orçamento foi SEM Desoneração, e que esta é a alternativa mais adequada para a Administração Pública.</t>
  </si>
  <si>
    <t>ASSINADO DIGITALMENTE</t>
  </si>
  <si>
    <t>COMPOSIÇÃO BDI</t>
  </si>
  <si>
    <t>CDHU 200 - NÃO DESONERADO</t>
  </si>
  <si>
    <t>SIURB 07/2025</t>
  </si>
  <si>
    <t>PLACA DE APOIO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</si>
</sst>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0"/>
    <numFmt numFmtId="165" formatCode="&quot;R$&quot;#,##0.00"/>
    <numFmt numFmtId="166" formatCode="&quot;R$&quot;\ #,##0.00"/>
    <numFmt numFmtId="167" formatCode="0.000"/>
    <numFmt numFmtId="168" formatCode="0.0000"/>
  </numFmts>
  <fonts count="16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2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5" tint="0.39997558519241921"/>
        <bgColor rgb="FFFFFFCC"/>
      </patternFill>
    </fill>
    <fill>
      <patternFill patternType="solid">
        <fgColor theme="9" tint="0.39997558519241921"/>
        <bgColor rgb="FFFFFFCC"/>
      </patternFill>
    </fill>
    <fill>
      <patternFill patternType="solid">
        <fgColor theme="4" tint="0.39997558519241921"/>
        <bgColor rgb="FFFFFFC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9" fillId="0" borderId="0"/>
    <xf numFmtId="0" fontId="1" fillId="0" borderId="0"/>
    <xf numFmtId="43" fontId="9" fillId="0" borderId="0" applyFont="0" applyFill="0" applyBorder="0" applyAlignment="0" applyProtection="0"/>
  </cellStyleXfs>
  <cellXfs count="178">
    <xf numFmtId="0" fontId="0" fillId="0" borderId="0" xfId="0"/>
    <xf numFmtId="2" fontId="0" fillId="0" borderId="0" xfId="0" applyNumberFormat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0" fontId="0" fillId="2" borderId="0" xfId="0" applyFill="1"/>
    <xf numFmtId="165" fontId="6" fillId="2" borderId="1" xfId="1" applyNumberFormat="1" applyFont="1" applyFill="1" applyBorder="1" applyAlignment="1">
      <alignment horizontal="center" vertical="center"/>
    </xf>
    <xf numFmtId="165" fontId="0" fillId="2" borderId="0" xfId="0" applyNumberFormat="1" applyFill="1"/>
    <xf numFmtId="0" fontId="9" fillId="2" borderId="0" xfId="1" applyFill="1"/>
    <xf numFmtId="0" fontId="0" fillId="2" borderId="0" xfId="1" applyFont="1" applyFill="1"/>
    <xf numFmtId="2" fontId="0" fillId="2" borderId="0" xfId="1" applyNumberFormat="1" applyFont="1" applyFill="1" applyAlignment="1">
      <alignment horizontal="center" vertical="center"/>
    </xf>
    <xf numFmtId="4" fontId="2" fillId="2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 vertical="center"/>
    </xf>
    <xf numFmtId="4" fontId="2" fillId="2" borderId="0" xfId="0" applyNumberFormat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7" xfId="0" applyBorder="1"/>
    <xf numFmtId="165" fontId="0" fillId="0" borderId="7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0" fontId="2" fillId="0" borderId="6" xfId="0" applyNumberFormat="1" applyFont="1" applyBorder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0" fontId="0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166" fontId="0" fillId="2" borderId="0" xfId="0" applyNumberFormat="1" applyFill="1"/>
    <xf numFmtId="0" fontId="2" fillId="5" borderId="1" xfId="1" applyFont="1" applyFill="1" applyBorder="1" applyAlignment="1">
      <alignment vertical="center"/>
    </xf>
    <xf numFmtId="0" fontId="2" fillId="5" borderId="7" xfId="1" applyFont="1" applyFill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2" fontId="6" fillId="0" borderId="1" xfId="1" applyNumberFormat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2" fontId="5" fillId="4" borderId="1" xfId="1" applyNumberFormat="1" applyFont="1" applyFill="1" applyBorder="1" applyAlignment="1">
      <alignment horizontal="center" vertical="center"/>
    </xf>
    <xf numFmtId="4" fontId="5" fillId="4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4" fontId="6" fillId="5" borderId="1" xfId="1" applyNumberFormat="1" applyFont="1" applyFill="1" applyBorder="1" applyAlignment="1">
      <alignment vertical="center"/>
    </xf>
    <xf numFmtId="165" fontId="5" fillId="4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/>
    </xf>
    <xf numFmtId="2" fontId="6" fillId="7" borderId="1" xfId="1" applyNumberFormat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165" fontId="6" fillId="7" borderId="1" xfId="1" applyNumberFormat="1" applyFont="1" applyFill="1" applyBorder="1" applyAlignment="1">
      <alignment horizontal="center" vertical="center"/>
    </xf>
    <xf numFmtId="165" fontId="5" fillId="5" borderId="1" xfId="1" applyNumberFormat="1" applyFont="1" applyFill="1" applyBorder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165" fontId="2" fillId="6" borderId="11" xfId="0" applyNumberFormat="1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0" fillId="7" borderId="1" xfId="0" applyFill="1" applyBorder="1"/>
    <xf numFmtId="0" fontId="6" fillId="0" borderId="13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43" fontId="6" fillId="2" borderId="1" xfId="3" applyFont="1" applyFill="1" applyBorder="1" applyAlignment="1">
      <alignment horizontal="center" vertical="center"/>
    </xf>
    <xf numFmtId="167" fontId="6" fillId="0" borderId="1" xfId="1" applyNumberFormat="1" applyFont="1" applyBorder="1" applyAlignment="1">
      <alignment horizontal="center" vertical="center"/>
    </xf>
    <xf numFmtId="2" fontId="0" fillId="0" borderId="0" xfId="0" applyNumberFormat="1"/>
    <xf numFmtId="166" fontId="0" fillId="0" borderId="0" xfId="0" applyNumberFormat="1"/>
    <xf numFmtId="0" fontId="6" fillId="0" borderId="14" xfId="1" applyFont="1" applyBorder="1" applyAlignment="1">
      <alignment horizontal="center" vertical="center"/>
    </xf>
    <xf numFmtId="0" fontId="6" fillId="0" borderId="14" xfId="1" applyFont="1" applyBorder="1" applyAlignment="1">
      <alignment horizontal="left" vertical="center" wrapText="1"/>
    </xf>
    <xf numFmtId="2" fontId="6" fillId="0" borderId="14" xfId="1" applyNumberFormat="1" applyFont="1" applyBorder="1" applyAlignment="1">
      <alignment horizontal="center" vertical="center"/>
    </xf>
    <xf numFmtId="165" fontId="6" fillId="0" borderId="14" xfId="1" applyNumberFormat="1" applyFont="1" applyBorder="1" applyAlignment="1">
      <alignment horizontal="center" vertical="center"/>
    </xf>
    <xf numFmtId="165" fontId="6" fillId="0" borderId="15" xfId="1" applyNumberFormat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left" vertical="center"/>
    </xf>
    <xf numFmtId="168" fontId="6" fillId="0" borderId="1" xfId="1" applyNumberFormat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0" fontId="0" fillId="7" borderId="1" xfId="0" applyFill="1" applyBorder="1" applyAlignment="1">
      <alignment vertical="center"/>
    </xf>
    <xf numFmtId="0" fontId="5" fillId="0" borderId="0" xfId="1" applyFont="1" applyAlignment="1">
      <alignment horizontal="center" vertical="center"/>
    </xf>
    <xf numFmtId="2" fontId="0" fillId="2" borderId="0" xfId="0" applyNumberFormat="1" applyFill="1"/>
    <xf numFmtId="0" fontId="5" fillId="12" borderId="1" xfId="1" applyFont="1" applyFill="1" applyBorder="1" applyAlignment="1">
      <alignment horizontal="center" vertical="center"/>
    </xf>
    <xf numFmtId="2" fontId="6" fillId="12" borderId="1" xfId="1" applyNumberFormat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center" vertical="center"/>
    </xf>
    <xf numFmtId="165" fontId="6" fillId="12" borderId="1" xfId="1" applyNumberFormat="1" applyFont="1" applyFill="1" applyBorder="1" applyAlignment="1">
      <alignment horizontal="center" vertical="center"/>
    </xf>
    <xf numFmtId="165" fontId="5" fillId="13" borderId="1" xfId="1" applyNumberFormat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10" fontId="13" fillId="0" borderId="1" xfId="1" applyNumberFormat="1" applyFont="1" applyBorder="1" applyAlignment="1">
      <alignment horizontal="center" vertical="center"/>
    </xf>
    <xf numFmtId="10" fontId="13" fillId="14" borderId="21" xfId="1" applyNumberFormat="1" applyFont="1" applyFill="1" applyBorder="1" applyAlignment="1" applyProtection="1">
      <alignment horizontal="center" vertical="center"/>
      <protection locked="0"/>
    </xf>
    <xf numFmtId="10" fontId="13" fillId="14" borderId="21" xfId="1" applyNumberFormat="1" applyFont="1" applyFill="1" applyBorder="1" applyAlignment="1">
      <alignment horizontal="center" vertical="center"/>
    </xf>
    <xf numFmtId="10" fontId="13" fillId="0" borderId="1" xfId="1" applyNumberFormat="1" applyFont="1" applyBorder="1" applyAlignment="1">
      <alignment horizontal="center" vertical="center" wrapText="1"/>
    </xf>
    <xf numFmtId="10" fontId="13" fillId="14" borderId="22" xfId="1" applyNumberFormat="1" applyFont="1" applyFill="1" applyBorder="1" applyAlignment="1">
      <alignment horizontal="center" vertical="center"/>
    </xf>
    <xf numFmtId="0" fontId="11" fillId="10" borderId="23" xfId="1" applyFont="1" applyFill="1" applyBorder="1" applyAlignment="1">
      <alignment horizontal="center" vertical="center" wrapText="1"/>
    </xf>
    <xf numFmtId="10" fontId="11" fillId="10" borderId="23" xfId="1" applyNumberFormat="1" applyFont="1" applyFill="1" applyBorder="1" applyAlignment="1">
      <alignment horizontal="center" vertical="center"/>
    </xf>
    <xf numFmtId="10" fontId="11" fillId="7" borderId="24" xfId="1" applyNumberFormat="1" applyFont="1" applyFill="1" applyBorder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10" fontId="11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 wrapText="1"/>
    </xf>
    <xf numFmtId="0" fontId="8" fillId="7" borderId="0" xfId="0" applyFont="1" applyFill="1" applyAlignment="1">
      <alignment vertical="center"/>
    </xf>
    <xf numFmtId="0" fontId="0" fillId="6" borderId="0" xfId="0" applyFill="1"/>
    <xf numFmtId="0" fontId="0" fillId="10" borderId="0" xfId="0" applyFill="1"/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164" fontId="0" fillId="8" borderId="1" xfId="1" applyNumberFormat="1" applyFont="1" applyFill="1" applyBorder="1" applyAlignment="1">
      <alignment horizontal="left" vertical="center" wrapText="1" shrinkToFit="1"/>
    </xf>
    <xf numFmtId="0" fontId="4" fillId="8" borderId="1" xfId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164" fontId="9" fillId="4" borderId="1" xfId="1" applyNumberForma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0" fillId="8" borderId="1" xfId="1" applyFont="1" applyFill="1" applyBorder="1" applyAlignment="1">
      <alignment horizontal="left" vertical="center"/>
    </xf>
    <xf numFmtId="0" fontId="2" fillId="8" borderId="1" xfId="1" applyFont="1" applyFill="1" applyBorder="1" applyAlignment="1">
      <alignment horizontal="left" vertical="center"/>
    </xf>
    <xf numFmtId="2" fontId="0" fillId="2" borderId="16" xfId="1" applyNumberFormat="1" applyFont="1" applyFill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right" vertical="center"/>
    </xf>
    <xf numFmtId="0" fontId="5" fillId="3" borderId="14" xfId="1" applyFont="1" applyFill="1" applyBorder="1" applyAlignment="1">
      <alignment horizontal="right" vertical="center"/>
    </xf>
    <xf numFmtId="0" fontId="5" fillId="3" borderId="15" xfId="1" applyFont="1" applyFill="1" applyBorder="1" applyAlignment="1">
      <alignment horizontal="right" vertical="center"/>
    </xf>
    <xf numFmtId="0" fontId="5" fillId="6" borderId="13" xfId="1" applyFont="1" applyFill="1" applyBorder="1" applyAlignment="1">
      <alignment horizontal="right" vertical="center"/>
    </xf>
    <xf numFmtId="0" fontId="5" fillId="6" borderId="14" xfId="1" applyFont="1" applyFill="1" applyBorder="1" applyAlignment="1">
      <alignment horizontal="right" vertical="center"/>
    </xf>
    <xf numFmtId="0" fontId="5" fillId="6" borderId="15" xfId="1" applyFont="1" applyFill="1" applyBorder="1" applyAlignment="1">
      <alignment horizontal="right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0" fillId="2" borderId="16" xfId="1" applyFont="1" applyFill="1" applyBorder="1" applyAlignment="1">
      <alignment horizontal="center"/>
    </xf>
    <xf numFmtId="0" fontId="5" fillId="6" borderId="13" xfId="1" applyFont="1" applyFill="1" applyBorder="1" applyAlignment="1">
      <alignment horizontal="center" vertical="center"/>
    </xf>
    <xf numFmtId="0" fontId="5" fillId="6" borderId="14" xfId="1" applyFont="1" applyFill="1" applyBorder="1" applyAlignment="1">
      <alignment horizontal="center" vertical="center"/>
    </xf>
    <xf numFmtId="0" fontId="5" fillId="6" borderId="15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5" fillId="11" borderId="13" xfId="1" applyFont="1" applyFill="1" applyBorder="1" applyAlignment="1">
      <alignment horizontal="center" vertical="center"/>
    </xf>
    <xf numFmtId="0" fontId="5" fillId="11" borderId="14" xfId="1" applyFont="1" applyFill="1" applyBorder="1" applyAlignment="1">
      <alignment horizontal="center" vertical="center"/>
    </xf>
    <xf numFmtId="0" fontId="5" fillId="11" borderId="15" xfId="1" applyFont="1" applyFill="1" applyBorder="1" applyAlignment="1">
      <alignment horizontal="center" vertical="center"/>
    </xf>
    <xf numFmtId="0" fontId="5" fillId="4" borderId="13" xfId="1" applyFont="1" applyFill="1" applyBorder="1" applyAlignment="1">
      <alignment horizontal="center" vertical="center"/>
    </xf>
    <xf numFmtId="0" fontId="5" fillId="4" borderId="14" xfId="1" applyFont="1" applyFill="1" applyBorder="1" applyAlignment="1">
      <alignment horizontal="center" vertical="center"/>
    </xf>
    <xf numFmtId="0" fontId="5" fillId="4" borderId="15" xfId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10" borderId="1" xfId="0" applyFill="1" applyBorder="1" applyAlignment="1">
      <alignment horizontal="left"/>
    </xf>
    <xf numFmtId="0" fontId="0" fillId="10" borderId="1" xfId="0" applyFill="1" applyBorder="1" applyAlignment="1">
      <alignment horizontal="left" wrapText="1"/>
    </xf>
    <xf numFmtId="0" fontId="8" fillId="7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9" borderId="9" xfId="0" applyNumberFormat="1" applyFont="1" applyFill="1" applyBorder="1" applyAlignment="1">
      <alignment vertical="center"/>
    </xf>
    <xf numFmtId="10" fontId="2" fillId="0" borderId="10" xfId="0" applyNumberFormat="1" applyFont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7" borderId="32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4" fontId="11" fillId="10" borderId="19" xfId="1" applyNumberFormat="1" applyFont="1" applyFill="1" applyBorder="1" applyAlignment="1">
      <alignment horizontal="center" vertical="center" wrapText="1"/>
    </xf>
    <xf numFmtId="4" fontId="11" fillId="10" borderId="21" xfId="1" applyNumberFormat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1" fillId="10" borderId="2" xfId="1" applyFont="1" applyFill="1" applyBorder="1" applyAlignment="1">
      <alignment horizontal="center" vertical="center"/>
    </xf>
    <xf numFmtId="0" fontId="11" fillId="10" borderId="3" xfId="1" applyFont="1" applyFill="1" applyBorder="1" applyAlignment="1">
      <alignment horizontal="center" vertical="center"/>
    </xf>
    <xf numFmtId="0" fontId="11" fillId="10" borderId="5" xfId="1" applyFont="1" applyFill="1" applyBorder="1" applyAlignment="1">
      <alignment horizontal="center" vertical="center"/>
    </xf>
    <xf numFmtId="0" fontId="11" fillId="10" borderId="1" xfId="1" applyFont="1" applyFill="1" applyBorder="1" applyAlignment="1">
      <alignment horizontal="center" vertical="center"/>
    </xf>
    <xf numFmtId="0" fontId="11" fillId="10" borderId="18" xfId="1" applyFont="1" applyFill="1" applyBorder="1" applyAlignment="1">
      <alignment horizontal="center" vertical="center" wrapText="1"/>
    </xf>
    <xf numFmtId="0" fontId="11" fillId="10" borderId="20" xfId="1" applyFont="1" applyFill="1" applyBorder="1" applyAlignment="1">
      <alignment horizontal="center" vertical="center" wrapText="1"/>
    </xf>
    <xf numFmtId="0" fontId="11" fillId="10" borderId="18" xfId="1" applyFont="1" applyFill="1" applyBorder="1" applyAlignment="1">
      <alignment horizontal="center" vertical="center"/>
    </xf>
    <xf numFmtId="0" fontId="11" fillId="10" borderId="20" xfId="1" applyFont="1" applyFill="1" applyBorder="1" applyAlignment="1">
      <alignment horizontal="center" vertical="center"/>
    </xf>
    <xf numFmtId="0" fontId="14" fillId="10" borderId="9" xfId="1" applyFont="1" applyFill="1" applyBorder="1" applyAlignment="1">
      <alignment horizontal="left" vertical="center" wrapText="1"/>
    </xf>
    <xf numFmtId="0" fontId="14" fillId="10" borderId="23" xfId="1" applyFont="1" applyFill="1" applyBorder="1" applyAlignment="1">
      <alignment horizontal="left" vertical="center" wrapText="1"/>
    </xf>
    <xf numFmtId="0" fontId="0" fillId="10" borderId="13" xfId="0" applyFill="1" applyBorder="1" applyAlignment="1">
      <alignment horizontal="left" wrapText="1"/>
    </xf>
    <xf numFmtId="0" fontId="0" fillId="10" borderId="14" xfId="0" applyFill="1" applyBorder="1" applyAlignment="1">
      <alignment horizontal="left" wrapText="1"/>
    </xf>
    <xf numFmtId="0" fontId="15" fillId="0" borderId="25" xfId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 wrapText="1"/>
    </xf>
    <xf numFmtId="0" fontId="15" fillId="0" borderId="27" xfId="1" applyFont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 wrapText="1"/>
    </xf>
    <xf numFmtId="0" fontId="15" fillId="0" borderId="30" xfId="1" applyFont="1" applyBorder="1" applyAlignment="1">
      <alignment horizontal="center" vertical="center" wrapText="1"/>
    </xf>
    <xf numFmtId="0" fontId="0" fillId="10" borderId="13" xfId="0" applyFill="1" applyBorder="1" applyAlignment="1">
      <alignment horizontal="left"/>
    </xf>
    <xf numFmtId="0" fontId="0" fillId="10" borderId="14" xfId="0" applyFill="1" applyBorder="1" applyAlignment="1">
      <alignment horizontal="left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12" fillId="0" borderId="5" xfId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</cellXfs>
  <cellStyles count="4">
    <cellStyle name="Normal" xfId="0" builtinId="0"/>
    <cellStyle name="Normal 2" xfId="1" xr:uid="{00000000-0005-0000-0000-000006000000}"/>
    <cellStyle name="Normal 3" xfId="2" xr:uid="{00000000-0005-0000-0000-000007000000}"/>
    <cellStyle name="Vírgula" xfId="3" builtinId="3"/>
  </cellStyles>
  <dxfs count="2">
    <dxf>
      <font>
        <color theme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447676</xdr:colOff>
      <xdr:row>0</xdr:row>
      <xdr:rowOff>47625</xdr:rowOff>
    </xdr:from>
    <xdr:to>
      <xdr:col>8</xdr:col>
      <xdr:colOff>409575</xdr:colOff>
      <xdr:row>3</xdr:row>
      <xdr:rowOff>156555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A4B4C6C-3F5D-2DEE-A1E5-C99304252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t="-44" r="-9" b="-44"/>
        <a:stretch>
          <a:fillRect/>
        </a:stretch>
      </xdr:blipFill>
      <xdr:spPr bwMode="auto">
        <a:xfrm>
          <a:off x="7048501" y="47625"/>
          <a:ext cx="3314699" cy="699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447676</xdr:colOff>
      <xdr:row>0</xdr:row>
      <xdr:rowOff>47625</xdr:rowOff>
    </xdr:from>
    <xdr:to>
      <xdr:col>8</xdr:col>
      <xdr:colOff>409575</xdr:colOff>
      <xdr:row>3</xdr:row>
      <xdr:rowOff>156555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35F27F4-C682-4F45-909F-7D48E29A6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t="-44" r="-9" b="-44"/>
        <a:stretch>
          <a:fillRect/>
        </a:stretch>
      </xdr:blipFill>
      <xdr:spPr bwMode="auto">
        <a:xfrm>
          <a:off x="6515101" y="47625"/>
          <a:ext cx="3305174" cy="699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479714</xdr:colOff>
      <xdr:row>0</xdr:row>
      <xdr:rowOff>33771</xdr:rowOff>
    </xdr:from>
    <xdr:to>
      <xdr:col>6</xdr:col>
      <xdr:colOff>749877</xdr:colOff>
      <xdr:row>0</xdr:row>
      <xdr:rowOff>733251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E599681-8D3C-4C38-A340-6C1AE4BF8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t="-44" r="-9" b="-44"/>
        <a:stretch>
          <a:fillRect/>
        </a:stretch>
      </xdr:blipFill>
      <xdr:spPr bwMode="auto">
        <a:xfrm>
          <a:off x="4737389" y="33771"/>
          <a:ext cx="3413413" cy="699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60614</xdr:colOff>
      <xdr:row>0</xdr:row>
      <xdr:rowOff>33771</xdr:rowOff>
    </xdr:from>
    <xdr:to>
      <xdr:col>1</xdr:col>
      <xdr:colOff>2445327</xdr:colOff>
      <xdr:row>0</xdr:row>
      <xdr:rowOff>733251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735416F-2248-45F4-9B2E-C12E21C28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" t="-44" r="-9" b="-44"/>
        <a:stretch>
          <a:fillRect/>
        </a:stretch>
      </xdr:blipFill>
      <xdr:spPr bwMode="auto">
        <a:xfrm>
          <a:off x="60614" y="33771"/>
          <a:ext cx="3413413" cy="699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23</xdr:row>
      <xdr:rowOff>133351</xdr:rowOff>
    </xdr:from>
    <xdr:to>
      <xdr:col>2</xdr:col>
      <xdr:colOff>509644</xdr:colOff>
      <xdr:row>24</xdr:row>
      <xdr:rowOff>923925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627A005-54FB-4B93-AF2C-5636899CE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57851"/>
          <a:ext cx="4710169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0"/>
  <sheetViews>
    <sheetView tabSelected="1" view="pageBreakPreview" zoomScaleNormal="100" zoomScaleSheetLayoutView="100" zoomScalePageLayoutView="110" workbookViewId="0">
      <selection activeCell="P11" sqref="P11"/>
    </sheetView>
  </sheetViews>
  <sheetFormatPr defaultColWidth="9.5703125" defaultRowHeight="15" x14ac:dyDescent="0.25"/>
  <cols>
    <col min="1" max="1" width="12.5703125" customWidth="1"/>
    <col min="2" max="2" width="13.7109375" style="31" customWidth="1"/>
    <col min="3" max="3" width="12.28515625" style="31" customWidth="1"/>
    <col min="4" max="4" width="52.42578125" bestFit="1" customWidth="1"/>
    <col min="5" max="5" width="11.28515625" style="1" customWidth="1"/>
    <col min="6" max="6" width="8.28515625" customWidth="1"/>
    <col min="7" max="8" width="15.28515625" customWidth="1"/>
    <col min="9" max="9" width="13.85546875" style="2" customWidth="1"/>
    <col min="10" max="10" width="13.85546875" bestFit="1" customWidth="1"/>
    <col min="1022" max="1024" width="11.5703125" customWidth="1"/>
  </cols>
  <sheetData>
    <row r="1" spans="1:12" ht="15.75" x14ac:dyDescent="0.25">
      <c r="A1" s="105" t="s">
        <v>0</v>
      </c>
      <c r="B1" s="105"/>
      <c r="C1" s="105"/>
      <c r="D1" s="105"/>
      <c r="E1" s="110"/>
      <c r="F1" s="110"/>
      <c r="G1" s="110"/>
      <c r="H1" s="110"/>
      <c r="I1" s="110"/>
      <c r="J1" s="3"/>
    </row>
    <row r="2" spans="1:12" ht="15.75" customHeight="1" x14ac:dyDescent="0.25">
      <c r="A2" s="33" t="s">
        <v>1</v>
      </c>
      <c r="B2" s="111" t="s">
        <v>76</v>
      </c>
      <c r="C2" s="112"/>
      <c r="D2" s="112"/>
      <c r="E2" s="110"/>
      <c r="F2" s="110"/>
      <c r="G2" s="110"/>
      <c r="H2" s="110"/>
      <c r="I2" s="110"/>
      <c r="J2" s="3"/>
    </row>
    <row r="3" spans="1:12" x14ac:dyDescent="0.25">
      <c r="A3" s="33" t="s">
        <v>2</v>
      </c>
      <c r="B3" s="111" t="str">
        <f>BDI!B2</f>
        <v>RECAPEAMENTO DE VIA DO MUNICIPIO DE BOITUVA</v>
      </c>
      <c r="C3" s="111"/>
      <c r="D3" s="111"/>
      <c r="E3" s="110"/>
      <c r="F3" s="110"/>
      <c r="G3" s="110"/>
      <c r="H3" s="110"/>
      <c r="I3" s="110"/>
      <c r="J3" s="3"/>
    </row>
    <row r="4" spans="1:12" x14ac:dyDescent="0.25">
      <c r="A4" s="33" t="s">
        <v>3</v>
      </c>
      <c r="B4" s="107" t="s">
        <v>174</v>
      </c>
      <c r="C4" s="107"/>
      <c r="D4" s="107"/>
      <c r="E4" s="110"/>
      <c r="F4" s="110"/>
      <c r="G4" s="110"/>
      <c r="H4" s="110"/>
      <c r="I4" s="110"/>
      <c r="J4" s="3"/>
    </row>
    <row r="5" spans="1:12" ht="75" customHeight="1" x14ac:dyDescent="0.25">
      <c r="A5" s="34" t="s">
        <v>4</v>
      </c>
      <c r="B5" s="106" t="s">
        <v>142</v>
      </c>
      <c r="C5" s="106"/>
      <c r="D5" s="106"/>
      <c r="E5" s="108" t="s">
        <v>5</v>
      </c>
      <c r="F5" s="108"/>
      <c r="G5" s="108"/>
      <c r="H5" s="109">
        <v>1.2353000000000001</v>
      </c>
      <c r="I5" s="109"/>
      <c r="J5" s="3"/>
    </row>
    <row r="6" spans="1:12" x14ac:dyDescent="0.25">
      <c r="A6" s="116"/>
      <c r="B6" s="116"/>
      <c r="C6" s="116"/>
      <c r="D6" s="116"/>
      <c r="E6" s="116"/>
      <c r="F6" s="116"/>
      <c r="G6" s="116"/>
      <c r="H6" s="116"/>
      <c r="I6" s="116"/>
      <c r="J6" s="3"/>
    </row>
    <row r="7" spans="1:12" ht="25.5" x14ac:dyDescent="0.25">
      <c r="A7" s="42" t="s">
        <v>6</v>
      </c>
      <c r="B7" s="42" t="s">
        <v>54</v>
      </c>
      <c r="C7" s="42" t="s">
        <v>55</v>
      </c>
      <c r="D7" s="43" t="s">
        <v>7</v>
      </c>
      <c r="E7" s="44" t="s">
        <v>8</v>
      </c>
      <c r="F7" s="42" t="s">
        <v>9</v>
      </c>
      <c r="G7" s="43" t="s">
        <v>10</v>
      </c>
      <c r="H7" s="43" t="s">
        <v>11</v>
      </c>
      <c r="I7" s="45" t="s">
        <v>12</v>
      </c>
      <c r="J7" s="3"/>
    </row>
    <row r="8" spans="1:12" x14ac:dyDescent="0.25">
      <c r="A8" s="46">
        <v>1</v>
      </c>
      <c r="B8" s="46"/>
      <c r="C8" s="46"/>
      <c r="D8" s="46" t="s">
        <v>13</v>
      </c>
      <c r="E8" s="47"/>
      <c r="F8" s="47"/>
      <c r="G8" s="47"/>
      <c r="H8" s="47"/>
      <c r="I8" s="47"/>
      <c r="J8" s="3"/>
    </row>
    <row r="9" spans="1:12" x14ac:dyDescent="0.25">
      <c r="A9" s="35" t="s">
        <v>14</v>
      </c>
      <c r="B9" s="35" t="s">
        <v>56</v>
      </c>
      <c r="C9" s="35" t="s">
        <v>57</v>
      </c>
      <c r="D9" s="36" t="s">
        <v>15</v>
      </c>
      <c r="E9" s="37">
        <f>'Memoria de calculo'!I14</f>
        <v>6</v>
      </c>
      <c r="F9" s="35" t="s">
        <v>16</v>
      </c>
      <c r="G9" s="38">
        <v>924.91</v>
      </c>
      <c r="H9" s="38">
        <f>G9*H$5</f>
        <v>1142.5413229999999</v>
      </c>
      <c r="I9" s="4">
        <f>H9*E9</f>
        <v>6855.2479379999995</v>
      </c>
      <c r="J9" s="5"/>
    </row>
    <row r="10" spans="1:12" x14ac:dyDescent="0.25">
      <c r="A10" s="102"/>
      <c r="B10" s="103"/>
      <c r="C10" s="103"/>
      <c r="D10" s="103"/>
      <c r="E10" s="103"/>
      <c r="F10" s="103"/>
      <c r="G10" s="103"/>
      <c r="H10" s="103"/>
      <c r="I10" s="104"/>
      <c r="J10" s="5"/>
    </row>
    <row r="11" spans="1:12" ht="38.25" x14ac:dyDescent="0.25">
      <c r="A11" s="39" t="s">
        <v>17</v>
      </c>
      <c r="B11" s="35" t="s">
        <v>56</v>
      </c>
      <c r="C11" s="35" t="s">
        <v>72</v>
      </c>
      <c r="D11" s="40" t="s">
        <v>68</v>
      </c>
      <c r="E11" s="37">
        <f>'Memoria de calculo'!I18+'Memoria de calculo'!I85+'Memoria de calculo'!I158+'Memoria de calculo'!I225+'Memoria de calculo'!I277+'Memoria de calculo'!I329+'Memoria de calculo'!I381+'Memoria de calculo'!I450</f>
        <v>13893.39</v>
      </c>
      <c r="F11" s="35" t="s">
        <v>16</v>
      </c>
      <c r="G11" s="38">
        <v>12.54</v>
      </c>
      <c r="H11" s="38">
        <f>G11*H$5</f>
        <v>15.490662</v>
      </c>
      <c r="I11" s="4">
        <f>H11*E11</f>
        <v>215217.80852418</v>
      </c>
      <c r="J11" s="5"/>
      <c r="L11" s="65"/>
    </row>
    <row r="12" spans="1:12" x14ac:dyDescent="0.25">
      <c r="A12" s="102"/>
      <c r="B12" s="103"/>
      <c r="C12" s="103"/>
      <c r="D12" s="103"/>
      <c r="E12" s="103"/>
      <c r="F12" s="103"/>
      <c r="G12" s="103"/>
      <c r="H12" s="103"/>
      <c r="I12" s="104"/>
      <c r="J12" s="5"/>
    </row>
    <row r="13" spans="1:12" x14ac:dyDescent="0.25">
      <c r="A13" s="35" t="s">
        <v>69</v>
      </c>
      <c r="B13" s="35" t="s">
        <v>56</v>
      </c>
      <c r="C13" s="35" t="s">
        <v>58</v>
      </c>
      <c r="D13" s="36" t="s">
        <v>18</v>
      </c>
      <c r="E13" s="37">
        <f>'Memoria de calculo'!I22+'Memoria de calculo'!I89+'Memoria de calculo'!I162+'Memoria de calculo'!I229+'Memoria de calculo'!I281+'Memoria de calculo'!I333+'Memoria de calculo'!I385+'Memoria de calculo'!I454</f>
        <v>551.39</v>
      </c>
      <c r="F13" s="35" t="s">
        <v>16</v>
      </c>
      <c r="G13" s="38">
        <v>6.66</v>
      </c>
      <c r="H13" s="38">
        <f t="shared" ref="H13:H15" si="0">G13*H$5</f>
        <v>8.2270979999999998</v>
      </c>
      <c r="I13" s="4">
        <f>H13*E13</f>
        <v>4536.3395662200001</v>
      </c>
      <c r="J13" s="5"/>
    </row>
    <row r="14" spans="1:12" x14ac:dyDescent="0.25">
      <c r="A14" s="102"/>
      <c r="B14" s="103"/>
      <c r="C14" s="103"/>
      <c r="D14" s="103"/>
      <c r="E14" s="103"/>
      <c r="F14" s="103"/>
      <c r="G14" s="103"/>
      <c r="H14" s="103"/>
      <c r="I14" s="104"/>
      <c r="J14" s="5"/>
      <c r="L14" s="65"/>
    </row>
    <row r="15" spans="1:12" x14ac:dyDescent="0.25">
      <c r="A15" s="35" t="s">
        <v>70</v>
      </c>
      <c r="B15" s="35" t="s">
        <v>56</v>
      </c>
      <c r="C15" s="35" t="s">
        <v>73</v>
      </c>
      <c r="D15" s="36" t="s">
        <v>71</v>
      </c>
      <c r="E15" s="37">
        <f>'Memoria de calculo'!I26+'Memoria de calculo'!I93+'Memoria de calculo'!I166+'Memoria de calculo'!I233+'Memoria de calculo'!I285+'Memoria de calculo'!I337+'Memoria de calculo'!I389+'Memoria de calculo'!I458</f>
        <v>27.569500000000001</v>
      </c>
      <c r="F15" s="35" t="s">
        <v>19</v>
      </c>
      <c r="G15" s="38">
        <v>1224.18</v>
      </c>
      <c r="H15" s="38">
        <f t="shared" si="0"/>
        <v>1512.2295540000002</v>
      </c>
      <c r="I15" s="4">
        <f>H15*E15</f>
        <v>41691.412689003009</v>
      </c>
      <c r="J15" s="5"/>
    </row>
    <row r="16" spans="1:12" x14ac:dyDescent="0.25">
      <c r="A16" s="120" t="s">
        <v>20</v>
      </c>
      <c r="B16" s="121"/>
      <c r="C16" s="121"/>
      <c r="D16" s="121"/>
      <c r="E16" s="121"/>
      <c r="F16" s="121"/>
      <c r="G16" s="121"/>
      <c r="H16" s="122"/>
      <c r="I16" s="48">
        <f>SUM(I9:I15)</f>
        <v>268300.80871740298</v>
      </c>
      <c r="J16" s="5"/>
    </row>
    <row r="17" spans="1:12" x14ac:dyDescent="0.25">
      <c r="A17" s="49">
        <v>2</v>
      </c>
      <c r="B17" s="49"/>
      <c r="C17" s="49"/>
      <c r="D17" s="49" t="s">
        <v>21</v>
      </c>
      <c r="E17" s="50"/>
      <c r="F17" s="51"/>
      <c r="G17" s="52"/>
      <c r="H17" s="52"/>
      <c r="I17" s="53"/>
      <c r="J17" s="3"/>
      <c r="L17" s="65"/>
    </row>
    <row r="18" spans="1:12" x14ac:dyDescent="0.25">
      <c r="A18" s="35" t="s">
        <v>22</v>
      </c>
      <c r="B18" s="35" t="s">
        <v>56</v>
      </c>
      <c r="C18" s="35" t="s">
        <v>58</v>
      </c>
      <c r="D18" s="36" t="s">
        <v>18</v>
      </c>
      <c r="E18" s="37">
        <f>'Memoria de calculo'!I31+'Memoria de calculo'!I98+'Memoria de calculo'!I171+'Memoria de calculo'!I238+'Memoria de calculo'!I290+'Memoria de calculo'!I342+'Memoria de calculo'!I394+'Memoria de calculo'!I463</f>
        <v>18013.8056</v>
      </c>
      <c r="F18" s="35" t="s">
        <v>16</v>
      </c>
      <c r="G18" s="38">
        <v>6.66</v>
      </c>
      <c r="H18" s="38">
        <f>G18*H$5</f>
        <v>8.2270979999999998</v>
      </c>
      <c r="I18" s="4">
        <f>H18*E18</f>
        <v>148201.3440241488</v>
      </c>
      <c r="J18" s="3"/>
    </row>
    <row r="19" spans="1:12" x14ac:dyDescent="0.25">
      <c r="A19" s="102"/>
      <c r="B19" s="103"/>
      <c r="C19" s="103"/>
      <c r="D19" s="103"/>
      <c r="E19" s="103"/>
      <c r="F19" s="103"/>
      <c r="G19" s="103"/>
      <c r="H19" s="103"/>
      <c r="I19" s="104"/>
      <c r="J19" s="3"/>
    </row>
    <row r="20" spans="1:12" ht="25.5" x14ac:dyDescent="0.25">
      <c r="A20" s="35" t="s">
        <v>23</v>
      </c>
      <c r="B20" s="35" t="s">
        <v>56</v>
      </c>
      <c r="C20" s="35" t="s">
        <v>59</v>
      </c>
      <c r="D20" s="40" t="s">
        <v>24</v>
      </c>
      <c r="E20" s="37">
        <f>'Memoria de calculo'!I35+'Memoria de calculo'!I102+'Memoria de calculo'!I175+'Memoria de calculo'!I242+'Memoria de calculo'!I294+'Memoria de calculo'!I346+'Memoria de calculo'!I398+'Memoria de calculo'!I467</f>
        <v>630.48319600000013</v>
      </c>
      <c r="F20" s="35" t="s">
        <v>19</v>
      </c>
      <c r="G20" s="38">
        <v>1542.01</v>
      </c>
      <c r="H20" s="38">
        <f>G20*H$5</f>
        <v>1904.844953</v>
      </c>
      <c r="I20" s="4">
        <f>H20*E20</f>
        <v>1200972.7338519101</v>
      </c>
      <c r="J20" s="3"/>
    </row>
    <row r="21" spans="1:12" ht="15.6" customHeight="1" x14ac:dyDescent="0.25">
      <c r="A21" s="120" t="s">
        <v>20</v>
      </c>
      <c r="B21" s="121"/>
      <c r="C21" s="121"/>
      <c r="D21" s="121"/>
      <c r="E21" s="121"/>
      <c r="F21" s="121"/>
      <c r="G21" s="121"/>
      <c r="H21" s="122"/>
      <c r="I21" s="48">
        <f>SUM(I18:I20)</f>
        <v>1349174.0778760589</v>
      </c>
      <c r="J21" s="3"/>
    </row>
    <row r="22" spans="1:12" x14ac:dyDescent="0.25">
      <c r="A22" s="49">
        <v>3</v>
      </c>
      <c r="B22" s="49"/>
      <c r="C22" s="49"/>
      <c r="D22" s="49" t="s">
        <v>134</v>
      </c>
      <c r="E22" s="50"/>
      <c r="F22" s="51"/>
      <c r="G22" s="52"/>
      <c r="H22" s="52"/>
      <c r="I22" s="53"/>
      <c r="J22" s="3"/>
    </row>
    <row r="23" spans="1:12" x14ac:dyDescent="0.25">
      <c r="A23" s="80" t="s">
        <v>51</v>
      </c>
      <c r="B23" s="80"/>
      <c r="C23" s="80"/>
      <c r="D23" s="80" t="s">
        <v>25</v>
      </c>
      <c r="E23" s="81"/>
      <c r="F23" s="82"/>
      <c r="G23" s="83"/>
      <c r="H23" s="83"/>
      <c r="I23" s="84"/>
      <c r="J23" s="3"/>
    </row>
    <row r="24" spans="1:12" ht="25.5" x14ac:dyDescent="0.25">
      <c r="A24" s="35" t="s">
        <v>143</v>
      </c>
      <c r="B24" s="35" t="s">
        <v>56</v>
      </c>
      <c r="C24" s="35" t="s">
        <v>60</v>
      </c>
      <c r="D24" s="41" t="s">
        <v>50</v>
      </c>
      <c r="E24" s="37">
        <f>'Memoria de calculo'!I40+'Memoria de calculo'!I107+'Memoria de calculo'!I180</f>
        <v>29.64</v>
      </c>
      <c r="F24" s="35" t="s">
        <v>19</v>
      </c>
      <c r="G24" s="38">
        <v>307.63</v>
      </c>
      <c r="H24" s="38">
        <f>G24*H$5</f>
        <v>380.01533900000004</v>
      </c>
      <c r="I24" s="4">
        <f>H24*E24</f>
        <v>11263.654647960002</v>
      </c>
      <c r="J24" s="3"/>
    </row>
    <row r="25" spans="1:12" x14ac:dyDescent="0.25">
      <c r="A25" s="102"/>
      <c r="B25" s="103"/>
      <c r="C25" s="103"/>
      <c r="D25" s="103"/>
      <c r="E25" s="103"/>
      <c r="F25" s="103"/>
      <c r="G25" s="103"/>
      <c r="H25" s="103"/>
      <c r="I25" s="104"/>
      <c r="J25" s="3"/>
    </row>
    <row r="26" spans="1:12" ht="38.25" x14ac:dyDescent="0.25">
      <c r="A26" s="35" t="s">
        <v>144</v>
      </c>
      <c r="B26" s="35" t="s">
        <v>56</v>
      </c>
      <c r="C26" s="35" t="s">
        <v>61</v>
      </c>
      <c r="D26" s="41" t="s">
        <v>26</v>
      </c>
      <c r="E26" s="37">
        <f>E24</f>
        <v>29.64</v>
      </c>
      <c r="F26" s="35" t="s">
        <v>19</v>
      </c>
      <c r="G26" s="38">
        <v>136.71</v>
      </c>
      <c r="H26" s="38">
        <f>G26*H$5</f>
        <v>168.87786300000002</v>
      </c>
      <c r="I26" s="4">
        <f>H26*E26</f>
        <v>5005.5398593200007</v>
      </c>
      <c r="J26" s="3"/>
    </row>
    <row r="27" spans="1:12" x14ac:dyDescent="0.25">
      <c r="A27" s="102"/>
      <c r="B27" s="103"/>
      <c r="C27" s="103"/>
      <c r="D27" s="103"/>
      <c r="E27" s="103"/>
      <c r="F27" s="103"/>
      <c r="G27" s="103"/>
      <c r="H27" s="103"/>
      <c r="I27" s="104"/>
      <c r="J27" s="3"/>
    </row>
    <row r="28" spans="1:12" ht="25.5" x14ac:dyDescent="0.25">
      <c r="A28" s="35" t="s">
        <v>145</v>
      </c>
      <c r="B28" s="35" t="s">
        <v>56</v>
      </c>
      <c r="C28" s="35" t="s">
        <v>62</v>
      </c>
      <c r="D28" s="40" t="s">
        <v>27</v>
      </c>
      <c r="E28" s="37">
        <f>E26</f>
        <v>29.64</v>
      </c>
      <c r="F28" s="35" t="s">
        <v>19</v>
      </c>
      <c r="G28" s="38">
        <v>906.93</v>
      </c>
      <c r="H28" s="38">
        <f>G28*H$5</f>
        <v>1120.330629</v>
      </c>
      <c r="I28" s="4">
        <f>H28*E28</f>
        <v>33206.599843560005</v>
      </c>
      <c r="J28" s="3"/>
    </row>
    <row r="29" spans="1:12" x14ac:dyDescent="0.25">
      <c r="A29" s="80" t="s">
        <v>52</v>
      </c>
      <c r="B29" s="80"/>
      <c r="C29" s="80"/>
      <c r="D29" s="80" t="s">
        <v>125</v>
      </c>
      <c r="E29" s="81"/>
      <c r="F29" s="82"/>
      <c r="G29" s="83"/>
      <c r="H29" s="83"/>
      <c r="I29" s="84"/>
      <c r="J29" s="3"/>
    </row>
    <row r="30" spans="1:12" x14ac:dyDescent="0.25">
      <c r="A30" s="35" t="s">
        <v>146</v>
      </c>
      <c r="B30" s="61" t="s">
        <v>56</v>
      </c>
      <c r="C30" s="75" t="s">
        <v>126</v>
      </c>
      <c r="D30" s="76" t="s">
        <v>132</v>
      </c>
      <c r="E30" s="37">
        <f>'Memoria de calculo'!I403</f>
        <v>5.2548750000000002</v>
      </c>
      <c r="F30" s="35" t="s">
        <v>19</v>
      </c>
      <c r="G30" s="38">
        <v>448.57</v>
      </c>
      <c r="H30" s="38">
        <f>G30*H$5</f>
        <v>554.11852099999999</v>
      </c>
      <c r="I30" s="4">
        <f>H30*E30</f>
        <v>2911.8235630398749</v>
      </c>
      <c r="J30" s="3"/>
    </row>
    <row r="31" spans="1:12" x14ac:dyDescent="0.25">
      <c r="A31" s="60"/>
      <c r="B31" s="67"/>
      <c r="C31" s="67"/>
      <c r="D31" s="73"/>
      <c r="E31" s="69"/>
      <c r="F31" s="67"/>
      <c r="G31" s="70"/>
      <c r="H31" s="71"/>
      <c r="I31" s="4"/>
      <c r="J31" s="3"/>
    </row>
    <row r="32" spans="1:12" x14ac:dyDescent="0.25">
      <c r="A32" s="35" t="s">
        <v>147</v>
      </c>
      <c r="B32" s="61" t="s">
        <v>133</v>
      </c>
      <c r="C32" s="75" t="s">
        <v>130</v>
      </c>
      <c r="D32" s="76" t="s">
        <v>131</v>
      </c>
      <c r="E32" s="37">
        <f>E30</f>
        <v>5.2548750000000002</v>
      </c>
      <c r="F32" s="35" t="s">
        <v>19</v>
      </c>
      <c r="G32" s="38">
        <v>621.84</v>
      </c>
      <c r="H32" s="38">
        <f>G32*H$5</f>
        <v>768.15895200000011</v>
      </c>
      <c r="I32" s="4">
        <f>H32*E32</f>
        <v>4036.5792728910005</v>
      </c>
      <c r="J32" s="3"/>
    </row>
    <row r="33" spans="1:10" x14ac:dyDescent="0.25">
      <c r="A33" s="80" t="s">
        <v>47</v>
      </c>
      <c r="B33" s="80"/>
      <c r="C33" s="80"/>
      <c r="D33" s="80" t="s">
        <v>148</v>
      </c>
      <c r="E33" s="81"/>
      <c r="F33" s="82"/>
      <c r="G33" s="83"/>
      <c r="H33" s="83"/>
      <c r="I33" s="84"/>
      <c r="J33" s="3"/>
    </row>
    <row r="34" spans="1:10" x14ac:dyDescent="0.25">
      <c r="A34" s="35" t="s">
        <v>149</v>
      </c>
      <c r="B34" s="61" t="s">
        <v>56</v>
      </c>
      <c r="C34" s="75" t="s">
        <v>150</v>
      </c>
      <c r="D34" s="76" t="s">
        <v>151</v>
      </c>
      <c r="E34" s="37">
        <f>'Memoria de calculo'!I411</f>
        <v>18.696000000000002</v>
      </c>
      <c r="F34" s="35" t="s">
        <v>19</v>
      </c>
      <c r="G34" s="38">
        <v>70.150000000000006</v>
      </c>
      <c r="H34" s="38">
        <f>G34*H$5</f>
        <v>86.656295000000014</v>
      </c>
      <c r="I34" s="4">
        <f>H34*E34</f>
        <v>1620.1260913200003</v>
      </c>
      <c r="J34" s="3"/>
    </row>
    <row r="35" spans="1:10" x14ac:dyDescent="0.25">
      <c r="A35" s="60"/>
      <c r="B35" s="67"/>
      <c r="C35" s="67"/>
      <c r="D35" s="73"/>
      <c r="E35" s="69"/>
      <c r="F35" s="67"/>
      <c r="G35" s="70"/>
      <c r="H35" s="71"/>
      <c r="I35" s="4"/>
      <c r="J35" s="3"/>
    </row>
    <row r="36" spans="1:10" x14ac:dyDescent="0.25">
      <c r="A36" s="35" t="s">
        <v>147</v>
      </c>
      <c r="B36" s="61" t="s">
        <v>133</v>
      </c>
      <c r="C36" s="75" t="s">
        <v>153</v>
      </c>
      <c r="D36" s="76" t="s">
        <v>154</v>
      </c>
      <c r="E36" s="37">
        <f>E34</f>
        <v>18.696000000000002</v>
      </c>
      <c r="F36" s="35" t="s">
        <v>19</v>
      </c>
      <c r="G36" s="38">
        <v>241</v>
      </c>
      <c r="H36" s="38">
        <f>G36*H$5</f>
        <v>297.70730000000003</v>
      </c>
      <c r="I36" s="4">
        <f>H36*E36</f>
        <v>5565.9356808000011</v>
      </c>
      <c r="J36" s="3"/>
    </row>
    <row r="37" spans="1:10" x14ac:dyDescent="0.25">
      <c r="A37" s="120" t="s">
        <v>20</v>
      </c>
      <c r="B37" s="121"/>
      <c r="C37" s="121"/>
      <c r="D37" s="121"/>
      <c r="E37" s="121"/>
      <c r="F37" s="121"/>
      <c r="G37" s="121"/>
      <c r="H37" s="122"/>
      <c r="I37" s="48">
        <f>SUM(I24:I36)</f>
        <v>63610.258958890889</v>
      </c>
      <c r="J37" s="3"/>
    </row>
    <row r="38" spans="1:10" x14ac:dyDescent="0.25">
      <c r="A38" s="49">
        <v>4</v>
      </c>
      <c r="B38" s="49"/>
      <c r="C38" s="49"/>
      <c r="D38" s="49" t="s">
        <v>28</v>
      </c>
      <c r="E38" s="50"/>
      <c r="F38" s="51"/>
      <c r="G38" s="52"/>
      <c r="H38" s="52"/>
      <c r="I38" s="53"/>
      <c r="J38" s="3"/>
    </row>
    <row r="39" spans="1:10" x14ac:dyDescent="0.25">
      <c r="A39" s="35" t="s">
        <v>29</v>
      </c>
      <c r="B39" s="35" t="s">
        <v>175</v>
      </c>
      <c r="C39" s="35" t="s">
        <v>120</v>
      </c>
      <c r="D39" s="40" t="s">
        <v>30</v>
      </c>
      <c r="E39" s="37">
        <f>'Memoria de calculo'!I53+'Memoria de calculo'!I120+'Memoria de calculo'!I193+'Memoria de calculo'!I247+'Memoria de calculo'!I299+'Memoria de calculo'!I351+'Memoria de calculo'!I420+'Memoria de calculo'!I472</f>
        <v>14</v>
      </c>
      <c r="F39" s="35" t="s">
        <v>31</v>
      </c>
      <c r="G39" s="38">
        <v>202.13</v>
      </c>
      <c r="H39" s="38">
        <f>G39*H$5</f>
        <v>249.69118900000001</v>
      </c>
      <c r="I39" s="4">
        <f>H39*E39</f>
        <v>3495.6766459999999</v>
      </c>
      <c r="J39" s="3"/>
    </row>
    <row r="40" spans="1:10" x14ac:dyDescent="0.25">
      <c r="A40" s="120" t="s">
        <v>20</v>
      </c>
      <c r="B40" s="121"/>
      <c r="C40" s="121"/>
      <c r="D40" s="121"/>
      <c r="E40" s="121"/>
      <c r="F40" s="121"/>
      <c r="G40" s="121"/>
      <c r="H40" s="122"/>
      <c r="I40" s="48">
        <f>SUM(I39:I39)</f>
        <v>3495.6766459999999</v>
      </c>
      <c r="J40" s="3"/>
    </row>
    <row r="41" spans="1:10" x14ac:dyDescent="0.25">
      <c r="A41" s="49">
        <v>5</v>
      </c>
      <c r="B41" s="49"/>
      <c r="C41" s="49"/>
      <c r="D41" s="49" t="s">
        <v>32</v>
      </c>
      <c r="E41" s="50"/>
      <c r="F41" s="51"/>
      <c r="G41" s="52"/>
      <c r="H41" s="52"/>
      <c r="I41" s="53"/>
      <c r="J41" s="3"/>
    </row>
    <row r="42" spans="1:10" x14ac:dyDescent="0.25">
      <c r="A42" s="35" t="s">
        <v>33</v>
      </c>
      <c r="B42" s="35" t="s">
        <v>56</v>
      </c>
      <c r="C42" s="35" t="s">
        <v>64</v>
      </c>
      <c r="D42" s="40" t="s">
        <v>91</v>
      </c>
      <c r="E42" s="37">
        <f>'Memoria de calculo'!I60+'Memoria de calculo'!I128+'Memoria de calculo'!I201+'Memoria de calculo'!I254+'Memoria de calculo'!I306+'Memoria de calculo'!I358+'Memoria de calculo'!I427+'Memoria de calculo'!I480</f>
        <v>606.4799999999999</v>
      </c>
      <c r="F42" s="35" t="s">
        <v>16</v>
      </c>
      <c r="G42" s="38">
        <v>34.9</v>
      </c>
      <c r="H42" s="38">
        <f>G42*H$5</f>
        <v>43.111969999999999</v>
      </c>
      <c r="I42" s="4">
        <f>H42*E42</f>
        <v>26146.547565599994</v>
      </c>
      <c r="J42" s="3"/>
    </row>
    <row r="43" spans="1:10" x14ac:dyDescent="0.25">
      <c r="A43" s="102"/>
      <c r="B43" s="103"/>
      <c r="C43" s="103"/>
      <c r="D43" s="103"/>
      <c r="E43" s="103"/>
      <c r="F43" s="103"/>
      <c r="G43" s="103"/>
      <c r="H43" s="103"/>
      <c r="I43" s="104"/>
      <c r="J43" s="32"/>
    </row>
    <row r="44" spans="1:10" x14ac:dyDescent="0.25">
      <c r="A44" s="35" t="s">
        <v>35</v>
      </c>
      <c r="B44" s="35" t="s">
        <v>56</v>
      </c>
      <c r="C44" s="35" t="s">
        <v>65</v>
      </c>
      <c r="D44" s="36" t="s">
        <v>36</v>
      </c>
      <c r="E44" s="37">
        <f>'Memoria de calculo'!I64+'Memoria de calculo'!I132+'Memoria de calculo'!I205+'Memoria de calculo'!I258+'Memoria de calculo'!I310+'Memoria de calculo'!I362+'Memoria de calculo'!I431+'Memoria de calculo'!I484</f>
        <v>21</v>
      </c>
      <c r="F44" s="35" t="s">
        <v>37</v>
      </c>
      <c r="G44" s="38">
        <v>1339.79</v>
      </c>
      <c r="H44" s="38">
        <f>G44*H$5</f>
        <v>1655.0425870000001</v>
      </c>
      <c r="I44" s="4">
        <f>H44*E44</f>
        <v>34755.894327000002</v>
      </c>
      <c r="J44" s="3"/>
    </row>
    <row r="45" spans="1:10" x14ac:dyDescent="0.25">
      <c r="A45" s="102"/>
      <c r="B45" s="103"/>
      <c r="C45" s="103"/>
      <c r="D45" s="103"/>
      <c r="E45" s="103"/>
      <c r="F45" s="103"/>
      <c r="G45" s="103"/>
      <c r="H45" s="103"/>
      <c r="I45" s="104"/>
      <c r="J45" s="3"/>
    </row>
    <row r="46" spans="1:10" ht="25.5" x14ac:dyDescent="0.25">
      <c r="A46" s="35" t="s">
        <v>38</v>
      </c>
      <c r="B46" s="35" t="s">
        <v>56</v>
      </c>
      <c r="C46" s="35" t="s">
        <v>66</v>
      </c>
      <c r="D46" s="40" t="s">
        <v>39</v>
      </c>
      <c r="E46" s="37">
        <f>'Memoria de calculo'!I72+'Memoria de calculo'!I141+'Memoria de calculo'!I212+'Memoria de calculo'!I264+'Memoria de calculo'!I316+'Memoria de calculo'!I368+'Memoria de calculo'!I437+'Memoria de calculo'!I492</f>
        <v>13.9175</v>
      </c>
      <c r="F46" s="35" t="s">
        <v>16</v>
      </c>
      <c r="G46" s="38">
        <v>1716.88</v>
      </c>
      <c r="H46" s="38">
        <f>G46*H$5</f>
        <v>2120.8618640000004</v>
      </c>
      <c r="I46" s="4">
        <f>H46*E46</f>
        <v>29517.094992220005</v>
      </c>
      <c r="J46" s="3"/>
    </row>
    <row r="47" spans="1:10" x14ac:dyDescent="0.25">
      <c r="A47" s="60"/>
      <c r="B47" s="67"/>
      <c r="C47" s="67"/>
      <c r="D47" s="68"/>
      <c r="E47" s="69"/>
      <c r="F47" s="67"/>
      <c r="G47" s="70"/>
      <c r="H47" s="71"/>
      <c r="I47" s="4"/>
      <c r="J47" s="3"/>
    </row>
    <row r="48" spans="1:10" x14ac:dyDescent="0.25">
      <c r="A48" s="35" t="s">
        <v>107</v>
      </c>
      <c r="B48" s="35" t="s">
        <v>56</v>
      </c>
      <c r="C48" s="35" t="s">
        <v>110</v>
      </c>
      <c r="D48" s="40" t="s">
        <v>111</v>
      </c>
      <c r="E48" s="37">
        <f>'Memoria de calculo'!I145</f>
        <v>10</v>
      </c>
      <c r="F48" s="35" t="s">
        <v>109</v>
      </c>
      <c r="G48" s="38">
        <v>74.75</v>
      </c>
      <c r="H48" s="38">
        <f>G48*H5</f>
        <v>92.338675000000009</v>
      </c>
      <c r="I48" s="4">
        <f>E48*H48</f>
        <v>923.38675000000012</v>
      </c>
      <c r="J48" s="3"/>
    </row>
    <row r="49" spans="1:10" x14ac:dyDescent="0.25">
      <c r="A49" s="120" t="s">
        <v>20</v>
      </c>
      <c r="B49" s="121"/>
      <c r="C49" s="121"/>
      <c r="D49" s="121"/>
      <c r="E49" s="121"/>
      <c r="F49" s="121"/>
      <c r="G49" s="121"/>
      <c r="H49" s="122"/>
      <c r="I49" s="48">
        <f>SUM(I42:I48)</f>
        <v>91342.923634820007</v>
      </c>
      <c r="J49" s="3"/>
    </row>
    <row r="50" spans="1:10" x14ac:dyDescent="0.25">
      <c r="A50" s="49">
        <v>6</v>
      </c>
      <c r="B50" s="49"/>
      <c r="C50" s="49"/>
      <c r="D50" s="49" t="s">
        <v>48</v>
      </c>
      <c r="E50" s="50"/>
      <c r="F50" s="51"/>
      <c r="G50" s="52"/>
      <c r="H50" s="52"/>
      <c r="I50" s="53"/>
      <c r="J50" s="3"/>
    </row>
    <row r="51" spans="1:10" ht="25.5" x14ac:dyDescent="0.25">
      <c r="A51" s="35" t="s">
        <v>53</v>
      </c>
      <c r="B51" s="35" t="s">
        <v>56</v>
      </c>
      <c r="C51" s="35" t="s">
        <v>67</v>
      </c>
      <c r="D51" s="40" t="s">
        <v>155</v>
      </c>
      <c r="E51" s="37">
        <f>'Memoria de calculo'!I77+'Memoria de calculo'!I150+'Memoria de calculo'!I217+'Memoria de calculo'!I269+'Memoria de calculo'!I321+'Memoria de calculo'!I373+'Memoria de calculo'!I442+'Memoria de calculo'!I497</f>
        <v>18211.405600000002</v>
      </c>
      <c r="F51" s="35" t="s">
        <v>16</v>
      </c>
      <c r="G51" s="38">
        <v>0.25</v>
      </c>
      <c r="H51" s="38">
        <f>G51*H$5</f>
        <v>0.30882500000000002</v>
      </c>
      <c r="I51" s="4">
        <f>H51*E51</f>
        <v>5624.137334420001</v>
      </c>
      <c r="J51" s="3"/>
    </row>
    <row r="52" spans="1:10" x14ac:dyDescent="0.25">
      <c r="A52" s="120" t="s">
        <v>20</v>
      </c>
      <c r="B52" s="121"/>
      <c r="C52" s="121"/>
      <c r="D52" s="121"/>
      <c r="E52" s="121"/>
      <c r="F52" s="121"/>
      <c r="G52" s="121"/>
      <c r="H52" s="122"/>
      <c r="I52" s="48">
        <f>I51</f>
        <v>5624.137334420001</v>
      </c>
      <c r="J52" s="3"/>
    </row>
    <row r="53" spans="1:10" x14ac:dyDescent="0.25">
      <c r="A53" s="123"/>
      <c r="B53" s="124"/>
      <c r="C53" s="124"/>
      <c r="D53" s="124"/>
      <c r="E53" s="124"/>
      <c r="F53" s="124"/>
      <c r="G53" s="124"/>
      <c r="H53" s="124"/>
      <c r="I53" s="125"/>
      <c r="J53" s="3"/>
    </row>
    <row r="54" spans="1:10" x14ac:dyDescent="0.25">
      <c r="A54" s="117" t="s">
        <v>45</v>
      </c>
      <c r="B54" s="118"/>
      <c r="C54" s="118"/>
      <c r="D54" s="118"/>
      <c r="E54" s="118"/>
      <c r="F54" s="118"/>
      <c r="G54" s="118"/>
      <c r="H54" s="119"/>
      <c r="I54" s="54">
        <f>I49+I40+I37+I21+I16+I52</f>
        <v>1781547.883167593</v>
      </c>
      <c r="J54" s="3"/>
    </row>
    <row r="55" spans="1:10" x14ac:dyDescent="0.25">
      <c r="A55" s="6"/>
      <c r="B55" s="30"/>
      <c r="C55" s="30"/>
      <c r="D55" s="7"/>
      <c r="E55" s="8"/>
      <c r="F55" s="7"/>
      <c r="G55" s="7"/>
      <c r="H55" s="7"/>
      <c r="I55" s="9"/>
      <c r="J55" s="3"/>
    </row>
    <row r="56" spans="1:10" x14ac:dyDescent="0.25">
      <c r="A56" s="3"/>
      <c r="B56" s="10"/>
      <c r="C56" s="10"/>
      <c r="D56" s="3"/>
      <c r="E56" s="11"/>
      <c r="F56" s="3"/>
      <c r="G56" s="3"/>
      <c r="H56" s="3"/>
      <c r="I56" s="12"/>
      <c r="J56" s="3"/>
    </row>
    <row r="57" spans="1:10" x14ac:dyDescent="0.25">
      <c r="A57" s="3"/>
      <c r="B57" s="10"/>
      <c r="C57" s="10"/>
      <c r="D57" s="3"/>
      <c r="E57" s="113" t="s">
        <v>172</v>
      </c>
      <c r="F57" s="113"/>
      <c r="G57" s="113"/>
      <c r="H57" s="113"/>
      <c r="I57" s="12"/>
      <c r="J57" s="3"/>
    </row>
    <row r="58" spans="1:10" x14ac:dyDescent="0.25">
      <c r="A58" s="3"/>
      <c r="B58" s="10"/>
      <c r="C58" s="10"/>
      <c r="D58" s="3"/>
      <c r="E58" s="114" t="s">
        <v>77</v>
      </c>
      <c r="F58" s="114"/>
      <c r="G58" s="114"/>
      <c r="H58" s="114"/>
      <c r="I58" s="12"/>
      <c r="J58" s="3"/>
    </row>
    <row r="59" spans="1:10" x14ac:dyDescent="0.25">
      <c r="A59" s="3"/>
      <c r="B59" s="10"/>
      <c r="C59" s="10"/>
      <c r="D59" s="3"/>
      <c r="E59" s="115" t="s">
        <v>78</v>
      </c>
      <c r="F59" s="115"/>
      <c r="G59" s="115"/>
      <c r="H59" s="115"/>
      <c r="I59" s="12"/>
      <c r="J59" s="3"/>
    </row>
    <row r="60" spans="1:10" x14ac:dyDescent="0.25">
      <c r="A60" s="3"/>
      <c r="B60" s="10"/>
      <c r="C60" s="10"/>
      <c r="D60" s="3"/>
      <c r="E60" s="11"/>
      <c r="F60" s="3"/>
      <c r="G60" s="3"/>
      <c r="H60" s="3"/>
      <c r="I60" s="12"/>
      <c r="J60" s="3"/>
    </row>
    <row r="61" spans="1:10" x14ac:dyDescent="0.25">
      <c r="A61" s="3"/>
      <c r="B61" s="10"/>
      <c r="C61" s="10"/>
      <c r="D61" s="3"/>
      <c r="E61" s="11"/>
      <c r="F61" s="3"/>
      <c r="G61" s="3"/>
      <c r="H61" s="3"/>
      <c r="I61" s="12"/>
      <c r="J61" s="3"/>
    </row>
    <row r="62" spans="1:10" x14ac:dyDescent="0.25">
      <c r="A62" s="3"/>
      <c r="B62" s="10"/>
      <c r="C62" s="10"/>
      <c r="D62" s="3"/>
      <c r="E62" s="11"/>
      <c r="F62" s="3"/>
      <c r="G62" s="3"/>
      <c r="H62" s="3"/>
      <c r="I62" s="12"/>
      <c r="J62" s="3"/>
    </row>
    <row r="63" spans="1:10" x14ac:dyDescent="0.25">
      <c r="A63" s="3"/>
      <c r="B63" s="10"/>
      <c r="C63" s="10"/>
      <c r="D63" s="3"/>
      <c r="E63" s="11"/>
      <c r="F63" s="3"/>
      <c r="G63" s="3"/>
      <c r="H63" s="3"/>
      <c r="I63" s="12"/>
      <c r="J63" s="3"/>
    </row>
    <row r="64" spans="1:10" x14ac:dyDescent="0.25">
      <c r="A64" s="3"/>
      <c r="B64" s="10"/>
      <c r="C64" s="10"/>
      <c r="D64" s="3"/>
      <c r="E64" s="11"/>
      <c r="F64" s="3"/>
      <c r="G64" s="3"/>
      <c r="H64" s="3"/>
      <c r="I64" s="12"/>
      <c r="J64" s="3"/>
    </row>
    <row r="65" spans="1:10" x14ac:dyDescent="0.25">
      <c r="A65" s="3"/>
      <c r="B65" s="10"/>
      <c r="C65" s="10"/>
      <c r="D65" s="3"/>
      <c r="E65" s="11"/>
      <c r="F65" s="3"/>
      <c r="G65" s="3"/>
      <c r="H65" s="3"/>
      <c r="I65" s="12"/>
      <c r="J65" s="3"/>
    </row>
    <row r="66" spans="1:10" x14ac:dyDescent="0.25">
      <c r="A66" s="3"/>
      <c r="B66" s="10"/>
      <c r="C66" s="10"/>
      <c r="D66" s="3"/>
      <c r="E66" s="11"/>
      <c r="F66" s="3"/>
      <c r="G66" s="3"/>
      <c r="H66" s="3"/>
      <c r="I66" s="12"/>
      <c r="J66" s="3"/>
    </row>
    <row r="67" spans="1:10" x14ac:dyDescent="0.25">
      <c r="A67" s="3"/>
      <c r="B67" s="10"/>
      <c r="C67" s="10"/>
      <c r="D67" s="3"/>
      <c r="E67" s="11"/>
      <c r="F67" s="3"/>
      <c r="G67" s="3"/>
      <c r="H67" s="3"/>
      <c r="I67" s="12"/>
      <c r="J67" s="3"/>
    </row>
    <row r="68" spans="1:10" x14ac:dyDescent="0.25">
      <c r="A68" s="3"/>
      <c r="B68" s="10"/>
      <c r="C68" s="10"/>
      <c r="D68" s="3"/>
      <c r="E68" s="11"/>
      <c r="F68" s="3"/>
      <c r="G68" s="3"/>
      <c r="H68" s="3"/>
      <c r="I68" s="12"/>
      <c r="J68" s="3"/>
    </row>
    <row r="69" spans="1:10" x14ac:dyDescent="0.25">
      <c r="A69" s="3"/>
      <c r="B69" s="10"/>
      <c r="C69" s="10"/>
      <c r="D69" s="3"/>
      <c r="E69" s="11"/>
      <c r="F69" s="3"/>
      <c r="G69" s="3"/>
      <c r="H69" s="3"/>
      <c r="I69" s="12"/>
      <c r="J69" s="3"/>
    </row>
    <row r="70" spans="1:10" x14ac:dyDescent="0.25">
      <c r="A70" s="3"/>
      <c r="B70" s="10"/>
      <c r="C70" s="10"/>
      <c r="D70" s="3"/>
      <c r="E70" s="11"/>
      <c r="F70" s="3"/>
      <c r="G70" s="3"/>
      <c r="H70" s="3"/>
      <c r="I70" s="12"/>
      <c r="J70" s="3"/>
    </row>
    <row r="71" spans="1:10" x14ac:dyDescent="0.25">
      <c r="A71" s="3"/>
      <c r="B71" s="10"/>
      <c r="C71" s="10"/>
      <c r="D71" s="3"/>
      <c r="E71" s="11"/>
      <c r="F71" s="3"/>
      <c r="G71" s="3"/>
      <c r="H71" s="3"/>
      <c r="I71" s="12"/>
      <c r="J71" s="3"/>
    </row>
    <row r="72" spans="1:10" x14ac:dyDescent="0.25">
      <c r="A72" s="3"/>
      <c r="B72" s="10"/>
      <c r="C72" s="10"/>
      <c r="D72" s="3"/>
      <c r="E72" s="11"/>
      <c r="F72" s="3"/>
      <c r="G72" s="3"/>
      <c r="H72" s="3"/>
      <c r="I72" s="12"/>
      <c r="J72" s="3"/>
    </row>
    <row r="73" spans="1:10" x14ac:dyDescent="0.25">
      <c r="A73" s="3"/>
      <c r="B73" s="10"/>
      <c r="C73" s="10"/>
      <c r="D73" s="3"/>
      <c r="E73" s="11"/>
      <c r="F73" s="3"/>
      <c r="G73" s="3"/>
      <c r="H73" s="3"/>
      <c r="I73" s="12"/>
      <c r="J73" s="3"/>
    </row>
    <row r="74" spans="1:10" x14ac:dyDescent="0.25">
      <c r="A74" s="3"/>
      <c r="B74" s="10"/>
      <c r="C74" s="10"/>
      <c r="D74" s="3"/>
      <c r="E74" s="11"/>
      <c r="F74" s="3"/>
      <c r="G74" s="3"/>
      <c r="H74" s="3"/>
      <c r="I74" s="12"/>
      <c r="J74" s="3"/>
    </row>
    <row r="75" spans="1:10" x14ac:dyDescent="0.25">
      <c r="A75" s="3"/>
      <c r="B75" s="10"/>
      <c r="C75" s="10"/>
      <c r="D75" s="3"/>
      <c r="E75" s="11"/>
      <c r="F75" s="3"/>
      <c r="G75" s="3"/>
      <c r="H75" s="3"/>
      <c r="I75" s="12"/>
      <c r="J75" s="3"/>
    </row>
    <row r="76" spans="1:10" x14ac:dyDescent="0.25">
      <c r="A76" s="3"/>
      <c r="B76" s="10"/>
      <c r="C76" s="10"/>
      <c r="D76" s="3"/>
      <c r="E76" s="11"/>
      <c r="F76" s="3"/>
      <c r="G76" s="3"/>
      <c r="H76" s="3"/>
      <c r="I76" s="12"/>
      <c r="J76" s="3"/>
    </row>
    <row r="77" spans="1:10" x14ac:dyDescent="0.25">
      <c r="A77" s="3"/>
      <c r="B77" s="10"/>
      <c r="C77" s="10"/>
      <c r="D77" s="3"/>
      <c r="E77" s="11"/>
      <c r="F77" s="3"/>
      <c r="G77" s="3"/>
      <c r="H77" s="3"/>
      <c r="I77" s="12"/>
      <c r="J77" s="3"/>
    </row>
    <row r="78" spans="1:10" x14ac:dyDescent="0.25">
      <c r="A78" s="3"/>
      <c r="B78" s="10"/>
      <c r="C78" s="10"/>
      <c r="D78" s="3"/>
      <c r="E78" s="11"/>
      <c r="F78" s="3"/>
      <c r="G78" s="3"/>
      <c r="H78" s="3"/>
      <c r="I78" s="12"/>
      <c r="J78" s="3"/>
    </row>
    <row r="79" spans="1:10" x14ac:dyDescent="0.25">
      <c r="A79" s="3"/>
      <c r="B79" s="10"/>
      <c r="C79" s="10"/>
      <c r="D79" s="3"/>
      <c r="E79" s="11"/>
      <c r="F79" s="3"/>
      <c r="G79" s="3"/>
      <c r="H79" s="3"/>
      <c r="I79" s="12"/>
      <c r="J79" s="3"/>
    </row>
    <row r="80" spans="1:10" x14ac:dyDescent="0.25">
      <c r="A80" s="3"/>
      <c r="B80" s="10"/>
      <c r="C80" s="10"/>
      <c r="D80" s="3"/>
      <c r="E80" s="11"/>
      <c r="F80" s="3"/>
      <c r="G80" s="3"/>
      <c r="H80" s="3"/>
      <c r="I80" s="12"/>
    </row>
    <row r="81" spans="1:9" x14ac:dyDescent="0.25">
      <c r="A81" s="3"/>
      <c r="B81" s="10"/>
      <c r="C81" s="10"/>
      <c r="D81" s="3"/>
      <c r="E81" s="11"/>
      <c r="F81" s="3"/>
      <c r="G81" s="3"/>
      <c r="H81" s="3"/>
      <c r="I81" s="12"/>
    </row>
    <row r="82" spans="1:9" x14ac:dyDescent="0.25">
      <c r="A82" s="3"/>
      <c r="B82" s="10"/>
      <c r="C82" s="10"/>
      <c r="D82" s="3"/>
      <c r="E82" s="11"/>
      <c r="F82" s="3"/>
      <c r="G82" s="3"/>
      <c r="H82" s="3"/>
      <c r="I82" s="12"/>
    </row>
    <row r="83" spans="1:9" x14ac:dyDescent="0.25">
      <c r="A83" s="3"/>
      <c r="B83" s="10"/>
      <c r="C83" s="10"/>
      <c r="D83" s="3"/>
      <c r="E83" s="11"/>
      <c r="F83" s="3"/>
      <c r="G83" s="3"/>
      <c r="H83" s="3"/>
      <c r="I83" s="12"/>
    </row>
    <row r="84" spans="1:9" x14ac:dyDescent="0.25">
      <c r="A84" s="3"/>
      <c r="B84" s="10"/>
      <c r="C84" s="10"/>
      <c r="D84" s="3"/>
      <c r="E84" s="11"/>
      <c r="F84" s="3"/>
      <c r="G84" s="3"/>
      <c r="H84" s="3"/>
      <c r="I84" s="12"/>
    </row>
    <row r="85" spans="1:9" x14ac:dyDescent="0.25">
      <c r="A85" s="3"/>
      <c r="B85" s="10"/>
      <c r="C85" s="10"/>
      <c r="D85" s="3"/>
      <c r="E85" s="11"/>
      <c r="F85" s="3"/>
      <c r="G85" s="3"/>
      <c r="H85" s="3"/>
      <c r="I85" s="12"/>
    </row>
    <row r="86" spans="1:9" x14ac:dyDescent="0.25">
      <c r="A86" s="3"/>
      <c r="B86" s="10"/>
      <c r="C86" s="10"/>
      <c r="D86" s="3"/>
      <c r="E86" s="11"/>
      <c r="F86" s="3"/>
      <c r="G86" s="3"/>
      <c r="H86" s="3"/>
      <c r="I86" s="12"/>
    </row>
    <row r="87" spans="1:9" x14ac:dyDescent="0.25">
      <c r="A87" s="3"/>
      <c r="B87" s="10"/>
      <c r="C87" s="10"/>
      <c r="D87" s="3"/>
      <c r="E87" s="11"/>
      <c r="F87" s="3"/>
      <c r="G87" s="3"/>
      <c r="H87" s="3"/>
      <c r="I87" s="12"/>
    </row>
    <row r="88" spans="1:9" x14ac:dyDescent="0.25">
      <c r="A88" s="3"/>
      <c r="B88" s="10"/>
      <c r="C88" s="10"/>
      <c r="D88" s="3"/>
      <c r="E88" s="11"/>
      <c r="F88" s="3"/>
      <c r="G88" s="3"/>
      <c r="H88" s="3"/>
      <c r="I88" s="12"/>
    </row>
    <row r="89" spans="1:9" x14ac:dyDescent="0.25">
      <c r="A89" s="3"/>
      <c r="B89" s="10"/>
      <c r="C89" s="10"/>
      <c r="D89" s="3"/>
      <c r="E89" s="11"/>
      <c r="F89" s="3"/>
      <c r="G89" s="3"/>
      <c r="H89" s="3"/>
      <c r="I89" s="12"/>
    </row>
    <row r="90" spans="1:9" x14ac:dyDescent="0.25">
      <c r="A90" s="3"/>
      <c r="B90" s="10"/>
      <c r="C90" s="10"/>
      <c r="D90" s="3"/>
      <c r="E90" s="11"/>
      <c r="F90" s="3"/>
      <c r="G90" s="3"/>
      <c r="H90" s="3"/>
      <c r="I90" s="12"/>
    </row>
    <row r="91" spans="1:9" x14ac:dyDescent="0.25">
      <c r="A91" s="3"/>
      <c r="B91" s="10"/>
      <c r="C91" s="10"/>
      <c r="D91" s="3"/>
      <c r="E91" s="11"/>
      <c r="F91" s="3"/>
      <c r="G91" s="3"/>
      <c r="H91" s="3"/>
      <c r="I91" s="12"/>
    </row>
    <row r="92" spans="1:9" x14ac:dyDescent="0.25">
      <c r="A92" s="3"/>
      <c r="B92" s="10"/>
      <c r="C92" s="10"/>
      <c r="D92" s="3"/>
      <c r="E92" s="11"/>
      <c r="F92" s="3"/>
      <c r="G92" s="3"/>
      <c r="H92" s="3"/>
      <c r="I92" s="12"/>
    </row>
    <row r="93" spans="1:9" x14ac:dyDescent="0.25">
      <c r="A93" s="3"/>
      <c r="B93" s="10"/>
      <c r="C93" s="10"/>
      <c r="D93" s="3"/>
      <c r="E93" s="11"/>
      <c r="F93" s="3"/>
      <c r="G93" s="3"/>
      <c r="H93" s="3"/>
      <c r="I93" s="12"/>
    </row>
    <row r="94" spans="1:9" x14ac:dyDescent="0.25">
      <c r="A94" s="3"/>
      <c r="B94" s="10"/>
      <c r="C94" s="10"/>
      <c r="D94" s="3"/>
      <c r="E94" s="11"/>
      <c r="F94" s="3"/>
      <c r="G94" s="3"/>
      <c r="H94" s="3"/>
      <c r="I94" s="12"/>
    </row>
    <row r="95" spans="1:9" x14ac:dyDescent="0.25">
      <c r="A95" s="3"/>
      <c r="B95" s="10"/>
      <c r="C95" s="10"/>
      <c r="D95" s="3"/>
      <c r="E95" s="11"/>
      <c r="F95" s="3"/>
      <c r="G95" s="3"/>
      <c r="H95" s="3"/>
      <c r="I95" s="12"/>
    </row>
    <row r="96" spans="1:9" x14ac:dyDescent="0.25">
      <c r="A96" s="3"/>
      <c r="B96" s="10"/>
      <c r="C96" s="10"/>
      <c r="D96" s="3"/>
      <c r="E96" s="11"/>
      <c r="F96" s="3"/>
      <c r="G96" s="3"/>
      <c r="H96" s="3"/>
      <c r="I96" s="12"/>
    </row>
    <row r="97" spans="1:9" x14ac:dyDescent="0.25">
      <c r="A97" s="3"/>
      <c r="B97" s="10"/>
      <c r="C97" s="10"/>
      <c r="D97" s="3"/>
      <c r="E97" s="11"/>
      <c r="F97" s="3"/>
      <c r="G97" s="3"/>
      <c r="H97" s="3"/>
      <c r="I97" s="12"/>
    </row>
    <row r="98" spans="1:9" x14ac:dyDescent="0.25">
      <c r="A98" s="3"/>
      <c r="B98" s="10"/>
      <c r="C98" s="10"/>
      <c r="D98" s="3"/>
      <c r="E98" s="11"/>
      <c r="F98" s="3"/>
      <c r="G98" s="3"/>
      <c r="H98" s="3"/>
      <c r="I98" s="12"/>
    </row>
    <row r="99" spans="1:9" x14ac:dyDescent="0.25">
      <c r="A99" s="3"/>
      <c r="B99" s="10"/>
      <c r="C99" s="10"/>
      <c r="D99" s="3"/>
      <c r="E99" s="11"/>
      <c r="F99" s="3"/>
      <c r="G99" s="3"/>
      <c r="H99" s="3"/>
      <c r="I99" s="12"/>
    </row>
    <row r="100" spans="1:9" x14ac:dyDescent="0.25">
      <c r="A100" s="3"/>
      <c r="B100" s="10"/>
      <c r="C100" s="10"/>
      <c r="D100" s="3"/>
      <c r="E100" s="11"/>
      <c r="F100" s="3"/>
      <c r="G100" s="3"/>
      <c r="H100" s="3"/>
      <c r="I100" s="12"/>
    </row>
    <row r="101" spans="1:9" x14ac:dyDescent="0.25">
      <c r="A101" s="3"/>
      <c r="B101" s="10"/>
      <c r="C101" s="10"/>
      <c r="D101" s="3"/>
      <c r="E101" s="11"/>
      <c r="F101" s="3"/>
      <c r="G101" s="3"/>
      <c r="H101" s="3"/>
      <c r="I101" s="12"/>
    </row>
    <row r="102" spans="1:9" x14ac:dyDescent="0.25">
      <c r="A102" s="3"/>
      <c r="B102" s="10"/>
      <c r="C102" s="10"/>
      <c r="D102" s="3"/>
      <c r="E102" s="11"/>
      <c r="F102" s="3"/>
      <c r="G102" s="3"/>
      <c r="H102" s="3"/>
      <c r="I102" s="12"/>
    </row>
    <row r="103" spans="1:9" x14ac:dyDescent="0.25">
      <c r="A103" s="3"/>
      <c r="B103" s="10"/>
      <c r="C103" s="10"/>
      <c r="D103" s="3"/>
      <c r="E103" s="11"/>
      <c r="F103" s="3"/>
      <c r="G103" s="3"/>
      <c r="H103" s="3"/>
      <c r="I103" s="12"/>
    </row>
    <row r="104" spans="1:9" x14ac:dyDescent="0.25">
      <c r="A104" s="3"/>
      <c r="B104" s="10"/>
      <c r="C104" s="10"/>
      <c r="D104" s="3"/>
      <c r="E104" s="11"/>
      <c r="F104" s="3"/>
      <c r="G104" s="3"/>
      <c r="H104" s="3"/>
      <c r="I104" s="12"/>
    </row>
    <row r="105" spans="1:9" x14ac:dyDescent="0.25">
      <c r="A105" s="3"/>
      <c r="B105" s="10"/>
      <c r="C105" s="10"/>
      <c r="D105" s="3"/>
      <c r="E105" s="11"/>
      <c r="F105" s="3"/>
      <c r="G105" s="3"/>
      <c r="H105" s="3"/>
      <c r="I105" s="12"/>
    </row>
    <row r="106" spans="1:9" x14ac:dyDescent="0.25">
      <c r="A106" s="3"/>
      <c r="B106" s="10"/>
      <c r="C106" s="10"/>
      <c r="D106" s="3"/>
      <c r="E106" s="11"/>
      <c r="F106" s="3"/>
      <c r="G106" s="3"/>
      <c r="H106" s="3"/>
      <c r="I106" s="12"/>
    </row>
    <row r="107" spans="1:9" x14ac:dyDescent="0.25">
      <c r="A107" s="3"/>
      <c r="B107" s="10"/>
      <c r="C107" s="10"/>
      <c r="D107" s="3"/>
      <c r="E107" s="11"/>
      <c r="F107" s="3"/>
      <c r="G107" s="3"/>
      <c r="H107" s="3"/>
      <c r="I107" s="12"/>
    </row>
    <row r="108" spans="1:9" x14ac:dyDescent="0.25">
      <c r="A108" s="3"/>
      <c r="B108" s="10"/>
      <c r="C108" s="10"/>
      <c r="D108" s="3"/>
      <c r="E108" s="11"/>
      <c r="F108" s="3"/>
      <c r="G108" s="3"/>
      <c r="H108" s="3"/>
      <c r="I108" s="12"/>
    </row>
    <row r="109" spans="1:9" x14ac:dyDescent="0.25">
      <c r="A109" s="3"/>
      <c r="B109" s="10"/>
      <c r="C109" s="10"/>
      <c r="D109" s="3"/>
      <c r="E109" s="11"/>
      <c r="F109" s="3"/>
      <c r="G109" s="3"/>
      <c r="H109" s="3"/>
      <c r="I109" s="12"/>
    </row>
    <row r="110" spans="1:9" x14ac:dyDescent="0.25">
      <c r="A110" s="3"/>
      <c r="B110" s="10"/>
      <c r="C110" s="10"/>
      <c r="D110" s="3"/>
      <c r="E110" s="11"/>
      <c r="F110" s="3"/>
      <c r="G110" s="3"/>
      <c r="H110" s="3"/>
      <c r="I110" s="12"/>
    </row>
    <row r="111" spans="1:9" x14ac:dyDescent="0.25">
      <c r="A111" s="3"/>
      <c r="B111" s="10"/>
      <c r="C111" s="10"/>
      <c r="D111" s="3"/>
      <c r="E111" s="11"/>
      <c r="F111" s="3"/>
      <c r="G111" s="3"/>
      <c r="H111" s="3"/>
      <c r="I111" s="12"/>
    </row>
    <row r="112" spans="1:9" x14ac:dyDescent="0.25">
      <c r="A112" s="3"/>
      <c r="B112" s="10"/>
      <c r="C112" s="10"/>
      <c r="D112" s="3"/>
      <c r="E112" s="11"/>
      <c r="F112" s="3"/>
      <c r="G112" s="3"/>
      <c r="H112" s="3"/>
      <c r="I112" s="12"/>
    </row>
    <row r="113" spans="1:9" x14ac:dyDescent="0.25">
      <c r="A113" s="3"/>
      <c r="B113" s="10"/>
      <c r="C113" s="10"/>
      <c r="D113" s="3"/>
      <c r="E113" s="11"/>
      <c r="F113" s="3"/>
      <c r="G113" s="3"/>
      <c r="H113" s="3"/>
      <c r="I113" s="12"/>
    </row>
    <row r="114" spans="1:9" x14ac:dyDescent="0.25">
      <c r="A114" s="3"/>
      <c r="B114" s="10"/>
      <c r="C114" s="10"/>
      <c r="D114" s="3"/>
      <c r="E114" s="11"/>
      <c r="F114" s="3"/>
      <c r="G114" s="3"/>
      <c r="H114" s="3"/>
      <c r="I114" s="12"/>
    </row>
    <row r="115" spans="1:9" x14ac:dyDescent="0.25">
      <c r="A115" s="3"/>
      <c r="B115" s="10"/>
      <c r="C115" s="10"/>
      <c r="D115" s="3"/>
      <c r="E115" s="11"/>
      <c r="F115" s="3"/>
      <c r="G115" s="3"/>
      <c r="H115" s="3"/>
      <c r="I115" s="12"/>
    </row>
    <row r="116" spans="1:9" x14ac:dyDescent="0.25">
      <c r="A116" s="3"/>
      <c r="B116" s="10"/>
      <c r="C116" s="10"/>
      <c r="D116" s="3"/>
      <c r="E116" s="11"/>
      <c r="F116" s="3"/>
      <c r="G116" s="3"/>
      <c r="H116" s="3"/>
      <c r="I116" s="12"/>
    </row>
    <row r="117" spans="1:9" x14ac:dyDescent="0.25">
      <c r="A117" s="3"/>
      <c r="B117" s="10"/>
      <c r="C117" s="10"/>
      <c r="D117" s="3"/>
      <c r="E117" s="11"/>
      <c r="F117" s="3"/>
      <c r="G117" s="3"/>
      <c r="H117" s="3"/>
      <c r="I117" s="12"/>
    </row>
    <row r="118" spans="1:9" x14ac:dyDescent="0.25">
      <c r="A118" s="3"/>
      <c r="B118" s="10"/>
      <c r="C118" s="10"/>
      <c r="D118" s="3"/>
      <c r="E118" s="11"/>
      <c r="F118" s="3"/>
      <c r="G118" s="3"/>
      <c r="H118" s="3"/>
      <c r="I118" s="12"/>
    </row>
    <row r="119" spans="1:9" x14ac:dyDescent="0.25">
      <c r="A119" s="3"/>
      <c r="B119" s="10"/>
      <c r="C119" s="10"/>
      <c r="D119" s="3"/>
      <c r="E119" s="11"/>
      <c r="F119" s="3"/>
      <c r="G119" s="3"/>
      <c r="H119" s="3"/>
      <c r="I119" s="12"/>
    </row>
    <row r="120" spans="1:9" x14ac:dyDescent="0.25">
      <c r="A120" s="3"/>
      <c r="B120" s="10"/>
      <c r="C120" s="10"/>
      <c r="D120" s="3"/>
      <c r="E120" s="11"/>
      <c r="F120" s="3"/>
      <c r="G120" s="3"/>
      <c r="H120" s="3"/>
      <c r="I120" s="12"/>
    </row>
    <row r="121" spans="1:9" x14ac:dyDescent="0.25">
      <c r="A121" s="3"/>
      <c r="B121" s="10"/>
      <c r="C121" s="10"/>
      <c r="D121" s="3"/>
      <c r="E121" s="11"/>
      <c r="F121" s="3"/>
      <c r="G121" s="3"/>
      <c r="H121" s="3"/>
      <c r="I121" s="12"/>
    </row>
    <row r="122" spans="1:9" x14ac:dyDescent="0.25">
      <c r="A122" s="3"/>
      <c r="B122" s="10"/>
      <c r="C122" s="10"/>
      <c r="D122" s="3"/>
      <c r="E122" s="11"/>
      <c r="F122" s="3"/>
      <c r="G122" s="3"/>
      <c r="H122" s="3"/>
      <c r="I122" s="12"/>
    </row>
    <row r="123" spans="1:9" x14ac:dyDescent="0.25">
      <c r="A123" s="3"/>
      <c r="B123" s="10"/>
      <c r="C123" s="10"/>
      <c r="D123" s="3"/>
      <c r="E123" s="11"/>
      <c r="F123" s="3"/>
      <c r="G123" s="3"/>
      <c r="H123" s="3"/>
      <c r="I123" s="12"/>
    </row>
    <row r="124" spans="1:9" x14ac:dyDescent="0.25">
      <c r="A124" s="3"/>
      <c r="B124" s="10"/>
      <c r="C124" s="10"/>
      <c r="D124" s="3"/>
      <c r="E124" s="11"/>
      <c r="F124" s="3"/>
      <c r="G124" s="3"/>
      <c r="H124" s="3"/>
      <c r="I124" s="12"/>
    </row>
    <row r="125" spans="1:9" x14ac:dyDescent="0.25">
      <c r="A125" s="3"/>
      <c r="B125" s="10"/>
      <c r="C125" s="10"/>
      <c r="D125" s="3"/>
      <c r="E125" s="11"/>
      <c r="F125" s="3"/>
      <c r="G125" s="3"/>
      <c r="H125" s="3"/>
      <c r="I125" s="12"/>
    </row>
    <row r="126" spans="1:9" x14ac:dyDescent="0.25">
      <c r="A126" s="3"/>
      <c r="B126" s="10"/>
      <c r="C126" s="10"/>
      <c r="D126" s="3"/>
      <c r="E126" s="11"/>
      <c r="F126" s="3"/>
      <c r="G126" s="3"/>
      <c r="H126" s="3"/>
      <c r="I126" s="12"/>
    </row>
    <row r="127" spans="1:9" x14ac:dyDescent="0.25">
      <c r="A127" s="3"/>
      <c r="B127" s="10"/>
      <c r="C127" s="10"/>
      <c r="D127" s="3"/>
      <c r="E127" s="11"/>
      <c r="F127" s="3"/>
      <c r="G127" s="3"/>
      <c r="H127" s="3"/>
      <c r="I127" s="12"/>
    </row>
    <row r="128" spans="1:9" x14ac:dyDescent="0.25">
      <c r="A128" s="3"/>
      <c r="B128" s="10"/>
      <c r="C128" s="10"/>
      <c r="D128" s="3"/>
      <c r="E128" s="11"/>
      <c r="F128" s="3"/>
      <c r="G128" s="3"/>
      <c r="H128" s="3"/>
      <c r="I128" s="12"/>
    </row>
    <row r="129" spans="1:9" x14ac:dyDescent="0.25">
      <c r="A129" s="3"/>
      <c r="B129" s="10"/>
      <c r="C129" s="10"/>
      <c r="D129" s="3"/>
      <c r="E129" s="11"/>
      <c r="F129" s="3"/>
      <c r="G129" s="3"/>
      <c r="H129" s="3"/>
      <c r="I129" s="12"/>
    </row>
    <row r="130" spans="1:9" x14ac:dyDescent="0.25">
      <c r="A130" s="3"/>
      <c r="B130" s="10"/>
      <c r="C130" s="10"/>
      <c r="D130" s="3"/>
      <c r="E130" s="11"/>
      <c r="F130" s="3"/>
      <c r="G130" s="3"/>
      <c r="H130" s="3"/>
      <c r="I130" s="12"/>
    </row>
  </sheetData>
  <mergeCells count="28">
    <mergeCell ref="E57:H57"/>
    <mergeCell ref="E58:H58"/>
    <mergeCell ref="E59:H59"/>
    <mergeCell ref="A6:I6"/>
    <mergeCell ref="A54:H54"/>
    <mergeCell ref="A40:H40"/>
    <mergeCell ref="A49:H49"/>
    <mergeCell ref="A27:I27"/>
    <mergeCell ref="A45:I45"/>
    <mergeCell ref="A43:I43"/>
    <mergeCell ref="A53:I53"/>
    <mergeCell ref="A16:H16"/>
    <mergeCell ref="A37:H37"/>
    <mergeCell ref="A21:H21"/>
    <mergeCell ref="A10:I10"/>
    <mergeCell ref="A52:H52"/>
    <mergeCell ref="A25:I25"/>
    <mergeCell ref="A12:I12"/>
    <mergeCell ref="A14:I14"/>
    <mergeCell ref="A19:I19"/>
    <mergeCell ref="A1:D1"/>
    <mergeCell ref="B5:D5"/>
    <mergeCell ref="B4:D4"/>
    <mergeCell ref="E5:G5"/>
    <mergeCell ref="H5:I5"/>
    <mergeCell ref="E1:I4"/>
    <mergeCell ref="B2:D2"/>
    <mergeCell ref="B3:D3"/>
  </mergeCells>
  <pageMargins left="0.7" right="0.7" top="0.75" bottom="0.75" header="0.3" footer="0.3"/>
  <pageSetup paperSize="9" scale="84" fitToHeight="0" orientation="landscape" r:id="rId1"/>
  <rowBreaks count="1" manualBreakCount="1">
    <brk id="28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3BEB4-BBED-4720-80A0-7A7219371DFB}">
  <sheetPr>
    <pageSetUpPr fitToPage="1"/>
  </sheetPr>
  <dimension ref="A1:J544"/>
  <sheetViews>
    <sheetView view="pageBreakPreview" zoomScaleNormal="100" zoomScaleSheetLayoutView="100" zoomScalePageLayoutView="110" workbookViewId="0">
      <selection activeCell="M14" sqref="M14"/>
    </sheetView>
  </sheetViews>
  <sheetFormatPr defaultColWidth="9.5703125" defaultRowHeight="15" x14ac:dyDescent="0.25"/>
  <cols>
    <col min="1" max="1" width="12.28515625" bestFit="1" customWidth="1"/>
    <col min="2" max="2" width="12.7109375" style="31" bestFit="1" customWidth="1"/>
    <col min="3" max="3" width="8.85546875" style="31" bestFit="1" customWidth="1"/>
    <col min="4" max="4" width="55.140625" customWidth="1"/>
    <col min="5" max="5" width="7.42578125" style="1" bestFit="1" customWidth="1"/>
    <col min="6" max="6" width="12.85546875" customWidth="1"/>
    <col min="7" max="7" width="16.28515625" bestFit="1" customWidth="1"/>
    <col min="8" max="8" width="15.140625" bestFit="1" customWidth="1"/>
    <col min="9" max="9" width="13.85546875" style="2" customWidth="1"/>
    <col min="10" max="10" width="13.85546875" bestFit="1" customWidth="1"/>
    <col min="1022" max="1024" width="11.5703125" customWidth="1"/>
  </cols>
  <sheetData>
    <row r="1" spans="1:10" ht="15.75" x14ac:dyDescent="0.25">
      <c r="A1" s="105" t="s">
        <v>89</v>
      </c>
      <c r="B1" s="105"/>
      <c r="C1" s="105"/>
      <c r="D1" s="105"/>
      <c r="E1" s="110"/>
      <c r="F1" s="110"/>
      <c r="G1" s="110"/>
      <c r="H1" s="110"/>
      <c r="I1" s="110"/>
      <c r="J1" s="3"/>
    </row>
    <row r="2" spans="1:10" ht="15.75" customHeight="1" x14ac:dyDescent="0.25">
      <c r="A2" s="33" t="s">
        <v>1</v>
      </c>
      <c r="B2" s="111" t="s">
        <v>76</v>
      </c>
      <c r="C2" s="112"/>
      <c r="D2" s="112"/>
      <c r="E2" s="110"/>
      <c r="F2" s="110"/>
      <c r="G2" s="110"/>
      <c r="H2" s="110"/>
      <c r="I2" s="110"/>
      <c r="J2" s="3"/>
    </row>
    <row r="3" spans="1:10" x14ac:dyDescent="0.25">
      <c r="A3" s="33" t="s">
        <v>2</v>
      </c>
      <c r="B3" s="111" t="str">
        <f>BDI!B2</f>
        <v>RECAPEAMENTO DE VIA DO MUNICIPIO DE BOITUVA</v>
      </c>
      <c r="C3" s="111"/>
      <c r="D3" s="111"/>
      <c r="E3" s="110"/>
      <c r="F3" s="110"/>
      <c r="G3" s="110"/>
      <c r="H3" s="110"/>
      <c r="I3" s="110"/>
      <c r="J3" s="3"/>
    </row>
    <row r="4" spans="1:10" x14ac:dyDescent="0.25">
      <c r="A4" s="33" t="s">
        <v>3</v>
      </c>
      <c r="B4" s="107" t="s">
        <v>174</v>
      </c>
      <c r="C4" s="107"/>
      <c r="D4" s="107"/>
      <c r="E4" s="110"/>
      <c r="F4" s="110"/>
      <c r="G4" s="110"/>
      <c r="H4" s="110"/>
      <c r="I4" s="110"/>
      <c r="J4" s="3"/>
    </row>
    <row r="5" spans="1:10" ht="78" customHeight="1" x14ac:dyDescent="0.25">
      <c r="A5" s="34" t="s">
        <v>4</v>
      </c>
      <c r="B5" s="106" t="s">
        <v>141</v>
      </c>
      <c r="C5" s="106"/>
      <c r="D5" s="106"/>
      <c r="E5" s="108" t="s">
        <v>5</v>
      </c>
      <c r="F5" s="108"/>
      <c r="G5" s="108"/>
      <c r="H5" s="109">
        <v>1.2353000000000001</v>
      </c>
      <c r="I5" s="109"/>
      <c r="J5" s="3"/>
    </row>
    <row r="6" spans="1:10" ht="15" customHeight="1" x14ac:dyDescent="0.25">
      <c r="A6" s="123"/>
      <c r="B6" s="124"/>
      <c r="C6" s="124"/>
      <c r="D6" s="124"/>
      <c r="E6" s="124"/>
      <c r="F6" s="124"/>
      <c r="G6" s="124"/>
      <c r="H6" s="124"/>
      <c r="I6" s="125"/>
      <c r="J6" s="3"/>
    </row>
    <row r="7" spans="1:10" x14ac:dyDescent="0.25">
      <c r="A7" s="130"/>
      <c r="B7" s="131"/>
      <c r="C7" s="131"/>
      <c r="D7" s="131"/>
      <c r="E7" s="131"/>
      <c r="F7" s="131"/>
      <c r="G7" s="131"/>
      <c r="H7" s="131"/>
      <c r="I7" s="132"/>
      <c r="J7" s="3"/>
    </row>
    <row r="8" spans="1:10" x14ac:dyDescent="0.25">
      <c r="A8" s="133" t="s">
        <v>98</v>
      </c>
      <c r="B8" s="134"/>
      <c r="C8" s="134"/>
      <c r="D8" s="134"/>
      <c r="E8" s="134"/>
      <c r="F8" s="134"/>
      <c r="G8" s="134"/>
      <c r="H8" s="134"/>
      <c r="I8" s="135"/>
      <c r="J8" s="3"/>
    </row>
    <row r="9" spans="1:10" x14ac:dyDescent="0.25">
      <c r="A9" s="42" t="s">
        <v>6</v>
      </c>
      <c r="B9" s="42" t="s">
        <v>54</v>
      </c>
      <c r="C9" s="42" t="s">
        <v>55</v>
      </c>
      <c r="D9" s="43" t="s">
        <v>7</v>
      </c>
      <c r="E9" s="44"/>
      <c r="F9" s="42"/>
      <c r="G9" s="43" t="s">
        <v>80</v>
      </c>
      <c r="H9" s="43" t="s">
        <v>81</v>
      </c>
      <c r="I9" s="45" t="s">
        <v>45</v>
      </c>
      <c r="J9" s="3"/>
    </row>
    <row r="10" spans="1:10" x14ac:dyDescent="0.25">
      <c r="A10" s="46">
        <v>1</v>
      </c>
      <c r="B10" s="46"/>
      <c r="C10" s="46"/>
      <c r="D10" s="46" t="s">
        <v>13</v>
      </c>
      <c r="E10" s="47"/>
      <c r="F10" s="47"/>
      <c r="G10" s="47"/>
      <c r="H10" s="47"/>
      <c r="I10" s="47"/>
      <c r="J10" s="3"/>
    </row>
    <row r="11" spans="1:10" x14ac:dyDescent="0.25">
      <c r="A11" s="35" t="s">
        <v>14</v>
      </c>
      <c r="B11" s="35" t="s">
        <v>56</v>
      </c>
      <c r="C11" s="35" t="s">
        <v>57</v>
      </c>
      <c r="D11" s="36" t="s">
        <v>15</v>
      </c>
      <c r="E11" s="61" t="s">
        <v>16</v>
      </c>
      <c r="F11" s="35"/>
      <c r="G11" s="37" t="s">
        <v>84</v>
      </c>
      <c r="H11" s="37" t="s">
        <v>81</v>
      </c>
      <c r="I11" s="62" t="s">
        <v>45</v>
      </c>
      <c r="J11" s="3"/>
    </row>
    <row r="12" spans="1:10" x14ac:dyDescent="0.25">
      <c r="A12" s="35"/>
      <c r="B12" s="35"/>
      <c r="C12" s="35"/>
      <c r="D12" s="36" t="s">
        <v>79</v>
      </c>
      <c r="E12" s="61"/>
      <c r="F12" s="35"/>
      <c r="G12" s="37">
        <v>3</v>
      </c>
      <c r="H12" s="37">
        <v>1.5</v>
      </c>
      <c r="I12" s="62">
        <f>G12*H12</f>
        <v>4.5</v>
      </c>
      <c r="J12" s="3"/>
    </row>
    <row r="13" spans="1:10" x14ac:dyDescent="0.25">
      <c r="A13" s="35"/>
      <c r="B13" s="35"/>
      <c r="C13" s="35"/>
      <c r="D13" s="36" t="s">
        <v>176</v>
      </c>
      <c r="E13" s="61"/>
      <c r="F13" s="35"/>
      <c r="G13" s="37">
        <v>1</v>
      </c>
      <c r="H13" s="37">
        <v>1.5</v>
      </c>
      <c r="I13" s="62">
        <f>G13*H13</f>
        <v>1.5</v>
      </c>
      <c r="J13" s="3"/>
    </row>
    <row r="14" spans="1:10" x14ac:dyDescent="0.25">
      <c r="A14" s="35"/>
      <c r="B14" s="35"/>
      <c r="C14" s="35"/>
      <c r="D14" s="36"/>
      <c r="E14" s="37"/>
      <c r="F14" s="35"/>
      <c r="G14" s="38"/>
      <c r="H14" s="52" t="s">
        <v>45</v>
      </c>
      <c r="I14" s="50">
        <f>I12+I13</f>
        <v>6</v>
      </c>
      <c r="J14" s="3"/>
    </row>
    <row r="15" spans="1:10" x14ac:dyDescent="0.25">
      <c r="A15" s="102"/>
      <c r="B15" s="103"/>
      <c r="C15" s="103"/>
      <c r="D15" s="103"/>
      <c r="E15" s="103"/>
      <c r="F15" s="103"/>
      <c r="G15" s="103"/>
      <c r="H15" s="103"/>
      <c r="I15" s="104"/>
      <c r="J15" s="3"/>
    </row>
    <row r="16" spans="1:10" ht="38.25" x14ac:dyDescent="0.25">
      <c r="A16" s="39" t="s">
        <v>17</v>
      </c>
      <c r="B16" s="35" t="s">
        <v>56</v>
      </c>
      <c r="C16" s="35" t="s">
        <v>72</v>
      </c>
      <c r="D16" s="40" t="s">
        <v>68</v>
      </c>
      <c r="E16" s="61" t="s">
        <v>16</v>
      </c>
      <c r="F16" s="39"/>
      <c r="G16" s="38"/>
      <c r="H16" s="38" t="s">
        <v>82</v>
      </c>
      <c r="I16" s="4" t="s">
        <v>45</v>
      </c>
      <c r="J16" s="3"/>
    </row>
    <row r="17" spans="1:10" x14ac:dyDescent="0.25">
      <c r="A17" s="35"/>
      <c r="B17" s="35"/>
      <c r="C17" s="35"/>
      <c r="D17" s="36"/>
      <c r="E17" s="37"/>
      <c r="F17" s="35"/>
      <c r="G17" s="38"/>
      <c r="H17" s="37">
        <f>H30-H21</f>
        <v>1690.77</v>
      </c>
      <c r="I17" s="37">
        <f>H17</f>
        <v>1690.77</v>
      </c>
      <c r="J17" s="3"/>
    </row>
    <row r="18" spans="1:10" x14ac:dyDescent="0.25">
      <c r="A18" s="35"/>
      <c r="B18" s="35"/>
      <c r="C18" s="35"/>
      <c r="D18" s="36"/>
      <c r="E18" s="37"/>
      <c r="F18" s="35"/>
      <c r="G18" s="38"/>
      <c r="H18" s="52" t="s">
        <v>45</v>
      </c>
      <c r="I18" s="50">
        <f>I17</f>
        <v>1690.77</v>
      </c>
      <c r="J18" s="3"/>
    </row>
    <row r="19" spans="1:10" x14ac:dyDescent="0.25">
      <c r="A19" s="102"/>
      <c r="B19" s="103"/>
      <c r="C19" s="103"/>
      <c r="D19" s="103"/>
      <c r="E19" s="103"/>
      <c r="F19" s="103"/>
      <c r="G19" s="103"/>
      <c r="H19" s="103"/>
      <c r="I19" s="104"/>
      <c r="J19" s="3"/>
    </row>
    <row r="20" spans="1:10" x14ac:dyDescent="0.25">
      <c r="A20" s="35" t="s">
        <v>69</v>
      </c>
      <c r="B20" s="35" t="s">
        <v>56</v>
      </c>
      <c r="C20" s="35" t="s">
        <v>58</v>
      </c>
      <c r="D20" s="36" t="s">
        <v>18</v>
      </c>
      <c r="E20" s="61" t="s">
        <v>16</v>
      </c>
      <c r="F20" s="35"/>
      <c r="G20" s="38"/>
      <c r="H20" s="38" t="s">
        <v>82</v>
      </c>
      <c r="I20" s="4" t="s">
        <v>45</v>
      </c>
      <c r="J20" s="3"/>
    </row>
    <row r="21" spans="1:10" x14ac:dyDescent="0.25">
      <c r="A21" s="35"/>
      <c r="B21" s="35"/>
      <c r="C21" s="35"/>
      <c r="D21" s="36"/>
      <c r="E21" s="37"/>
      <c r="F21" s="35"/>
      <c r="G21" s="38"/>
      <c r="H21" s="37">
        <v>17.78</v>
      </c>
      <c r="I21" s="37">
        <f>H21</f>
        <v>17.78</v>
      </c>
      <c r="J21" s="3"/>
    </row>
    <row r="22" spans="1:10" x14ac:dyDescent="0.25">
      <c r="A22" s="35"/>
      <c r="B22" s="35"/>
      <c r="C22" s="35"/>
      <c r="D22" s="36"/>
      <c r="E22" s="37"/>
      <c r="F22" s="35"/>
      <c r="G22" s="38"/>
      <c r="H22" s="52" t="s">
        <v>45</v>
      </c>
      <c r="I22" s="50">
        <f>I21</f>
        <v>17.78</v>
      </c>
      <c r="J22" s="3"/>
    </row>
    <row r="23" spans="1:10" x14ac:dyDescent="0.25">
      <c r="A23" s="102"/>
      <c r="B23" s="103"/>
      <c r="C23" s="103"/>
      <c r="D23" s="103"/>
      <c r="E23" s="103"/>
      <c r="F23" s="103"/>
      <c r="G23" s="103"/>
      <c r="H23" s="103"/>
      <c r="I23" s="104"/>
      <c r="J23" s="3"/>
    </row>
    <row r="24" spans="1:10" x14ac:dyDescent="0.25">
      <c r="A24" s="35" t="s">
        <v>70</v>
      </c>
      <c r="B24" s="35" t="s">
        <v>56</v>
      </c>
      <c r="C24" s="35" t="s">
        <v>73</v>
      </c>
      <c r="D24" s="36" t="s">
        <v>71</v>
      </c>
      <c r="E24" s="61" t="s">
        <v>16</v>
      </c>
      <c r="F24" s="35"/>
      <c r="G24" s="38" t="s">
        <v>83</v>
      </c>
      <c r="H24" s="38" t="s">
        <v>84</v>
      </c>
      <c r="I24" s="4" t="s">
        <v>45</v>
      </c>
      <c r="J24" s="3"/>
    </row>
    <row r="25" spans="1:10" x14ac:dyDescent="0.25">
      <c r="A25" s="35"/>
      <c r="B25" s="35"/>
      <c r="C25" s="35"/>
      <c r="D25" s="36"/>
      <c r="E25" s="37"/>
      <c r="F25" s="35"/>
      <c r="G25" s="37">
        <v>17.78</v>
      </c>
      <c r="H25" s="37">
        <v>0.05</v>
      </c>
      <c r="I25" s="37">
        <f>G25*H25</f>
        <v>0.88900000000000012</v>
      </c>
      <c r="J25" s="3"/>
    </row>
    <row r="26" spans="1:10" x14ac:dyDescent="0.25">
      <c r="A26" s="35"/>
      <c r="B26" s="35"/>
      <c r="C26" s="35"/>
      <c r="D26" s="36"/>
      <c r="E26" s="37"/>
      <c r="F26" s="35"/>
      <c r="G26" s="38"/>
      <c r="H26" s="52" t="s">
        <v>45</v>
      </c>
      <c r="I26" s="50">
        <f>I25</f>
        <v>0.88900000000000012</v>
      </c>
      <c r="J26" s="3"/>
    </row>
    <row r="27" spans="1:10" x14ac:dyDescent="0.25">
      <c r="A27" s="127"/>
      <c r="B27" s="128"/>
      <c r="C27" s="128"/>
      <c r="D27" s="128"/>
      <c r="E27" s="128"/>
      <c r="F27" s="128"/>
      <c r="G27" s="128"/>
      <c r="H27" s="128"/>
      <c r="I27" s="129"/>
      <c r="J27" s="3"/>
    </row>
    <row r="28" spans="1:10" x14ac:dyDescent="0.25">
      <c r="A28" s="49">
        <v>2</v>
      </c>
      <c r="B28" s="49"/>
      <c r="C28" s="49"/>
      <c r="D28" s="49" t="s">
        <v>21</v>
      </c>
      <c r="E28" s="50"/>
      <c r="F28" s="51"/>
      <c r="G28" s="52"/>
      <c r="H28" s="52"/>
      <c r="I28" s="53"/>
      <c r="J28" s="3"/>
    </row>
    <row r="29" spans="1:10" x14ac:dyDescent="0.25">
      <c r="A29" s="35" t="s">
        <v>22</v>
      </c>
      <c r="B29" s="35" t="s">
        <v>56</v>
      </c>
      <c r="C29" s="35" t="s">
        <v>58</v>
      </c>
      <c r="D29" s="36" t="s">
        <v>18</v>
      </c>
      <c r="E29" s="61" t="s">
        <v>16</v>
      </c>
      <c r="F29" s="35"/>
      <c r="G29" s="38"/>
      <c r="H29" s="38" t="s">
        <v>82</v>
      </c>
      <c r="I29" s="4" t="s">
        <v>45</v>
      </c>
      <c r="J29" s="3"/>
    </row>
    <row r="30" spans="1:10" x14ac:dyDescent="0.25">
      <c r="A30" s="35"/>
      <c r="B30" s="35"/>
      <c r="C30" s="35"/>
      <c r="D30" s="36"/>
      <c r="E30" s="37"/>
      <c r="F30" s="35"/>
      <c r="G30" s="38"/>
      <c r="H30" s="37">
        <f>1708.55</f>
        <v>1708.55</v>
      </c>
      <c r="I30" s="37">
        <f>H30</f>
        <v>1708.55</v>
      </c>
      <c r="J30" s="3"/>
    </row>
    <row r="31" spans="1:10" x14ac:dyDescent="0.25">
      <c r="A31" s="60"/>
      <c r="B31" s="35"/>
      <c r="C31" s="35"/>
      <c r="D31" s="36"/>
      <c r="E31" s="37"/>
      <c r="F31" s="35"/>
      <c r="G31" s="38"/>
      <c r="H31" s="52" t="s">
        <v>45</v>
      </c>
      <c r="I31" s="50">
        <f>I30</f>
        <v>1708.55</v>
      </c>
      <c r="J31" s="3"/>
    </row>
    <row r="32" spans="1:10" x14ac:dyDescent="0.25">
      <c r="A32" s="102"/>
      <c r="B32" s="103"/>
      <c r="C32" s="103"/>
      <c r="D32" s="103"/>
      <c r="E32" s="103"/>
      <c r="F32" s="103"/>
      <c r="G32" s="103"/>
      <c r="H32" s="103"/>
      <c r="I32" s="104"/>
      <c r="J32" s="3"/>
    </row>
    <row r="33" spans="1:10" ht="25.5" x14ac:dyDescent="0.25">
      <c r="A33" s="35" t="s">
        <v>23</v>
      </c>
      <c r="B33" s="35" t="s">
        <v>56</v>
      </c>
      <c r="C33" s="35" t="s">
        <v>59</v>
      </c>
      <c r="D33" s="40" t="s">
        <v>24</v>
      </c>
      <c r="E33" s="35" t="s">
        <v>19</v>
      </c>
      <c r="F33" s="35"/>
      <c r="G33" s="63" t="s">
        <v>85</v>
      </c>
      <c r="H33" s="63" t="s">
        <v>84</v>
      </c>
      <c r="I33" s="63" t="s">
        <v>45</v>
      </c>
      <c r="J33" s="3"/>
    </row>
    <row r="34" spans="1:10" x14ac:dyDescent="0.25">
      <c r="A34" s="35"/>
      <c r="B34" s="35"/>
      <c r="C34" s="35"/>
      <c r="D34" s="36"/>
      <c r="E34" s="37"/>
      <c r="F34" s="35"/>
      <c r="G34" s="37">
        <v>1708.55</v>
      </c>
      <c r="H34" s="64">
        <v>3.5000000000000003E-2</v>
      </c>
      <c r="I34" s="37">
        <f>H34*G34</f>
        <v>59.799250000000001</v>
      </c>
      <c r="J34" s="3"/>
    </row>
    <row r="35" spans="1:10" x14ac:dyDescent="0.25">
      <c r="A35" s="60"/>
      <c r="B35" s="35"/>
      <c r="C35" s="35"/>
      <c r="D35" s="36"/>
      <c r="E35" s="37"/>
      <c r="F35" s="35"/>
      <c r="G35" s="38"/>
      <c r="H35" s="52" t="s">
        <v>45</v>
      </c>
      <c r="I35" s="50">
        <f>I34</f>
        <v>59.799250000000001</v>
      </c>
      <c r="J35" s="3"/>
    </row>
    <row r="36" spans="1:10" x14ac:dyDescent="0.25">
      <c r="A36" s="127"/>
      <c r="B36" s="128"/>
      <c r="C36" s="128"/>
      <c r="D36" s="128"/>
      <c r="E36" s="128"/>
      <c r="F36" s="128"/>
      <c r="G36" s="128"/>
      <c r="H36" s="128"/>
      <c r="I36" s="129"/>
      <c r="J36" s="3"/>
    </row>
    <row r="37" spans="1:10" x14ac:dyDescent="0.25">
      <c r="A37" s="49">
        <v>3</v>
      </c>
      <c r="B37" s="49"/>
      <c r="C37" s="49"/>
      <c r="D37" s="49" t="s">
        <v>25</v>
      </c>
      <c r="E37" s="50"/>
      <c r="F37" s="51"/>
      <c r="G37" s="52"/>
      <c r="H37" s="52"/>
      <c r="I37" s="53"/>
      <c r="J37" s="3"/>
    </row>
    <row r="38" spans="1:10" ht="25.5" x14ac:dyDescent="0.25">
      <c r="A38" s="60" t="s">
        <v>51</v>
      </c>
      <c r="B38" s="35" t="s">
        <v>56</v>
      </c>
      <c r="C38" s="35" t="s">
        <v>60</v>
      </c>
      <c r="D38" s="41" t="s">
        <v>50</v>
      </c>
      <c r="E38" s="35" t="s">
        <v>19</v>
      </c>
      <c r="F38" s="35"/>
      <c r="G38" s="63" t="s">
        <v>85</v>
      </c>
      <c r="H38" s="63" t="s">
        <v>84</v>
      </c>
      <c r="I38" s="63" t="s">
        <v>45</v>
      </c>
      <c r="J38" s="3"/>
    </row>
    <row r="39" spans="1:10" x14ac:dyDescent="0.25">
      <c r="A39" s="60"/>
      <c r="B39" s="35"/>
      <c r="C39" s="35"/>
      <c r="D39" s="41"/>
      <c r="E39" s="35"/>
      <c r="F39" s="35"/>
      <c r="G39" s="37">
        <f>G47</f>
        <v>35.03</v>
      </c>
      <c r="H39" s="37">
        <v>0.15</v>
      </c>
      <c r="I39" s="37">
        <f>H39*G39</f>
        <v>5.2545000000000002</v>
      </c>
      <c r="J39" s="3"/>
    </row>
    <row r="40" spans="1:10" x14ac:dyDescent="0.25">
      <c r="A40" s="60"/>
      <c r="B40" s="35"/>
      <c r="C40" s="35"/>
      <c r="D40" s="36"/>
      <c r="E40" s="37"/>
      <c r="F40" s="35"/>
      <c r="G40" s="38"/>
      <c r="H40" s="52" t="s">
        <v>45</v>
      </c>
      <c r="I40" s="50">
        <f>I39</f>
        <v>5.2545000000000002</v>
      </c>
      <c r="J40" s="3"/>
    </row>
    <row r="41" spans="1:10" x14ac:dyDescent="0.25">
      <c r="A41" s="102"/>
      <c r="B41" s="103"/>
      <c r="C41" s="103"/>
      <c r="D41" s="103"/>
      <c r="E41" s="103"/>
      <c r="F41" s="103"/>
      <c r="G41" s="103"/>
      <c r="H41" s="103"/>
      <c r="I41" s="104"/>
      <c r="J41" s="3"/>
    </row>
    <row r="42" spans="1:10" ht="38.25" x14ac:dyDescent="0.25">
      <c r="A42" s="60" t="s">
        <v>52</v>
      </c>
      <c r="B42" s="35" t="s">
        <v>56</v>
      </c>
      <c r="C42" s="35" t="s">
        <v>61</v>
      </c>
      <c r="D42" s="41" t="s">
        <v>26</v>
      </c>
      <c r="E42" s="37" t="str">
        <f>E38</f>
        <v>m³</v>
      </c>
      <c r="F42" s="35"/>
      <c r="G42" s="63" t="s">
        <v>85</v>
      </c>
      <c r="H42" s="63" t="s">
        <v>84</v>
      </c>
      <c r="I42" s="63" t="s">
        <v>45</v>
      </c>
      <c r="J42" s="3"/>
    </row>
    <row r="43" spans="1:10" x14ac:dyDescent="0.25">
      <c r="A43" s="60"/>
      <c r="B43" s="35"/>
      <c r="C43" s="35"/>
      <c r="D43" s="41"/>
      <c r="E43" s="37"/>
      <c r="F43" s="35"/>
      <c r="G43" s="37">
        <f>G47</f>
        <v>35.03</v>
      </c>
      <c r="H43" s="37">
        <v>0.15</v>
      </c>
      <c r="I43" s="37">
        <f>H43*G43</f>
        <v>5.2545000000000002</v>
      </c>
      <c r="J43" s="3"/>
    </row>
    <row r="44" spans="1:10" x14ac:dyDescent="0.25">
      <c r="A44" s="60"/>
      <c r="B44" s="35"/>
      <c r="C44" s="35"/>
      <c r="D44" s="36"/>
      <c r="E44" s="37"/>
      <c r="F44" s="35"/>
      <c r="G44" s="38"/>
      <c r="H44" s="52" t="s">
        <v>45</v>
      </c>
      <c r="I44" s="50">
        <f>I43</f>
        <v>5.2545000000000002</v>
      </c>
      <c r="J44" s="3"/>
    </row>
    <row r="45" spans="1:10" x14ac:dyDescent="0.25">
      <c r="A45" s="102"/>
      <c r="B45" s="103"/>
      <c r="C45" s="103"/>
      <c r="D45" s="103"/>
      <c r="E45" s="103"/>
      <c r="F45" s="103"/>
      <c r="G45" s="103"/>
      <c r="H45" s="103"/>
      <c r="I45" s="104"/>
      <c r="J45" s="3"/>
    </row>
    <row r="46" spans="1:10" ht="25.5" x14ac:dyDescent="0.25">
      <c r="A46" s="60" t="s">
        <v>47</v>
      </c>
      <c r="B46" s="35" t="s">
        <v>56</v>
      </c>
      <c r="C46" s="35" t="s">
        <v>62</v>
      </c>
      <c r="D46" s="40" t="s">
        <v>27</v>
      </c>
      <c r="E46" s="37" t="str">
        <f>E42</f>
        <v>m³</v>
      </c>
      <c r="F46" s="35"/>
      <c r="G46" s="63" t="s">
        <v>85</v>
      </c>
      <c r="H46" s="63" t="s">
        <v>84</v>
      </c>
      <c r="I46" s="63" t="s">
        <v>45</v>
      </c>
      <c r="J46" s="3"/>
    </row>
    <row r="47" spans="1:10" x14ac:dyDescent="0.25">
      <c r="A47" s="60"/>
      <c r="B47" s="35"/>
      <c r="C47" s="35"/>
      <c r="D47" s="41"/>
      <c r="E47" s="37"/>
      <c r="F47" s="35"/>
      <c r="G47" s="37">
        <f>26.36+8.67</f>
        <v>35.03</v>
      </c>
      <c r="H47" s="37">
        <v>0.15</v>
      </c>
      <c r="I47" s="37">
        <f>H47*G47</f>
        <v>5.2545000000000002</v>
      </c>
      <c r="J47" s="3"/>
    </row>
    <row r="48" spans="1:10" x14ac:dyDescent="0.25">
      <c r="A48" s="60"/>
      <c r="B48" s="35"/>
      <c r="C48" s="35"/>
      <c r="D48" s="36"/>
      <c r="E48" s="37"/>
      <c r="F48" s="35"/>
      <c r="G48" s="38"/>
      <c r="H48" s="52" t="s">
        <v>45</v>
      </c>
      <c r="I48" s="50">
        <f>I47</f>
        <v>5.2545000000000002</v>
      </c>
      <c r="J48" s="3"/>
    </row>
    <row r="49" spans="1:10" x14ac:dyDescent="0.25">
      <c r="A49" s="127"/>
      <c r="B49" s="128"/>
      <c r="C49" s="128"/>
      <c r="D49" s="128"/>
      <c r="E49" s="128"/>
      <c r="F49" s="128"/>
      <c r="G49" s="128"/>
      <c r="H49" s="128"/>
      <c r="I49" s="129"/>
      <c r="J49" s="3"/>
    </row>
    <row r="50" spans="1:10" x14ac:dyDescent="0.25">
      <c r="A50" s="49">
        <v>4</v>
      </c>
      <c r="B50" s="49"/>
      <c r="C50" s="49"/>
      <c r="D50" s="49" t="s">
        <v>28</v>
      </c>
      <c r="E50" s="50"/>
      <c r="F50" s="51"/>
      <c r="G50" s="52"/>
      <c r="H50" s="52"/>
      <c r="I50" s="53"/>
      <c r="J50" s="3"/>
    </row>
    <row r="51" spans="1:10" x14ac:dyDescent="0.25">
      <c r="A51" s="35" t="s">
        <v>29</v>
      </c>
      <c r="B51" s="35" t="s">
        <v>74</v>
      </c>
      <c r="C51" s="35" t="s">
        <v>63</v>
      </c>
      <c r="D51" s="40" t="s">
        <v>30</v>
      </c>
      <c r="E51" s="35" t="s">
        <v>31</v>
      </c>
      <c r="F51" s="35"/>
      <c r="G51" s="38"/>
      <c r="H51" s="38" t="s">
        <v>86</v>
      </c>
      <c r="I51" s="4" t="s">
        <v>45</v>
      </c>
      <c r="J51" s="3"/>
    </row>
    <row r="52" spans="1:10" x14ac:dyDescent="0.25">
      <c r="A52" s="35"/>
      <c r="B52" s="35"/>
      <c r="C52" s="35"/>
      <c r="D52" s="41"/>
      <c r="E52" s="37"/>
      <c r="F52" s="35"/>
      <c r="G52" s="37"/>
      <c r="H52" s="37">
        <v>4</v>
      </c>
      <c r="I52" s="37">
        <f>H52</f>
        <v>4</v>
      </c>
      <c r="J52" s="3"/>
    </row>
    <row r="53" spans="1:10" x14ac:dyDescent="0.25">
      <c r="A53" s="35"/>
      <c r="B53" s="35"/>
      <c r="C53" s="35"/>
      <c r="D53" s="36"/>
      <c r="E53" s="37"/>
      <c r="F53" s="35"/>
      <c r="G53" s="38"/>
      <c r="H53" s="52" t="s">
        <v>45</v>
      </c>
      <c r="I53" s="50">
        <f>I52</f>
        <v>4</v>
      </c>
      <c r="J53" s="3"/>
    </row>
    <row r="54" spans="1:10" x14ac:dyDescent="0.25">
      <c r="A54" s="127"/>
      <c r="B54" s="128"/>
      <c r="C54" s="128"/>
      <c r="D54" s="128"/>
      <c r="E54" s="128"/>
      <c r="F54" s="128"/>
      <c r="G54" s="128"/>
      <c r="H54" s="128"/>
      <c r="I54" s="129"/>
      <c r="J54" s="3"/>
    </row>
    <row r="55" spans="1:10" x14ac:dyDescent="0.25">
      <c r="A55" s="49">
        <v>5</v>
      </c>
      <c r="B55" s="49"/>
      <c r="C55" s="49"/>
      <c r="D55" s="49" t="s">
        <v>32</v>
      </c>
      <c r="E55" s="50"/>
      <c r="F55" s="51"/>
      <c r="G55" s="52"/>
      <c r="H55" s="52"/>
      <c r="I55" s="53"/>
      <c r="J55" s="3"/>
    </row>
    <row r="56" spans="1:10" ht="25.5" x14ac:dyDescent="0.25">
      <c r="A56" s="60" t="s">
        <v>33</v>
      </c>
      <c r="B56" s="35" t="s">
        <v>56</v>
      </c>
      <c r="C56" s="35" t="s">
        <v>64</v>
      </c>
      <c r="D56" s="40" t="s">
        <v>34</v>
      </c>
      <c r="E56" s="35" t="s">
        <v>16</v>
      </c>
      <c r="F56" s="35"/>
      <c r="G56" s="38"/>
      <c r="H56" s="38" t="s">
        <v>82</v>
      </c>
      <c r="I56" s="4" t="s">
        <v>45</v>
      </c>
      <c r="J56" s="3"/>
    </row>
    <row r="57" spans="1:10" x14ac:dyDescent="0.25">
      <c r="A57" s="60"/>
      <c r="B57" s="35"/>
      <c r="C57" s="35"/>
      <c r="D57" s="41" t="s">
        <v>92</v>
      </c>
      <c r="E57" s="37"/>
      <c r="F57" s="35"/>
      <c r="G57" s="37"/>
      <c r="H57" s="37">
        <v>73.88</v>
      </c>
      <c r="I57" s="37">
        <f>H57</f>
        <v>73.88</v>
      </c>
      <c r="J57" s="3"/>
    </row>
    <row r="58" spans="1:10" x14ac:dyDescent="0.25">
      <c r="A58" s="60"/>
      <c r="B58" s="35"/>
      <c r="C58" s="35"/>
      <c r="D58" s="41" t="s">
        <v>93</v>
      </c>
      <c r="E58" s="37"/>
      <c r="F58" s="35"/>
      <c r="G58" s="37"/>
      <c r="H58" s="37">
        <v>41.64</v>
      </c>
      <c r="I58" s="37">
        <f>H58</f>
        <v>41.64</v>
      </c>
      <c r="J58" s="3"/>
    </row>
    <row r="59" spans="1:10" x14ac:dyDescent="0.25">
      <c r="A59" s="60"/>
      <c r="B59" s="35"/>
      <c r="C59" s="35"/>
      <c r="D59" s="41" t="s">
        <v>94</v>
      </c>
      <c r="E59" s="37"/>
      <c r="F59" s="35"/>
      <c r="G59" s="37"/>
      <c r="H59" s="37">
        <v>1.44</v>
      </c>
      <c r="I59" s="37">
        <f>H59</f>
        <v>1.44</v>
      </c>
      <c r="J59" s="3"/>
    </row>
    <row r="60" spans="1:10" x14ac:dyDescent="0.25">
      <c r="A60" s="60"/>
      <c r="B60" s="35"/>
      <c r="C60" s="35"/>
      <c r="D60" s="36"/>
      <c r="E60" s="37"/>
      <c r="F60" s="35"/>
      <c r="G60" s="38"/>
      <c r="H60" s="52" t="s">
        <v>45</v>
      </c>
      <c r="I60" s="50">
        <f>SUM(I57:I59)</f>
        <v>116.96</v>
      </c>
      <c r="J60" s="3"/>
    </row>
    <row r="61" spans="1:10" x14ac:dyDescent="0.25">
      <c r="A61" s="102"/>
      <c r="B61" s="103"/>
      <c r="C61" s="103"/>
      <c r="D61" s="103"/>
      <c r="E61" s="103"/>
      <c r="F61" s="103"/>
      <c r="G61" s="103"/>
      <c r="H61" s="103"/>
      <c r="I61" s="104"/>
      <c r="J61" s="3"/>
    </row>
    <row r="62" spans="1:10" x14ac:dyDescent="0.25">
      <c r="A62" s="60" t="s">
        <v>35</v>
      </c>
      <c r="B62" s="35" t="s">
        <v>56</v>
      </c>
      <c r="C62" s="35" t="s">
        <v>65</v>
      </c>
      <c r="D62" s="36" t="s">
        <v>36</v>
      </c>
      <c r="E62" s="35" t="s">
        <v>37</v>
      </c>
      <c r="F62" s="35"/>
      <c r="G62" s="38"/>
      <c r="H62" s="38" t="s">
        <v>86</v>
      </c>
      <c r="I62" s="4" t="s">
        <v>45</v>
      </c>
      <c r="J62" s="3"/>
    </row>
    <row r="63" spans="1:10" x14ac:dyDescent="0.25">
      <c r="A63" s="60"/>
      <c r="B63" s="35"/>
      <c r="C63" s="35"/>
      <c r="D63" s="41"/>
      <c r="E63" s="37"/>
      <c r="F63" s="35"/>
      <c r="G63" s="37"/>
      <c r="H63" s="37">
        <v>3</v>
      </c>
      <c r="I63" s="37">
        <f>H63</f>
        <v>3</v>
      </c>
      <c r="J63" s="3"/>
    </row>
    <row r="64" spans="1:10" x14ac:dyDescent="0.25">
      <c r="A64" s="60"/>
      <c r="B64" s="35"/>
      <c r="C64" s="35"/>
      <c r="D64" s="36"/>
      <c r="E64" s="37"/>
      <c r="F64" s="35"/>
      <c r="G64" s="38"/>
      <c r="H64" s="52" t="s">
        <v>45</v>
      </c>
      <c r="I64" s="50">
        <f>I63</f>
        <v>3</v>
      </c>
      <c r="J64" s="3"/>
    </row>
    <row r="65" spans="1:10" x14ac:dyDescent="0.25">
      <c r="A65" s="102"/>
      <c r="B65" s="103"/>
      <c r="C65" s="103"/>
      <c r="D65" s="103"/>
      <c r="E65" s="103"/>
      <c r="F65" s="103"/>
      <c r="G65" s="103"/>
      <c r="H65" s="103"/>
      <c r="I65" s="104"/>
      <c r="J65" s="3"/>
    </row>
    <row r="66" spans="1:10" ht="25.5" x14ac:dyDescent="0.25">
      <c r="A66" s="60" t="s">
        <v>38</v>
      </c>
      <c r="B66" s="35" t="s">
        <v>56</v>
      </c>
      <c r="C66" s="35" t="s">
        <v>66</v>
      </c>
      <c r="D66" s="40" t="s">
        <v>39</v>
      </c>
      <c r="E66" s="35" t="s">
        <v>16</v>
      </c>
      <c r="F66" s="35"/>
      <c r="G66" s="38" t="s">
        <v>88</v>
      </c>
      <c r="H66" s="38" t="s">
        <v>86</v>
      </c>
      <c r="I66" s="4" t="s">
        <v>87</v>
      </c>
      <c r="J66" s="3"/>
    </row>
    <row r="67" spans="1:10" x14ac:dyDescent="0.25">
      <c r="A67" s="60"/>
      <c r="B67" s="35"/>
      <c r="C67" s="35"/>
      <c r="D67" s="41" t="s">
        <v>95</v>
      </c>
      <c r="E67" s="37"/>
      <c r="F67" s="35"/>
      <c r="G67" s="37">
        <v>0.2</v>
      </c>
      <c r="H67" s="37">
        <v>7</v>
      </c>
      <c r="I67" s="37">
        <f>G67*H67</f>
        <v>1.4000000000000001</v>
      </c>
      <c r="J67" s="3"/>
    </row>
    <row r="68" spans="1:10" x14ac:dyDescent="0.25">
      <c r="A68" s="60"/>
      <c r="B68" s="35"/>
      <c r="C68" s="35"/>
      <c r="D68" s="41" t="s">
        <v>90</v>
      </c>
      <c r="E68" s="37"/>
      <c r="F68" s="35"/>
      <c r="G68" s="37">
        <f>0.25*0.55</f>
        <v>0.13750000000000001</v>
      </c>
      <c r="H68" s="37">
        <v>2</v>
      </c>
      <c r="I68" s="37">
        <f>G68*H68</f>
        <v>0.27500000000000002</v>
      </c>
      <c r="J68" s="3"/>
    </row>
    <row r="69" spans="1:10" x14ac:dyDescent="0.25">
      <c r="A69" s="60"/>
      <c r="B69" s="35"/>
      <c r="C69" s="35"/>
      <c r="D69" s="41" t="s">
        <v>96</v>
      </c>
      <c r="E69" s="37"/>
      <c r="F69" s="35"/>
      <c r="G69" s="37">
        <f>0.5*0.25</f>
        <v>0.125</v>
      </c>
      <c r="H69" s="37">
        <v>2</v>
      </c>
      <c r="I69" s="37">
        <f>G69*H69</f>
        <v>0.25</v>
      </c>
      <c r="J69" s="3"/>
    </row>
    <row r="70" spans="1:10" x14ac:dyDescent="0.25">
      <c r="A70" s="60"/>
      <c r="B70" s="35"/>
      <c r="C70" s="35"/>
      <c r="D70" s="41" t="s">
        <v>97</v>
      </c>
      <c r="E70" s="37"/>
      <c r="F70" s="35"/>
      <c r="G70" s="37">
        <f>0.35*0.5</f>
        <v>0.17499999999999999</v>
      </c>
      <c r="H70" s="37">
        <v>6</v>
      </c>
      <c r="I70" s="37">
        <f>G70*H70</f>
        <v>1.0499999999999998</v>
      </c>
      <c r="J70" s="79">
        <f>SUM(H67:H71)</f>
        <v>18</v>
      </c>
    </row>
    <row r="71" spans="1:10" x14ac:dyDescent="0.25">
      <c r="A71" s="60"/>
      <c r="B71" s="35"/>
      <c r="C71" s="35"/>
      <c r="D71" s="41" t="s">
        <v>136</v>
      </c>
      <c r="E71" s="37"/>
      <c r="F71" s="35"/>
      <c r="G71" s="37">
        <v>0.2</v>
      </c>
      <c r="H71" s="37">
        <v>1</v>
      </c>
      <c r="I71" s="37">
        <f>G71*H71</f>
        <v>0.2</v>
      </c>
      <c r="J71" s="3"/>
    </row>
    <row r="72" spans="1:10" x14ac:dyDescent="0.25">
      <c r="A72" s="60"/>
      <c r="B72" s="35"/>
      <c r="C72" s="35"/>
      <c r="D72" s="36"/>
      <c r="E72" s="37"/>
      <c r="F72" s="35"/>
      <c r="G72" s="38"/>
      <c r="H72" s="52" t="s">
        <v>45</v>
      </c>
      <c r="I72" s="50">
        <f>SUM(I67:I71)</f>
        <v>3.1750000000000003</v>
      </c>
      <c r="J72" s="3"/>
    </row>
    <row r="73" spans="1:10" x14ac:dyDescent="0.25">
      <c r="A73" s="127"/>
      <c r="B73" s="128"/>
      <c r="C73" s="128"/>
      <c r="D73" s="128"/>
      <c r="E73" s="128"/>
      <c r="F73" s="128"/>
      <c r="G73" s="128"/>
      <c r="H73" s="128"/>
      <c r="I73" s="129"/>
      <c r="J73" s="3"/>
    </row>
    <row r="74" spans="1:10" x14ac:dyDescent="0.25">
      <c r="A74" s="49">
        <v>6</v>
      </c>
      <c r="B74" s="49"/>
      <c r="C74" s="49"/>
      <c r="D74" s="49" t="s">
        <v>48</v>
      </c>
      <c r="E74" s="50"/>
      <c r="F74" s="51"/>
      <c r="G74" s="52"/>
      <c r="H74" s="52"/>
      <c r="I74" s="52"/>
      <c r="J74" s="3"/>
    </row>
    <row r="75" spans="1:10" ht="25.5" x14ac:dyDescent="0.25">
      <c r="A75" s="35" t="s">
        <v>53</v>
      </c>
      <c r="B75" s="35" t="s">
        <v>56</v>
      </c>
      <c r="C75" s="35" t="s">
        <v>67</v>
      </c>
      <c r="D75" s="40" t="s">
        <v>49</v>
      </c>
      <c r="E75" s="35" t="s">
        <v>16</v>
      </c>
      <c r="F75" s="35"/>
      <c r="G75" s="37"/>
      <c r="H75" s="38" t="s">
        <v>82</v>
      </c>
      <c r="I75" s="4" t="s">
        <v>45</v>
      </c>
      <c r="J75" s="3"/>
    </row>
    <row r="76" spans="1:10" x14ac:dyDescent="0.25">
      <c r="A76" s="60"/>
      <c r="B76" s="35"/>
      <c r="C76" s="35"/>
      <c r="D76" s="40"/>
      <c r="E76" s="35"/>
      <c r="F76" s="35"/>
      <c r="G76" s="37"/>
      <c r="H76" s="37">
        <f>1708.55+35.03</f>
        <v>1743.58</v>
      </c>
      <c r="I76" s="37">
        <f>H76</f>
        <v>1743.58</v>
      </c>
      <c r="J76" s="3"/>
    </row>
    <row r="77" spans="1:10" x14ac:dyDescent="0.25">
      <c r="A77" s="60"/>
      <c r="B77" s="35"/>
      <c r="C77" s="35"/>
      <c r="D77" s="36"/>
      <c r="E77" s="37"/>
      <c r="F77" s="35"/>
      <c r="G77" s="38"/>
      <c r="H77" s="52" t="s">
        <v>45</v>
      </c>
      <c r="I77" s="50">
        <f>I76</f>
        <v>1743.58</v>
      </c>
      <c r="J77" s="3"/>
    </row>
    <row r="78" spans="1:10" x14ac:dyDescent="0.25">
      <c r="A78" s="130"/>
      <c r="B78" s="131"/>
      <c r="C78" s="131"/>
      <c r="D78" s="131"/>
      <c r="E78" s="131"/>
      <c r="F78" s="131"/>
      <c r="G78" s="131"/>
      <c r="H78" s="131"/>
      <c r="I78" s="132"/>
      <c r="J78" s="3"/>
    </row>
    <row r="79" spans="1:10" x14ac:dyDescent="0.25">
      <c r="A79" s="123"/>
      <c r="B79" s="124"/>
      <c r="C79" s="124"/>
      <c r="D79" s="124"/>
      <c r="E79" s="124"/>
      <c r="F79" s="124"/>
      <c r="G79" s="124"/>
      <c r="H79" s="124"/>
      <c r="I79" s="125"/>
      <c r="J79" s="3"/>
    </row>
    <row r="80" spans="1:10" x14ac:dyDescent="0.25">
      <c r="A80" s="133" t="s">
        <v>99</v>
      </c>
      <c r="B80" s="134"/>
      <c r="C80" s="134"/>
      <c r="D80" s="134"/>
      <c r="E80" s="134"/>
      <c r="F80" s="134"/>
      <c r="G80" s="134"/>
      <c r="H80" s="134"/>
      <c r="I80" s="135"/>
      <c r="J80" s="3"/>
    </row>
    <row r="81" spans="1:10" x14ac:dyDescent="0.25">
      <c r="A81" s="42" t="s">
        <v>6</v>
      </c>
      <c r="B81" s="42" t="s">
        <v>54</v>
      </c>
      <c r="C81" s="42" t="s">
        <v>55</v>
      </c>
      <c r="D81" s="43" t="s">
        <v>7</v>
      </c>
      <c r="E81" s="44"/>
      <c r="F81" s="42"/>
      <c r="G81" s="43" t="s">
        <v>80</v>
      </c>
      <c r="H81" s="43" t="s">
        <v>81</v>
      </c>
      <c r="I81" s="45" t="s">
        <v>45</v>
      </c>
      <c r="J81" s="3"/>
    </row>
    <row r="82" spans="1:10" x14ac:dyDescent="0.25">
      <c r="A82" s="46">
        <v>1</v>
      </c>
      <c r="B82" s="46"/>
      <c r="C82" s="46"/>
      <c r="D82" s="46" t="s">
        <v>13</v>
      </c>
      <c r="E82" s="47"/>
      <c r="F82" s="47"/>
      <c r="G82" s="47"/>
      <c r="H82" s="47"/>
      <c r="I82" s="47"/>
    </row>
    <row r="83" spans="1:10" ht="38.25" x14ac:dyDescent="0.25">
      <c r="A83" s="39" t="s">
        <v>17</v>
      </c>
      <c r="B83" s="35" t="s">
        <v>56</v>
      </c>
      <c r="C83" s="35" t="s">
        <v>72</v>
      </c>
      <c r="D83" s="40" t="s">
        <v>68</v>
      </c>
      <c r="E83" s="61" t="s">
        <v>16</v>
      </c>
      <c r="F83" s="39"/>
      <c r="G83" s="38"/>
      <c r="H83" s="38" t="s">
        <v>82</v>
      </c>
      <c r="I83" s="4" t="s">
        <v>45</v>
      </c>
    </row>
    <row r="84" spans="1:10" x14ac:dyDescent="0.25">
      <c r="A84" s="35"/>
      <c r="B84" s="35"/>
      <c r="C84" s="35"/>
      <c r="D84" s="36"/>
      <c r="E84" s="37"/>
      <c r="F84" s="35"/>
      <c r="G84" s="38"/>
      <c r="H84" s="37">
        <f>(2006.2-H88)</f>
        <v>1934.3600000000001</v>
      </c>
      <c r="I84" s="37">
        <f>H84</f>
        <v>1934.3600000000001</v>
      </c>
    </row>
    <row r="85" spans="1:10" x14ac:dyDescent="0.25">
      <c r="A85" s="35"/>
      <c r="B85" s="35"/>
      <c r="C85" s="35"/>
      <c r="D85" s="36"/>
      <c r="E85" s="37"/>
      <c r="F85" s="35"/>
      <c r="G85" s="38"/>
      <c r="H85" s="52" t="s">
        <v>45</v>
      </c>
      <c r="I85" s="50">
        <f>I84</f>
        <v>1934.3600000000001</v>
      </c>
    </row>
    <row r="86" spans="1:10" x14ac:dyDescent="0.25">
      <c r="A86" s="102"/>
      <c r="B86" s="103"/>
      <c r="C86" s="103"/>
      <c r="D86" s="103"/>
      <c r="E86" s="103"/>
      <c r="F86" s="103"/>
      <c r="G86" s="103"/>
      <c r="H86" s="103"/>
      <c r="I86" s="104"/>
    </row>
    <row r="87" spans="1:10" x14ac:dyDescent="0.25">
      <c r="A87" s="35" t="s">
        <v>69</v>
      </c>
      <c r="B87" s="35" t="s">
        <v>56</v>
      </c>
      <c r="C87" s="35" t="s">
        <v>58</v>
      </c>
      <c r="D87" s="36" t="s">
        <v>18</v>
      </c>
      <c r="E87" s="61" t="s">
        <v>16</v>
      </c>
      <c r="F87" s="35"/>
      <c r="G87" s="38"/>
      <c r="H87" s="38" t="s">
        <v>82</v>
      </c>
      <c r="I87" s="4" t="s">
        <v>45</v>
      </c>
    </row>
    <row r="88" spans="1:10" x14ac:dyDescent="0.25">
      <c r="A88" s="35"/>
      <c r="B88" s="35"/>
      <c r="C88" s="35"/>
      <c r="D88" s="36"/>
      <c r="E88" s="37"/>
      <c r="F88" s="35"/>
      <c r="G88" s="38"/>
      <c r="H88" s="37">
        <v>71.84</v>
      </c>
      <c r="I88" s="37">
        <f>H88</f>
        <v>71.84</v>
      </c>
    </row>
    <row r="89" spans="1:10" x14ac:dyDescent="0.25">
      <c r="A89" s="35"/>
      <c r="B89" s="35"/>
      <c r="C89" s="35"/>
      <c r="D89" s="36"/>
      <c r="E89" s="37"/>
      <c r="F89" s="35"/>
      <c r="G89" s="38"/>
      <c r="H89" s="52" t="s">
        <v>45</v>
      </c>
      <c r="I89" s="50">
        <f>I88</f>
        <v>71.84</v>
      </c>
    </row>
    <row r="90" spans="1:10" x14ac:dyDescent="0.25">
      <c r="A90" s="102"/>
      <c r="B90" s="103"/>
      <c r="C90" s="103"/>
      <c r="D90" s="103"/>
      <c r="E90" s="103"/>
      <c r="F90" s="103"/>
      <c r="G90" s="103"/>
      <c r="H90" s="103"/>
      <c r="I90" s="104"/>
    </row>
    <row r="91" spans="1:10" x14ac:dyDescent="0.25">
      <c r="A91" s="35" t="s">
        <v>70</v>
      </c>
      <c r="B91" s="35" t="s">
        <v>56</v>
      </c>
      <c r="C91" s="35" t="s">
        <v>73</v>
      </c>
      <c r="D91" s="36" t="s">
        <v>71</v>
      </c>
      <c r="E91" s="61" t="s">
        <v>16</v>
      </c>
      <c r="F91" s="35"/>
      <c r="G91" s="38" t="s">
        <v>83</v>
      </c>
      <c r="H91" s="38" t="s">
        <v>84</v>
      </c>
      <c r="I91" s="4" t="s">
        <v>45</v>
      </c>
    </row>
    <row r="92" spans="1:10" x14ac:dyDescent="0.25">
      <c r="A92" s="35"/>
      <c r="B92" s="35"/>
      <c r="C92" s="35"/>
      <c r="D92" s="36"/>
      <c r="E92" s="37"/>
      <c r="F92" s="35"/>
      <c r="G92" s="37">
        <f>H88</f>
        <v>71.84</v>
      </c>
      <c r="H92" s="37">
        <v>0.05</v>
      </c>
      <c r="I92" s="37">
        <f>G92*H92</f>
        <v>3.5920000000000005</v>
      </c>
    </row>
    <row r="93" spans="1:10" x14ac:dyDescent="0.25">
      <c r="A93" s="35"/>
      <c r="B93" s="35"/>
      <c r="C93" s="35"/>
      <c r="D93" s="36"/>
      <c r="E93" s="37"/>
      <c r="F93" s="35"/>
      <c r="G93" s="38"/>
      <c r="H93" s="52" t="s">
        <v>45</v>
      </c>
      <c r="I93" s="50">
        <f>I92</f>
        <v>3.5920000000000005</v>
      </c>
    </row>
    <row r="94" spans="1:10" x14ac:dyDescent="0.25">
      <c r="A94" s="127"/>
      <c r="B94" s="128"/>
      <c r="C94" s="128"/>
      <c r="D94" s="128"/>
      <c r="E94" s="128"/>
      <c r="F94" s="128"/>
      <c r="G94" s="128"/>
      <c r="H94" s="128"/>
      <c r="I94" s="129"/>
    </row>
    <row r="95" spans="1:10" x14ac:dyDescent="0.25">
      <c r="A95" s="49">
        <v>2</v>
      </c>
      <c r="B95" s="49"/>
      <c r="C95" s="49"/>
      <c r="D95" s="49" t="s">
        <v>21</v>
      </c>
      <c r="E95" s="50"/>
      <c r="F95" s="51"/>
      <c r="G95" s="52"/>
      <c r="H95" s="52"/>
      <c r="I95" s="53"/>
    </row>
    <row r="96" spans="1:10" x14ac:dyDescent="0.25">
      <c r="A96" s="35" t="s">
        <v>22</v>
      </c>
      <c r="B96" s="35" t="s">
        <v>56</v>
      </c>
      <c r="C96" s="35" t="s">
        <v>58</v>
      </c>
      <c r="D96" s="36" t="s">
        <v>18</v>
      </c>
      <c r="E96" s="61" t="s">
        <v>16</v>
      </c>
      <c r="F96" s="35"/>
      <c r="G96" s="38"/>
      <c r="H96" s="38" t="s">
        <v>82</v>
      </c>
      <c r="I96" s="4" t="s">
        <v>45</v>
      </c>
    </row>
    <row r="97" spans="1:9" x14ac:dyDescent="0.25">
      <c r="A97" s="35"/>
      <c r="B97" s="35"/>
      <c r="C97" s="35"/>
      <c r="D97" s="36"/>
      <c r="E97" s="37"/>
      <c r="F97" s="35"/>
      <c r="G97" s="38"/>
      <c r="H97" s="37">
        <v>3481.8856000000001</v>
      </c>
      <c r="I97" s="37">
        <f>H97</f>
        <v>3481.8856000000001</v>
      </c>
    </row>
    <row r="98" spans="1:9" x14ac:dyDescent="0.25">
      <c r="A98" s="60"/>
      <c r="B98" s="35"/>
      <c r="C98" s="35"/>
      <c r="D98" s="36"/>
      <c r="E98" s="37"/>
      <c r="F98" s="35"/>
      <c r="G98" s="38"/>
      <c r="H98" s="52" t="s">
        <v>45</v>
      </c>
      <c r="I98" s="50">
        <f>I97</f>
        <v>3481.8856000000001</v>
      </c>
    </row>
    <row r="99" spans="1:9" x14ac:dyDescent="0.25">
      <c r="A99" s="102"/>
      <c r="B99" s="103"/>
      <c r="C99" s="103"/>
      <c r="D99" s="103"/>
      <c r="E99" s="103"/>
      <c r="F99" s="103"/>
      <c r="G99" s="103"/>
      <c r="H99" s="103"/>
      <c r="I99" s="104"/>
    </row>
    <row r="100" spans="1:9" ht="25.5" x14ac:dyDescent="0.25">
      <c r="A100" s="35" t="s">
        <v>23</v>
      </c>
      <c r="B100" s="35" t="s">
        <v>56</v>
      </c>
      <c r="C100" s="35" t="s">
        <v>59</v>
      </c>
      <c r="D100" s="40" t="s">
        <v>24</v>
      </c>
      <c r="E100" s="35" t="s">
        <v>19</v>
      </c>
      <c r="F100" s="35"/>
      <c r="G100" s="63" t="s">
        <v>85</v>
      </c>
      <c r="H100" s="63" t="s">
        <v>84</v>
      </c>
      <c r="I100" s="63" t="s">
        <v>45</v>
      </c>
    </row>
    <row r="101" spans="1:9" x14ac:dyDescent="0.25">
      <c r="A101" s="35"/>
      <c r="B101" s="35"/>
      <c r="C101" s="35"/>
      <c r="D101" s="36"/>
      <c r="E101" s="37"/>
      <c r="F101" s="35"/>
      <c r="G101" s="37">
        <f>H97</f>
        <v>3481.8856000000001</v>
      </c>
      <c r="H101" s="64">
        <v>3.5000000000000003E-2</v>
      </c>
      <c r="I101" s="37">
        <f>H101*G101</f>
        <v>121.86599600000001</v>
      </c>
    </row>
    <row r="102" spans="1:9" x14ac:dyDescent="0.25">
      <c r="A102" s="60"/>
      <c r="B102" s="35"/>
      <c r="C102" s="35"/>
      <c r="D102" s="36"/>
      <c r="E102" s="37"/>
      <c r="F102" s="35"/>
      <c r="G102" s="38"/>
      <c r="H102" s="52" t="s">
        <v>45</v>
      </c>
      <c r="I102" s="50">
        <f>I101</f>
        <v>121.86599600000001</v>
      </c>
    </row>
    <row r="103" spans="1:9" x14ac:dyDescent="0.25">
      <c r="A103" s="127"/>
      <c r="B103" s="128"/>
      <c r="C103" s="128"/>
      <c r="D103" s="128"/>
      <c r="E103" s="128"/>
      <c r="F103" s="128"/>
      <c r="G103" s="128"/>
      <c r="H103" s="128"/>
      <c r="I103" s="129"/>
    </row>
    <row r="104" spans="1:9" x14ac:dyDescent="0.25">
      <c r="A104" s="49">
        <v>3</v>
      </c>
      <c r="B104" s="49"/>
      <c r="C104" s="49"/>
      <c r="D104" s="49" t="s">
        <v>25</v>
      </c>
      <c r="E104" s="50"/>
      <c r="F104" s="51"/>
      <c r="G104" s="52"/>
      <c r="H104" s="52"/>
      <c r="I104" s="53"/>
    </row>
    <row r="105" spans="1:9" ht="25.5" x14ac:dyDescent="0.25">
      <c r="A105" s="60" t="s">
        <v>51</v>
      </c>
      <c r="B105" s="35" t="s">
        <v>56</v>
      </c>
      <c r="C105" s="35" t="s">
        <v>60</v>
      </c>
      <c r="D105" s="41" t="s">
        <v>50</v>
      </c>
      <c r="E105" s="35" t="s">
        <v>19</v>
      </c>
      <c r="F105" s="35"/>
      <c r="G105" s="63" t="s">
        <v>85</v>
      </c>
      <c r="H105" s="63" t="s">
        <v>84</v>
      </c>
      <c r="I105" s="63" t="s">
        <v>45</v>
      </c>
    </row>
    <row r="106" spans="1:9" x14ac:dyDescent="0.25">
      <c r="A106" s="60"/>
      <c r="B106" s="35"/>
      <c r="C106" s="35"/>
      <c r="D106" s="41"/>
      <c r="E106" s="35"/>
      <c r="F106" s="35"/>
      <c r="G106" s="37">
        <f>G114</f>
        <v>135.96</v>
      </c>
      <c r="H106" s="37">
        <v>0.15</v>
      </c>
      <c r="I106" s="37">
        <f>H106*G106</f>
        <v>20.394000000000002</v>
      </c>
    </row>
    <row r="107" spans="1:9" x14ac:dyDescent="0.25">
      <c r="A107" s="60"/>
      <c r="B107" s="35"/>
      <c r="C107" s="35"/>
      <c r="D107" s="36"/>
      <c r="E107" s="37"/>
      <c r="F107" s="35"/>
      <c r="G107" s="38"/>
      <c r="H107" s="52" t="s">
        <v>45</v>
      </c>
      <c r="I107" s="50">
        <f>I106</f>
        <v>20.394000000000002</v>
      </c>
    </row>
    <row r="108" spans="1:9" x14ac:dyDescent="0.25">
      <c r="A108" s="102"/>
      <c r="B108" s="103"/>
      <c r="C108" s="103"/>
      <c r="D108" s="103"/>
      <c r="E108" s="103"/>
      <c r="F108" s="103"/>
      <c r="G108" s="103"/>
      <c r="H108" s="103"/>
      <c r="I108" s="104"/>
    </row>
    <row r="109" spans="1:9" ht="38.25" x14ac:dyDescent="0.25">
      <c r="A109" s="60" t="s">
        <v>52</v>
      </c>
      <c r="B109" s="35" t="s">
        <v>56</v>
      </c>
      <c r="C109" s="35" t="s">
        <v>61</v>
      </c>
      <c r="D109" s="41" t="s">
        <v>26</v>
      </c>
      <c r="E109" s="37" t="str">
        <f>E105</f>
        <v>m³</v>
      </c>
      <c r="F109" s="35"/>
      <c r="G109" s="63" t="s">
        <v>85</v>
      </c>
      <c r="H109" s="63" t="s">
        <v>84</v>
      </c>
      <c r="I109" s="63" t="s">
        <v>45</v>
      </c>
    </row>
    <row r="110" spans="1:9" x14ac:dyDescent="0.25">
      <c r="A110" s="60"/>
      <c r="B110" s="35"/>
      <c r="C110" s="35"/>
      <c r="D110" s="41"/>
      <c r="E110" s="37"/>
      <c r="F110" s="35"/>
      <c r="G110" s="37">
        <f>G114</f>
        <v>135.96</v>
      </c>
      <c r="H110" s="37">
        <v>0.15</v>
      </c>
      <c r="I110" s="37">
        <f>H110*G110</f>
        <v>20.394000000000002</v>
      </c>
    </row>
    <row r="111" spans="1:9" x14ac:dyDescent="0.25">
      <c r="A111" s="60"/>
      <c r="B111" s="35"/>
      <c r="C111" s="35"/>
      <c r="D111" s="36"/>
      <c r="E111" s="37"/>
      <c r="F111" s="35"/>
      <c r="G111" s="38"/>
      <c r="H111" s="52" t="s">
        <v>45</v>
      </c>
      <c r="I111" s="50">
        <f>I110</f>
        <v>20.394000000000002</v>
      </c>
    </row>
    <row r="112" spans="1:9" x14ac:dyDescent="0.25">
      <c r="A112" s="102"/>
      <c r="B112" s="103"/>
      <c r="C112" s="103"/>
      <c r="D112" s="103"/>
      <c r="E112" s="103"/>
      <c r="F112" s="103"/>
      <c r="G112" s="103"/>
      <c r="H112" s="103"/>
      <c r="I112" s="104"/>
    </row>
    <row r="113" spans="1:10" ht="25.5" x14ac:dyDescent="0.25">
      <c r="A113" s="60" t="s">
        <v>47</v>
      </c>
      <c r="B113" s="35" t="s">
        <v>56</v>
      </c>
      <c r="C113" s="35" t="s">
        <v>62</v>
      </c>
      <c r="D113" s="40" t="s">
        <v>27</v>
      </c>
      <c r="E113" s="37" t="str">
        <f>E109</f>
        <v>m³</v>
      </c>
      <c r="F113" s="35"/>
      <c r="G113" s="63" t="s">
        <v>85</v>
      </c>
      <c r="H113" s="63" t="s">
        <v>84</v>
      </c>
      <c r="I113" s="63" t="s">
        <v>45</v>
      </c>
    </row>
    <row r="114" spans="1:10" x14ac:dyDescent="0.25">
      <c r="A114" s="60"/>
      <c r="B114" s="35"/>
      <c r="C114" s="35"/>
      <c r="D114" s="41"/>
      <c r="E114" s="37"/>
      <c r="F114" s="35"/>
      <c r="G114" s="37">
        <v>135.96</v>
      </c>
      <c r="H114" s="37">
        <v>0.15</v>
      </c>
      <c r="I114" s="37">
        <f>H114*G114</f>
        <v>20.394000000000002</v>
      </c>
    </row>
    <row r="115" spans="1:10" x14ac:dyDescent="0.25">
      <c r="A115" s="60"/>
      <c r="B115" s="35"/>
      <c r="C115" s="35"/>
      <c r="D115" s="36"/>
      <c r="E115" s="37"/>
      <c r="F115" s="35"/>
      <c r="G115" s="38"/>
      <c r="H115" s="52" t="s">
        <v>45</v>
      </c>
      <c r="I115" s="50">
        <f>I114</f>
        <v>20.394000000000002</v>
      </c>
    </row>
    <row r="116" spans="1:10" x14ac:dyDescent="0.25">
      <c r="A116" s="127"/>
      <c r="B116" s="128"/>
      <c r="C116" s="128"/>
      <c r="D116" s="128"/>
      <c r="E116" s="128"/>
      <c r="F116" s="128"/>
      <c r="G116" s="128"/>
      <c r="H116" s="128"/>
      <c r="I116" s="129"/>
    </row>
    <row r="117" spans="1:10" x14ac:dyDescent="0.25">
      <c r="A117" s="49">
        <v>4</v>
      </c>
      <c r="B117" s="49"/>
      <c r="C117" s="49"/>
      <c r="D117" s="49" t="s">
        <v>28</v>
      </c>
      <c r="E117" s="50"/>
      <c r="F117" s="51"/>
      <c r="G117" s="52"/>
      <c r="H117" s="52"/>
      <c r="I117" s="53"/>
    </row>
    <row r="118" spans="1:10" x14ac:dyDescent="0.25">
      <c r="A118" s="35" t="s">
        <v>29</v>
      </c>
      <c r="B118" s="35" t="s">
        <v>74</v>
      </c>
      <c r="C118" s="35" t="s">
        <v>63</v>
      </c>
      <c r="D118" s="40" t="s">
        <v>30</v>
      </c>
      <c r="E118" s="35" t="s">
        <v>31</v>
      </c>
      <c r="F118" s="35"/>
      <c r="G118" s="38"/>
      <c r="H118" s="38" t="s">
        <v>86</v>
      </c>
      <c r="I118" s="4" t="s">
        <v>45</v>
      </c>
    </row>
    <row r="119" spans="1:10" x14ac:dyDescent="0.25">
      <c r="A119" s="35"/>
      <c r="B119" s="35"/>
      <c r="C119" s="35"/>
      <c r="D119" s="41"/>
      <c r="E119" s="37"/>
      <c r="F119" s="35"/>
      <c r="G119" s="37"/>
      <c r="H119" s="37">
        <v>0</v>
      </c>
      <c r="I119" s="37">
        <f>H119</f>
        <v>0</v>
      </c>
    </row>
    <row r="120" spans="1:10" x14ac:dyDescent="0.25">
      <c r="A120" s="35"/>
      <c r="B120" s="35"/>
      <c r="C120" s="35"/>
      <c r="D120" s="36"/>
      <c r="E120" s="37"/>
      <c r="F120" s="35"/>
      <c r="G120" s="38"/>
      <c r="H120" s="52" t="s">
        <v>45</v>
      </c>
      <c r="I120" s="50">
        <f>I119</f>
        <v>0</v>
      </c>
    </row>
    <row r="121" spans="1:10" x14ac:dyDescent="0.25">
      <c r="A121" s="127"/>
      <c r="B121" s="128"/>
      <c r="C121" s="128"/>
      <c r="D121" s="128"/>
      <c r="E121" s="128"/>
      <c r="F121" s="128"/>
      <c r="G121" s="128"/>
      <c r="H121" s="128"/>
      <c r="I121" s="129"/>
    </row>
    <row r="122" spans="1:10" x14ac:dyDescent="0.25">
      <c r="A122" s="49">
        <v>5</v>
      </c>
      <c r="B122" s="49"/>
      <c r="C122" s="49"/>
      <c r="D122" s="49" t="s">
        <v>32</v>
      </c>
      <c r="E122" s="50"/>
      <c r="F122" s="51"/>
      <c r="G122" s="52"/>
      <c r="H122" s="52"/>
      <c r="I122" s="53"/>
    </row>
    <row r="123" spans="1:10" ht="25.5" x14ac:dyDescent="0.25">
      <c r="A123" s="60" t="s">
        <v>33</v>
      </c>
      <c r="B123" s="35" t="s">
        <v>56</v>
      </c>
      <c r="C123" s="35" t="s">
        <v>64</v>
      </c>
      <c r="D123" s="40" t="s">
        <v>34</v>
      </c>
      <c r="E123" s="35" t="s">
        <v>16</v>
      </c>
      <c r="F123" s="35"/>
      <c r="G123" s="38"/>
      <c r="H123" s="38" t="s">
        <v>82</v>
      </c>
      <c r="I123" s="4" t="s">
        <v>45</v>
      </c>
    </row>
    <row r="124" spans="1:10" x14ac:dyDescent="0.25">
      <c r="A124" s="60"/>
      <c r="B124" s="35"/>
      <c r="C124" s="35"/>
      <c r="D124" s="41" t="s">
        <v>92</v>
      </c>
      <c r="E124" s="37"/>
      <c r="F124" s="35"/>
      <c r="G124" s="37"/>
      <c r="H124" s="37">
        <v>57.86</v>
      </c>
      <c r="I124" s="37">
        <f>H124</f>
        <v>57.86</v>
      </c>
    </row>
    <row r="125" spans="1:10" x14ac:dyDescent="0.25">
      <c r="A125" s="60"/>
      <c r="B125" s="35"/>
      <c r="C125" s="35"/>
      <c r="D125" s="41" t="s">
        <v>93</v>
      </c>
      <c r="E125" s="37"/>
      <c r="F125" s="35"/>
      <c r="G125" s="37"/>
      <c r="H125" s="37">
        <v>49.59</v>
      </c>
      <c r="I125" s="37">
        <f>H125</f>
        <v>49.59</v>
      </c>
    </row>
    <row r="126" spans="1:10" x14ac:dyDescent="0.25">
      <c r="A126" s="60"/>
      <c r="B126" s="35"/>
      <c r="C126" s="35"/>
      <c r="D126" s="41" t="s">
        <v>100</v>
      </c>
      <c r="E126" s="37"/>
      <c r="F126" s="35"/>
      <c r="G126" s="37"/>
      <c r="H126" s="37">
        <f>(1.2*1.2)*2</f>
        <v>2.88</v>
      </c>
      <c r="I126" s="37">
        <f>H126</f>
        <v>2.88</v>
      </c>
      <c r="J126" s="65">
        <f>SUM(I126:I127)</f>
        <v>4.01</v>
      </c>
    </row>
    <row r="127" spans="1:10" x14ac:dyDescent="0.25">
      <c r="A127" s="60"/>
      <c r="B127" s="35"/>
      <c r="C127" s="35"/>
      <c r="D127" s="41" t="s">
        <v>101</v>
      </c>
      <c r="E127" s="37"/>
      <c r="F127" s="35"/>
      <c r="G127" s="37"/>
      <c r="H127" s="37">
        <v>1.1299999999999999</v>
      </c>
      <c r="I127" s="37">
        <f>H127</f>
        <v>1.1299999999999999</v>
      </c>
    </row>
    <row r="128" spans="1:10" x14ac:dyDescent="0.25">
      <c r="A128" s="60"/>
      <c r="B128" s="35"/>
      <c r="C128" s="35"/>
      <c r="D128" s="36"/>
      <c r="E128" s="37"/>
      <c r="F128" s="35"/>
      <c r="G128" s="38"/>
      <c r="H128" s="52" t="s">
        <v>45</v>
      </c>
      <c r="I128" s="50">
        <f>SUM(I124:I126)</f>
        <v>110.33</v>
      </c>
    </row>
    <row r="129" spans="1:10" x14ac:dyDescent="0.25">
      <c r="A129" s="102"/>
      <c r="B129" s="103"/>
      <c r="C129" s="103"/>
      <c r="D129" s="103"/>
      <c r="E129" s="103"/>
      <c r="F129" s="103"/>
      <c r="G129" s="103"/>
      <c r="H129" s="103"/>
      <c r="I129" s="104"/>
    </row>
    <row r="130" spans="1:10" x14ac:dyDescent="0.25">
      <c r="A130" s="60" t="s">
        <v>35</v>
      </c>
      <c r="B130" s="35" t="s">
        <v>56</v>
      </c>
      <c r="C130" s="35" t="s">
        <v>65</v>
      </c>
      <c r="D130" s="36" t="s">
        <v>36</v>
      </c>
      <c r="E130" s="35" t="s">
        <v>37</v>
      </c>
      <c r="F130" s="35"/>
      <c r="G130" s="38"/>
      <c r="H130" s="38" t="s">
        <v>86</v>
      </c>
      <c r="I130" s="4" t="s">
        <v>45</v>
      </c>
    </row>
    <row r="131" spans="1:10" x14ac:dyDescent="0.25">
      <c r="A131" s="60"/>
      <c r="B131" s="35"/>
      <c r="C131" s="35"/>
      <c r="D131" s="41"/>
      <c r="E131" s="37"/>
      <c r="F131" s="35"/>
      <c r="G131" s="37"/>
      <c r="H131" s="37">
        <v>2</v>
      </c>
      <c r="I131" s="37">
        <f>H131</f>
        <v>2</v>
      </c>
    </row>
    <row r="132" spans="1:10" x14ac:dyDescent="0.25">
      <c r="A132" s="60"/>
      <c r="B132" s="35"/>
      <c r="C132" s="35"/>
      <c r="D132" s="36"/>
      <c r="E132" s="37"/>
      <c r="F132" s="35"/>
      <c r="G132" s="38"/>
      <c r="H132" s="52" t="s">
        <v>45</v>
      </c>
      <c r="I132" s="50">
        <f>I131</f>
        <v>2</v>
      </c>
    </row>
    <row r="133" spans="1:10" x14ac:dyDescent="0.25">
      <c r="A133" s="102"/>
      <c r="B133" s="103"/>
      <c r="C133" s="103"/>
      <c r="D133" s="103"/>
      <c r="E133" s="103"/>
      <c r="F133" s="103"/>
      <c r="G133" s="103"/>
      <c r="H133" s="103"/>
      <c r="I133" s="104"/>
    </row>
    <row r="134" spans="1:10" ht="25.5" x14ac:dyDescent="0.25">
      <c r="A134" s="60" t="s">
        <v>38</v>
      </c>
      <c r="B134" s="35" t="s">
        <v>56</v>
      </c>
      <c r="C134" s="35" t="s">
        <v>66</v>
      </c>
      <c r="D134" s="40" t="s">
        <v>39</v>
      </c>
      <c r="E134" s="35" t="s">
        <v>16</v>
      </c>
      <c r="F134" s="35"/>
      <c r="G134" s="38" t="s">
        <v>88</v>
      </c>
      <c r="H134" s="38" t="s">
        <v>86</v>
      </c>
      <c r="I134" s="4" t="s">
        <v>87</v>
      </c>
    </row>
    <row r="135" spans="1:10" x14ac:dyDescent="0.25">
      <c r="A135" s="60"/>
      <c r="B135" s="35"/>
      <c r="C135" s="35"/>
      <c r="D135" s="41" t="s">
        <v>103</v>
      </c>
      <c r="E135" s="37"/>
      <c r="F135" s="35"/>
      <c r="G135" s="37">
        <v>0.16</v>
      </c>
      <c r="H135" s="37">
        <v>1</v>
      </c>
      <c r="I135" s="37">
        <f t="shared" ref="I135:I140" si="0">G135*H135</f>
        <v>0.16</v>
      </c>
    </row>
    <row r="136" spans="1:10" x14ac:dyDescent="0.25">
      <c r="A136" s="60"/>
      <c r="B136" s="35"/>
      <c r="C136" s="35"/>
      <c r="D136" s="41" t="s">
        <v>105</v>
      </c>
      <c r="E136" s="37"/>
      <c r="F136" s="35"/>
      <c r="G136" s="37">
        <f>0.75*0.65</f>
        <v>0.48750000000000004</v>
      </c>
      <c r="H136" s="37">
        <v>1</v>
      </c>
      <c r="I136" s="37">
        <f t="shared" si="0"/>
        <v>0.48750000000000004</v>
      </c>
    </row>
    <row r="137" spans="1:10" x14ac:dyDescent="0.25">
      <c r="A137" s="60"/>
      <c r="B137" s="35"/>
      <c r="C137" s="35"/>
      <c r="D137" s="41" t="s">
        <v>102</v>
      </c>
      <c r="E137" s="37"/>
      <c r="F137" s="35"/>
      <c r="G137" s="37">
        <v>0.2</v>
      </c>
      <c r="H137" s="37">
        <v>6</v>
      </c>
      <c r="I137" s="37">
        <f t="shared" si="0"/>
        <v>1.2000000000000002</v>
      </c>
    </row>
    <row r="138" spans="1:10" x14ac:dyDescent="0.25">
      <c r="A138" s="60"/>
      <c r="B138" s="35"/>
      <c r="C138" s="35"/>
      <c r="D138" s="41" t="s">
        <v>90</v>
      </c>
      <c r="E138" s="37"/>
      <c r="F138" s="35"/>
      <c r="G138" s="37">
        <f>0.25*0.55</f>
        <v>0.13750000000000001</v>
      </c>
      <c r="H138" s="37">
        <v>1</v>
      </c>
      <c r="I138" s="37">
        <f t="shared" si="0"/>
        <v>0.13750000000000001</v>
      </c>
    </row>
    <row r="139" spans="1:10" x14ac:dyDescent="0.25">
      <c r="A139" s="60"/>
      <c r="B139" s="35"/>
      <c r="C139" s="35"/>
      <c r="D139" s="41" t="s">
        <v>104</v>
      </c>
      <c r="E139" s="37"/>
      <c r="F139" s="35"/>
      <c r="G139" s="37">
        <f>0.35*0.5</f>
        <v>0.17499999999999999</v>
      </c>
      <c r="H139" s="37">
        <v>3</v>
      </c>
      <c r="I139" s="37">
        <f t="shared" si="0"/>
        <v>0.52499999999999991</v>
      </c>
    </row>
    <row r="140" spans="1:10" x14ac:dyDescent="0.25">
      <c r="A140" s="60"/>
      <c r="B140" s="35"/>
      <c r="C140" s="35"/>
      <c r="D140" s="41" t="s">
        <v>106</v>
      </c>
      <c r="E140" s="37"/>
      <c r="F140" s="35"/>
      <c r="G140" s="37">
        <v>0.2</v>
      </c>
      <c r="H140" s="37">
        <v>4</v>
      </c>
      <c r="I140" s="37">
        <f t="shared" si="0"/>
        <v>0.8</v>
      </c>
      <c r="J140" s="65">
        <f>SUM(H135:H140)</f>
        <v>16</v>
      </c>
    </row>
    <row r="141" spans="1:10" x14ac:dyDescent="0.25">
      <c r="A141" s="60"/>
      <c r="B141" s="35"/>
      <c r="C141" s="35"/>
      <c r="D141" s="36"/>
      <c r="E141" s="37"/>
      <c r="F141" s="35"/>
      <c r="G141" s="38"/>
      <c r="H141" s="52" t="s">
        <v>45</v>
      </c>
      <c r="I141" s="50">
        <f>SUM(I135:I140)</f>
        <v>3.3099999999999996</v>
      </c>
    </row>
    <row r="142" spans="1:10" x14ac:dyDescent="0.25">
      <c r="A142" s="102"/>
      <c r="B142" s="103"/>
      <c r="C142" s="103"/>
      <c r="D142" s="103"/>
      <c r="E142" s="103"/>
      <c r="F142" s="103"/>
      <c r="G142" s="103"/>
      <c r="H142" s="103"/>
      <c r="I142" s="104"/>
    </row>
    <row r="143" spans="1:10" x14ac:dyDescent="0.25">
      <c r="A143" s="35" t="s">
        <v>107</v>
      </c>
      <c r="B143" s="35" t="s">
        <v>56</v>
      </c>
      <c r="C143" s="35" t="s">
        <v>108</v>
      </c>
      <c r="D143" s="40" t="s">
        <v>111</v>
      </c>
      <c r="E143" s="35" t="s">
        <v>109</v>
      </c>
      <c r="F143" s="35"/>
      <c r="G143" s="38"/>
      <c r="H143" s="38" t="s">
        <v>86</v>
      </c>
      <c r="I143" s="4" t="s">
        <v>45</v>
      </c>
    </row>
    <row r="144" spans="1:10" x14ac:dyDescent="0.25">
      <c r="A144" s="60"/>
      <c r="B144" s="35"/>
      <c r="C144" s="35"/>
      <c r="D144" s="40"/>
      <c r="E144" s="35"/>
      <c r="F144" s="35"/>
      <c r="G144" s="37"/>
      <c r="H144" s="37">
        <v>10</v>
      </c>
      <c r="I144" s="37">
        <f>H144</f>
        <v>10</v>
      </c>
    </row>
    <row r="145" spans="1:9" x14ac:dyDescent="0.25">
      <c r="A145" s="60"/>
      <c r="B145" s="35"/>
      <c r="C145" s="35"/>
      <c r="D145" s="36"/>
      <c r="E145" s="37"/>
      <c r="F145" s="35"/>
      <c r="G145" s="38"/>
      <c r="H145" s="52" t="s">
        <v>45</v>
      </c>
      <c r="I145" s="50">
        <f>I144</f>
        <v>10</v>
      </c>
    </row>
    <row r="146" spans="1:9" x14ac:dyDescent="0.25">
      <c r="A146" s="127"/>
      <c r="B146" s="128"/>
      <c r="C146" s="128"/>
      <c r="D146" s="128"/>
      <c r="E146" s="128"/>
      <c r="F146" s="128"/>
      <c r="G146" s="128"/>
      <c r="H146" s="128"/>
      <c r="I146" s="129"/>
    </row>
    <row r="147" spans="1:9" x14ac:dyDescent="0.25">
      <c r="A147" s="49">
        <v>6</v>
      </c>
      <c r="B147" s="49"/>
      <c r="C147" s="49"/>
      <c r="D147" s="49" t="s">
        <v>48</v>
      </c>
      <c r="E147" s="50"/>
      <c r="F147" s="51"/>
      <c r="G147" s="52"/>
      <c r="H147" s="52"/>
      <c r="I147" s="52"/>
    </row>
    <row r="148" spans="1:9" ht="25.5" x14ac:dyDescent="0.25">
      <c r="A148" s="35" t="s">
        <v>53</v>
      </c>
      <c r="B148" s="35" t="s">
        <v>56</v>
      </c>
      <c r="C148" s="35" t="s">
        <v>67</v>
      </c>
      <c r="D148" s="40" t="s">
        <v>49</v>
      </c>
      <c r="E148" s="35" t="s">
        <v>16</v>
      </c>
      <c r="F148" s="35"/>
      <c r="G148" s="37"/>
      <c r="H148" s="38" t="s">
        <v>82</v>
      </c>
      <c r="I148" s="4" t="s">
        <v>45</v>
      </c>
    </row>
    <row r="149" spans="1:9" x14ac:dyDescent="0.25">
      <c r="A149" s="60"/>
      <c r="B149" s="35"/>
      <c r="C149" s="35"/>
      <c r="D149" s="40"/>
      <c r="E149" s="35"/>
      <c r="F149" s="35"/>
      <c r="G149" s="37"/>
      <c r="H149" s="37">
        <f>H97+G106</f>
        <v>3617.8456000000001</v>
      </c>
      <c r="I149" s="37">
        <f>H149</f>
        <v>3617.8456000000001</v>
      </c>
    </row>
    <row r="150" spans="1:9" x14ac:dyDescent="0.25">
      <c r="A150" s="60"/>
      <c r="B150" s="35"/>
      <c r="C150" s="35"/>
      <c r="D150" s="36"/>
      <c r="E150" s="37"/>
      <c r="F150" s="35"/>
      <c r="G150" s="38"/>
      <c r="H150" s="52" t="s">
        <v>45</v>
      </c>
      <c r="I150" s="50">
        <f>I149</f>
        <v>3617.8456000000001</v>
      </c>
    </row>
    <row r="151" spans="1:9" x14ac:dyDescent="0.25">
      <c r="A151" s="130"/>
      <c r="B151" s="131"/>
      <c r="C151" s="131"/>
      <c r="D151" s="131"/>
      <c r="E151" s="131"/>
      <c r="F151" s="131"/>
      <c r="G151" s="131"/>
      <c r="H151" s="131"/>
      <c r="I151" s="132"/>
    </row>
    <row r="152" spans="1:9" x14ac:dyDescent="0.25">
      <c r="A152" s="123"/>
      <c r="B152" s="124"/>
      <c r="C152" s="124"/>
      <c r="D152" s="124"/>
      <c r="E152" s="124"/>
      <c r="F152" s="124"/>
      <c r="G152" s="124"/>
      <c r="H152" s="124"/>
      <c r="I152" s="125"/>
    </row>
    <row r="153" spans="1:9" x14ac:dyDescent="0.25">
      <c r="A153" s="133" t="s">
        <v>112</v>
      </c>
      <c r="B153" s="134"/>
      <c r="C153" s="134"/>
      <c r="D153" s="134"/>
      <c r="E153" s="134"/>
      <c r="F153" s="134"/>
      <c r="G153" s="134"/>
      <c r="H153" s="134"/>
      <c r="I153" s="135"/>
    </row>
    <row r="154" spans="1:9" x14ac:dyDescent="0.25">
      <c r="A154" s="42" t="s">
        <v>6</v>
      </c>
      <c r="B154" s="42" t="s">
        <v>54</v>
      </c>
      <c r="C154" s="42" t="s">
        <v>55</v>
      </c>
      <c r="D154" s="43" t="s">
        <v>7</v>
      </c>
      <c r="E154" s="44"/>
      <c r="F154" s="42"/>
      <c r="G154" s="43" t="s">
        <v>80</v>
      </c>
      <c r="H154" s="43" t="s">
        <v>81</v>
      </c>
      <c r="I154" s="45" t="s">
        <v>45</v>
      </c>
    </row>
    <row r="155" spans="1:9" ht="15" customHeight="1" x14ac:dyDescent="0.25">
      <c r="A155" s="46">
        <v>1</v>
      </c>
      <c r="B155" s="46"/>
      <c r="C155" s="46"/>
      <c r="D155" s="46" t="s">
        <v>13</v>
      </c>
      <c r="E155" s="47"/>
      <c r="F155" s="47"/>
      <c r="G155" s="47"/>
      <c r="H155" s="47"/>
      <c r="I155" s="47"/>
    </row>
    <row r="156" spans="1:9" ht="38.25" x14ac:dyDescent="0.25">
      <c r="A156" s="35" t="s">
        <v>17</v>
      </c>
      <c r="B156" s="35" t="s">
        <v>56</v>
      </c>
      <c r="C156" s="35" t="s">
        <v>72</v>
      </c>
      <c r="D156" s="40" t="s">
        <v>68</v>
      </c>
      <c r="E156" s="61" t="s">
        <v>16</v>
      </c>
      <c r="F156" s="39"/>
      <c r="G156" s="38"/>
      <c r="H156" s="38" t="s">
        <v>82</v>
      </c>
      <c r="I156" s="4" t="s">
        <v>45</v>
      </c>
    </row>
    <row r="157" spans="1:9" x14ac:dyDescent="0.25">
      <c r="A157" s="35"/>
      <c r="B157" s="35"/>
      <c r="C157" s="35"/>
      <c r="D157" s="36"/>
      <c r="E157" s="37"/>
      <c r="F157" s="35"/>
      <c r="G157" s="38"/>
      <c r="H157" s="37">
        <f>3621.01-H161</f>
        <v>3597</v>
      </c>
      <c r="I157" s="37">
        <f>H157</f>
        <v>3597</v>
      </c>
    </row>
    <row r="158" spans="1:9" x14ac:dyDescent="0.25">
      <c r="A158" s="35"/>
      <c r="B158" s="35"/>
      <c r="C158" s="35"/>
      <c r="D158" s="36"/>
      <c r="E158" s="37"/>
      <c r="F158" s="35"/>
      <c r="G158" s="38"/>
      <c r="H158" s="52" t="s">
        <v>45</v>
      </c>
      <c r="I158" s="50">
        <f>I157</f>
        <v>3597</v>
      </c>
    </row>
    <row r="159" spans="1:9" x14ac:dyDescent="0.25">
      <c r="A159" s="102"/>
      <c r="B159" s="103"/>
      <c r="C159" s="103"/>
      <c r="D159" s="103"/>
      <c r="E159" s="103"/>
      <c r="F159" s="103"/>
      <c r="G159" s="103"/>
      <c r="H159" s="103"/>
      <c r="I159" s="104"/>
    </row>
    <row r="160" spans="1:9" x14ac:dyDescent="0.25">
      <c r="A160" s="35" t="s">
        <v>69</v>
      </c>
      <c r="B160" s="35" t="s">
        <v>56</v>
      </c>
      <c r="C160" s="35" t="s">
        <v>58</v>
      </c>
      <c r="D160" s="36" t="s">
        <v>18</v>
      </c>
      <c r="E160" s="61" t="s">
        <v>16</v>
      </c>
      <c r="F160" s="35"/>
      <c r="G160" s="38"/>
      <c r="H160" s="38" t="s">
        <v>82</v>
      </c>
      <c r="I160" s="4" t="s">
        <v>45</v>
      </c>
    </row>
    <row r="161" spans="1:9" x14ac:dyDescent="0.25">
      <c r="A161" s="35"/>
      <c r="B161" s="35"/>
      <c r="C161" s="35"/>
      <c r="D161" s="36"/>
      <c r="E161" s="37"/>
      <c r="F161" s="35"/>
      <c r="G161" s="38"/>
      <c r="H161" s="37">
        <v>24.01</v>
      </c>
      <c r="I161" s="37">
        <f>H161</f>
        <v>24.01</v>
      </c>
    </row>
    <row r="162" spans="1:9" x14ac:dyDescent="0.25">
      <c r="A162" s="35"/>
      <c r="B162" s="35"/>
      <c r="C162" s="35"/>
      <c r="D162" s="36"/>
      <c r="E162" s="37"/>
      <c r="F162" s="35"/>
      <c r="G162" s="38"/>
      <c r="H162" s="52" t="s">
        <v>45</v>
      </c>
      <c r="I162" s="50">
        <f>I161</f>
        <v>24.01</v>
      </c>
    </row>
    <row r="163" spans="1:9" x14ac:dyDescent="0.25">
      <c r="A163" s="102"/>
      <c r="B163" s="103"/>
      <c r="C163" s="103"/>
      <c r="D163" s="103"/>
      <c r="E163" s="103"/>
      <c r="F163" s="103"/>
      <c r="G163" s="103"/>
      <c r="H163" s="103"/>
      <c r="I163" s="104"/>
    </row>
    <row r="164" spans="1:9" x14ac:dyDescent="0.25">
      <c r="A164" s="35" t="s">
        <v>70</v>
      </c>
      <c r="B164" s="35" t="s">
        <v>56</v>
      </c>
      <c r="C164" s="35" t="s">
        <v>73</v>
      </c>
      <c r="D164" s="36" t="s">
        <v>71</v>
      </c>
      <c r="E164" s="61" t="s">
        <v>16</v>
      </c>
      <c r="F164" s="35"/>
      <c r="G164" s="38" t="s">
        <v>83</v>
      </c>
      <c r="H164" s="38" t="s">
        <v>84</v>
      </c>
      <c r="I164" s="4" t="s">
        <v>45</v>
      </c>
    </row>
    <row r="165" spans="1:9" x14ac:dyDescent="0.25">
      <c r="A165" s="35"/>
      <c r="B165" s="35"/>
      <c r="C165" s="35"/>
      <c r="D165" s="36"/>
      <c r="E165" s="37"/>
      <c r="F165" s="35"/>
      <c r="G165" s="37">
        <f>H161</f>
        <v>24.01</v>
      </c>
      <c r="H165" s="37">
        <v>0.05</v>
      </c>
      <c r="I165" s="37">
        <f>G165*H165</f>
        <v>1.2005000000000001</v>
      </c>
    </row>
    <row r="166" spans="1:9" x14ac:dyDescent="0.25">
      <c r="A166" s="35"/>
      <c r="B166" s="35"/>
      <c r="C166" s="35"/>
      <c r="D166" s="36"/>
      <c r="E166" s="37"/>
      <c r="F166" s="35"/>
      <c r="G166" s="38"/>
      <c r="H166" s="52" t="s">
        <v>45</v>
      </c>
      <c r="I166" s="50">
        <f>I165</f>
        <v>1.2005000000000001</v>
      </c>
    </row>
    <row r="167" spans="1:9" x14ac:dyDescent="0.25">
      <c r="A167" s="127"/>
      <c r="B167" s="128"/>
      <c r="C167" s="128"/>
      <c r="D167" s="128"/>
      <c r="E167" s="128"/>
      <c r="F167" s="128"/>
      <c r="G167" s="128"/>
      <c r="H167" s="128"/>
      <c r="I167" s="129"/>
    </row>
    <row r="168" spans="1:9" x14ac:dyDescent="0.25">
      <c r="A168" s="49">
        <v>2</v>
      </c>
      <c r="B168" s="49"/>
      <c r="C168" s="49"/>
      <c r="D168" s="49" t="s">
        <v>21</v>
      </c>
      <c r="E168" s="50"/>
      <c r="F168" s="51"/>
      <c r="G168" s="52"/>
      <c r="H168" s="52"/>
      <c r="I168" s="53"/>
    </row>
    <row r="169" spans="1:9" x14ac:dyDescent="0.25">
      <c r="A169" s="35" t="s">
        <v>22</v>
      </c>
      <c r="B169" s="35" t="s">
        <v>56</v>
      </c>
      <c r="C169" s="35" t="s">
        <v>58</v>
      </c>
      <c r="D169" s="36" t="s">
        <v>18</v>
      </c>
      <c r="E169" s="61" t="s">
        <v>16</v>
      </c>
      <c r="F169" s="35"/>
      <c r="G169" s="38"/>
      <c r="H169" s="38" t="s">
        <v>82</v>
      </c>
      <c r="I169" s="4" t="s">
        <v>45</v>
      </c>
    </row>
    <row r="170" spans="1:9" x14ac:dyDescent="0.25">
      <c r="A170" s="35"/>
      <c r="B170" s="35"/>
      <c r="C170" s="35"/>
      <c r="D170" s="36"/>
      <c r="E170" s="37"/>
      <c r="F170" s="35"/>
      <c r="G170" s="38"/>
      <c r="H170" s="37">
        <v>4088.1</v>
      </c>
      <c r="I170" s="37">
        <f>H170</f>
        <v>4088.1</v>
      </c>
    </row>
    <row r="171" spans="1:9" x14ac:dyDescent="0.25">
      <c r="A171" s="60"/>
      <c r="B171" s="35"/>
      <c r="C171" s="35"/>
      <c r="D171" s="36"/>
      <c r="E171" s="37"/>
      <c r="F171" s="35"/>
      <c r="G171" s="38"/>
      <c r="H171" s="52" t="s">
        <v>45</v>
      </c>
      <c r="I171" s="50">
        <f>I170</f>
        <v>4088.1</v>
      </c>
    </row>
    <row r="172" spans="1:9" x14ac:dyDescent="0.25">
      <c r="A172" s="102"/>
      <c r="B172" s="103"/>
      <c r="C172" s="103"/>
      <c r="D172" s="103"/>
      <c r="E172" s="103"/>
      <c r="F172" s="103"/>
      <c r="G172" s="103"/>
      <c r="H172" s="103"/>
      <c r="I172" s="104"/>
    </row>
    <row r="173" spans="1:9" ht="25.5" x14ac:dyDescent="0.25">
      <c r="A173" s="35" t="s">
        <v>23</v>
      </c>
      <c r="B173" s="35" t="s">
        <v>56</v>
      </c>
      <c r="C173" s="35" t="s">
        <v>59</v>
      </c>
      <c r="D173" s="40" t="s">
        <v>24</v>
      </c>
      <c r="E173" s="35" t="s">
        <v>19</v>
      </c>
      <c r="F173" s="35"/>
      <c r="G173" s="63" t="s">
        <v>85</v>
      </c>
      <c r="H173" s="63" t="s">
        <v>84</v>
      </c>
      <c r="I173" s="63" t="s">
        <v>45</v>
      </c>
    </row>
    <row r="174" spans="1:9" x14ac:dyDescent="0.25">
      <c r="A174" s="35"/>
      <c r="B174" s="35"/>
      <c r="C174" s="35"/>
      <c r="D174" s="36"/>
      <c r="E174" s="37"/>
      <c r="F174" s="35"/>
      <c r="G174" s="37">
        <f>H170</f>
        <v>4088.1</v>
      </c>
      <c r="H174" s="64">
        <v>3.5000000000000003E-2</v>
      </c>
      <c r="I174" s="37">
        <f>H174*G174</f>
        <v>143.08350000000002</v>
      </c>
    </row>
    <row r="175" spans="1:9" x14ac:dyDescent="0.25">
      <c r="A175" s="60"/>
      <c r="B175" s="35"/>
      <c r="C175" s="35"/>
      <c r="D175" s="36"/>
      <c r="E175" s="37"/>
      <c r="F175" s="35"/>
      <c r="G175" s="38"/>
      <c r="H175" s="52" t="s">
        <v>45</v>
      </c>
      <c r="I175" s="50">
        <f>I174</f>
        <v>143.08350000000002</v>
      </c>
    </row>
    <row r="176" spans="1:9" x14ac:dyDescent="0.25">
      <c r="A176" s="127"/>
      <c r="B176" s="128"/>
      <c r="C176" s="128"/>
      <c r="D176" s="128"/>
      <c r="E176" s="128"/>
      <c r="F176" s="128"/>
      <c r="G176" s="128"/>
      <c r="H176" s="128"/>
      <c r="I176" s="129"/>
    </row>
    <row r="177" spans="1:9" x14ac:dyDescent="0.25">
      <c r="A177" s="49">
        <v>3</v>
      </c>
      <c r="B177" s="49"/>
      <c r="C177" s="49"/>
      <c r="D177" s="49" t="s">
        <v>25</v>
      </c>
      <c r="E177" s="50"/>
      <c r="F177" s="51"/>
      <c r="G177" s="52"/>
      <c r="H177" s="52"/>
      <c r="I177" s="53"/>
    </row>
    <row r="178" spans="1:9" ht="25.5" x14ac:dyDescent="0.25">
      <c r="A178" s="60" t="s">
        <v>51</v>
      </c>
      <c r="B178" s="35" t="s">
        <v>56</v>
      </c>
      <c r="C178" s="35" t="s">
        <v>60</v>
      </c>
      <c r="D178" s="41" t="s">
        <v>50</v>
      </c>
      <c r="E178" s="35" t="s">
        <v>19</v>
      </c>
      <c r="F178" s="35"/>
      <c r="G178" s="63" t="s">
        <v>85</v>
      </c>
      <c r="H178" s="63" t="s">
        <v>84</v>
      </c>
      <c r="I178" s="63" t="s">
        <v>45</v>
      </c>
    </row>
    <row r="179" spans="1:9" x14ac:dyDescent="0.25">
      <c r="A179" s="60"/>
      <c r="B179" s="35"/>
      <c r="C179" s="35"/>
      <c r="D179" s="41"/>
      <c r="E179" s="35"/>
      <c r="F179" s="35"/>
      <c r="G179" s="37">
        <v>26.61</v>
      </c>
      <c r="H179" s="37">
        <v>0.15</v>
      </c>
      <c r="I179" s="37">
        <f>H179*G179</f>
        <v>3.9914999999999998</v>
      </c>
    </row>
    <row r="180" spans="1:9" x14ac:dyDescent="0.25">
      <c r="A180" s="60"/>
      <c r="B180" s="35"/>
      <c r="C180" s="35"/>
      <c r="D180" s="36"/>
      <c r="E180" s="37"/>
      <c r="F180" s="35"/>
      <c r="G180" s="38"/>
      <c r="H180" s="52" t="s">
        <v>45</v>
      </c>
      <c r="I180" s="50">
        <f>I179</f>
        <v>3.9914999999999998</v>
      </c>
    </row>
    <row r="181" spans="1:9" x14ac:dyDescent="0.25">
      <c r="A181" s="102"/>
      <c r="B181" s="103"/>
      <c r="C181" s="103"/>
      <c r="D181" s="103"/>
      <c r="E181" s="103"/>
      <c r="F181" s="103"/>
      <c r="G181" s="103"/>
      <c r="H181" s="103"/>
      <c r="I181" s="104"/>
    </row>
    <row r="182" spans="1:9" ht="38.25" x14ac:dyDescent="0.25">
      <c r="A182" s="60" t="s">
        <v>52</v>
      </c>
      <c r="B182" s="35" t="s">
        <v>56</v>
      </c>
      <c r="C182" s="35" t="s">
        <v>61</v>
      </c>
      <c r="D182" s="41" t="s">
        <v>26</v>
      </c>
      <c r="E182" s="37" t="str">
        <f>E178</f>
        <v>m³</v>
      </c>
      <c r="F182" s="35"/>
      <c r="G182" s="63" t="s">
        <v>85</v>
      </c>
      <c r="H182" s="63" t="s">
        <v>84</v>
      </c>
      <c r="I182" s="63" t="s">
        <v>45</v>
      </c>
    </row>
    <row r="183" spans="1:9" x14ac:dyDescent="0.25">
      <c r="A183" s="60"/>
      <c r="B183" s="35"/>
      <c r="C183" s="35"/>
      <c r="D183" s="41"/>
      <c r="E183" s="37"/>
      <c r="F183" s="35"/>
      <c r="G183" s="37">
        <f>G179</f>
        <v>26.61</v>
      </c>
      <c r="H183" s="37">
        <v>0.15</v>
      </c>
      <c r="I183" s="37">
        <f>H183*G183</f>
        <v>3.9914999999999998</v>
      </c>
    </row>
    <row r="184" spans="1:9" x14ac:dyDescent="0.25">
      <c r="A184" s="60"/>
      <c r="B184" s="35"/>
      <c r="C184" s="35"/>
      <c r="D184" s="36"/>
      <c r="E184" s="37"/>
      <c r="F184" s="35"/>
      <c r="G184" s="38"/>
      <c r="H184" s="52" t="s">
        <v>45</v>
      </c>
      <c r="I184" s="50">
        <f>I183</f>
        <v>3.9914999999999998</v>
      </c>
    </row>
    <row r="185" spans="1:9" x14ac:dyDescent="0.25">
      <c r="A185" s="102"/>
      <c r="B185" s="103"/>
      <c r="C185" s="103"/>
      <c r="D185" s="103"/>
      <c r="E185" s="103"/>
      <c r="F185" s="103"/>
      <c r="G185" s="103"/>
      <c r="H185" s="103"/>
      <c r="I185" s="104"/>
    </row>
    <row r="186" spans="1:9" ht="25.5" x14ac:dyDescent="0.25">
      <c r="A186" s="60" t="s">
        <v>47</v>
      </c>
      <c r="B186" s="35" t="s">
        <v>56</v>
      </c>
      <c r="C186" s="35" t="s">
        <v>62</v>
      </c>
      <c r="D186" s="40" t="s">
        <v>27</v>
      </c>
      <c r="E186" s="37" t="str">
        <f>E182</f>
        <v>m³</v>
      </c>
      <c r="F186" s="35"/>
      <c r="G186" s="63" t="s">
        <v>85</v>
      </c>
      <c r="H186" s="63" t="s">
        <v>84</v>
      </c>
      <c r="I186" s="63" t="s">
        <v>45</v>
      </c>
    </row>
    <row r="187" spans="1:9" x14ac:dyDescent="0.25">
      <c r="A187" s="60"/>
      <c r="B187" s="35"/>
      <c r="C187" s="35"/>
      <c r="D187" s="41"/>
      <c r="E187" s="37"/>
      <c r="F187" s="35"/>
      <c r="G187" s="37">
        <f>G183</f>
        <v>26.61</v>
      </c>
      <c r="H187" s="37">
        <v>0.15</v>
      </c>
      <c r="I187" s="37">
        <f>H187*G187</f>
        <v>3.9914999999999998</v>
      </c>
    </row>
    <row r="188" spans="1:9" x14ac:dyDescent="0.25">
      <c r="A188" s="60"/>
      <c r="B188" s="35"/>
      <c r="C188" s="35"/>
      <c r="D188" s="36"/>
      <c r="E188" s="37"/>
      <c r="F188" s="35"/>
      <c r="G188" s="38"/>
      <c r="H188" s="52" t="s">
        <v>45</v>
      </c>
      <c r="I188" s="50">
        <f>I187</f>
        <v>3.9914999999999998</v>
      </c>
    </row>
    <row r="189" spans="1:9" x14ac:dyDescent="0.25">
      <c r="A189" s="127"/>
      <c r="B189" s="128"/>
      <c r="C189" s="128"/>
      <c r="D189" s="128"/>
      <c r="E189" s="128"/>
      <c r="F189" s="128"/>
      <c r="G189" s="128"/>
      <c r="H189" s="128"/>
      <c r="I189" s="129"/>
    </row>
    <row r="190" spans="1:9" x14ac:dyDescent="0.25">
      <c r="A190" s="49">
        <v>4</v>
      </c>
      <c r="B190" s="49"/>
      <c r="C190" s="49"/>
      <c r="D190" s="49" t="s">
        <v>28</v>
      </c>
      <c r="E190" s="50"/>
      <c r="F190" s="51"/>
      <c r="G190" s="52"/>
      <c r="H190" s="52"/>
      <c r="I190" s="53"/>
    </row>
    <row r="191" spans="1:9" x14ac:dyDescent="0.25">
      <c r="A191" s="35" t="s">
        <v>29</v>
      </c>
      <c r="B191" s="35" t="s">
        <v>74</v>
      </c>
      <c r="C191" s="35" t="s">
        <v>63</v>
      </c>
      <c r="D191" s="40" t="s">
        <v>30</v>
      </c>
      <c r="E191" s="35" t="s">
        <v>31</v>
      </c>
      <c r="F191" s="35"/>
      <c r="G191" s="38"/>
      <c r="H191" s="38" t="s">
        <v>86</v>
      </c>
      <c r="I191" s="4" t="s">
        <v>45</v>
      </c>
    </row>
    <row r="192" spans="1:9" x14ac:dyDescent="0.25">
      <c r="A192" s="35"/>
      <c r="B192" s="35"/>
      <c r="C192" s="35"/>
      <c r="D192" s="41"/>
      <c r="E192" s="37"/>
      <c r="F192" s="35"/>
      <c r="G192" s="37"/>
      <c r="H192" s="37">
        <v>1</v>
      </c>
      <c r="I192" s="37">
        <f>H192</f>
        <v>1</v>
      </c>
    </row>
    <row r="193" spans="1:10" x14ac:dyDescent="0.25">
      <c r="A193" s="35"/>
      <c r="B193" s="35"/>
      <c r="C193" s="35"/>
      <c r="D193" s="36"/>
      <c r="E193" s="37"/>
      <c r="F193" s="35"/>
      <c r="G193" s="38"/>
      <c r="H193" s="52" t="s">
        <v>45</v>
      </c>
      <c r="I193" s="50">
        <f>I192</f>
        <v>1</v>
      </c>
    </row>
    <row r="194" spans="1:10" x14ac:dyDescent="0.25">
      <c r="A194" s="127"/>
      <c r="B194" s="128"/>
      <c r="C194" s="128"/>
      <c r="D194" s="128"/>
      <c r="E194" s="128"/>
      <c r="F194" s="128"/>
      <c r="G194" s="128"/>
      <c r="H194" s="128"/>
      <c r="I194" s="129"/>
    </row>
    <row r="195" spans="1:10" x14ac:dyDescent="0.25">
      <c r="A195" s="49">
        <v>5</v>
      </c>
      <c r="B195" s="49"/>
      <c r="C195" s="49"/>
      <c r="D195" s="49" t="s">
        <v>32</v>
      </c>
      <c r="E195" s="50"/>
      <c r="F195" s="51"/>
      <c r="G195" s="52"/>
      <c r="H195" s="52"/>
      <c r="I195" s="53"/>
    </row>
    <row r="196" spans="1:10" ht="25.5" x14ac:dyDescent="0.25">
      <c r="A196" s="60" t="s">
        <v>33</v>
      </c>
      <c r="B196" s="35" t="s">
        <v>56</v>
      </c>
      <c r="C196" s="35" t="s">
        <v>64</v>
      </c>
      <c r="D196" s="40" t="s">
        <v>34</v>
      </c>
      <c r="E196" s="35" t="s">
        <v>16</v>
      </c>
      <c r="F196" s="35"/>
      <c r="G196" s="38" t="s">
        <v>88</v>
      </c>
      <c r="H196" s="72" t="s">
        <v>113</v>
      </c>
      <c r="I196" s="4" t="s">
        <v>45</v>
      </c>
    </row>
    <row r="197" spans="1:10" x14ac:dyDescent="0.25">
      <c r="A197" s="60"/>
      <c r="B197" s="35"/>
      <c r="C197" s="35"/>
      <c r="D197" s="41" t="s">
        <v>114</v>
      </c>
      <c r="E197" s="37"/>
      <c r="F197" s="35"/>
      <c r="G197" s="37"/>
      <c r="H197" s="37">
        <v>0</v>
      </c>
      <c r="I197" s="37">
        <f>H197</f>
        <v>0</v>
      </c>
    </row>
    <row r="198" spans="1:10" x14ac:dyDescent="0.25">
      <c r="A198" s="60"/>
      <c r="B198" s="35"/>
      <c r="C198" s="35"/>
      <c r="D198" s="41" t="s">
        <v>115</v>
      </c>
      <c r="E198" s="37"/>
      <c r="F198" s="35"/>
      <c r="G198" s="37"/>
      <c r="H198" s="37">
        <v>115.3</v>
      </c>
      <c r="I198" s="37">
        <f>H198</f>
        <v>115.3</v>
      </c>
    </row>
    <row r="199" spans="1:10" x14ac:dyDescent="0.25">
      <c r="A199" s="60"/>
      <c r="B199" s="35"/>
      <c r="C199" s="35"/>
      <c r="D199" s="41" t="s">
        <v>116</v>
      </c>
      <c r="E199" s="37"/>
      <c r="F199" s="35"/>
      <c r="G199" s="37"/>
      <c r="H199" s="37">
        <v>3.89</v>
      </c>
      <c r="I199" s="37">
        <f>H199</f>
        <v>3.89</v>
      </c>
      <c r="J199" s="65">
        <f>SUM(I200,I199)</f>
        <v>7.04</v>
      </c>
    </row>
    <row r="200" spans="1:10" x14ac:dyDescent="0.25">
      <c r="A200" s="60"/>
      <c r="B200" s="35"/>
      <c r="C200" s="35"/>
      <c r="D200" s="41" t="s">
        <v>117</v>
      </c>
      <c r="E200" s="37"/>
      <c r="F200" s="35"/>
      <c r="G200" s="37">
        <v>3.15</v>
      </c>
      <c r="H200" s="37">
        <v>1</v>
      </c>
      <c r="I200" s="37">
        <f>G200*H200</f>
        <v>3.15</v>
      </c>
    </row>
    <row r="201" spans="1:10" x14ac:dyDescent="0.25">
      <c r="A201" s="60"/>
      <c r="B201" s="35"/>
      <c r="C201" s="35"/>
      <c r="D201" s="36"/>
      <c r="E201" s="37"/>
      <c r="F201" s="35"/>
      <c r="G201" s="38"/>
      <c r="H201" s="52" t="s">
        <v>45</v>
      </c>
      <c r="I201" s="50">
        <f>SUM(I197:I200)</f>
        <v>122.34</v>
      </c>
    </row>
    <row r="202" spans="1:10" x14ac:dyDescent="0.25">
      <c r="A202" s="102"/>
      <c r="B202" s="103"/>
      <c r="C202" s="103"/>
      <c r="D202" s="103"/>
      <c r="E202" s="103"/>
      <c r="F202" s="103"/>
      <c r="G202" s="103"/>
      <c r="H202" s="103"/>
      <c r="I202" s="104"/>
    </row>
    <row r="203" spans="1:10" x14ac:dyDescent="0.25">
      <c r="A203" s="60" t="s">
        <v>35</v>
      </c>
      <c r="B203" s="35" t="s">
        <v>56</v>
      </c>
      <c r="C203" s="35" t="s">
        <v>65</v>
      </c>
      <c r="D203" s="36" t="s">
        <v>36</v>
      </c>
      <c r="E203" s="35" t="s">
        <v>37</v>
      </c>
      <c r="F203" s="35"/>
      <c r="G203" s="38"/>
      <c r="H203" s="38" t="s">
        <v>86</v>
      </c>
      <c r="I203" s="4" t="s">
        <v>45</v>
      </c>
    </row>
    <row r="204" spans="1:10" x14ac:dyDescent="0.25">
      <c r="A204" s="60"/>
      <c r="B204" s="35"/>
      <c r="C204" s="35"/>
      <c r="D204" s="41"/>
      <c r="E204" s="37"/>
      <c r="F204" s="35"/>
      <c r="G204" s="37"/>
      <c r="H204" s="37">
        <v>3</v>
      </c>
      <c r="I204" s="37">
        <f>H204</f>
        <v>3</v>
      </c>
    </row>
    <row r="205" spans="1:10" x14ac:dyDescent="0.25">
      <c r="A205" s="60"/>
      <c r="B205" s="35"/>
      <c r="C205" s="35"/>
      <c r="D205" s="36"/>
      <c r="E205" s="37"/>
      <c r="F205" s="35"/>
      <c r="G205" s="38"/>
      <c r="H205" s="52" t="s">
        <v>45</v>
      </c>
      <c r="I205" s="50">
        <f>I204</f>
        <v>3</v>
      </c>
    </row>
    <row r="206" spans="1:10" x14ac:dyDescent="0.25">
      <c r="A206" s="102"/>
      <c r="B206" s="103"/>
      <c r="C206" s="103"/>
      <c r="D206" s="103"/>
      <c r="E206" s="103"/>
      <c r="F206" s="103"/>
      <c r="G206" s="103"/>
      <c r="H206" s="103"/>
      <c r="I206" s="104"/>
    </row>
    <row r="207" spans="1:10" ht="25.5" x14ac:dyDescent="0.25">
      <c r="A207" s="60" t="s">
        <v>38</v>
      </c>
      <c r="B207" s="35" t="s">
        <v>56</v>
      </c>
      <c r="C207" s="35" t="s">
        <v>66</v>
      </c>
      <c r="D207" s="40" t="s">
        <v>39</v>
      </c>
      <c r="E207" s="35" t="s">
        <v>16</v>
      </c>
      <c r="F207" s="35"/>
      <c r="G207" s="38" t="s">
        <v>88</v>
      </c>
      <c r="H207" s="38" t="s">
        <v>86</v>
      </c>
      <c r="I207" s="4" t="s">
        <v>87</v>
      </c>
    </row>
    <row r="208" spans="1:10" x14ac:dyDescent="0.25">
      <c r="A208" s="60"/>
      <c r="B208" s="35"/>
      <c r="C208" s="35"/>
      <c r="D208" s="41" t="s">
        <v>103</v>
      </c>
      <c r="E208" s="37"/>
      <c r="F208" s="35"/>
      <c r="G208" s="37">
        <v>0.16</v>
      </c>
      <c r="H208" s="37">
        <v>1</v>
      </c>
      <c r="I208" s="37">
        <f>G208*H208</f>
        <v>0.16</v>
      </c>
    </row>
    <row r="209" spans="1:10" x14ac:dyDescent="0.25">
      <c r="A209" s="60"/>
      <c r="B209" s="35"/>
      <c r="C209" s="35"/>
      <c r="D209" s="41" t="s">
        <v>118</v>
      </c>
      <c r="E209" s="37"/>
      <c r="F209" s="35"/>
      <c r="G209" s="37">
        <v>0.2</v>
      </c>
      <c r="H209" s="37">
        <v>1</v>
      </c>
      <c r="I209" s="37">
        <f>G209*H209</f>
        <v>0.2</v>
      </c>
    </row>
    <row r="210" spans="1:10" x14ac:dyDescent="0.25">
      <c r="A210" s="60"/>
      <c r="B210" s="35"/>
      <c r="C210" s="35"/>
      <c r="D210" s="41" t="s">
        <v>90</v>
      </c>
      <c r="E210" s="37"/>
      <c r="F210" s="35"/>
      <c r="G210" s="37">
        <f>0.25*0.55</f>
        <v>0.13750000000000001</v>
      </c>
      <c r="H210" s="37">
        <v>2</v>
      </c>
      <c r="I210" s="37">
        <f>G210*H210</f>
        <v>0.27500000000000002</v>
      </c>
    </row>
    <row r="211" spans="1:10" x14ac:dyDescent="0.25">
      <c r="A211" s="60"/>
      <c r="B211" s="35"/>
      <c r="C211" s="35"/>
      <c r="D211" s="41" t="s">
        <v>119</v>
      </c>
      <c r="E211" s="37"/>
      <c r="F211" s="35"/>
      <c r="G211" s="37">
        <v>0.2</v>
      </c>
      <c r="H211" s="37">
        <v>0</v>
      </c>
      <c r="I211" s="37">
        <f>G211*H211</f>
        <v>0</v>
      </c>
      <c r="J211" s="65">
        <f>SUM(H208:H211)</f>
        <v>4</v>
      </c>
    </row>
    <row r="212" spans="1:10" x14ac:dyDescent="0.25">
      <c r="A212" s="60"/>
      <c r="B212" s="35"/>
      <c r="C212" s="35"/>
      <c r="D212" s="36"/>
      <c r="E212" s="37"/>
      <c r="F212" s="35"/>
      <c r="G212" s="38"/>
      <c r="H212" s="52" t="s">
        <v>45</v>
      </c>
      <c r="I212" s="50">
        <f>SUM(I208:I211)</f>
        <v>0.63500000000000001</v>
      </c>
    </row>
    <row r="213" spans="1:10" x14ac:dyDescent="0.25">
      <c r="A213" s="127"/>
      <c r="B213" s="128"/>
      <c r="C213" s="128"/>
      <c r="D213" s="128"/>
      <c r="E213" s="128"/>
      <c r="F213" s="128"/>
      <c r="G213" s="128"/>
      <c r="H213" s="128"/>
      <c r="I213" s="129"/>
    </row>
    <row r="214" spans="1:10" x14ac:dyDescent="0.25">
      <c r="A214" s="49">
        <v>6</v>
      </c>
      <c r="B214" s="49"/>
      <c r="C214" s="49"/>
      <c r="D214" s="49" t="s">
        <v>48</v>
      </c>
      <c r="E214" s="50"/>
      <c r="F214" s="51"/>
      <c r="G214" s="52"/>
      <c r="H214" s="52"/>
      <c r="I214" s="52"/>
    </row>
    <row r="215" spans="1:10" ht="25.5" x14ac:dyDescent="0.25">
      <c r="A215" s="35" t="s">
        <v>53</v>
      </c>
      <c r="B215" s="35" t="s">
        <v>56</v>
      </c>
      <c r="C215" s="35" t="s">
        <v>67</v>
      </c>
      <c r="D215" s="40" t="s">
        <v>49</v>
      </c>
      <c r="E215" s="35" t="s">
        <v>16</v>
      </c>
      <c r="F215" s="35"/>
      <c r="G215" s="37"/>
      <c r="H215" s="38" t="s">
        <v>82</v>
      </c>
      <c r="I215" s="4" t="s">
        <v>45</v>
      </c>
    </row>
    <row r="216" spans="1:10" x14ac:dyDescent="0.25">
      <c r="A216" s="60"/>
      <c r="B216" s="35"/>
      <c r="C216" s="35"/>
      <c r="D216" s="40"/>
      <c r="E216" s="35"/>
      <c r="F216" s="35"/>
      <c r="G216" s="37"/>
      <c r="H216" s="37">
        <f>H170+G187</f>
        <v>4114.71</v>
      </c>
      <c r="I216" s="37">
        <f>H216</f>
        <v>4114.71</v>
      </c>
    </row>
    <row r="217" spans="1:10" x14ac:dyDescent="0.25">
      <c r="A217" s="60"/>
      <c r="B217" s="35"/>
      <c r="C217" s="35"/>
      <c r="D217" s="36"/>
      <c r="E217" s="37"/>
      <c r="F217" s="35"/>
      <c r="G217" s="38"/>
      <c r="H217" s="52" t="s">
        <v>45</v>
      </c>
      <c r="I217" s="50">
        <f>I216</f>
        <v>4114.71</v>
      </c>
    </row>
    <row r="218" spans="1:10" x14ac:dyDescent="0.25">
      <c r="A218" s="130"/>
      <c r="B218" s="131"/>
      <c r="C218" s="131"/>
      <c r="D218" s="131"/>
      <c r="E218" s="131"/>
      <c r="F218" s="131"/>
      <c r="G218" s="131"/>
      <c r="H218" s="131"/>
      <c r="I218" s="132"/>
    </row>
    <row r="219" spans="1:10" x14ac:dyDescent="0.25">
      <c r="A219" s="123"/>
      <c r="B219" s="124"/>
      <c r="C219" s="124"/>
      <c r="D219" s="124"/>
      <c r="E219" s="124"/>
      <c r="F219" s="124"/>
      <c r="G219" s="124"/>
      <c r="H219" s="124"/>
      <c r="I219" s="125"/>
    </row>
    <row r="220" spans="1:10" x14ac:dyDescent="0.25">
      <c r="A220" s="133" t="s">
        <v>140</v>
      </c>
      <c r="B220" s="134"/>
      <c r="C220" s="134"/>
      <c r="D220" s="134"/>
      <c r="E220" s="134"/>
      <c r="F220" s="134"/>
      <c r="G220" s="134"/>
      <c r="H220" s="134"/>
      <c r="I220" s="135"/>
    </row>
    <row r="221" spans="1:10" x14ac:dyDescent="0.25">
      <c r="A221" s="42" t="s">
        <v>6</v>
      </c>
      <c r="B221" s="42" t="s">
        <v>54</v>
      </c>
      <c r="C221" s="42" t="s">
        <v>55</v>
      </c>
      <c r="D221" s="43" t="s">
        <v>7</v>
      </c>
      <c r="E221" s="44"/>
      <c r="F221" s="42"/>
      <c r="G221" s="43" t="s">
        <v>80</v>
      </c>
      <c r="H221" s="43" t="s">
        <v>81</v>
      </c>
      <c r="I221" s="45" t="s">
        <v>45</v>
      </c>
    </row>
    <row r="222" spans="1:10" x14ac:dyDescent="0.25">
      <c r="A222" s="46">
        <v>1</v>
      </c>
      <c r="B222" s="46"/>
      <c r="C222" s="46"/>
      <c r="D222" s="46" t="s">
        <v>13</v>
      </c>
      <c r="E222" s="47"/>
      <c r="F222" s="47"/>
      <c r="G222" s="47"/>
      <c r="H222" s="47"/>
      <c r="I222" s="47"/>
    </row>
    <row r="223" spans="1:10" ht="38.25" x14ac:dyDescent="0.25">
      <c r="A223" s="39" t="s">
        <v>17</v>
      </c>
      <c r="B223" s="35" t="s">
        <v>56</v>
      </c>
      <c r="C223" s="35" t="s">
        <v>72</v>
      </c>
      <c r="D223" s="40" t="s">
        <v>68</v>
      </c>
      <c r="E223" s="61" t="s">
        <v>16</v>
      </c>
      <c r="F223" s="39"/>
      <c r="G223" s="38"/>
      <c r="H223" s="38" t="s">
        <v>82</v>
      </c>
      <c r="I223" s="4" t="s">
        <v>45</v>
      </c>
    </row>
    <row r="224" spans="1:10" x14ac:dyDescent="0.25">
      <c r="A224" s="35"/>
      <c r="B224" s="35"/>
      <c r="C224" s="35"/>
      <c r="D224" s="36"/>
      <c r="E224" s="37"/>
      <c r="F224" s="35"/>
      <c r="G224" s="38"/>
      <c r="H224" s="37">
        <f>H237-H228</f>
        <v>1400.02</v>
      </c>
      <c r="I224" s="37">
        <f>H224</f>
        <v>1400.02</v>
      </c>
    </row>
    <row r="225" spans="1:9" x14ac:dyDescent="0.25">
      <c r="A225" s="35"/>
      <c r="B225" s="35"/>
      <c r="C225" s="35"/>
      <c r="D225" s="36"/>
      <c r="E225" s="37"/>
      <c r="F225" s="35"/>
      <c r="G225" s="38"/>
      <c r="H225" s="52" t="s">
        <v>45</v>
      </c>
      <c r="I225" s="50">
        <f>I224</f>
        <v>1400.02</v>
      </c>
    </row>
    <row r="226" spans="1:9" x14ac:dyDescent="0.25">
      <c r="A226" s="102"/>
      <c r="B226" s="103"/>
      <c r="C226" s="103"/>
      <c r="D226" s="103"/>
      <c r="E226" s="103"/>
      <c r="F226" s="103"/>
      <c r="G226" s="103"/>
      <c r="H226" s="103"/>
      <c r="I226" s="104"/>
    </row>
    <row r="227" spans="1:9" x14ac:dyDescent="0.25">
      <c r="A227" s="35" t="s">
        <v>69</v>
      </c>
      <c r="B227" s="35" t="s">
        <v>56</v>
      </c>
      <c r="C227" s="35" t="s">
        <v>58</v>
      </c>
      <c r="D227" s="36" t="s">
        <v>18</v>
      </c>
      <c r="E227" s="61" t="s">
        <v>16</v>
      </c>
      <c r="F227" s="35"/>
      <c r="G227" s="38"/>
      <c r="H227" s="38" t="s">
        <v>82</v>
      </c>
      <c r="I227" s="4" t="s">
        <v>45</v>
      </c>
    </row>
    <row r="228" spans="1:9" x14ac:dyDescent="0.25">
      <c r="A228" s="35"/>
      <c r="B228" s="35"/>
      <c r="C228" s="35"/>
      <c r="D228" s="36"/>
      <c r="E228" s="37"/>
      <c r="F228" s="35"/>
      <c r="G228" s="38"/>
      <c r="H228" s="37">
        <v>70.3</v>
      </c>
      <c r="I228" s="37">
        <f>H228</f>
        <v>70.3</v>
      </c>
    </row>
    <row r="229" spans="1:9" x14ac:dyDescent="0.25">
      <c r="A229" s="35"/>
      <c r="B229" s="35"/>
      <c r="C229" s="35"/>
      <c r="D229" s="36"/>
      <c r="E229" s="37"/>
      <c r="F229" s="35"/>
      <c r="G229" s="38"/>
      <c r="H229" s="52" t="s">
        <v>45</v>
      </c>
      <c r="I229" s="50">
        <f>I228</f>
        <v>70.3</v>
      </c>
    </row>
    <row r="230" spans="1:9" x14ac:dyDescent="0.25">
      <c r="A230" s="102"/>
      <c r="B230" s="103"/>
      <c r="C230" s="103"/>
      <c r="D230" s="103"/>
      <c r="E230" s="103"/>
      <c r="F230" s="103"/>
      <c r="G230" s="103"/>
      <c r="H230" s="103"/>
      <c r="I230" s="104"/>
    </row>
    <row r="231" spans="1:9" x14ac:dyDescent="0.25">
      <c r="A231" s="35" t="s">
        <v>70</v>
      </c>
      <c r="B231" s="35" t="s">
        <v>56</v>
      </c>
      <c r="C231" s="35" t="s">
        <v>73</v>
      </c>
      <c r="D231" s="36" t="s">
        <v>71</v>
      </c>
      <c r="E231" s="61" t="s">
        <v>16</v>
      </c>
      <c r="F231" s="35"/>
      <c r="G231" s="38" t="s">
        <v>82</v>
      </c>
      <c r="H231" s="38" t="s">
        <v>84</v>
      </c>
      <c r="I231" s="4" t="s">
        <v>45</v>
      </c>
    </row>
    <row r="232" spans="1:9" x14ac:dyDescent="0.25">
      <c r="A232" s="35"/>
      <c r="B232" s="35"/>
      <c r="C232" s="35"/>
      <c r="D232" s="36"/>
      <c r="E232" s="37"/>
      <c r="F232" s="35"/>
      <c r="G232" s="37">
        <f>H228</f>
        <v>70.3</v>
      </c>
      <c r="H232" s="37">
        <v>0.05</v>
      </c>
      <c r="I232" s="37">
        <f>G232*H232</f>
        <v>3.5150000000000001</v>
      </c>
    </row>
    <row r="233" spans="1:9" x14ac:dyDescent="0.25">
      <c r="A233" s="35"/>
      <c r="B233" s="35"/>
      <c r="C233" s="35"/>
      <c r="D233" s="36"/>
      <c r="E233" s="37"/>
      <c r="F233" s="35"/>
      <c r="G233" s="38"/>
      <c r="H233" s="52" t="s">
        <v>45</v>
      </c>
      <c r="I233" s="50">
        <f>I232</f>
        <v>3.5150000000000001</v>
      </c>
    </row>
    <row r="234" spans="1:9" x14ac:dyDescent="0.25">
      <c r="A234" s="127"/>
      <c r="B234" s="128"/>
      <c r="C234" s="128"/>
      <c r="D234" s="128"/>
      <c r="E234" s="128"/>
      <c r="F234" s="128"/>
      <c r="G234" s="128"/>
      <c r="H234" s="128"/>
      <c r="I234" s="129"/>
    </row>
    <row r="235" spans="1:9" x14ac:dyDescent="0.25">
      <c r="A235" s="49">
        <v>2</v>
      </c>
      <c r="B235" s="49"/>
      <c r="C235" s="49"/>
      <c r="D235" s="49" t="s">
        <v>21</v>
      </c>
      <c r="E235" s="50"/>
      <c r="F235" s="51"/>
      <c r="G235" s="52"/>
      <c r="H235" s="52"/>
      <c r="I235" s="53"/>
    </row>
    <row r="236" spans="1:9" x14ac:dyDescent="0.25">
      <c r="A236" s="35" t="s">
        <v>22</v>
      </c>
      <c r="B236" s="35" t="s">
        <v>56</v>
      </c>
      <c r="C236" s="35" t="s">
        <v>58</v>
      </c>
      <c r="D236" s="36" t="s">
        <v>18</v>
      </c>
      <c r="E236" s="61" t="s">
        <v>16</v>
      </c>
      <c r="F236" s="35"/>
      <c r="G236" s="38"/>
      <c r="H236" s="38" t="s">
        <v>82</v>
      </c>
      <c r="I236" s="4" t="s">
        <v>45</v>
      </c>
    </row>
    <row r="237" spans="1:9" x14ac:dyDescent="0.25">
      <c r="A237" s="35"/>
      <c r="B237" s="35"/>
      <c r="C237" s="35"/>
      <c r="D237" s="36"/>
      <c r="E237" s="37"/>
      <c r="F237" s="35"/>
      <c r="G237" s="38"/>
      <c r="H237" s="37">
        <f>1470.32</f>
        <v>1470.32</v>
      </c>
      <c r="I237" s="37">
        <f>H237</f>
        <v>1470.32</v>
      </c>
    </row>
    <row r="238" spans="1:9" x14ac:dyDescent="0.25">
      <c r="A238" s="60"/>
      <c r="B238" s="35"/>
      <c r="C238" s="35"/>
      <c r="D238" s="36"/>
      <c r="E238" s="37"/>
      <c r="F238" s="35"/>
      <c r="G238" s="38"/>
      <c r="H238" s="52" t="s">
        <v>45</v>
      </c>
      <c r="I238" s="50">
        <f>I237</f>
        <v>1470.32</v>
      </c>
    </row>
    <row r="239" spans="1:9" x14ac:dyDescent="0.25">
      <c r="A239" s="102"/>
      <c r="B239" s="103"/>
      <c r="C239" s="103"/>
      <c r="D239" s="103"/>
      <c r="E239" s="103"/>
      <c r="F239" s="103"/>
      <c r="G239" s="103"/>
      <c r="H239" s="103"/>
      <c r="I239" s="104"/>
    </row>
    <row r="240" spans="1:9" ht="25.5" x14ac:dyDescent="0.25">
      <c r="A240" s="35" t="s">
        <v>23</v>
      </c>
      <c r="B240" s="35" t="s">
        <v>56</v>
      </c>
      <c r="C240" s="35" t="s">
        <v>59</v>
      </c>
      <c r="D240" s="40" t="s">
        <v>24</v>
      </c>
      <c r="E240" s="35" t="s">
        <v>19</v>
      </c>
      <c r="F240" s="35"/>
      <c r="G240" s="63" t="s">
        <v>85</v>
      </c>
      <c r="H240" s="63" t="s">
        <v>84</v>
      </c>
      <c r="I240" s="63" t="s">
        <v>45</v>
      </c>
    </row>
    <row r="241" spans="1:10" x14ac:dyDescent="0.25">
      <c r="A241" s="35"/>
      <c r="B241" s="35"/>
      <c r="C241" s="35"/>
      <c r="D241" s="36"/>
      <c r="E241" s="37"/>
      <c r="F241" s="35"/>
      <c r="G241" s="37">
        <f>H237</f>
        <v>1470.32</v>
      </c>
      <c r="H241" s="64">
        <v>3.5000000000000003E-2</v>
      </c>
      <c r="I241" s="37">
        <f>H241*G241</f>
        <v>51.461200000000005</v>
      </c>
    </row>
    <row r="242" spans="1:10" x14ac:dyDescent="0.25">
      <c r="A242" s="60"/>
      <c r="B242" s="35"/>
      <c r="C242" s="35"/>
      <c r="D242" s="36"/>
      <c r="E242" s="37"/>
      <c r="F242" s="35"/>
      <c r="G242" s="38"/>
      <c r="H242" s="52" t="s">
        <v>45</v>
      </c>
      <c r="I242" s="50">
        <f>I241</f>
        <v>51.461200000000005</v>
      </c>
    </row>
    <row r="243" spans="1:10" x14ac:dyDescent="0.25">
      <c r="A243" s="127"/>
      <c r="B243" s="128"/>
      <c r="C243" s="128"/>
      <c r="D243" s="128"/>
      <c r="E243" s="128"/>
      <c r="F243" s="128"/>
      <c r="G243" s="128"/>
      <c r="H243" s="128"/>
      <c r="I243" s="129"/>
    </row>
    <row r="244" spans="1:10" x14ac:dyDescent="0.25">
      <c r="A244" s="49">
        <v>4</v>
      </c>
      <c r="B244" s="49"/>
      <c r="C244" s="49"/>
      <c r="D244" s="49" t="s">
        <v>28</v>
      </c>
      <c r="E244" s="50"/>
      <c r="F244" s="51"/>
      <c r="G244" s="52"/>
      <c r="H244" s="52"/>
      <c r="I244" s="53"/>
    </row>
    <row r="245" spans="1:10" x14ac:dyDescent="0.25">
      <c r="A245" s="35" t="s">
        <v>29</v>
      </c>
      <c r="B245" s="35" t="s">
        <v>74</v>
      </c>
      <c r="C245" s="35" t="s">
        <v>63</v>
      </c>
      <c r="D245" s="40" t="s">
        <v>30</v>
      </c>
      <c r="E245" s="35" t="s">
        <v>31</v>
      </c>
      <c r="F245" s="35"/>
      <c r="G245" s="38"/>
      <c r="H245" s="38" t="s">
        <v>86</v>
      </c>
      <c r="I245" s="4" t="s">
        <v>45</v>
      </c>
    </row>
    <row r="246" spans="1:10" x14ac:dyDescent="0.25">
      <c r="A246" s="35"/>
      <c r="B246" s="35"/>
      <c r="C246" s="35"/>
      <c r="D246" s="41"/>
      <c r="E246" s="37"/>
      <c r="F246" s="35"/>
      <c r="G246" s="37"/>
      <c r="H246" s="37">
        <v>2</v>
      </c>
      <c r="I246" s="37">
        <f>H246</f>
        <v>2</v>
      </c>
    </row>
    <row r="247" spans="1:10" x14ac:dyDescent="0.25">
      <c r="A247" s="35"/>
      <c r="B247" s="35"/>
      <c r="C247" s="35"/>
      <c r="D247" s="36"/>
      <c r="E247" s="37"/>
      <c r="F247" s="35"/>
      <c r="G247" s="38"/>
      <c r="H247" s="52" t="s">
        <v>45</v>
      </c>
      <c r="I247" s="50">
        <f>I246</f>
        <v>2</v>
      </c>
    </row>
    <row r="248" spans="1:10" x14ac:dyDescent="0.25">
      <c r="A248" s="127"/>
      <c r="B248" s="128"/>
      <c r="C248" s="128"/>
      <c r="D248" s="128"/>
      <c r="E248" s="128"/>
      <c r="F248" s="128"/>
      <c r="G248" s="128"/>
      <c r="H248" s="128"/>
      <c r="I248" s="129"/>
    </row>
    <row r="249" spans="1:10" x14ac:dyDescent="0.25">
      <c r="A249" s="49">
        <v>5</v>
      </c>
      <c r="B249" s="49"/>
      <c r="C249" s="49"/>
      <c r="D249" s="49" t="s">
        <v>32</v>
      </c>
      <c r="E249" s="50"/>
      <c r="F249" s="51"/>
      <c r="G249" s="52"/>
      <c r="H249" s="52"/>
      <c r="I249" s="53"/>
    </row>
    <row r="250" spans="1:10" ht="25.5" x14ac:dyDescent="0.25">
      <c r="A250" s="60" t="s">
        <v>33</v>
      </c>
      <c r="B250" s="35" t="s">
        <v>56</v>
      </c>
      <c r="C250" s="35" t="s">
        <v>64</v>
      </c>
      <c r="D250" s="40" t="s">
        <v>34</v>
      </c>
      <c r="E250" s="35" t="s">
        <v>16</v>
      </c>
      <c r="F250" s="35"/>
      <c r="G250" s="38" t="s">
        <v>86</v>
      </c>
      <c r="H250" s="38" t="s">
        <v>82</v>
      </c>
      <c r="I250" s="4" t="s">
        <v>45</v>
      </c>
    </row>
    <row r="251" spans="1:10" x14ac:dyDescent="0.25">
      <c r="A251" s="60"/>
      <c r="B251" s="35"/>
      <c r="C251" s="35"/>
      <c r="D251" s="41" t="s">
        <v>92</v>
      </c>
      <c r="E251" s="37"/>
      <c r="F251" s="35"/>
      <c r="G251" s="37"/>
      <c r="H251" s="37">
        <v>52.87</v>
      </c>
      <c r="I251" s="37">
        <f>H251</f>
        <v>52.87</v>
      </c>
      <c r="J251" s="65">
        <f>SUM(I251:I252)</f>
        <v>59.169999999999995</v>
      </c>
    </row>
    <row r="252" spans="1:10" x14ac:dyDescent="0.25">
      <c r="A252" s="60"/>
      <c r="B252" s="35"/>
      <c r="C252" s="35"/>
      <c r="D252" s="41" t="s">
        <v>103</v>
      </c>
      <c r="E252" s="37"/>
      <c r="F252" s="35"/>
      <c r="G252" s="37">
        <v>2</v>
      </c>
      <c r="H252" s="37">
        <v>3.15</v>
      </c>
      <c r="I252" s="37">
        <f>H252*G252</f>
        <v>6.3</v>
      </c>
    </row>
    <row r="253" spans="1:10" x14ac:dyDescent="0.25">
      <c r="A253" s="60"/>
      <c r="B253" s="35"/>
      <c r="C253" s="35"/>
      <c r="D253" s="41" t="s">
        <v>93</v>
      </c>
      <c r="E253" s="37"/>
      <c r="F253" s="35"/>
      <c r="G253" s="37"/>
      <c r="H253" s="37">
        <v>9</v>
      </c>
      <c r="I253" s="37">
        <f>H253</f>
        <v>9</v>
      </c>
    </row>
    <row r="254" spans="1:10" x14ac:dyDescent="0.25">
      <c r="A254" s="60"/>
      <c r="B254" s="35"/>
      <c r="C254" s="35"/>
      <c r="D254" s="36"/>
      <c r="E254" s="37"/>
      <c r="F254" s="35"/>
      <c r="G254" s="38"/>
      <c r="H254" s="52" t="s">
        <v>45</v>
      </c>
      <c r="I254" s="50">
        <f>SUM(I251:I253)</f>
        <v>68.169999999999987</v>
      </c>
    </row>
    <row r="255" spans="1:10" x14ac:dyDescent="0.25">
      <c r="A255" s="102"/>
      <c r="B255" s="103"/>
      <c r="C255" s="103"/>
      <c r="D255" s="103"/>
      <c r="E255" s="103"/>
      <c r="F255" s="103"/>
      <c r="G255" s="103"/>
      <c r="H255" s="103"/>
      <c r="I255" s="104"/>
    </row>
    <row r="256" spans="1:10" x14ac:dyDescent="0.25">
      <c r="A256" s="60" t="s">
        <v>35</v>
      </c>
      <c r="B256" s="35" t="s">
        <v>56</v>
      </c>
      <c r="C256" s="35" t="s">
        <v>65</v>
      </c>
      <c r="D256" s="36" t="s">
        <v>36</v>
      </c>
      <c r="E256" s="35" t="s">
        <v>37</v>
      </c>
      <c r="F256" s="35"/>
      <c r="G256" s="38"/>
      <c r="H256" s="38" t="s">
        <v>86</v>
      </c>
      <c r="I256" s="4" t="s">
        <v>45</v>
      </c>
    </row>
    <row r="257" spans="1:10" x14ac:dyDescent="0.25">
      <c r="A257" s="60"/>
      <c r="B257" s="35"/>
      <c r="C257" s="35"/>
      <c r="D257" s="41"/>
      <c r="E257" s="37"/>
      <c r="F257" s="35"/>
      <c r="G257" s="37"/>
      <c r="H257" s="37">
        <v>3</v>
      </c>
      <c r="I257" s="37">
        <f>H257</f>
        <v>3</v>
      </c>
    </row>
    <row r="258" spans="1:10" x14ac:dyDescent="0.25">
      <c r="A258" s="60"/>
      <c r="B258" s="35"/>
      <c r="C258" s="35"/>
      <c r="D258" s="36"/>
      <c r="E258" s="37"/>
      <c r="F258" s="35"/>
      <c r="G258" s="38"/>
      <c r="H258" s="52" t="s">
        <v>45</v>
      </c>
      <c r="I258" s="50">
        <f>I257</f>
        <v>3</v>
      </c>
    </row>
    <row r="259" spans="1:10" x14ac:dyDescent="0.25">
      <c r="A259" s="102"/>
      <c r="B259" s="103"/>
      <c r="C259" s="103"/>
      <c r="D259" s="103"/>
      <c r="E259" s="103"/>
      <c r="F259" s="103"/>
      <c r="G259" s="103"/>
      <c r="H259" s="103"/>
      <c r="I259" s="104"/>
    </row>
    <row r="260" spans="1:10" ht="25.5" x14ac:dyDescent="0.25">
      <c r="A260" s="60" t="s">
        <v>38</v>
      </c>
      <c r="B260" s="35" t="s">
        <v>56</v>
      </c>
      <c r="C260" s="35" t="s">
        <v>66</v>
      </c>
      <c r="D260" s="40" t="s">
        <v>39</v>
      </c>
      <c r="E260" s="35" t="s">
        <v>16</v>
      </c>
      <c r="F260" s="35"/>
      <c r="G260" s="38" t="s">
        <v>88</v>
      </c>
      <c r="H260" s="38" t="s">
        <v>86</v>
      </c>
      <c r="I260" s="4" t="s">
        <v>87</v>
      </c>
    </row>
    <row r="261" spans="1:10" x14ac:dyDescent="0.25">
      <c r="A261" s="60"/>
      <c r="B261" s="35"/>
      <c r="C261" s="35"/>
      <c r="D261" s="41" t="s">
        <v>121</v>
      </c>
      <c r="E261" s="37"/>
      <c r="F261" s="35"/>
      <c r="G261" s="37">
        <v>0.2</v>
      </c>
      <c r="H261" s="37">
        <v>3</v>
      </c>
      <c r="I261" s="37">
        <f>G261*H261</f>
        <v>0.60000000000000009</v>
      </c>
    </row>
    <row r="262" spans="1:10" x14ac:dyDescent="0.25">
      <c r="A262" s="60"/>
      <c r="B262" s="35"/>
      <c r="C262" s="35"/>
      <c r="D262" s="41" t="s">
        <v>90</v>
      </c>
      <c r="E262" s="37"/>
      <c r="F262" s="35"/>
      <c r="G262" s="37">
        <f>0.25*0.55</f>
        <v>0.13750000000000001</v>
      </c>
      <c r="H262" s="37">
        <v>2</v>
      </c>
      <c r="I262" s="37">
        <f>G262*H262</f>
        <v>0.27500000000000002</v>
      </c>
    </row>
    <row r="263" spans="1:10" x14ac:dyDescent="0.25">
      <c r="A263" s="60"/>
      <c r="B263" s="35"/>
      <c r="C263" s="35"/>
      <c r="D263" s="41" t="s">
        <v>103</v>
      </c>
      <c r="E263" s="37"/>
      <c r="F263" s="35"/>
      <c r="G263" s="37">
        <f>0.16</f>
        <v>0.16</v>
      </c>
      <c r="H263" s="37">
        <v>2</v>
      </c>
      <c r="I263" s="37">
        <f>G263*H263</f>
        <v>0.32</v>
      </c>
      <c r="J263" s="65">
        <f>SUM(H261:H263)</f>
        <v>7</v>
      </c>
    </row>
    <row r="264" spans="1:10" x14ac:dyDescent="0.25">
      <c r="A264" s="60"/>
      <c r="B264" s="35"/>
      <c r="C264" s="35"/>
      <c r="D264" s="36"/>
      <c r="E264" s="37"/>
      <c r="F264" s="35"/>
      <c r="G264" s="38"/>
      <c r="H264" s="52" t="s">
        <v>45</v>
      </c>
      <c r="I264" s="50">
        <f>SUM(I261:I263)</f>
        <v>1.1950000000000001</v>
      </c>
    </row>
    <row r="265" spans="1:10" x14ac:dyDescent="0.25">
      <c r="A265" s="127"/>
      <c r="B265" s="128"/>
      <c r="C265" s="128"/>
      <c r="D265" s="128"/>
      <c r="E265" s="128"/>
      <c r="F265" s="128"/>
      <c r="G265" s="128"/>
      <c r="H265" s="128"/>
      <c r="I265" s="129"/>
    </row>
    <row r="266" spans="1:10" x14ac:dyDescent="0.25">
      <c r="A266" s="49">
        <v>6</v>
      </c>
      <c r="B266" s="49"/>
      <c r="C266" s="49"/>
      <c r="D266" s="49" t="s">
        <v>48</v>
      </c>
      <c r="E266" s="50"/>
      <c r="F266" s="51"/>
      <c r="G266" s="52"/>
      <c r="H266" s="52"/>
      <c r="I266" s="52"/>
    </row>
    <row r="267" spans="1:10" ht="25.5" x14ac:dyDescent="0.25">
      <c r="A267" s="35" t="s">
        <v>53</v>
      </c>
      <c r="B267" s="35" t="s">
        <v>56</v>
      </c>
      <c r="C267" s="35" t="s">
        <v>67</v>
      </c>
      <c r="D267" s="40" t="s">
        <v>49</v>
      </c>
      <c r="E267" s="35" t="s">
        <v>16</v>
      </c>
      <c r="F267" s="35"/>
      <c r="G267" s="37"/>
      <c r="H267" s="38" t="s">
        <v>82</v>
      </c>
      <c r="I267" s="4" t="s">
        <v>45</v>
      </c>
    </row>
    <row r="268" spans="1:10" x14ac:dyDescent="0.25">
      <c r="A268" s="60"/>
      <c r="B268" s="35"/>
      <c r="C268" s="35"/>
      <c r="D268" s="40"/>
      <c r="E268" s="35"/>
      <c r="F268" s="35"/>
      <c r="G268" s="37"/>
      <c r="H268" s="37">
        <f>H237</f>
        <v>1470.32</v>
      </c>
      <c r="I268" s="37">
        <f>H268</f>
        <v>1470.32</v>
      </c>
    </row>
    <row r="269" spans="1:10" x14ac:dyDescent="0.25">
      <c r="A269" s="60"/>
      <c r="B269" s="35"/>
      <c r="C269" s="35"/>
      <c r="D269" s="36"/>
      <c r="E269" s="37"/>
      <c r="F269" s="35"/>
      <c r="G269" s="38"/>
      <c r="H269" s="52" t="s">
        <v>45</v>
      </c>
      <c r="I269" s="50">
        <f>I268</f>
        <v>1470.32</v>
      </c>
    </row>
    <row r="270" spans="1:10" x14ac:dyDescent="0.25">
      <c r="A270" s="130"/>
      <c r="B270" s="131"/>
      <c r="C270" s="131"/>
      <c r="D270" s="131"/>
      <c r="E270" s="131"/>
      <c r="F270" s="131"/>
      <c r="G270" s="131"/>
      <c r="H270" s="131"/>
      <c r="I270" s="132"/>
    </row>
    <row r="271" spans="1:10" x14ac:dyDescent="0.25">
      <c r="A271" s="123"/>
      <c r="B271" s="124"/>
      <c r="C271" s="124"/>
      <c r="D271" s="124"/>
      <c r="E271" s="124"/>
      <c r="F271" s="124"/>
      <c r="G271" s="124"/>
      <c r="H271" s="124"/>
      <c r="I271" s="125"/>
    </row>
    <row r="272" spans="1:10" x14ac:dyDescent="0.25">
      <c r="A272" s="133" t="s">
        <v>122</v>
      </c>
      <c r="B272" s="134"/>
      <c r="C272" s="134"/>
      <c r="D272" s="134"/>
      <c r="E272" s="134"/>
      <c r="F272" s="134"/>
      <c r="G272" s="134"/>
      <c r="H272" s="134"/>
      <c r="I272" s="135"/>
    </row>
    <row r="273" spans="1:9" x14ac:dyDescent="0.25">
      <c r="A273" s="42" t="s">
        <v>6</v>
      </c>
      <c r="B273" s="42" t="s">
        <v>54</v>
      </c>
      <c r="C273" s="42" t="s">
        <v>55</v>
      </c>
      <c r="D273" s="43" t="s">
        <v>7</v>
      </c>
      <c r="E273" s="44"/>
      <c r="F273" s="42"/>
      <c r="G273" s="43" t="s">
        <v>80</v>
      </c>
      <c r="H273" s="43" t="s">
        <v>81</v>
      </c>
      <c r="I273" s="45" t="s">
        <v>45</v>
      </c>
    </row>
    <row r="274" spans="1:9" x14ac:dyDescent="0.25">
      <c r="A274" s="46">
        <v>1</v>
      </c>
      <c r="B274" s="46"/>
      <c r="C274" s="46"/>
      <c r="D274" s="46" t="s">
        <v>13</v>
      </c>
      <c r="E274" s="47"/>
      <c r="F274" s="47"/>
      <c r="G274" s="47"/>
      <c r="H274" s="47"/>
      <c r="I274" s="47"/>
    </row>
    <row r="275" spans="1:9" ht="38.25" x14ac:dyDescent="0.25">
      <c r="A275" s="39" t="s">
        <v>17</v>
      </c>
      <c r="B275" s="35" t="s">
        <v>56</v>
      </c>
      <c r="C275" s="35" t="s">
        <v>72</v>
      </c>
      <c r="D275" s="40" t="s">
        <v>68</v>
      </c>
      <c r="E275" s="61" t="s">
        <v>16</v>
      </c>
      <c r="F275" s="39"/>
      <c r="G275" s="38"/>
      <c r="H275" s="38" t="s">
        <v>82</v>
      </c>
      <c r="I275" s="4" t="s">
        <v>45</v>
      </c>
    </row>
    <row r="276" spans="1:9" x14ac:dyDescent="0.25">
      <c r="A276" s="35"/>
      <c r="B276" s="35"/>
      <c r="C276" s="35"/>
      <c r="D276" s="36"/>
      <c r="E276" s="37"/>
      <c r="F276" s="35"/>
      <c r="G276" s="38"/>
      <c r="H276" s="37">
        <f>(H289-H280)</f>
        <v>1040.57</v>
      </c>
      <c r="I276" s="37">
        <f>H276</f>
        <v>1040.57</v>
      </c>
    </row>
    <row r="277" spans="1:9" x14ac:dyDescent="0.25">
      <c r="A277" s="35"/>
      <c r="B277" s="35"/>
      <c r="C277" s="35"/>
      <c r="D277" s="36"/>
      <c r="E277" s="37"/>
      <c r="F277" s="35"/>
      <c r="G277" s="38"/>
      <c r="H277" s="52" t="s">
        <v>45</v>
      </c>
      <c r="I277" s="50">
        <f>I276</f>
        <v>1040.57</v>
      </c>
    </row>
    <row r="278" spans="1:9" x14ac:dyDescent="0.25">
      <c r="A278" s="102"/>
      <c r="B278" s="103"/>
      <c r="C278" s="103"/>
      <c r="D278" s="103"/>
      <c r="E278" s="103"/>
      <c r="F278" s="103"/>
      <c r="G278" s="103"/>
      <c r="H278" s="103"/>
      <c r="I278" s="104"/>
    </row>
    <row r="279" spans="1:9" x14ac:dyDescent="0.25">
      <c r="A279" s="35" t="s">
        <v>69</v>
      </c>
      <c r="B279" s="35" t="s">
        <v>56</v>
      </c>
      <c r="C279" s="35" t="s">
        <v>58</v>
      </c>
      <c r="D279" s="36" t="s">
        <v>18</v>
      </c>
      <c r="E279" s="61" t="s">
        <v>16</v>
      </c>
      <c r="F279" s="35"/>
      <c r="G279" s="38"/>
      <c r="H279" s="38" t="s">
        <v>82</v>
      </c>
      <c r="I279" s="4" t="s">
        <v>45</v>
      </c>
    </row>
    <row r="280" spans="1:9" x14ac:dyDescent="0.25">
      <c r="A280" s="35"/>
      <c r="B280" s="35"/>
      <c r="C280" s="35"/>
      <c r="D280" s="36"/>
      <c r="E280" s="37"/>
      <c r="F280" s="35"/>
      <c r="G280" s="38"/>
      <c r="H280" s="37">
        <v>92</v>
      </c>
      <c r="I280" s="37">
        <f>H280</f>
        <v>92</v>
      </c>
    </row>
    <row r="281" spans="1:9" x14ac:dyDescent="0.25">
      <c r="A281" s="35"/>
      <c r="B281" s="35"/>
      <c r="C281" s="35"/>
      <c r="D281" s="36"/>
      <c r="E281" s="37"/>
      <c r="F281" s="35"/>
      <c r="G281" s="38"/>
      <c r="H281" s="52" t="s">
        <v>45</v>
      </c>
      <c r="I281" s="50">
        <f>I280</f>
        <v>92</v>
      </c>
    </row>
    <row r="282" spans="1:9" x14ac:dyDescent="0.25">
      <c r="A282" s="102"/>
      <c r="B282" s="103"/>
      <c r="C282" s="103"/>
      <c r="D282" s="103"/>
      <c r="E282" s="103"/>
      <c r="F282" s="103"/>
      <c r="G282" s="103"/>
      <c r="H282" s="103"/>
      <c r="I282" s="104"/>
    </row>
    <row r="283" spans="1:9" x14ac:dyDescent="0.25">
      <c r="A283" s="35" t="s">
        <v>70</v>
      </c>
      <c r="B283" s="35" t="s">
        <v>56</v>
      </c>
      <c r="C283" s="35" t="s">
        <v>73</v>
      </c>
      <c r="D283" s="36" t="s">
        <v>71</v>
      </c>
      <c r="E283" s="61" t="s">
        <v>16</v>
      </c>
      <c r="F283" s="35"/>
      <c r="G283" s="38" t="s">
        <v>83</v>
      </c>
      <c r="H283" s="38" t="s">
        <v>84</v>
      </c>
      <c r="I283" s="4" t="s">
        <v>45</v>
      </c>
    </row>
    <row r="284" spans="1:9" x14ac:dyDescent="0.25">
      <c r="A284" s="35"/>
      <c r="B284" s="35"/>
      <c r="C284" s="35"/>
      <c r="D284" s="36"/>
      <c r="E284" s="37"/>
      <c r="F284" s="35"/>
      <c r="G284" s="37">
        <f>H280</f>
        <v>92</v>
      </c>
      <c r="H284" s="37">
        <v>0.05</v>
      </c>
      <c r="I284" s="37">
        <f>G284*H284</f>
        <v>4.6000000000000005</v>
      </c>
    </row>
    <row r="285" spans="1:9" x14ac:dyDescent="0.25">
      <c r="A285" s="35"/>
      <c r="B285" s="35"/>
      <c r="C285" s="35"/>
      <c r="D285" s="36"/>
      <c r="E285" s="37"/>
      <c r="F285" s="35"/>
      <c r="G285" s="38"/>
      <c r="H285" s="52" t="s">
        <v>45</v>
      </c>
      <c r="I285" s="50">
        <f>I284</f>
        <v>4.6000000000000005</v>
      </c>
    </row>
    <row r="286" spans="1:9" x14ac:dyDescent="0.25">
      <c r="A286" s="127"/>
      <c r="B286" s="128"/>
      <c r="C286" s="128"/>
      <c r="D286" s="128"/>
      <c r="E286" s="128"/>
      <c r="F286" s="128"/>
      <c r="G286" s="128"/>
      <c r="H286" s="128"/>
      <c r="I286" s="129"/>
    </row>
    <row r="287" spans="1:9" x14ac:dyDescent="0.25">
      <c r="A287" s="49">
        <v>2</v>
      </c>
      <c r="B287" s="49"/>
      <c r="C287" s="49"/>
      <c r="D287" s="49" t="s">
        <v>21</v>
      </c>
      <c r="E287" s="50"/>
      <c r="F287" s="51"/>
      <c r="G287" s="52"/>
      <c r="H287" s="52"/>
      <c r="I287" s="53"/>
    </row>
    <row r="288" spans="1:9" x14ac:dyDescent="0.25">
      <c r="A288" s="35" t="s">
        <v>22</v>
      </c>
      <c r="B288" s="35" t="s">
        <v>56</v>
      </c>
      <c r="C288" s="35" t="s">
        <v>58</v>
      </c>
      <c r="D288" s="36" t="s">
        <v>18</v>
      </c>
      <c r="E288" s="61" t="s">
        <v>16</v>
      </c>
      <c r="F288" s="35"/>
      <c r="G288" s="38"/>
      <c r="H288" s="38" t="s">
        <v>82</v>
      </c>
      <c r="I288" s="4" t="s">
        <v>45</v>
      </c>
    </row>
    <row r="289" spans="1:10" x14ac:dyDescent="0.25">
      <c r="A289" s="35"/>
      <c r="B289" s="35"/>
      <c r="C289" s="35"/>
      <c r="D289" s="36"/>
      <c r="E289" s="37"/>
      <c r="F289" s="35"/>
      <c r="G289" s="38"/>
      <c r="H289" s="37">
        <v>1132.57</v>
      </c>
      <c r="I289" s="37">
        <f>H289</f>
        <v>1132.57</v>
      </c>
    </row>
    <row r="290" spans="1:10" x14ac:dyDescent="0.25">
      <c r="A290" s="60"/>
      <c r="B290" s="35"/>
      <c r="C290" s="35"/>
      <c r="D290" s="36"/>
      <c r="E290" s="37"/>
      <c r="F290" s="35"/>
      <c r="G290" s="38"/>
      <c r="H290" s="52" t="s">
        <v>45</v>
      </c>
      <c r="I290" s="50">
        <f>I289</f>
        <v>1132.57</v>
      </c>
    </row>
    <row r="291" spans="1:10" x14ac:dyDescent="0.25">
      <c r="A291" s="102"/>
      <c r="B291" s="103"/>
      <c r="C291" s="103"/>
      <c r="D291" s="103"/>
      <c r="E291" s="103"/>
      <c r="F291" s="103"/>
      <c r="G291" s="103"/>
      <c r="H291" s="103"/>
      <c r="I291" s="104"/>
    </row>
    <row r="292" spans="1:10" ht="25.5" x14ac:dyDescent="0.25">
      <c r="A292" s="35" t="s">
        <v>23</v>
      </c>
      <c r="B292" s="35" t="s">
        <v>56</v>
      </c>
      <c r="C292" s="35" t="s">
        <v>59</v>
      </c>
      <c r="D292" s="40" t="s">
        <v>24</v>
      </c>
      <c r="E292" s="35" t="s">
        <v>19</v>
      </c>
      <c r="F292" s="35"/>
      <c r="G292" s="63" t="s">
        <v>85</v>
      </c>
      <c r="H292" s="63" t="s">
        <v>84</v>
      </c>
      <c r="I292" s="63" t="s">
        <v>45</v>
      </c>
    </row>
    <row r="293" spans="1:10" x14ac:dyDescent="0.25">
      <c r="A293" s="35"/>
      <c r="B293" s="35"/>
      <c r="C293" s="35"/>
      <c r="D293" s="36"/>
      <c r="E293" s="37"/>
      <c r="F293" s="35"/>
      <c r="G293" s="37">
        <f>H289</f>
        <v>1132.57</v>
      </c>
      <c r="H293" s="64">
        <v>3.5000000000000003E-2</v>
      </c>
      <c r="I293" s="37">
        <f>H293*G293</f>
        <v>39.639949999999999</v>
      </c>
    </row>
    <row r="294" spans="1:10" x14ac:dyDescent="0.25">
      <c r="A294" s="60"/>
      <c r="B294" s="35"/>
      <c r="C294" s="35"/>
      <c r="D294" s="36"/>
      <c r="E294" s="37"/>
      <c r="F294" s="35"/>
      <c r="G294" s="38"/>
      <c r="H294" s="52" t="s">
        <v>45</v>
      </c>
      <c r="I294" s="50">
        <f>I293</f>
        <v>39.639949999999999</v>
      </c>
    </row>
    <row r="295" spans="1:10" x14ac:dyDescent="0.25">
      <c r="A295" s="127"/>
      <c r="B295" s="128"/>
      <c r="C295" s="128"/>
      <c r="D295" s="128"/>
      <c r="E295" s="128"/>
      <c r="F295" s="128"/>
      <c r="G295" s="128"/>
      <c r="H295" s="128"/>
      <c r="I295" s="129"/>
    </row>
    <row r="296" spans="1:10" x14ac:dyDescent="0.25">
      <c r="A296" s="49">
        <v>4</v>
      </c>
      <c r="B296" s="49"/>
      <c r="C296" s="49"/>
      <c r="D296" s="49" t="s">
        <v>28</v>
      </c>
      <c r="E296" s="50"/>
      <c r="F296" s="51"/>
      <c r="G296" s="52"/>
      <c r="H296" s="52"/>
      <c r="I296" s="53"/>
    </row>
    <row r="297" spans="1:10" x14ac:dyDescent="0.25">
      <c r="A297" s="35" t="s">
        <v>29</v>
      </c>
      <c r="B297" s="35" t="s">
        <v>74</v>
      </c>
      <c r="C297" s="35" t="s">
        <v>63</v>
      </c>
      <c r="D297" s="40" t="s">
        <v>30</v>
      </c>
      <c r="E297" s="35" t="s">
        <v>31</v>
      </c>
      <c r="F297" s="35"/>
      <c r="G297" s="38"/>
      <c r="H297" s="38" t="s">
        <v>86</v>
      </c>
      <c r="I297" s="4" t="s">
        <v>45</v>
      </c>
    </row>
    <row r="298" spans="1:10" x14ac:dyDescent="0.25">
      <c r="A298" s="35"/>
      <c r="B298" s="35"/>
      <c r="C298" s="35"/>
      <c r="D298" s="41"/>
      <c r="E298" s="37"/>
      <c r="F298" s="35"/>
      <c r="G298" s="37"/>
      <c r="H298" s="37">
        <v>1</v>
      </c>
      <c r="I298" s="37">
        <f>H298</f>
        <v>1</v>
      </c>
    </row>
    <row r="299" spans="1:10" x14ac:dyDescent="0.25">
      <c r="A299" s="35"/>
      <c r="B299" s="35"/>
      <c r="C299" s="35"/>
      <c r="D299" s="36"/>
      <c r="E299" s="37"/>
      <c r="F299" s="35"/>
      <c r="G299" s="38"/>
      <c r="H299" s="52" t="s">
        <v>45</v>
      </c>
      <c r="I299" s="50">
        <f>I298</f>
        <v>1</v>
      </c>
    </row>
    <row r="300" spans="1:10" x14ac:dyDescent="0.25">
      <c r="A300" s="127"/>
      <c r="B300" s="128"/>
      <c r="C300" s="128"/>
      <c r="D300" s="128"/>
      <c r="E300" s="128"/>
      <c r="F300" s="128"/>
      <c r="G300" s="128"/>
      <c r="H300" s="128"/>
      <c r="I300" s="129"/>
    </row>
    <row r="301" spans="1:10" x14ac:dyDescent="0.25">
      <c r="A301" s="49">
        <v>5</v>
      </c>
      <c r="B301" s="49"/>
      <c r="C301" s="49"/>
      <c r="D301" s="49" t="s">
        <v>32</v>
      </c>
      <c r="E301" s="50"/>
      <c r="F301" s="51"/>
      <c r="G301" s="52"/>
      <c r="H301" s="52"/>
      <c r="I301" s="53"/>
    </row>
    <row r="302" spans="1:10" ht="25.5" x14ac:dyDescent="0.25">
      <c r="A302" s="60" t="s">
        <v>33</v>
      </c>
      <c r="B302" s="35" t="s">
        <v>56</v>
      </c>
      <c r="C302" s="35" t="s">
        <v>64</v>
      </c>
      <c r="D302" s="40" t="s">
        <v>34</v>
      </c>
      <c r="E302" s="35" t="s">
        <v>16</v>
      </c>
      <c r="F302" s="35"/>
      <c r="G302" s="38" t="s">
        <v>86</v>
      </c>
      <c r="H302" s="38" t="s">
        <v>82</v>
      </c>
      <c r="I302" s="4" t="s">
        <v>45</v>
      </c>
    </row>
    <row r="303" spans="1:10" x14ac:dyDescent="0.25">
      <c r="A303" s="60"/>
      <c r="B303" s="35"/>
      <c r="C303" s="35"/>
      <c r="D303" s="41" t="s">
        <v>92</v>
      </c>
      <c r="E303" s="37"/>
      <c r="F303" s="35"/>
      <c r="G303" s="37"/>
      <c r="H303" s="37">
        <v>35.869999999999997</v>
      </c>
      <c r="I303" s="37">
        <f>H303</f>
        <v>35.869999999999997</v>
      </c>
      <c r="J303" s="65">
        <f>SUM(I303:I304)</f>
        <v>39.019999999999996</v>
      </c>
    </row>
    <row r="304" spans="1:10" x14ac:dyDescent="0.25">
      <c r="A304" s="60"/>
      <c r="B304" s="35"/>
      <c r="C304" s="35"/>
      <c r="D304" s="41" t="s">
        <v>103</v>
      </c>
      <c r="E304" s="37"/>
      <c r="F304" s="35"/>
      <c r="G304" s="37">
        <v>1</v>
      </c>
      <c r="H304" s="37">
        <v>3.15</v>
      </c>
      <c r="I304" s="37">
        <f>H304*G304</f>
        <v>3.15</v>
      </c>
    </row>
    <row r="305" spans="1:10" x14ac:dyDescent="0.25">
      <c r="A305" s="60"/>
      <c r="B305" s="35"/>
      <c r="C305" s="35"/>
      <c r="D305" s="41" t="s">
        <v>93</v>
      </c>
      <c r="E305" s="37"/>
      <c r="F305" s="35"/>
      <c r="G305" s="37"/>
      <c r="H305" s="37">
        <v>4.5</v>
      </c>
      <c r="I305" s="37">
        <f>H305</f>
        <v>4.5</v>
      </c>
    </row>
    <row r="306" spans="1:10" x14ac:dyDescent="0.25">
      <c r="A306" s="60"/>
      <c r="B306" s="35"/>
      <c r="C306" s="35"/>
      <c r="D306" s="36"/>
      <c r="E306" s="37"/>
      <c r="F306" s="35"/>
      <c r="G306" s="38"/>
      <c r="H306" s="52" t="s">
        <v>45</v>
      </c>
      <c r="I306" s="50">
        <f>SUM(I303:I305)</f>
        <v>43.519999999999996</v>
      </c>
    </row>
    <row r="307" spans="1:10" x14ac:dyDescent="0.25">
      <c r="A307" s="102"/>
      <c r="B307" s="103"/>
      <c r="C307" s="103"/>
      <c r="D307" s="103"/>
      <c r="E307" s="103"/>
      <c r="F307" s="103"/>
      <c r="G307" s="103"/>
      <c r="H307" s="103"/>
      <c r="I307" s="104"/>
    </row>
    <row r="308" spans="1:10" x14ac:dyDescent="0.25">
      <c r="A308" s="60" t="s">
        <v>35</v>
      </c>
      <c r="B308" s="35" t="s">
        <v>56</v>
      </c>
      <c r="C308" s="35" t="s">
        <v>65</v>
      </c>
      <c r="D308" s="36" t="s">
        <v>36</v>
      </c>
      <c r="E308" s="35" t="s">
        <v>37</v>
      </c>
      <c r="F308" s="35"/>
      <c r="G308" s="38"/>
      <c r="H308" s="38" t="s">
        <v>86</v>
      </c>
      <c r="I308" s="4" t="s">
        <v>45</v>
      </c>
    </row>
    <row r="309" spans="1:10" x14ac:dyDescent="0.25">
      <c r="A309" s="60"/>
      <c r="B309" s="35"/>
      <c r="C309" s="35"/>
      <c r="D309" s="41"/>
      <c r="E309" s="37"/>
      <c r="F309" s="35"/>
      <c r="G309" s="37"/>
      <c r="H309" s="37">
        <v>2</v>
      </c>
      <c r="I309" s="37">
        <f>H309</f>
        <v>2</v>
      </c>
    </row>
    <row r="310" spans="1:10" x14ac:dyDescent="0.25">
      <c r="A310" s="60"/>
      <c r="B310" s="35"/>
      <c r="C310" s="35"/>
      <c r="D310" s="36"/>
      <c r="E310" s="37"/>
      <c r="F310" s="35"/>
      <c r="G310" s="38"/>
      <c r="H310" s="52" t="s">
        <v>45</v>
      </c>
      <c r="I310" s="50">
        <f>I309</f>
        <v>2</v>
      </c>
    </row>
    <row r="311" spans="1:10" x14ac:dyDescent="0.25">
      <c r="A311" s="102"/>
      <c r="B311" s="103"/>
      <c r="C311" s="103"/>
      <c r="D311" s="103"/>
      <c r="E311" s="103"/>
      <c r="F311" s="103"/>
      <c r="G311" s="103"/>
      <c r="H311" s="103"/>
      <c r="I311" s="104"/>
    </row>
    <row r="312" spans="1:10" ht="25.5" x14ac:dyDescent="0.25">
      <c r="A312" s="60" t="s">
        <v>38</v>
      </c>
      <c r="B312" s="35" t="s">
        <v>56</v>
      </c>
      <c r="C312" s="35" t="s">
        <v>66</v>
      </c>
      <c r="D312" s="40" t="s">
        <v>39</v>
      </c>
      <c r="E312" s="35" t="s">
        <v>16</v>
      </c>
      <c r="F312" s="35"/>
      <c r="G312" s="38" t="s">
        <v>88</v>
      </c>
      <c r="H312" s="38" t="s">
        <v>86</v>
      </c>
      <c r="I312" s="4" t="s">
        <v>87</v>
      </c>
    </row>
    <row r="313" spans="1:10" x14ac:dyDescent="0.25">
      <c r="A313" s="60"/>
      <c r="B313" s="35"/>
      <c r="C313" s="35"/>
      <c r="D313" s="41" t="s">
        <v>103</v>
      </c>
      <c r="E313" s="37"/>
      <c r="F313" s="35"/>
      <c r="G313" s="37">
        <v>0.16</v>
      </c>
      <c r="H313" s="37">
        <v>1</v>
      </c>
      <c r="I313" s="37">
        <f t="shared" ref="I313" si="1">G313*H313</f>
        <v>0.16</v>
      </c>
    </row>
    <row r="314" spans="1:10" x14ac:dyDescent="0.25">
      <c r="A314" s="60"/>
      <c r="B314" s="35"/>
      <c r="C314" s="35"/>
      <c r="D314" s="41" t="s">
        <v>121</v>
      </c>
      <c r="E314" s="37"/>
      <c r="F314" s="35"/>
      <c r="G314" s="37">
        <v>0.2</v>
      </c>
      <c r="H314" s="37">
        <v>3</v>
      </c>
      <c r="I314" s="37">
        <f>G314*H314</f>
        <v>0.60000000000000009</v>
      </c>
    </row>
    <row r="315" spans="1:10" x14ac:dyDescent="0.25">
      <c r="A315" s="60"/>
      <c r="B315" s="35"/>
      <c r="C315" s="35"/>
      <c r="D315" s="41" t="s">
        <v>90</v>
      </c>
      <c r="E315" s="37"/>
      <c r="F315" s="35"/>
      <c r="G315" s="37">
        <f>0.25*0.55</f>
        <v>0.13750000000000001</v>
      </c>
      <c r="H315" s="37">
        <v>2</v>
      </c>
      <c r="I315" s="37">
        <f>G315*H315</f>
        <v>0.27500000000000002</v>
      </c>
      <c r="J315" s="65">
        <f>SUM(H313:H315)</f>
        <v>6</v>
      </c>
    </row>
    <row r="316" spans="1:10" x14ac:dyDescent="0.25">
      <c r="A316" s="60"/>
      <c r="B316" s="35"/>
      <c r="C316" s="35"/>
      <c r="D316" s="36"/>
      <c r="E316" s="37"/>
      <c r="F316" s="35"/>
      <c r="G316" s="38"/>
      <c r="H316" s="52" t="s">
        <v>45</v>
      </c>
      <c r="I316" s="50">
        <f>SUM(I313:I315)</f>
        <v>1.0350000000000001</v>
      </c>
    </row>
    <row r="317" spans="1:10" x14ac:dyDescent="0.25">
      <c r="A317" s="127"/>
      <c r="B317" s="128"/>
      <c r="C317" s="128"/>
      <c r="D317" s="128"/>
      <c r="E317" s="128"/>
      <c r="F317" s="128"/>
      <c r="G317" s="128"/>
      <c r="H317" s="128"/>
      <c r="I317" s="129"/>
    </row>
    <row r="318" spans="1:10" x14ac:dyDescent="0.25">
      <c r="A318" s="49">
        <v>6</v>
      </c>
      <c r="B318" s="49"/>
      <c r="C318" s="49"/>
      <c r="D318" s="49" t="s">
        <v>48</v>
      </c>
      <c r="E318" s="50"/>
      <c r="F318" s="51"/>
      <c r="G318" s="52"/>
      <c r="H318" s="52"/>
      <c r="I318" s="52"/>
    </row>
    <row r="319" spans="1:10" ht="25.5" x14ac:dyDescent="0.25">
      <c r="A319" s="35" t="s">
        <v>53</v>
      </c>
      <c r="B319" s="35" t="s">
        <v>56</v>
      </c>
      <c r="C319" s="35" t="s">
        <v>67</v>
      </c>
      <c r="D319" s="40" t="s">
        <v>49</v>
      </c>
      <c r="E319" s="35" t="s">
        <v>16</v>
      </c>
      <c r="F319" s="35"/>
      <c r="G319" s="37"/>
      <c r="H319" s="38" t="s">
        <v>82</v>
      </c>
      <c r="I319" s="4" t="s">
        <v>45</v>
      </c>
    </row>
    <row r="320" spans="1:10" x14ac:dyDescent="0.25">
      <c r="A320" s="60"/>
      <c r="B320" s="35"/>
      <c r="C320" s="35"/>
      <c r="D320" s="40"/>
      <c r="E320" s="35"/>
      <c r="F320" s="35"/>
      <c r="G320" s="37"/>
      <c r="H320" s="37">
        <f>H289</f>
        <v>1132.57</v>
      </c>
      <c r="I320" s="37">
        <f>H320</f>
        <v>1132.57</v>
      </c>
    </row>
    <row r="321" spans="1:9" x14ac:dyDescent="0.25">
      <c r="A321" s="60"/>
      <c r="B321" s="35"/>
      <c r="C321" s="35"/>
      <c r="D321" s="36"/>
      <c r="E321" s="37"/>
      <c r="F321" s="35"/>
      <c r="G321" s="38"/>
      <c r="H321" s="52" t="s">
        <v>45</v>
      </c>
      <c r="I321" s="50">
        <f>I320</f>
        <v>1132.57</v>
      </c>
    </row>
    <row r="322" spans="1:9" x14ac:dyDescent="0.25">
      <c r="A322" s="130"/>
      <c r="B322" s="131"/>
      <c r="C322" s="131"/>
      <c r="D322" s="131"/>
      <c r="E322" s="131"/>
      <c r="F322" s="131"/>
      <c r="G322" s="131"/>
      <c r="H322" s="131"/>
      <c r="I322" s="132"/>
    </row>
    <row r="323" spans="1:9" x14ac:dyDescent="0.25">
      <c r="A323" s="123"/>
      <c r="B323" s="124"/>
      <c r="C323" s="124"/>
      <c r="D323" s="124"/>
      <c r="E323" s="124"/>
      <c r="F323" s="124"/>
      <c r="G323" s="124"/>
      <c r="H323" s="124"/>
      <c r="I323" s="125"/>
    </row>
    <row r="324" spans="1:9" x14ac:dyDescent="0.25">
      <c r="A324" s="133" t="s">
        <v>123</v>
      </c>
      <c r="B324" s="134"/>
      <c r="C324" s="134"/>
      <c r="D324" s="134"/>
      <c r="E324" s="134"/>
      <c r="F324" s="134"/>
      <c r="G324" s="134"/>
      <c r="H324" s="134"/>
      <c r="I324" s="135"/>
    </row>
    <row r="325" spans="1:9" x14ac:dyDescent="0.25">
      <c r="A325" s="42" t="s">
        <v>6</v>
      </c>
      <c r="B325" s="42" t="s">
        <v>54</v>
      </c>
      <c r="C325" s="42" t="s">
        <v>55</v>
      </c>
      <c r="D325" s="43" t="s">
        <v>7</v>
      </c>
      <c r="E325" s="44"/>
      <c r="F325" s="42"/>
      <c r="G325" s="43" t="s">
        <v>80</v>
      </c>
      <c r="H325" s="43" t="s">
        <v>81</v>
      </c>
      <c r="I325" s="45" t="s">
        <v>45</v>
      </c>
    </row>
    <row r="326" spans="1:9" x14ac:dyDescent="0.25">
      <c r="A326" s="46">
        <v>1</v>
      </c>
      <c r="B326" s="46"/>
      <c r="C326" s="46"/>
      <c r="D326" s="46" t="s">
        <v>13</v>
      </c>
      <c r="E326" s="47"/>
      <c r="F326" s="47"/>
      <c r="G326" s="47"/>
      <c r="H326" s="47"/>
      <c r="I326" s="47"/>
    </row>
    <row r="327" spans="1:9" ht="38.25" x14ac:dyDescent="0.25">
      <c r="A327" s="39" t="s">
        <v>17</v>
      </c>
      <c r="B327" s="35" t="s">
        <v>56</v>
      </c>
      <c r="C327" s="35" t="s">
        <v>72</v>
      </c>
      <c r="D327" s="40" t="s">
        <v>68</v>
      </c>
      <c r="E327" s="61" t="s">
        <v>16</v>
      </c>
      <c r="F327" s="39"/>
      <c r="G327" s="38"/>
      <c r="H327" s="38" t="s">
        <v>82</v>
      </c>
      <c r="I327" s="4" t="s">
        <v>45</v>
      </c>
    </row>
    <row r="328" spans="1:9" x14ac:dyDescent="0.25">
      <c r="A328" s="35"/>
      <c r="B328" s="35"/>
      <c r="C328" s="35"/>
      <c r="D328" s="36"/>
      <c r="E328" s="37"/>
      <c r="F328" s="35"/>
      <c r="G328" s="38"/>
      <c r="H328" s="37">
        <f>(H341-H332)</f>
        <v>1541.69</v>
      </c>
      <c r="I328" s="37">
        <f>H328</f>
        <v>1541.69</v>
      </c>
    </row>
    <row r="329" spans="1:9" x14ac:dyDescent="0.25">
      <c r="A329" s="35"/>
      <c r="B329" s="35"/>
      <c r="C329" s="35"/>
      <c r="D329" s="36"/>
      <c r="E329" s="37"/>
      <c r="F329" s="35"/>
      <c r="G329" s="38"/>
      <c r="H329" s="52" t="s">
        <v>45</v>
      </c>
      <c r="I329" s="50">
        <f>I328</f>
        <v>1541.69</v>
      </c>
    </row>
    <row r="330" spans="1:9" x14ac:dyDescent="0.25">
      <c r="A330" s="102"/>
      <c r="B330" s="103"/>
      <c r="C330" s="103"/>
      <c r="D330" s="103"/>
      <c r="E330" s="103"/>
      <c r="F330" s="103"/>
      <c r="G330" s="103"/>
      <c r="H330" s="103"/>
      <c r="I330" s="104"/>
    </row>
    <row r="331" spans="1:9" x14ac:dyDescent="0.25">
      <c r="A331" s="35" t="s">
        <v>69</v>
      </c>
      <c r="B331" s="35" t="s">
        <v>56</v>
      </c>
      <c r="C331" s="35" t="s">
        <v>58</v>
      </c>
      <c r="D331" s="36" t="s">
        <v>18</v>
      </c>
      <c r="E331" s="61" t="s">
        <v>16</v>
      </c>
      <c r="F331" s="35"/>
      <c r="G331" s="38"/>
      <c r="H331" s="38" t="s">
        <v>82</v>
      </c>
      <c r="I331" s="4" t="s">
        <v>45</v>
      </c>
    </row>
    <row r="332" spans="1:9" x14ac:dyDescent="0.25">
      <c r="A332" s="35"/>
      <c r="B332" s="35"/>
      <c r="C332" s="35"/>
      <c r="D332" s="36"/>
      <c r="E332" s="37"/>
      <c r="F332" s="35"/>
      <c r="G332" s="38"/>
      <c r="H332" s="37">
        <v>159.69</v>
      </c>
      <c r="I332" s="37">
        <f>H332</f>
        <v>159.69</v>
      </c>
    </row>
    <row r="333" spans="1:9" x14ac:dyDescent="0.25">
      <c r="A333" s="35"/>
      <c r="B333" s="35"/>
      <c r="C333" s="35"/>
      <c r="D333" s="36"/>
      <c r="E333" s="37"/>
      <c r="F333" s="35"/>
      <c r="G333" s="38"/>
      <c r="H333" s="52" t="s">
        <v>45</v>
      </c>
      <c r="I333" s="50">
        <f>I332</f>
        <v>159.69</v>
      </c>
    </row>
    <row r="334" spans="1:9" x14ac:dyDescent="0.25">
      <c r="A334" s="102"/>
      <c r="B334" s="103"/>
      <c r="C334" s="103"/>
      <c r="D334" s="103"/>
      <c r="E334" s="103"/>
      <c r="F334" s="103"/>
      <c r="G334" s="103"/>
      <c r="H334" s="103"/>
      <c r="I334" s="104"/>
    </row>
    <row r="335" spans="1:9" x14ac:dyDescent="0.25">
      <c r="A335" s="35" t="s">
        <v>70</v>
      </c>
      <c r="B335" s="35" t="s">
        <v>56</v>
      </c>
      <c r="C335" s="35" t="s">
        <v>73</v>
      </c>
      <c r="D335" s="36" t="s">
        <v>71</v>
      </c>
      <c r="E335" s="61" t="s">
        <v>16</v>
      </c>
      <c r="F335" s="35"/>
      <c r="G335" s="38" t="s">
        <v>83</v>
      </c>
      <c r="H335" s="38" t="s">
        <v>84</v>
      </c>
      <c r="I335" s="4" t="s">
        <v>45</v>
      </c>
    </row>
    <row r="336" spans="1:9" x14ac:dyDescent="0.25">
      <c r="A336" s="35"/>
      <c r="B336" s="35"/>
      <c r="C336" s="35"/>
      <c r="D336" s="36"/>
      <c r="E336" s="37"/>
      <c r="F336" s="35"/>
      <c r="G336" s="37">
        <f>H332</f>
        <v>159.69</v>
      </c>
      <c r="H336" s="37">
        <v>0.05</v>
      </c>
      <c r="I336" s="37">
        <f>G336*H336</f>
        <v>7.9845000000000006</v>
      </c>
    </row>
    <row r="337" spans="1:9" x14ac:dyDescent="0.25">
      <c r="A337" s="35"/>
      <c r="B337" s="35"/>
      <c r="C337" s="35"/>
      <c r="D337" s="36"/>
      <c r="E337" s="37"/>
      <c r="F337" s="35"/>
      <c r="G337" s="38"/>
      <c r="H337" s="52" t="s">
        <v>45</v>
      </c>
      <c r="I337" s="50">
        <f>I336</f>
        <v>7.9845000000000006</v>
      </c>
    </row>
    <row r="338" spans="1:9" x14ac:dyDescent="0.25">
      <c r="A338" s="127"/>
      <c r="B338" s="128"/>
      <c r="C338" s="128"/>
      <c r="D338" s="128"/>
      <c r="E338" s="128"/>
      <c r="F338" s="128"/>
      <c r="G338" s="128"/>
      <c r="H338" s="128"/>
      <c r="I338" s="129"/>
    </row>
    <row r="339" spans="1:9" x14ac:dyDescent="0.25">
      <c r="A339" s="49">
        <v>2</v>
      </c>
      <c r="B339" s="49"/>
      <c r="C339" s="49"/>
      <c r="D339" s="49" t="s">
        <v>21</v>
      </c>
      <c r="E339" s="50"/>
      <c r="F339" s="51"/>
      <c r="G339" s="52"/>
      <c r="H339" s="52"/>
      <c r="I339" s="53"/>
    </row>
    <row r="340" spans="1:9" x14ac:dyDescent="0.25">
      <c r="A340" s="35" t="s">
        <v>22</v>
      </c>
      <c r="B340" s="35" t="s">
        <v>56</v>
      </c>
      <c r="C340" s="35" t="s">
        <v>58</v>
      </c>
      <c r="D340" s="36" t="s">
        <v>18</v>
      </c>
      <c r="E340" s="61" t="s">
        <v>16</v>
      </c>
      <c r="F340" s="35"/>
      <c r="G340" s="38"/>
      <c r="H340" s="38" t="s">
        <v>82</v>
      </c>
      <c r="I340" s="4" t="s">
        <v>45</v>
      </c>
    </row>
    <row r="341" spans="1:9" x14ac:dyDescent="0.25">
      <c r="A341" s="35"/>
      <c r="B341" s="35"/>
      <c r="C341" s="35"/>
      <c r="D341" s="36"/>
      <c r="E341" s="37"/>
      <c r="F341" s="35"/>
      <c r="G341" s="38"/>
      <c r="H341" s="37">
        <v>1701.38</v>
      </c>
      <c r="I341" s="37">
        <f>H341</f>
        <v>1701.38</v>
      </c>
    </row>
    <row r="342" spans="1:9" x14ac:dyDescent="0.25">
      <c r="A342" s="60"/>
      <c r="B342" s="35"/>
      <c r="C342" s="35"/>
      <c r="D342" s="36"/>
      <c r="E342" s="37"/>
      <c r="F342" s="35"/>
      <c r="G342" s="38"/>
      <c r="H342" s="52" t="s">
        <v>45</v>
      </c>
      <c r="I342" s="50">
        <f>I341</f>
        <v>1701.38</v>
      </c>
    </row>
    <row r="343" spans="1:9" x14ac:dyDescent="0.25">
      <c r="A343" s="102"/>
      <c r="B343" s="103"/>
      <c r="C343" s="103"/>
      <c r="D343" s="103"/>
      <c r="E343" s="103"/>
      <c r="F343" s="103"/>
      <c r="G343" s="103"/>
      <c r="H343" s="103"/>
      <c r="I343" s="104"/>
    </row>
    <row r="344" spans="1:9" ht="25.5" x14ac:dyDescent="0.25">
      <c r="A344" s="35" t="s">
        <v>23</v>
      </c>
      <c r="B344" s="35" t="s">
        <v>56</v>
      </c>
      <c r="C344" s="35" t="s">
        <v>59</v>
      </c>
      <c r="D344" s="40" t="s">
        <v>24</v>
      </c>
      <c r="E344" s="35" t="s">
        <v>19</v>
      </c>
      <c r="F344" s="35"/>
      <c r="G344" s="63" t="s">
        <v>85</v>
      </c>
      <c r="H344" s="63" t="s">
        <v>84</v>
      </c>
      <c r="I344" s="63" t="s">
        <v>45</v>
      </c>
    </row>
    <row r="345" spans="1:9" x14ac:dyDescent="0.25">
      <c r="A345" s="35"/>
      <c r="B345" s="35"/>
      <c r="C345" s="35"/>
      <c r="D345" s="36"/>
      <c r="E345" s="37"/>
      <c r="F345" s="35"/>
      <c r="G345" s="37">
        <f>H341</f>
        <v>1701.38</v>
      </c>
      <c r="H345" s="64">
        <v>3.5000000000000003E-2</v>
      </c>
      <c r="I345" s="37">
        <f>H345*G345</f>
        <v>59.548300000000012</v>
      </c>
    </row>
    <row r="346" spans="1:9" x14ac:dyDescent="0.25">
      <c r="A346" s="60"/>
      <c r="B346" s="35"/>
      <c r="C346" s="35"/>
      <c r="D346" s="36"/>
      <c r="E346" s="37"/>
      <c r="F346" s="35"/>
      <c r="G346" s="38"/>
      <c r="H346" s="52" t="s">
        <v>45</v>
      </c>
      <c r="I346" s="50">
        <f>I345</f>
        <v>59.548300000000012</v>
      </c>
    </row>
    <row r="347" spans="1:9" x14ac:dyDescent="0.25">
      <c r="A347" s="127"/>
      <c r="B347" s="128"/>
      <c r="C347" s="128"/>
      <c r="D347" s="128"/>
      <c r="E347" s="128"/>
      <c r="F347" s="128"/>
      <c r="G347" s="128"/>
      <c r="H347" s="128"/>
      <c r="I347" s="129"/>
    </row>
    <row r="348" spans="1:9" x14ac:dyDescent="0.25">
      <c r="A348" s="49">
        <v>4</v>
      </c>
      <c r="B348" s="49"/>
      <c r="C348" s="49"/>
      <c r="D348" s="49" t="s">
        <v>28</v>
      </c>
      <c r="E348" s="50"/>
      <c r="F348" s="51"/>
      <c r="G348" s="52"/>
      <c r="H348" s="52"/>
      <c r="I348" s="53"/>
    </row>
    <row r="349" spans="1:9" x14ac:dyDescent="0.25">
      <c r="A349" s="35" t="s">
        <v>29</v>
      </c>
      <c r="B349" s="35" t="s">
        <v>74</v>
      </c>
      <c r="C349" s="35" t="s">
        <v>63</v>
      </c>
      <c r="D349" s="40" t="s">
        <v>30</v>
      </c>
      <c r="E349" s="35" t="s">
        <v>31</v>
      </c>
      <c r="F349" s="35"/>
      <c r="G349" s="38"/>
      <c r="H349" s="38" t="s">
        <v>86</v>
      </c>
      <c r="I349" s="4" t="s">
        <v>45</v>
      </c>
    </row>
    <row r="350" spans="1:9" x14ac:dyDescent="0.25">
      <c r="A350" s="35"/>
      <c r="B350" s="35"/>
      <c r="C350" s="35"/>
      <c r="D350" s="41"/>
      <c r="E350" s="37"/>
      <c r="F350" s="35"/>
      <c r="G350" s="37"/>
      <c r="H350" s="37">
        <v>2</v>
      </c>
      <c r="I350" s="37">
        <f>H350</f>
        <v>2</v>
      </c>
    </row>
    <row r="351" spans="1:9" x14ac:dyDescent="0.25">
      <c r="A351" s="35"/>
      <c r="B351" s="35"/>
      <c r="C351" s="35"/>
      <c r="D351" s="36"/>
      <c r="E351" s="37"/>
      <c r="F351" s="35"/>
      <c r="G351" s="38"/>
      <c r="H351" s="52" t="s">
        <v>45</v>
      </c>
      <c r="I351" s="50">
        <f>I350</f>
        <v>2</v>
      </c>
    </row>
    <row r="352" spans="1:9" x14ac:dyDescent="0.25">
      <c r="A352" s="127"/>
      <c r="B352" s="128"/>
      <c r="C352" s="128"/>
      <c r="D352" s="128"/>
      <c r="E352" s="128"/>
      <c r="F352" s="128"/>
      <c r="G352" s="128"/>
      <c r="H352" s="128"/>
      <c r="I352" s="129"/>
    </row>
    <row r="353" spans="1:10" x14ac:dyDescent="0.25">
      <c r="A353" s="49">
        <v>5</v>
      </c>
      <c r="B353" s="49"/>
      <c r="C353" s="49"/>
      <c r="D353" s="49" t="s">
        <v>32</v>
      </c>
      <c r="E353" s="50"/>
      <c r="F353" s="51"/>
      <c r="G353" s="52"/>
      <c r="H353" s="52"/>
      <c r="I353" s="53"/>
    </row>
    <row r="354" spans="1:10" ht="25.5" x14ac:dyDescent="0.25">
      <c r="A354" s="60" t="s">
        <v>33</v>
      </c>
      <c r="B354" s="35" t="s">
        <v>56</v>
      </c>
      <c r="C354" s="35" t="s">
        <v>64</v>
      </c>
      <c r="D354" s="40" t="s">
        <v>34</v>
      </c>
      <c r="E354" s="35" t="s">
        <v>16</v>
      </c>
      <c r="F354" s="35"/>
      <c r="G354" s="38" t="s">
        <v>86</v>
      </c>
      <c r="H354" s="38" t="s">
        <v>82</v>
      </c>
      <c r="I354" s="4" t="s">
        <v>45</v>
      </c>
    </row>
    <row r="355" spans="1:10" x14ac:dyDescent="0.25">
      <c r="A355" s="60"/>
      <c r="B355" s="35"/>
      <c r="C355" s="35"/>
      <c r="D355" s="41" t="s">
        <v>92</v>
      </c>
      <c r="E355" s="37"/>
      <c r="F355" s="35"/>
      <c r="G355" s="37"/>
      <c r="H355" s="37">
        <v>3.2</v>
      </c>
      <c r="I355" s="37">
        <f>H355</f>
        <v>3.2</v>
      </c>
      <c r="J355" s="65">
        <f>SUM(I355:I356)</f>
        <v>6.35</v>
      </c>
    </row>
    <row r="356" spans="1:10" x14ac:dyDescent="0.25">
      <c r="A356" s="60"/>
      <c r="B356" s="35"/>
      <c r="C356" s="35"/>
      <c r="D356" s="41" t="s">
        <v>103</v>
      </c>
      <c r="E356" s="37"/>
      <c r="F356" s="35"/>
      <c r="G356" s="37">
        <v>1</v>
      </c>
      <c r="H356" s="37">
        <v>3.15</v>
      </c>
      <c r="I356" s="37">
        <f>H356*G356</f>
        <v>3.15</v>
      </c>
    </row>
    <row r="357" spans="1:10" x14ac:dyDescent="0.25">
      <c r="A357" s="60"/>
      <c r="B357" s="35"/>
      <c r="C357" s="35"/>
      <c r="D357" s="41" t="s">
        <v>93</v>
      </c>
      <c r="E357" s="37"/>
      <c r="F357" s="35"/>
      <c r="G357" s="37"/>
      <c r="H357" s="37">
        <v>3.04</v>
      </c>
      <c r="I357" s="37">
        <f>H357</f>
        <v>3.04</v>
      </c>
    </row>
    <row r="358" spans="1:10" x14ac:dyDescent="0.25">
      <c r="A358" s="60"/>
      <c r="B358" s="35"/>
      <c r="C358" s="35"/>
      <c r="D358" s="36"/>
      <c r="E358" s="37"/>
      <c r="F358" s="35"/>
      <c r="G358" s="38"/>
      <c r="H358" s="52" t="s">
        <v>45</v>
      </c>
      <c r="I358" s="50">
        <f>SUM(I355:I357)</f>
        <v>9.39</v>
      </c>
    </row>
    <row r="359" spans="1:10" x14ac:dyDescent="0.25">
      <c r="A359" s="102"/>
      <c r="B359" s="103"/>
      <c r="C359" s="103"/>
      <c r="D359" s="103"/>
      <c r="E359" s="103"/>
      <c r="F359" s="103"/>
      <c r="G359" s="103"/>
      <c r="H359" s="103"/>
      <c r="I359" s="104"/>
    </row>
    <row r="360" spans="1:10" x14ac:dyDescent="0.25">
      <c r="A360" s="60" t="s">
        <v>35</v>
      </c>
      <c r="B360" s="35" t="s">
        <v>56</v>
      </c>
      <c r="C360" s="35" t="s">
        <v>65</v>
      </c>
      <c r="D360" s="36" t="s">
        <v>36</v>
      </c>
      <c r="E360" s="35" t="s">
        <v>37</v>
      </c>
      <c r="F360" s="35"/>
      <c r="G360" s="38"/>
      <c r="H360" s="38" t="s">
        <v>86</v>
      </c>
      <c r="I360" s="4" t="s">
        <v>45</v>
      </c>
    </row>
    <row r="361" spans="1:10" x14ac:dyDescent="0.25">
      <c r="A361" s="60"/>
      <c r="B361" s="35"/>
      <c r="C361" s="35"/>
      <c r="D361" s="41"/>
      <c r="E361" s="37"/>
      <c r="F361" s="35"/>
      <c r="G361" s="37"/>
      <c r="H361" s="37">
        <v>1</v>
      </c>
      <c r="I361" s="37">
        <f>H361</f>
        <v>1</v>
      </c>
    </row>
    <row r="362" spans="1:10" x14ac:dyDescent="0.25">
      <c r="A362" s="60"/>
      <c r="B362" s="35"/>
      <c r="C362" s="35"/>
      <c r="D362" s="36"/>
      <c r="E362" s="37"/>
      <c r="F362" s="35"/>
      <c r="G362" s="38"/>
      <c r="H362" s="52" t="s">
        <v>45</v>
      </c>
      <c r="I362" s="50">
        <f>I361</f>
        <v>1</v>
      </c>
    </row>
    <row r="363" spans="1:10" x14ac:dyDescent="0.25">
      <c r="A363" s="102"/>
      <c r="B363" s="103"/>
      <c r="C363" s="103"/>
      <c r="D363" s="103"/>
      <c r="E363" s="103"/>
      <c r="F363" s="103"/>
      <c r="G363" s="103"/>
      <c r="H363" s="103"/>
      <c r="I363" s="104"/>
    </row>
    <row r="364" spans="1:10" ht="25.5" x14ac:dyDescent="0.25">
      <c r="A364" s="60" t="s">
        <v>38</v>
      </c>
      <c r="B364" s="35" t="s">
        <v>56</v>
      </c>
      <c r="C364" s="35" t="s">
        <v>66</v>
      </c>
      <c r="D364" s="40" t="s">
        <v>39</v>
      </c>
      <c r="E364" s="35" t="s">
        <v>16</v>
      </c>
      <c r="F364" s="35"/>
      <c r="G364" s="38" t="s">
        <v>88</v>
      </c>
      <c r="H364" s="38" t="s">
        <v>86</v>
      </c>
      <c r="I364" s="4" t="s">
        <v>87</v>
      </c>
    </row>
    <row r="365" spans="1:10" x14ac:dyDescent="0.25">
      <c r="A365" s="60"/>
      <c r="B365" s="35"/>
      <c r="C365" s="35"/>
      <c r="D365" s="41" t="s">
        <v>103</v>
      </c>
      <c r="E365" s="37"/>
      <c r="F365" s="35"/>
      <c r="G365" s="37">
        <v>0.16</v>
      </c>
      <c r="H365" s="37">
        <v>1</v>
      </c>
      <c r="I365" s="37">
        <f t="shared" ref="I365" si="2">G365*H365</f>
        <v>0.16</v>
      </c>
    </row>
    <row r="366" spans="1:10" x14ac:dyDescent="0.25">
      <c r="A366" s="60"/>
      <c r="B366" s="35"/>
      <c r="C366" s="35"/>
      <c r="D366" s="41" t="s">
        <v>121</v>
      </c>
      <c r="E366" s="37"/>
      <c r="F366" s="35"/>
      <c r="G366" s="37">
        <v>0.2</v>
      </c>
      <c r="H366" s="37">
        <v>0</v>
      </c>
      <c r="I366" s="37">
        <f>G366*H366</f>
        <v>0</v>
      </c>
    </row>
    <row r="367" spans="1:10" x14ac:dyDescent="0.25">
      <c r="A367" s="60"/>
      <c r="B367" s="35"/>
      <c r="C367" s="35"/>
      <c r="D367" s="41" t="s">
        <v>90</v>
      </c>
      <c r="E367" s="37"/>
      <c r="F367" s="35"/>
      <c r="G367" s="37">
        <f>0.25*0.55</f>
        <v>0.13750000000000001</v>
      </c>
      <c r="H367" s="37">
        <v>1</v>
      </c>
      <c r="I367" s="37">
        <f>G367*H367</f>
        <v>0.13750000000000001</v>
      </c>
      <c r="J367" s="65">
        <f>SUM(H365:H367)</f>
        <v>2</v>
      </c>
    </row>
    <row r="368" spans="1:10" x14ac:dyDescent="0.25">
      <c r="A368" s="60"/>
      <c r="B368" s="35"/>
      <c r="C368" s="35"/>
      <c r="D368" s="36"/>
      <c r="E368" s="37"/>
      <c r="F368" s="35"/>
      <c r="G368" s="38"/>
      <c r="H368" s="52" t="s">
        <v>45</v>
      </c>
      <c r="I368" s="50">
        <f>SUM(I365:I367)</f>
        <v>0.29749999999999999</v>
      </c>
    </row>
    <row r="369" spans="1:9" x14ac:dyDescent="0.25">
      <c r="A369" s="127"/>
      <c r="B369" s="128"/>
      <c r="C369" s="128"/>
      <c r="D369" s="128"/>
      <c r="E369" s="128"/>
      <c r="F369" s="128"/>
      <c r="G369" s="128"/>
      <c r="H369" s="128"/>
      <c r="I369" s="129"/>
    </row>
    <row r="370" spans="1:9" x14ac:dyDescent="0.25">
      <c r="A370" s="49">
        <v>6</v>
      </c>
      <c r="B370" s="49"/>
      <c r="C370" s="49"/>
      <c r="D370" s="49" t="s">
        <v>48</v>
      </c>
      <c r="E370" s="50"/>
      <c r="F370" s="51"/>
      <c r="G370" s="52"/>
      <c r="H370" s="52"/>
      <c r="I370" s="52"/>
    </row>
    <row r="371" spans="1:9" ht="25.5" x14ac:dyDescent="0.25">
      <c r="A371" s="35" t="s">
        <v>53</v>
      </c>
      <c r="B371" s="35" t="s">
        <v>56</v>
      </c>
      <c r="C371" s="35" t="s">
        <v>67</v>
      </c>
      <c r="D371" s="40" t="s">
        <v>49</v>
      </c>
      <c r="E371" s="35" t="s">
        <v>16</v>
      </c>
      <c r="F371" s="35"/>
      <c r="G371" s="37"/>
      <c r="H371" s="38" t="s">
        <v>82</v>
      </c>
      <c r="I371" s="4" t="s">
        <v>45</v>
      </c>
    </row>
    <row r="372" spans="1:9" x14ac:dyDescent="0.25">
      <c r="A372" s="60"/>
      <c r="B372" s="35"/>
      <c r="C372" s="35"/>
      <c r="D372" s="40"/>
      <c r="E372" s="35"/>
      <c r="F372" s="35"/>
      <c r="G372" s="37"/>
      <c r="H372" s="37">
        <f>H341</f>
        <v>1701.38</v>
      </c>
      <c r="I372" s="37">
        <f>H372</f>
        <v>1701.38</v>
      </c>
    </row>
    <row r="373" spans="1:9" x14ac:dyDescent="0.25">
      <c r="A373" s="60"/>
      <c r="B373" s="35"/>
      <c r="C373" s="35"/>
      <c r="D373" s="36"/>
      <c r="E373" s="37"/>
      <c r="F373" s="35"/>
      <c r="G373" s="38"/>
      <c r="H373" s="52" t="s">
        <v>45</v>
      </c>
      <c r="I373" s="50">
        <f>I372</f>
        <v>1701.38</v>
      </c>
    </row>
    <row r="374" spans="1:9" x14ac:dyDescent="0.25">
      <c r="A374" s="130"/>
      <c r="B374" s="131"/>
      <c r="C374" s="131"/>
      <c r="D374" s="131"/>
      <c r="E374" s="131"/>
      <c r="F374" s="131"/>
      <c r="G374" s="131"/>
      <c r="H374" s="131"/>
      <c r="I374" s="132"/>
    </row>
    <row r="375" spans="1:9" x14ac:dyDescent="0.25">
      <c r="A375" s="123"/>
      <c r="B375" s="124"/>
      <c r="C375" s="124"/>
      <c r="D375" s="124"/>
      <c r="E375" s="124"/>
      <c r="F375" s="124"/>
      <c r="G375" s="124"/>
      <c r="H375" s="124"/>
      <c r="I375" s="125"/>
    </row>
    <row r="376" spans="1:9" x14ac:dyDescent="0.25">
      <c r="A376" s="133" t="s">
        <v>124</v>
      </c>
      <c r="B376" s="134"/>
      <c r="C376" s="134"/>
      <c r="D376" s="134"/>
      <c r="E376" s="134"/>
      <c r="F376" s="134"/>
      <c r="G376" s="134"/>
      <c r="H376" s="134"/>
      <c r="I376" s="135"/>
    </row>
    <row r="377" spans="1:9" x14ac:dyDescent="0.25">
      <c r="A377" s="42" t="s">
        <v>6</v>
      </c>
      <c r="B377" s="42" t="s">
        <v>54</v>
      </c>
      <c r="C377" s="42" t="s">
        <v>55</v>
      </c>
      <c r="D377" s="43" t="s">
        <v>7</v>
      </c>
      <c r="E377" s="44"/>
      <c r="F377" s="42"/>
      <c r="G377" s="43" t="s">
        <v>80</v>
      </c>
      <c r="H377" s="43" t="s">
        <v>81</v>
      </c>
      <c r="I377" s="45" t="s">
        <v>45</v>
      </c>
    </row>
    <row r="378" spans="1:9" x14ac:dyDescent="0.25">
      <c r="A378" s="46">
        <v>1</v>
      </c>
      <c r="B378" s="46"/>
      <c r="C378" s="46"/>
      <c r="D378" s="46" t="s">
        <v>13</v>
      </c>
      <c r="E378" s="47"/>
      <c r="F378" s="47"/>
      <c r="G378" s="47"/>
      <c r="H378" s="47"/>
      <c r="I378" s="47"/>
    </row>
    <row r="379" spans="1:9" ht="38.25" x14ac:dyDescent="0.25">
      <c r="A379" s="39" t="s">
        <v>17</v>
      </c>
      <c r="B379" s="35" t="s">
        <v>56</v>
      </c>
      <c r="C379" s="35" t="s">
        <v>72</v>
      </c>
      <c r="D379" s="40" t="s">
        <v>68</v>
      </c>
      <c r="E379" s="61" t="s">
        <v>16</v>
      </c>
      <c r="F379" s="39"/>
      <c r="G379" s="38"/>
      <c r="H379" s="38" t="s">
        <v>82</v>
      </c>
      <c r="I379" s="4" t="s">
        <v>45</v>
      </c>
    </row>
    <row r="380" spans="1:9" x14ac:dyDescent="0.25">
      <c r="A380" s="35"/>
      <c r="B380" s="35"/>
      <c r="C380" s="35"/>
      <c r="D380" s="36"/>
      <c r="E380" s="37"/>
      <c r="F380" s="35"/>
      <c r="G380" s="38"/>
      <c r="H380" s="37">
        <f>(H393-H384)</f>
        <v>1105.27</v>
      </c>
      <c r="I380" s="37">
        <f>H380</f>
        <v>1105.27</v>
      </c>
    </row>
    <row r="381" spans="1:9" x14ac:dyDescent="0.25">
      <c r="A381" s="35"/>
      <c r="B381" s="35"/>
      <c r="C381" s="35"/>
      <c r="D381" s="36"/>
      <c r="E381" s="37"/>
      <c r="F381" s="35"/>
      <c r="G381" s="38"/>
      <c r="H381" s="52" t="s">
        <v>45</v>
      </c>
      <c r="I381" s="50">
        <f>I380</f>
        <v>1105.27</v>
      </c>
    </row>
    <row r="382" spans="1:9" x14ac:dyDescent="0.25">
      <c r="A382" s="102"/>
      <c r="B382" s="103"/>
      <c r="C382" s="103"/>
      <c r="D382" s="103"/>
      <c r="E382" s="103"/>
      <c r="F382" s="103"/>
      <c r="G382" s="103"/>
      <c r="H382" s="103"/>
      <c r="I382" s="104"/>
    </row>
    <row r="383" spans="1:9" x14ac:dyDescent="0.25">
      <c r="A383" s="35" t="s">
        <v>69</v>
      </c>
      <c r="B383" s="35" t="s">
        <v>56</v>
      </c>
      <c r="C383" s="35" t="s">
        <v>58</v>
      </c>
      <c r="D383" s="36" t="s">
        <v>18</v>
      </c>
      <c r="E383" s="61" t="s">
        <v>16</v>
      </c>
      <c r="F383" s="35"/>
      <c r="G383" s="38"/>
      <c r="H383" s="38" t="s">
        <v>82</v>
      </c>
      <c r="I383" s="4" t="s">
        <v>45</v>
      </c>
    </row>
    <row r="384" spans="1:9" x14ac:dyDescent="0.25">
      <c r="A384" s="35"/>
      <c r="B384" s="35"/>
      <c r="C384" s="35"/>
      <c r="D384" s="36"/>
      <c r="E384" s="37"/>
      <c r="F384" s="35"/>
      <c r="G384" s="38"/>
      <c r="H384" s="37">
        <v>0</v>
      </c>
      <c r="I384" s="37">
        <f>H384</f>
        <v>0</v>
      </c>
    </row>
    <row r="385" spans="1:9" x14ac:dyDescent="0.25">
      <c r="A385" s="35"/>
      <c r="B385" s="35"/>
      <c r="C385" s="35"/>
      <c r="D385" s="36"/>
      <c r="E385" s="37"/>
      <c r="F385" s="35"/>
      <c r="G385" s="38"/>
      <c r="H385" s="52" t="s">
        <v>45</v>
      </c>
      <c r="I385" s="50">
        <f>I384</f>
        <v>0</v>
      </c>
    </row>
    <row r="386" spans="1:9" x14ac:dyDescent="0.25">
      <c r="A386" s="102"/>
      <c r="B386" s="103"/>
      <c r="C386" s="103"/>
      <c r="D386" s="103"/>
      <c r="E386" s="103"/>
      <c r="F386" s="103"/>
      <c r="G386" s="103"/>
      <c r="H386" s="103"/>
      <c r="I386" s="104"/>
    </row>
    <row r="387" spans="1:9" x14ac:dyDescent="0.25">
      <c r="A387" s="35" t="s">
        <v>70</v>
      </c>
      <c r="B387" s="35" t="s">
        <v>56</v>
      </c>
      <c r="C387" s="35" t="s">
        <v>73</v>
      </c>
      <c r="D387" s="36" t="s">
        <v>71</v>
      </c>
      <c r="E387" s="61" t="s">
        <v>16</v>
      </c>
      <c r="F387" s="35"/>
      <c r="G387" s="38" t="s">
        <v>83</v>
      </c>
      <c r="H387" s="38" t="s">
        <v>84</v>
      </c>
      <c r="I387" s="4" t="s">
        <v>45</v>
      </c>
    </row>
    <row r="388" spans="1:9" x14ac:dyDescent="0.25">
      <c r="A388" s="35"/>
      <c r="B388" s="35"/>
      <c r="C388" s="35"/>
      <c r="D388" s="36"/>
      <c r="E388" s="37"/>
      <c r="F388" s="35"/>
      <c r="G388" s="37">
        <f>H384</f>
        <v>0</v>
      </c>
      <c r="H388" s="37">
        <v>0.05</v>
      </c>
      <c r="I388" s="37">
        <f>G388*H388</f>
        <v>0</v>
      </c>
    </row>
    <row r="389" spans="1:9" x14ac:dyDescent="0.25">
      <c r="A389" s="35"/>
      <c r="B389" s="35"/>
      <c r="C389" s="35"/>
      <c r="D389" s="36"/>
      <c r="E389" s="37"/>
      <c r="F389" s="35"/>
      <c r="G389" s="38"/>
      <c r="H389" s="52" t="s">
        <v>45</v>
      </c>
      <c r="I389" s="50">
        <f>I388</f>
        <v>0</v>
      </c>
    </row>
    <row r="390" spans="1:9" x14ac:dyDescent="0.25">
      <c r="A390" s="127"/>
      <c r="B390" s="128"/>
      <c r="C390" s="128"/>
      <c r="D390" s="128"/>
      <c r="E390" s="128"/>
      <c r="F390" s="128"/>
      <c r="G390" s="128"/>
      <c r="H390" s="128"/>
      <c r="I390" s="129"/>
    </row>
    <row r="391" spans="1:9" x14ac:dyDescent="0.25">
      <c r="A391" s="49">
        <v>2</v>
      </c>
      <c r="B391" s="49"/>
      <c r="C391" s="49"/>
      <c r="D391" s="49" t="s">
        <v>21</v>
      </c>
      <c r="E391" s="50"/>
      <c r="F391" s="51"/>
      <c r="G391" s="52"/>
      <c r="H391" s="52"/>
      <c r="I391" s="53"/>
    </row>
    <row r="392" spans="1:9" x14ac:dyDescent="0.25">
      <c r="A392" s="35" t="s">
        <v>22</v>
      </c>
      <c r="B392" s="35" t="s">
        <v>56</v>
      </c>
      <c r="C392" s="35" t="s">
        <v>58</v>
      </c>
      <c r="D392" s="36" t="s">
        <v>18</v>
      </c>
      <c r="E392" s="61" t="s">
        <v>16</v>
      </c>
      <c r="F392" s="35"/>
      <c r="G392" s="38"/>
      <c r="H392" s="38" t="s">
        <v>82</v>
      </c>
      <c r="I392" s="4" t="s">
        <v>45</v>
      </c>
    </row>
    <row r="393" spans="1:9" x14ac:dyDescent="0.25">
      <c r="A393" s="35"/>
      <c r="B393" s="35"/>
      <c r="C393" s="35"/>
      <c r="D393" s="36"/>
      <c r="E393" s="37"/>
      <c r="F393" s="35"/>
      <c r="G393" s="38"/>
      <c r="H393" s="37">
        <v>1105.27</v>
      </c>
      <c r="I393" s="37">
        <f>H393</f>
        <v>1105.27</v>
      </c>
    </row>
    <row r="394" spans="1:9" x14ac:dyDescent="0.25">
      <c r="A394" s="60"/>
      <c r="B394" s="35"/>
      <c r="C394" s="35"/>
      <c r="D394" s="36"/>
      <c r="E394" s="37"/>
      <c r="F394" s="35"/>
      <c r="G394" s="38"/>
      <c r="H394" s="52" t="s">
        <v>45</v>
      </c>
      <c r="I394" s="50">
        <f>I393</f>
        <v>1105.27</v>
      </c>
    </row>
    <row r="395" spans="1:9" x14ac:dyDescent="0.25">
      <c r="A395" s="102"/>
      <c r="B395" s="103"/>
      <c r="C395" s="103"/>
      <c r="D395" s="103"/>
      <c r="E395" s="103"/>
      <c r="F395" s="103"/>
      <c r="G395" s="103"/>
      <c r="H395" s="103"/>
      <c r="I395" s="104"/>
    </row>
    <row r="396" spans="1:9" ht="25.5" x14ac:dyDescent="0.25">
      <c r="A396" s="35" t="s">
        <v>23</v>
      </c>
      <c r="B396" s="35" t="s">
        <v>56</v>
      </c>
      <c r="C396" s="35" t="s">
        <v>59</v>
      </c>
      <c r="D396" s="40" t="s">
        <v>24</v>
      </c>
      <c r="E396" s="35" t="s">
        <v>19</v>
      </c>
      <c r="F396" s="35"/>
      <c r="G396" s="63" t="s">
        <v>85</v>
      </c>
      <c r="H396" s="63" t="s">
        <v>84</v>
      </c>
      <c r="I396" s="63" t="s">
        <v>45</v>
      </c>
    </row>
    <row r="397" spans="1:9" x14ac:dyDescent="0.25">
      <c r="A397" s="35"/>
      <c r="B397" s="35"/>
      <c r="C397" s="35"/>
      <c r="D397" s="36"/>
      <c r="E397" s="37"/>
      <c r="F397" s="35"/>
      <c r="G397" s="37">
        <f>H393</f>
        <v>1105.27</v>
      </c>
      <c r="H397" s="64">
        <v>3.5000000000000003E-2</v>
      </c>
      <c r="I397" s="37">
        <f>H397*G397</f>
        <v>38.684450000000005</v>
      </c>
    </row>
    <row r="398" spans="1:9" x14ac:dyDescent="0.25">
      <c r="A398" s="60"/>
      <c r="B398" s="35"/>
      <c r="C398" s="35"/>
      <c r="D398" s="36"/>
      <c r="E398" s="37"/>
      <c r="F398" s="35"/>
      <c r="G398" s="38"/>
      <c r="H398" s="52" t="s">
        <v>45</v>
      </c>
      <c r="I398" s="50">
        <f>I397</f>
        <v>38.684450000000005</v>
      </c>
    </row>
    <row r="399" spans="1:9" x14ac:dyDescent="0.25">
      <c r="A399" s="127"/>
      <c r="B399" s="128"/>
      <c r="C399" s="128"/>
      <c r="D399" s="128"/>
      <c r="E399" s="128"/>
      <c r="F399" s="128"/>
      <c r="G399" s="128"/>
      <c r="H399" s="128"/>
      <c r="I399" s="129"/>
    </row>
    <row r="400" spans="1:9" x14ac:dyDescent="0.25">
      <c r="A400" s="49" t="str">
        <f>'Planilha orçamentária'!A29</f>
        <v>3.2</v>
      </c>
      <c r="B400" s="49"/>
      <c r="C400" s="49"/>
      <c r="D400" s="49" t="s">
        <v>125</v>
      </c>
      <c r="E400" s="50"/>
      <c r="F400" s="51"/>
      <c r="G400" s="52"/>
      <c r="H400" s="52"/>
      <c r="I400" s="53"/>
    </row>
    <row r="401" spans="1:9" x14ac:dyDescent="0.25">
      <c r="A401" s="35" t="str">
        <f>'Planilha orçamentária'!A30</f>
        <v>3.2.1</v>
      </c>
      <c r="B401" s="35" t="s">
        <v>56</v>
      </c>
      <c r="C401" s="35" t="s">
        <v>126</v>
      </c>
      <c r="D401" s="36" t="s">
        <v>127</v>
      </c>
      <c r="E401" s="61" t="s">
        <v>19</v>
      </c>
      <c r="F401" s="35"/>
      <c r="G401" s="38" t="s">
        <v>128</v>
      </c>
      <c r="H401" s="38" t="s">
        <v>129</v>
      </c>
      <c r="I401" s="4" t="s">
        <v>45</v>
      </c>
    </row>
    <row r="402" spans="1:9" x14ac:dyDescent="0.25">
      <c r="A402" s="35"/>
      <c r="B402" s="35"/>
      <c r="C402" s="35"/>
      <c r="D402" s="36"/>
      <c r="E402" s="37"/>
      <c r="F402" s="35"/>
      <c r="G402" s="37">
        <v>46.71</v>
      </c>
      <c r="H402" s="74">
        <v>0.1125</v>
      </c>
      <c r="I402" s="37">
        <f>H402*G402</f>
        <v>5.2548750000000002</v>
      </c>
    </row>
    <row r="403" spans="1:9" x14ac:dyDescent="0.25">
      <c r="A403" s="60"/>
      <c r="B403" s="35"/>
      <c r="C403" s="35"/>
      <c r="D403" s="36"/>
      <c r="E403" s="37"/>
      <c r="F403" s="35"/>
      <c r="G403" s="38"/>
      <c r="H403" s="52" t="s">
        <v>45</v>
      </c>
      <c r="I403" s="50">
        <f>I402</f>
        <v>5.2548750000000002</v>
      </c>
    </row>
    <row r="404" spans="1:9" x14ac:dyDescent="0.25">
      <c r="A404" s="102"/>
      <c r="B404" s="103"/>
      <c r="C404" s="103"/>
      <c r="D404" s="103"/>
      <c r="E404" s="103"/>
      <c r="F404" s="103"/>
      <c r="G404" s="103"/>
      <c r="H404" s="103"/>
      <c r="I404" s="104"/>
    </row>
    <row r="405" spans="1:9" x14ac:dyDescent="0.25">
      <c r="A405" s="35" t="str">
        <f>'Planilha orçamentária'!A32</f>
        <v>3.2.2</v>
      </c>
      <c r="B405" s="35" t="s">
        <v>56</v>
      </c>
      <c r="C405" s="35" t="s">
        <v>130</v>
      </c>
      <c r="D405" s="40" t="s">
        <v>131</v>
      </c>
      <c r="E405" s="35" t="s">
        <v>19</v>
      </c>
      <c r="F405" s="35"/>
      <c r="G405" s="38" t="s">
        <v>128</v>
      </c>
      <c r="H405" s="38" t="s">
        <v>129</v>
      </c>
      <c r="I405" s="4" t="s">
        <v>45</v>
      </c>
    </row>
    <row r="406" spans="1:9" x14ac:dyDescent="0.25">
      <c r="A406" s="35"/>
      <c r="B406" s="35"/>
      <c r="C406" s="35"/>
      <c r="D406" s="36"/>
      <c r="E406" s="37"/>
      <c r="F406" s="35"/>
      <c r="G406" s="37">
        <f>G402</f>
        <v>46.71</v>
      </c>
      <c r="H406" s="74">
        <v>0.1125</v>
      </c>
      <c r="I406" s="37">
        <f>H406*G406</f>
        <v>5.2548750000000002</v>
      </c>
    </row>
    <row r="407" spans="1:9" x14ac:dyDescent="0.25">
      <c r="A407" s="60"/>
      <c r="B407" s="35"/>
      <c r="C407" s="35"/>
      <c r="D407" s="36"/>
      <c r="E407" s="37"/>
      <c r="F407" s="35"/>
      <c r="G407" s="38"/>
      <c r="H407" s="52" t="s">
        <v>45</v>
      </c>
      <c r="I407" s="50">
        <f>I406</f>
        <v>5.2548750000000002</v>
      </c>
    </row>
    <row r="408" spans="1:9" x14ac:dyDescent="0.25">
      <c r="A408" s="102"/>
      <c r="B408" s="103"/>
      <c r="C408" s="103"/>
      <c r="D408" s="103"/>
      <c r="E408" s="103"/>
      <c r="F408" s="103"/>
      <c r="G408" s="103"/>
      <c r="H408" s="103"/>
      <c r="I408" s="104"/>
    </row>
    <row r="409" spans="1:9" ht="25.5" x14ac:dyDescent="0.25">
      <c r="A409" s="35" t="str">
        <f>'Planilha orçamentária'!A34</f>
        <v>3.3.1</v>
      </c>
      <c r="B409" s="35" t="s">
        <v>56</v>
      </c>
      <c r="C409" s="35" t="str">
        <f>'Planilha orçamentária'!C34</f>
        <v>06.12.020</v>
      </c>
      <c r="D409" s="36" t="str">
        <f>'Planilha orçamentária'!D34</f>
        <v>Aterro manual apiloado de área interna com maço de 30 kg</v>
      </c>
      <c r="E409" s="61" t="s">
        <v>19</v>
      </c>
      <c r="F409" s="35"/>
      <c r="G409" s="38" t="s">
        <v>128</v>
      </c>
      <c r="H409" s="72" t="s">
        <v>152</v>
      </c>
      <c r="I409" s="4" t="s">
        <v>45</v>
      </c>
    </row>
    <row r="410" spans="1:9" x14ac:dyDescent="0.25">
      <c r="A410" s="35"/>
      <c r="B410" s="35"/>
      <c r="C410" s="35"/>
      <c r="D410" s="36"/>
      <c r="E410" s="37"/>
      <c r="F410" s="35"/>
      <c r="G410" s="37">
        <v>46.74</v>
      </c>
      <c r="H410" s="74">
        <v>0.4</v>
      </c>
      <c r="I410" s="37">
        <f>H410*G410</f>
        <v>18.696000000000002</v>
      </c>
    </row>
    <row r="411" spans="1:9" x14ac:dyDescent="0.25">
      <c r="A411" s="60"/>
      <c r="B411" s="35"/>
      <c r="C411" s="35"/>
      <c r="D411" s="36"/>
      <c r="E411" s="37"/>
      <c r="F411" s="35"/>
      <c r="G411" s="38"/>
      <c r="H411" s="52" t="s">
        <v>45</v>
      </c>
      <c r="I411" s="50">
        <f>I410</f>
        <v>18.696000000000002</v>
      </c>
    </row>
    <row r="412" spans="1:9" x14ac:dyDescent="0.25">
      <c r="A412" s="102"/>
      <c r="B412" s="103"/>
      <c r="C412" s="103"/>
      <c r="D412" s="103"/>
      <c r="E412" s="103"/>
      <c r="F412" s="103"/>
      <c r="G412" s="103"/>
      <c r="H412" s="103"/>
      <c r="I412" s="104"/>
    </row>
    <row r="413" spans="1:9" ht="25.5" x14ac:dyDescent="0.25">
      <c r="A413" s="35" t="str">
        <f>'Planilha orçamentária'!A39</f>
        <v>4.1</v>
      </c>
      <c r="B413" s="35" t="s">
        <v>56</v>
      </c>
      <c r="C413" s="35" t="str">
        <f>'Planilha orçamentária'!C36</f>
        <v>34.01.010</v>
      </c>
      <c r="D413" s="40" t="str">
        <f>'Planilha orçamentária'!D36</f>
        <v>Terra vegetal orgânica comum</v>
      </c>
      <c r="E413" s="35" t="s">
        <v>19</v>
      </c>
      <c r="F413" s="35"/>
      <c r="G413" s="38" t="s">
        <v>128</v>
      </c>
      <c r="H413" s="72" t="s">
        <v>152</v>
      </c>
      <c r="I413" s="4" t="s">
        <v>45</v>
      </c>
    </row>
    <row r="414" spans="1:9" x14ac:dyDescent="0.25">
      <c r="A414" s="35"/>
      <c r="B414" s="35"/>
      <c r="C414" s="35"/>
      <c r="D414" s="36"/>
      <c r="E414" s="37"/>
      <c r="F414" s="35"/>
      <c r="G414" s="37">
        <v>46.74</v>
      </c>
      <c r="H414" s="74">
        <v>0.4</v>
      </c>
      <c r="I414" s="37">
        <f>H414*G414</f>
        <v>18.696000000000002</v>
      </c>
    </row>
    <row r="415" spans="1:9" x14ac:dyDescent="0.25">
      <c r="A415" s="60"/>
      <c r="B415" s="35"/>
      <c r="C415" s="35"/>
      <c r="D415" s="36"/>
      <c r="E415" s="37"/>
      <c r="F415" s="35"/>
      <c r="G415" s="38"/>
      <c r="H415" s="52" t="s">
        <v>45</v>
      </c>
      <c r="I415" s="50">
        <f>I414</f>
        <v>18.696000000000002</v>
      </c>
    </row>
    <row r="416" spans="1:9" x14ac:dyDescent="0.25">
      <c r="A416" s="127"/>
      <c r="B416" s="128"/>
      <c r="C416" s="128"/>
      <c r="D416" s="128"/>
      <c r="E416" s="128"/>
      <c r="F416" s="128"/>
      <c r="G416" s="128"/>
      <c r="H416" s="128"/>
      <c r="I416" s="129"/>
    </row>
    <row r="417" spans="1:10" x14ac:dyDescent="0.25">
      <c r="A417" s="49">
        <v>4</v>
      </c>
      <c r="B417" s="49"/>
      <c r="C417" s="49"/>
      <c r="D417" s="49" t="s">
        <v>28</v>
      </c>
      <c r="E417" s="50"/>
      <c r="F417" s="51"/>
      <c r="G417" s="52"/>
      <c r="H417" s="52"/>
      <c r="I417" s="53"/>
    </row>
    <row r="418" spans="1:10" x14ac:dyDescent="0.25">
      <c r="A418" s="35" t="s">
        <v>29</v>
      </c>
      <c r="B418" s="35" t="s">
        <v>74</v>
      </c>
      <c r="C418" s="35" t="s">
        <v>63</v>
      </c>
      <c r="D418" s="40" t="s">
        <v>30</v>
      </c>
      <c r="E418" s="35" t="s">
        <v>31</v>
      </c>
      <c r="F418" s="35"/>
      <c r="G418" s="38"/>
      <c r="H418" s="38" t="s">
        <v>86</v>
      </c>
      <c r="I418" s="4" t="s">
        <v>45</v>
      </c>
    </row>
    <row r="419" spans="1:10" x14ac:dyDescent="0.25">
      <c r="A419" s="35"/>
      <c r="B419" s="35"/>
      <c r="C419" s="35"/>
      <c r="D419" s="41"/>
      <c r="E419" s="37"/>
      <c r="F419" s="35"/>
      <c r="G419" s="37"/>
      <c r="H419" s="37">
        <v>1</v>
      </c>
      <c r="I419" s="37">
        <f>H419</f>
        <v>1</v>
      </c>
    </row>
    <row r="420" spans="1:10" x14ac:dyDescent="0.25">
      <c r="A420" s="35"/>
      <c r="B420" s="35"/>
      <c r="C420" s="35"/>
      <c r="D420" s="36"/>
      <c r="E420" s="37"/>
      <c r="F420" s="35"/>
      <c r="G420" s="38"/>
      <c r="H420" s="52" t="s">
        <v>45</v>
      </c>
      <c r="I420" s="50">
        <f>I419</f>
        <v>1</v>
      </c>
    </row>
    <row r="421" spans="1:10" x14ac:dyDescent="0.25">
      <c r="A421" s="127"/>
      <c r="B421" s="128"/>
      <c r="C421" s="128"/>
      <c r="D421" s="128"/>
      <c r="E421" s="128"/>
      <c r="F421" s="128"/>
      <c r="G421" s="128"/>
      <c r="H421" s="128"/>
      <c r="I421" s="129"/>
    </row>
    <row r="422" spans="1:10" x14ac:dyDescent="0.25">
      <c r="A422" s="49">
        <v>5</v>
      </c>
      <c r="B422" s="49"/>
      <c r="C422" s="49"/>
      <c r="D422" s="49" t="s">
        <v>32</v>
      </c>
      <c r="E422" s="50"/>
      <c r="F422" s="51"/>
      <c r="G422" s="52"/>
      <c r="H422" s="52"/>
      <c r="I422" s="53"/>
    </row>
    <row r="423" spans="1:10" ht="25.5" x14ac:dyDescent="0.25">
      <c r="A423" s="60" t="s">
        <v>33</v>
      </c>
      <c r="B423" s="35" t="s">
        <v>56</v>
      </c>
      <c r="C423" s="35" t="s">
        <v>64</v>
      </c>
      <c r="D423" s="40" t="s">
        <v>34</v>
      </c>
      <c r="E423" s="35" t="s">
        <v>16</v>
      </c>
      <c r="F423" s="35"/>
      <c r="G423" s="38" t="s">
        <v>86</v>
      </c>
      <c r="H423" s="38" t="s">
        <v>82</v>
      </c>
      <c r="I423" s="4" t="s">
        <v>45</v>
      </c>
    </row>
    <row r="424" spans="1:10" x14ac:dyDescent="0.25">
      <c r="A424" s="60"/>
      <c r="B424" s="35"/>
      <c r="C424" s="35"/>
      <c r="D424" s="41" t="s">
        <v>92</v>
      </c>
      <c r="E424" s="37"/>
      <c r="F424" s="35"/>
      <c r="G424" s="37"/>
      <c r="H424" s="37">
        <v>3.39</v>
      </c>
      <c r="I424" s="37">
        <f>H424</f>
        <v>3.39</v>
      </c>
      <c r="J424" s="65">
        <f>SUM(I424:I425)</f>
        <v>6.54</v>
      </c>
    </row>
    <row r="425" spans="1:10" x14ac:dyDescent="0.25">
      <c r="A425" s="60"/>
      <c r="B425" s="35"/>
      <c r="C425" s="35"/>
      <c r="D425" s="41" t="s">
        <v>103</v>
      </c>
      <c r="E425" s="37"/>
      <c r="F425" s="35"/>
      <c r="G425" s="37">
        <v>1</v>
      </c>
      <c r="H425" s="37">
        <v>3.15</v>
      </c>
      <c r="I425" s="37">
        <f>H425*G425</f>
        <v>3.15</v>
      </c>
    </row>
    <row r="426" spans="1:10" x14ac:dyDescent="0.25">
      <c r="A426" s="60"/>
      <c r="B426" s="35"/>
      <c r="C426" s="35"/>
      <c r="D426" s="41" t="s">
        <v>93</v>
      </c>
      <c r="E426" s="37"/>
      <c r="F426" s="35"/>
      <c r="G426" s="37"/>
      <c r="H426" s="37">
        <v>3</v>
      </c>
      <c r="I426" s="37">
        <f>H426</f>
        <v>3</v>
      </c>
    </row>
    <row r="427" spans="1:10" x14ac:dyDescent="0.25">
      <c r="A427" s="60"/>
      <c r="B427" s="35"/>
      <c r="C427" s="35"/>
      <c r="D427" s="36"/>
      <c r="E427" s="37"/>
      <c r="F427" s="35"/>
      <c r="G427" s="38"/>
      <c r="H427" s="52" t="s">
        <v>45</v>
      </c>
      <c r="I427" s="50">
        <f>SUM(I424:I426)</f>
        <v>9.5399999999999991</v>
      </c>
    </row>
    <row r="428" spans="1:10" x14ac:dyDescent="0.25">
      <c r="A428" s="102"/>
      <c r="B428" s="103"/>
      <c r="C428" s="103"/>
      <c r="D428" s="103"/>
      <c r="E428" s="103"/>
      <c r="F428" s="103"/>
      <c r="G428" s="103"/>
      <c r="H428" s="103"/>
      <c r="I428" s="104"/>
    </row>
    <row r="429" spans="1:10" x14ac:dyDescent="0.25">
      <c r="A429" s="60" t="s">
        <v>35</v>
      </c>
      <c r="B429" s="35" t="s">
        <v>56</v>
      </c>
      <c r="C429" s="35" t="s">
        <v>65</v>
      </c>
      <c r="D429" s="36" t="s">
        <v>36</v>
      </c>
      <c r="E429" s="35" t="s">
        <v>37</v>
      </c>
      <c r="F429" s="35"/>
      <c r="G429" s="38"/>
      <c r="H429" s="38" t="s">
        <v>86</v>
      </c>
      <c r="I429" s="4" t="s">
        <v>45</v>
      </c>
    </row>
    <row r="430" spans="1:10" x14ac:dyDescent="0.25">
      <c r="A430" s="60"/>
      <c r="B430" s="35"/>
      <c r="C430" s="35"/>
      <c r="D430" s="41"/>
      <c r="E430" s="37"/>
      <c r="F430" s="35"/>
      <c r="G430" s="37"/>
      <c r="H430" s="37">
        <v>2</v>
      </c>
      <c r="I430" s="37">
        <f>H430</f>
        <v>2</v>
      </c>
    </row>
    <row r="431" spans="1:10" x14ac:dyDescent="0.25">
      <c r="A431" s="60"/>
      <c r="B431" s="35"/>
      <c r="C431" s="35"/>
      <c r="D431" s="36"/>
      <c r="E431" s="37"/>
      <c r="F431" s="35"/>
      <c r="G431" s="38"/>
      <c r="H431" s="52" t="s">
        <v>45</v>
      </c>
      <c r="I431" s="50">
        <f>I430</f>
        <v>2</v>
      </c>
    </row>
    <row r="432" spans="1:10" x14ac:dyDescent="0.25">
      <c r="A432" s="102"/>
      <c r="B432" s="103"/>
      <c r="C432" s="103"/>
      <c r="D432" s="103"/>
      <c r="E432" s="103"/>
      <c r="F432" s="103"/>
      <c r="G432" s="103"/>
      <c r="H432" s="103"/>
      <c r="I432" s="104"/>
    </row>
    <row r="433" spans="1:10" ht="25.5" x14ac:dyDescent="0.25">
      <c r="A433" s="60" t="s">
        <v>38</v>
      </c>
      <c r="B433" s="35" t="s">
        <v>56</v>
      </c>
      <c r="C433" s="35" t="s">
        <v>66</v>
      </c>
      <c r="D433" s="40" t="s">
        <v>39</v>
      </c>
      <c r="E433" s="35" t="s">
        <v>16</v>
      </c>
      <c r="F433" s="35"/>
      <c r="G433" s="38" t="s">
        <v>88</v>
      </c>
      <c r="H433" s="38" t="s">
        <v>86</v>
      </c>
      <c r="I433" s="4" t="s">
        <v>87</v>
      </c>
    </row>
    <row r="434" spans="1:10" x14ac:dyDescent="0.25">
      <c r="A434" s="60"/>
      <c r="B434" s="35"/>
      <c r="C434" s="35"/>
      <c r="D434" s="41" t="s">
        <v>103</v>
      </c>
      <c r="E434" s="37"/>
      <c r="F434" s="35"/>
      <c r="G434" s="37">
        <v>0.16</v>
      </c>
      <c r="H434" s="37">
        <v>1</v>
      </c>
      <c r="I434" s="37">
        <f t="shared" ref="I434" si="3">G434*H434</f>
        <v>0.16</v>
      </c>
    </row>
    <row r="435" spans="1:10" x14ac:dyDescent="0.25">
      <c r="A435" s="60"/>
      <c r="B435" s="35"/>
      <c r="C435" s="35"/>
      <c r="D435" s="41" t="s">
        <v>121</v>
      </c>
      <c r="E435" s="37"/>
      <c r="F435" s="35"/>
      <c r="G435" s="37">
        <v>0.2</v>
      </c>
      <c r="H435" s="37">
        <v>2</v>
      </c>
      <c r="I435" s="37">
        <f>G435*H435</f>
        <v>0.4</v>
      </c>
      <c r="J435" s="65">
        <f>SUM(H434:H436)</f>
        <v>5</v>
      </c>
    </row>
    <row r="436" spans="1:10" x14ac:dyDescent="0.25">
      <c r="A436" s="60"/>
      <c r="B436" s="35"/>
      <c r="C436" s="35"/>
      <c r="D436" s="41" t="s">
        <v>90</v>
      </c>
      <c r="E436" s="37"/>
      <c r="F436" s="35"/>
      <c r="G436" s="37">
        <f>0.25*0.55</f>
        <v>0.13750000000000001</v>
      </c>
      <c r="H436" s="37">
        <v>2</v>
      </c>
      <c r="I436" s="37">
        <f>G436*H436</f>
        <v>0.27500000000000002</v>
      </c>
    </row>
    <row r="437" spans="1:10" x14ac:dyDescent="0.25">
      <c r="A437" s="60"/>
      <c r="B437" s="35"/>
      <c r="C437" s="35"/>
      <c r="D437" s="36"/>
      <c r="E437" s="37"/>
      <c r="F437" s="35"/>
      <c r="G437" s="38"/>
      <c r="H437" s="52" t="s">
        <v>45</v>
      </c>
      <c r="I437" s="50">
        <f>SUM(I434:I436)</f>
        <v>0.83500000000000008</v>
      </c>
    </row>
    <row r="438" spans="1:10" x14ac:dyDescent="0.25">
      <c r="A438" s="127"/>
      <c r="B438" s="128"/>
      <c r="C438" s="128"/>
      <c r="D438" s="128"/>
      <c r="E438" s="128"/>
      <c r="F438" s="128"/>
      <c r="G438" s="128"/>
      <c r="H438" s="128"/>
      <c r="I438" s="129"/>
    </row>
    <row r="439" spans="1:10" x14ac:dyDescent="0.25">
      <c r="A439" s="49">
        <v>6</v>
      </c>
      <c r="B439" s="49"/>
      <c r="C439" s="49"/>
      <c r="D439" s="49" t="s">
        <v>48</v>
      </c>
      <c r="E439" s="50"/>
      <c r="F439" s="51"/>
      <c r="G439" s="52"/>
      <c r="H439" s="52"/>
      <c r="I439" s="52"/>
    </row>
    <row r="440" spans="1:10" ht="25.5" x14ac:dyDescent="0.25">
      <c r="A440" s="35" t="s">
        <v>53</v>
      </c>
      <c r="B440" s="35" t="s">
        <v>56</v>
      </c>
      <c r="C440" s="35" t="s">
        <v>67</v>
      </c>
      <c r="D440" s="40" t="s">
        <v>49</v>
      </c>
      <c r="E440" s="35" t="s">
        <v>16</v>
      </c>
      <c r="F440" s="35"/>
      <c r="G440" s="37"/>
      <c r="H440" s="38" t="s">
        <v>82</v>
      </c>
      <c r="I440" s="4" t="s">
        <v>45</v>
      </c>
    </row>
    <row r="441" spans="1:10" x14ac:dyDescent="0.25">
      <c r="A441" s="60"/>
      <c r="B441" s="35"/>
      <c r="C441" s="35"/>
      <c r="D441" s="40"/>
      <c r="E441" s="35"/>
      <c r="F441" s="35"/>
      <c r="G441" s="37"/>
      <c r="H441" s="37">
        <f>H393</f>
        <v>1105.27</v>
      </c>
      <c r="I441" s="37">
        <f>H441</f>
        <v>1105.27</v>
      </c>
    </row>
    <row r="442" spans="1:10" x14ac:dyDescent="0.25">
      <c r="A442" s="60"/>
      <c r="B442" s="35"/>
      <c r="C442" s="35"/>
      <c r="D442" s="36"/>
      <c r="E442" s="37"/>
      <c r="F442" s="35"/>
      <c r="G442" s="38"/>
      <c r="H442" s="52" t="s">
        <v>45</v>
      </c>
      <c r="I442" s="50">
        <f>I441</f>
        <v>1105.27</v>
      </c>
    </row>
    <row r="443" spans="1:10" x14ac:dyDescent="0.25">
      <c r="A443" s="130"/>
      <c r="B443" s="131"/>
      <c r="C443" s="131"/>
      <c r="D443" s="131"/>
      <c r="E443" s="131"/>
      <c r="F443" s="131"/>
      <c r="G443" s="131"/>
      <c r="H443" s="131"/>
      <c r="I443" s="132"/>
    </row>
    <row r="444" spans="1:10" x14ac:dyDescent="0.25">
      <c r="A444" s="123"/>
      <c r="B444" s="124"/>
      <c r="C444" s="124"/>
      <c r="D444" s="124"/>
      <c r="E444" s="124"/>
      <c r="F444" s="124"/>
      <c r="G444" s="124"/>
      <c r="H444" s="124"/>
      <c r="I444" s="125"/>
    </row>
    <row r="445" spans="1:10" x14ac:dyDescent="0.25">
      <c r="A445" s="133" t="s">
        <v>135</v>
      </c>
      <c r="B445" s="134"/>
      <c r="C445" s="134"/>
      <c r="D445" s="134"/>
      <c r="E445" s="134"/>
      <c r="F445" s="134"/>
      <c r="G445" s="134"/>
      <c r="H445" s="134"/>
      <c r="I445" s="135"/>
    </row>
    <row r="446" spans="1:10" x14ac:dyDescent="0.25">
      <c r="A446" s="42" t="s">
        <v>6</v>
      </c>
      <c r="B446" s="42" t="s">
        <v>54</v>
      </c>
      <c r="C446" s="42" t="s">
        <v>55</v>
      </c>
      <c r="D446" s="43" t="s">
        <v>7</v>
      </c>
      <c r="E446" s="44"/>
      <c r="F446" s="42"/>
      <c r="G446" s="43" t="s">
        <v>80</v>
      </c>
      <c r="H446" s="43" t="s">
        <v>81</v>
      </c>
      <c r="I446" s="45" t="s">
        <v>45</v>
      </c>
    </row>
    <row r="447" spans="1:10" x14ac:dyDescent="0.25">
      <c r="A447" s="46">
        <v>1</v>
      </c>
      <c r="B447" s="46"/>
      <c r="C447" s="46"/>
      <c r="D447" s="46" t="s">
        <v>13</v>
      </c>
      <c r="E447" s="47"/>
      <c r="F447" s="47"/>
      <c r="G447" s="47"/>
      <c r="H447" s="47"/>
      <c r="I447" s="47"/>
    </row>
    <row r="448" spans="1:10" ht="38.25" x14ac:dyDescent="0.25">
      <c r="A448" s="39" t="s">
        <v>17</v>
      </c>
      <c r="B448" s="35" t="s">
        <v>56</v>
      </c>
      <c r="C448" s="35" t="s">
        <v>72</v>
      </c>
      <c r="D448" s="40" t="s">
        <v>68</v>
      </c>
      <c r="E448" s="61" t="s">
        <v>16</v>
      </c>
      <c r="F448" s="39"/>
      <c r="G448" s="38"/>
      <c r="H448" s="38" t="s">
        <v>82</v>
      </c>
      <c r="I448" s="4" t="s">
        <v>45</v>
      </c>
    </row>
    <row r="449" spans="1:9" x14ac:dyDescent="0.25">
      <c r="A449" s="35"/>
      <c r="B449" s="35"/>
      <c r="C449" s="35"/>
      <c r="D449" s="36"/>
      <c r="E449" s="37"/>
      <c r="F449" s="35"/>
      <c r="G449" s="38"/>
      <c r="H449" s="37">
        <f>1699.48-H453</f>
        <v>1583.71</v>
      </c>
      <c r="I449" s="37">
        <f>H449</f>
        <v>1583.71</v>
      </c>
    </row>
    <row r="450" spans="1:9" x14ac:dyDescent="0.25">
      <c r="A450" s="35"/>
      <c r="B450" s="35"/>
      <c r="C450" s="35"/>
      <c r="D450" s="36"/>
      <c r="E450" s="37"/>
      <c r="F450" s="35"/>
      <c r="G450" s="38"/>
      <c r="H450" s="52" t="s">
        <v>45</v>
      </c>
      <c r="I450" s="50">
        <f>I449</f>
        <v>1583.71</v>
      </c>
    </row>
    <row r="451" spans="1:9" x14ac:dyDescent="0.25">
      <c r="A451" s="102"/>
      <c r="B451" s="103"/>
      <c r="C451" s="103"/>
      <c r="D451" s="103"/>
      <c r="E451" s="103"/>
      <c r="F451" s="103"/>
      <c r="G451" s="103"/>
      <c r="H451" s="103"/>
      <c r="I451" s="104"/>
    </row>
    <row r="452" spans="1:9" x14ac:dyDescent="0.25">
      <c r="A452" s="35" t="s">
        <v>69</v>
      </c>
      <c r="B452" s="35" t="s">
        <v>56</v>
      </c>
      <c r="C452" s="35" t="s">
        <v>58</v>
      </c>
      <c r="D452" s="36" t="s">
        <v>18</v>
      </c>
      <c r="E452" s="61" t="s">
        <v>16</v>
      </c>
      <c r="F452" s="35"/>
      <c r="G452" s="38"/>
      <c r="H452" s="38" t="s">
        <v>82</v>
      </c>
      <c r="I452" s="4" t="s">
        <v>45</v>
      </c>
    </row>
    <row r="453" spans="1:9" x14ac:dyDescent="0.25">
      <c r="A453" s="35"/>
      <c r="B453" s="35"/>
      <c r="C453" s="35"/>
      <c r="D453" s="36"/>
      <c r="E453" s="37"/>
      <c r="F453" s="35"/>
      <c r="G453" s="38"/>
      <c r="H453" s="37">
        <v>115.77</v>
      </c>
      <c r="I453" s="37">
        <f>H453</f>
        <v>115.77</v>
      </c>
    </row>
    <row r="454" spans="1:9" x14ac:dyDescent="0.25">
      <c r="A454" s="35"/>
      <c r="B454" s="35"/>
      <c r="C454" s="35"/>
      <c r="D454" s="36"/>
      <c r="E454" s="37"/>
      <c r="F454" s="35"/>
      <c r="G454" s="38"/>
      <c r="H454" s="52" t="s">
        <v>45</v>
      </c>
      <c r="I454" s="50">
        <f>I453</f>
        <v>115.77</v>
      </c>
    </row>
    <row r="455" spans="1:9" x14ac:dyDescent="0.25">
      <c r="A455" s="102"/>
      <c r="B455" s="103"/>
      <c r="C455" s="103"/>
      <c r="D455" s="103"/>
      <c r="E455" s="103"/>
      <c r="F455" s="103"/>
      <c r="G455" s="103"/>
      <c r="H455" s="103"/>
      <c r="I455" s="104"/>
    </row>
    <row r="456" spans="1:9" x14ac:dyDescent="0.25">
      <c r="A456" s="35" t="s">
        <v>70</v>
      </c>
      <c r="B456" s="35" t="s">
        <v>56</v>
      </c>
      <c r="C456" s="35" t="s">
        <v>73</v>
      </c>
      <c r="D456" s="36" t="s">
        <v>71</v>
      </c>
      <c r="E456" s="61" t="s">
        <v>16</v>
      </c>
      <c r="F456" s="35"/>
      <c r="G456" s="38" t="s">
        <v>83</v>
      </c>
      <c r="H456" s="38" t="s">
        <v>84</v>
      </c>
      <c r="I456" s="4" t="s">
        <v>45</v>
      </c>
    </row>
    <row r="457" spans="1:9" x14ac:dyDescent="0.25">
      <c r="A457" s="35"/>
      <c r="B457" s="35"/>
      <c r="C457" s="35"/>
      <c r="D457" s="36"/>
      <c r="E457" s="37"/>
      <c r="F457" s="35"/>
      <c r="G457" s="37">
        <f>H453</f>
        <v>115.77</v>
      </c>
      <c r="H457" s="37">
        <v>0.05</v>
      </c>
      <c r="I457" s="37">
        <f>G457*H457</f>
        <v>5.7885</v>
      </c>
    </row>
    <row r="458" spans="1:9" x14ac:dyDescent="0.25">
      <c r="A458" s="35"/>
      <c r="B458" s="35"/>
      <c r="C458" s="35"/>
      <c r="D458" s="36"/>
      <c r="E458" s="37"/>
      <c r="F458" s="35"/>
      <c r="G458" s="38"/>
      <c r="H458" s="52" t="s">
        <v>45</v>
      </c>
      <c r="I458" s="50">
        <f>I457</f>
        <v>5.7885</v>
      </c>
    </row>
    <row r="459" spans="1:9" x14ac:dyDescent="0.25">
      <c r="A459" s="127"/>
      <c r="B459" s="128"/>
      <c r="C459" s="128"/>
      <c r="D459" s="128"/>
      <c r="E459" s="128"/>
      <c r="F459" s="128"/>
      <c r="G459" s="128"/>
      <c r="H459" s="128"/>
      <c r="I459" s="129"/>
    </row>
    <row r="460" spans="1:9" x14ac:dyDescent="0.25">
      <c r="A460" s="49">
        <v>2</v>
      </c>
      <c r="B460" s="49"/>
      <c r="C460" s="49"/>
      <c r="D460" s="49" t="s">
        <v>21</v>
      </c>
      <c r="E460" s="50"/>
      <c r="F460" s="51"/>
      <c r="G460" s="52"/>
      <c r="H460" s="52"/>
      <c r="I460" s="53"/>
    </row>
    <row r="461" spans="1:9" x14ac:dyDescent="0.25">
      <c r="A461" s="35" t="s">
        <v>22</v>
      </c>
      <c r="B461" s="35" t="s">
        <v>56</v>
      </c>
      <c r="C461" s="35" t="s">
        <v>58</v>
      </c>
      <c r="D461" s="36" t="s">
        <v>18</v>
      </c>
      <c r="E461" s="61" t="s">
        <v>16</v>
      </c>
      <c r="F461" s="35"/>
      <c r="G461" s="38"/>
      <c r="H461" s="38" t="s">
        <v>82</v>
      </c>
      <c r="I461" s="4" t="s">
        <v>45</v>
      </c>
    </row>
    <row r="462" spans="1:9" x14ac:dyDescent="0.25">
      <c r="A462" s="35"/>
      <c r="B462" s="35"/>
      <c r="C462" s="35"/>
      <c r="D462" s="36"/>
      <c r="E462" s="37"/>
      <c r="F462" s="35"/>
      <c r="G462" s="38"/>
      <c r="H462" s="37">
        <v>3325.73</v>
      </c>
      <c r="I462" s="37">
        <f>H462</f>
        <v>3325.73</v>
      </c>
    </row>
    <row r="463" spans="1:9" x14ac:dyDescent="0.25">
      <c r="A463" s="60"/>
      <c r="B463" s="35"/>
      <c r="C463" s="35"/>
      <c r="D463" s="36"/>
      <c r="E463" s="37"/>
      <c r="F463" s="35"/>
      <c r="G463" s="38"/>
      <c r="H463" s="52" t="s">
        <v>45</v>
      </c>
      <c r="I463" s="50">
        <f>I462</f>
        <v>3325.73</v>
      </c>
    </row>
    <row r="464" spans="1:9" x14ac:dyDescent="0.25">
      <c r="A464" s="102"/>
      <c r="B464" s="103"/>
      <c r="C464" s="103"/>
      <c r="D464" s="103"/>
      <c r="E464" s="103"/>
      <c r="F464" s="103"/>
      <c r="G464" s="103"/>
      <c r="H464" s="103"/>
      <c r="I464" s="104"/>
    </row>
    <row r="465" spans="1:10" ht="25.5" x14ac:dyDescent="0.25">
      <c r="A465" s="35" t="s">
        <v>23</v>
      </c>
      <c r="B465" s="35" t="s">
        <v>56</v>
      </c>
      <c r="C465" s="35" t="s">
        <v>59</v>
      </c>
      <c r="D465" s="40" t="s">
        <v>24</v>
      </c>
      <c r="E465" s="35" t="s">
        <v>19</v>
      </c>
      <c r="F465" s="35"/>
      <c r="G465" s="63" t="s">
        <v>85</v>
      </c>
      <c r="H465" s="63" t="s">
        <v>84</v>
      </c>
      <c r="I465" s="63" t="s">
        <v>45</v>
      </c>
    </row>
    <row r="466" spans="1:10" x14ac:dyDescent="0.25">
      <c r="A466" s="35"/>
      <c r="B466" s="35"/>
      <c r="C466" s="35"/>
      <c r="D466" s="36"/>
      <c r="E466" s="37"/>
      <c r="F466" s="35"/>
      <c r="G466" s="37">
        <f>H462</f>
        <v>3325.73</v>
      </c>
      <c r="H466" s="64">
        <v>3.5000000000000003E-2</v>
      </c>
      <c r="I466" s="37">
        <f>H466*G466</f>
        <v>116.40055000000001</v>
      </c>
    </row>
    <row r="467" spans="1:10" x14ac:dyDescent="0.25">
      <c r="A467" s="60"/>
      <c r="B467" s="35"/>
      <c r="C467" s="35"/>
      <c r="D467" s="36"/>
      <c r="E467" s="37"/>
      <c r="F467" s="35"/>
      <c r="G467" s="38"/>
      <c r="H467" s="52" t="s">
        <v>45</v>
      </c>
      <c r="I467" s="50">
        <f>I466</f>
        <v>116.40055000000001</v>
      </c>
    </row>
    <row r="468" spans="1:10" x14ac:dyDescent="0.25">
      <c r="A468" s="127"/>
      <c r="B468" s="128"/>
      <c r="C468" s="128"/>
      <c r="D468" s="128"/>
      <c r="E468" s="128"/>
      <c r="F468" s="128"/>
      <c r="G468" s="128"/>
      <c r="H468" s="128"/>
      <c r="I468" s="129"/>
    </row>
    <row r="469" spans="1:10" x14ac:dyDescent="0.25">
      <c r="A469" s="49">
        <v>4</v>
      </c>
      <c r="B469" s="49"/>
      <c r="C469" s="49"/>
      <c r="D469" s="49" t="s">
        <v>28</v>
      </c>
      <c r="E469" s="50"/>
      <c r="F469" s="51"/>
      <c r="G469" s="52"/>
      <c r="H469" s="52"/>
      <c r="I469" s="53"/>
    </row>
    <row r="470" spans="1:10" x14ac:dyDescent="0.25">
      <c r="A470" s="35" t="s">
        <v>29</v>
      </c>
      <c r="B470" s="35" t="s">
        <v>74</v>
      </c>
      <c r="C470" s="35" t="s">
        <v>63</v>
      </c>
      <c r="D470" s="40" t="s">
        <v>30</v>
      </c>
      <c r="E470" s="35" t="s">
        <v>31</v>
      </c>
      <c r="F470" s="35"/>
      <c r="G470" s="38"/>
      <c r="H470" s="38" t="s">
        <v>86</v>
      </c>
      <c r="I470" s="4" t="s">
        <v>45</v>
      </c>
    </row>
    <row r="471" spans="1:10" x14ac:dyDescent="0.25">
      <c r="A471" s="35"/>
      <c r="B471" s="35"/>
      <c r="C471" s="35"/>
      <c r="D471" s="41"/>
      <c r="E471" s="37"/>
      <c r="F471" s="35"/>
      <c r="G471" s="37"/>
      <c r="H471" s="37">
        <v>3</v>
      </c>
      <c r="I471" s="37">
        <f>H471</f>
        <v>3</v>
      </c>
    </row>
    <row r="472" spans="1:10" x14ac:dyDescent="0.25">
      <c r="A472" s="35"/>
      <c r="B472" s="35"/>
      <c r="C472" s="35"/>
      <c r="D472" s="36"/>
      <c r="E472" s="37"/>
      <c r="F472" s="35"/>
      <c r="G472" s="38"/>
      <c r="H472" s="52" t="s">
        <v>45</v>
      </c>
      <c r="I472" s="50">
        <f>I471</f>
        <v>3</v>
      </c>
    </row>
    <row r="473" spans="1:10" x14ac:dyDescent="0.25">
      <c r="A473" s="127"/>
      <c r="B473" s="128"/>
      <c r="C473" s="128"/>
      <c r="D473" s="128"/>
      <c r="E473" s="128"/>
      <c r="F473" s="128"/>
      <c r="G473" s="128"/>
      <c r="H473" s="128"/>
      <c r="I473" s="129"/>
    </row>
    <row r="474" spans="1:10" x14ac:dyDescent="0.25">
      <c r="A474" s="49">
        <v>5</v>
      </c>
      <c r="B474" s="49"/>
      <c r="C474" s="49"/>
      <c r="D474" s="49" t="s">
        <v>32</v>
      </c>
      <c r="E474" s="50"/>
      <c r="F474" s="51"/>
      <c r="G474" s="52"/>
      <c r="H474" s="52"/>
      <c r="I474" s="53"/>
    </row>
    <row r="475" spans="1:10" ht="25.5" x14ac:dyDescent="0.25">
      <c r="A475" s="60" t="s">
        <v>33</v>
      </c>
      <c r="B475" s="35" t="s">
        <v>56</v>
      </c>
      <c r="C475" s="35" t="s">
        <v>64</v>
      </c>
      <c r="D475" s="40" t="s">
        <v>34</v>
      </c>
      <c r="E475" s="35" t="s">
        <v>16</v>
      </c>
      <c r="F475" s="35"/>
      <c r="G475" s="38" t="s">
        <v>86</v>
      </c>
      <c r="H475" s="38" t="s">
        <v>82</v>
      </c>
      <c r="I475" s="4" t="s">
        <v>45</v>
      </c>
    </row>
    <row r="476" spans="1:10" x14ac:dyDescent="0.25">
      <c r="A476" s="60"/>
      <c r="B476" s="35"/>
      <c r="C476" s="35"/>
      <c r="D476" s="41" t="s">
        <v>92</v>
      </c>
      <c r="E476" s="37"/>
      <c r="F476" s="35"/>
      <c r="G476" s="37"/>
      <c r="H476" s="37">
        <v>78.55</v>
      </c>
      <c r="I476" s="37">
        <f>H476</f>
        <v>78.55</v>
      </c>
      <c r="J476" s="65">
        <f>SUM(I476:I477)</f>
        <v>81.7</v>
      </c>
    </row>
    <row r="477" spans="1:10" x14ac:dyDescent="0.25">
      <c r="A477" s="60"/>
      <c r="B477" s="35"/>
      <c r="C477" s="35"/>
      <c r="D477" s="41" t="s">
        <v>103</v>
      </c>
      <c r="E477" s="37"/>
      <c r="F477" s="35"/>
      <c r="G477" s="37">
        <v>1</v>
      </c>
      <c r="H477" s="37">
        <v>3.15</v>
      </c>
      <c r="I477" s="37">
        <f>H477*G477</f>
        <v>3.15</v>
      </c>
    </row>
    <row r="478" spans="1:10" x14ac:dyDescent="0.25">
      <c r="A478" s="60"/>
      <c r="B478" s="35"/>
      <c r="C478" s="35"/>
      <c r="D478" s="41" t="s">
        <v>93</v>
      </c>
      <c r="E478" s="37"/>
      <c r="F478" s="35"/>
      <c r="G478" s="37"/>
      <c r="H478" s="37">
        <v>41.65</v>
      </c>
      <c r="I478" s="37">
        <f>H478</f>
        <v>41.65</v>
      </c>
    </row>
    <row r="479" spans="1:10" x14ac:dyDescent="0.25">
      <c r="A479" s="60"/>
      <c r="B479" s="35"/>
      <c r="C479" s="35"/>
      <c r="D479" s="41" t="s">
        <v>100</v>
      </c>
      <c r="E479" s="37"/>
      <c r="F479" s="35"/>
      <c r="G479" s="37"/>
      <c r="H479" s="37">
        <f>(1.2*1.2)*2</f>
        <v>2.88</v>
      </c>
      <c r="I479" s="37">
        <f>H479</f>
        <v>2.88</v>
      </c>
    </row>
    <row r="480" spans="1:10" x14ac:dyDescent="0.25">
      <c r="A480" s="60"/>
      <c r="B480" s="35"/>
      <c r="C480" s="35"/>
      <c r="D480" s="36"/>
      <c r="E480" s="37"/>
      <c r="F480" s="35"/>
      <c r="G480" s="38"/>
      <c r="H480" s="52" t="s">
        <v>45</v>
      </c>
      <c r="I480" s="50">
        <f>SUM(I476:I479)</f>
        <v>126.22999999999999</v>
      </c>
    </row>
    <row r="481" spans="1:10" x14ac:dyDescent="0.25">
      <c r="A481" s="102"/>
      <c r="B481" s="103"/>
      <c r="C481" s="103"/>
      <c r="D481" s="103"/>
      <c r="E481" s="103"/>
      <c r="F481" s="103"/>
      <c r="G481" s="103"/>
      <c r="H481" s="103"/>
      <c r="I481" s="104"/>
    </row>
    <row r="482" spans="1:10" x14ac:dyDescent="0.25">
      <c r="A482" s="60" t="s">
        <v>35</v>
      </c>
      <c r="B482" s="35" t="s">
        <v>56</v>
      </c>
      <c r="C482" s="35" t="s">
        <v>65</v>
      </c>
      <c r="D482" s="36" t="s">
        <v>36</v>
      </c>
      <c r="E482" s="35" t="s">
        <v>37</v>
      </c>
      <c r="F482" s="35"/>
      <c r="G482" s="38"/>
      <c r="H482" s="38" t="s">
        <v>86</v>
      </c>
      <c r="I482" s="4" t="s">
        <v>45</v>
      </c>
    </row>
    <row r="483" spans="1:10" x14ac:dyDescent="0.25">
      <c r="A483" s="60"/>
      <c r="B483" s="35"/>
      <c r="C483" s="35"/>
      <c r="D483" s="41"/>
      <c r="E483" s="37"/>
      <c r="F483" s="35"/>
      <c r="G483" s="37"/>
      <c r="H483" s="37">
        <v>5</v>
      </c>
      <c r="I483" s="37">
        <f>H483</f>
        <v>5</v>
      </c>
    </row>
    <row r="484" spans="1:10" x14ac:dyDescent="0.25">
      <c r="A484" s="60"/>
      <c r="B484" s="35"/>
      <c r="C484" s="35"/>
      <c r="D484" s="36"/>
      <c r="E484" s="37"/>
      <c r="F484" s="35"/>
      <c r="G484" s="38"/>
      <c r="H484" s="52" t="s">
        <v>45</v>
      </c>
      <c r="I484" s="50">
        <f>I483</f>
        <v>5</v>
      </c>
    </row>
    <row r="485" spans="1:10" x14ac:dyDescent="0.25">
      <c r="A485" s="102"/>
      <c r="B485" s="103"/>
      <c r="C485" s="103"/>
      <c r="D485" s="103"/>
      <c r="E485" s="103"/>
      <c r="F485" s="103"/>
      <c r="G485" s="103"/>
      <c r="H485" s="103"/>
      <c r="I485" s="104"/>
    </row>
    <row r="486" spans="1:10" ht="25.5" x14ac:dyDescent="0.25">
      <c r="A486" s="60" t="s">
        <v>38</v>
      </c>
      <c r="B486" s="35" t="s">
        <v>56</v>
      </c>
      <c r="C486" s="35" t="s">
        <v>66</v>
      </c>
      <c r="D486" s="40" t="s">
        <v>39</v>
      </c>
      <c r="E486" s="35" t="s">
        <v>16</v>
      </c>
      <c r="F486" s="35"/>
      <c r="G486" s="38" t="s">
        <v>88</v>
      </c>
      <c r="H486" s="38" t="s">
        <v>86</v>
      </c>
      <c r="I486" s="4" t="s">
        <v>87</v>
      </c>
    </row>
    <row r="487" spans="1:10" x14ac:dyDescent="0.25">
      <c r="A487" s="60"/>
      <c r="B487" s="35"/>
      <c r="C487" s="35"/>
      <c r="D487" s="41" t="s">
        <v>103</v>
      </c>
      <c r="E487" s="37"/>
      <c r="F487" s="35"/>
      <c r="G487" s="37">
        <v>0.16</v>
      </c>
      <c r="H487" s="37">
        <v>1</v>
      </c>
      <c r="I487" s="37">
        <f t="shared" ref="I487" si="4">G487*H487</f>
        <v>0.16</v>
      </c>
    </row>
    <row r="488" spans="1:10" x14ac:dyDescent="0.25">
      <c r="A488" s="60"/>
      <c r="B488" s="35"/>
      <c r="C488" s="35"/>
      <c r="D488" s="41" t="s">
        <v>121</v>
      </c>
      <c r="E488" s="37"/>
      <c r="F488" s="35"/>
      <c r="G488" s="37">
        <v>0.2</v>
      </c>
      <c r="H488" s="37">
        <v>8</v>
      </c>
      <c r="I488" s="37">
        <f>G488*H488</f>
        <v>1.6</v>
      </c>
    </row>
    <row r="489" spans="1:10" x14ac:dyDescent="0.25">
      <c r="A489" s="60"/>
      <c r="B489" s="35"/>
      <c r="C489" s="35"/>
      <c r="D489" s="41" t="s">
        <v>90</v>
      </c>
      <c r="E489" s="37"/>
      <c r="F489" s="35"/>
      <c r="G489" s="37">
        <f>0.25*0.55</f>
        <v>0.13750000000000001</v>
      </c>
      <c r="H489" s="37">
        <v>4</v>
      </c>
      <c r="I489" s="37">
        <f>G489*H489</f>
        <v>0.55000000000000004</v>
      </c>
    </row>
    <row r="490" spans="1:10" x14ac:dyDescent="0.25">
      <c r="A490" s="60"/>
      <c r="B490" s="35"/>
      <c r="C490" s="35"/>
      <c r="D490" s="41" t="s">
        <v>104</v>
      </c>
      <c r="E490" s="37"/>
      <c r="F490" s="35"/>
      <c r="G490" s="37">
        <f>0.35*0.5</f>
        <v>0.17499999999999999</v>
      </c>
      <c r="H490" s="37">
        <v>3</v>
      </c>
      <c r="I490" s="37">
        <f t="shared" ref="I490:I491" si="5">G490*H490</f>
        <v>0.52499999999999991</v>
      </c>
      <c r="J490" s="65">
        <f>SUM(H487:H491)</f>
        <v>19</v>
      </c>
    </row>
    <row r="491" spans="1:10" x14ac:dyDescent="0.25">
      <c r="A491" s="60"/>
      <c r="B491" s="35"/>
      <c r="C491" s="35"/>
      <c r="D491" s="41" t="s">
        <v>106</v>
      </c>
      <c r="E491" s="37"/>
      <c r="F491" s="35"/>
      <c r="G491" s="37">
        <v>0.2</v>
      </c>
      <c r="H491" s="37">
        <v>3</v>
      </c>
      <c r="I491" s="37">
        <f t="shared" si="5"/>
        <v>0.60000000000000009</v>
      </c>
    </row>
    <row r="492" spans="1:10" x14ac:dyDescent="0.25">
      <c r="A492" s="60"/>
      <c r="B492" s="35"/>
      <c r="C492" s="35"/>
      <c r="D492" s="36"/>
      <c r="E492" s="37"/>
      <c r="F492" s="35"/>
      <c r="G492" s="38"/>
      <c r="H492" s="52" t="s">
        <v>45</v>
      </c>
      <c r="I492" s="50">
        <f>SUM(I487:I491)</f>
        <v>3.4350000000000001</v>
      </c>
    </row>
    <row r="493" spans="1:10" x14ac:dyDescent="0.25">
      <c r="A493" s="127"/>
      <c r="B493" s="128"/>
      <c r="C493" s="128"/>
      <c r="D493" s="128"/>
      <c r="E493" s="128"/>
      <c r="F493" s="128"/>
      <c r="G493" s="128"/>
      <c r="H493" s="128"/>
      <c r="I493" s="129"/>
    </row>
    <row r="494" spans="1:10" x14ac:dyDescent="0.25">
      <c r="A494" s="49">
        <v>6</v>
      </c>
      <c r="B494" s="49"/>
      <c r="C494" s="49"/>
      <c r="D494" s="49" t="s">
        <v>48</v>
      </c>
      <c r="E494" s="50"/>
      <c r="F494" s="51"/>
      <c r="G494" s="52"/>
      <c r="H494" s="52"/>
      <c r="I494" s="52"/>
    </row>
    <row r="495" spans="1:10" ht="25.5" x14ac:dyDescent="0.25">
      <c r="A495" s="35" t="s">
        <v>53</v>
      </c>
      <c r="B495" s="35" t="s">
        <v>56</v>
      </c>
      <c r="C495" s="35" t="s">
        <v>67</v>
      </c>
      <c r="D495" s="40" t="s">
        <v>49</v>
      </c>
      <c r="E495" s="35" t="s">
        <v>16</v>
      </c>
      <c r="F495" s="35"/>
      <c r="G495" s="37"/>
      <c r="H495" s="38" t="s">
        <v>82</v>
      </c>
      <c r="I495" s="4" t="s">
        <v>45</v>
      </c>
    </row>
    <row r="496" spans="1:10" x14ac:dyDescent="0.25">
      <c r="A496" s="60"/>
      <c r="B496" s="35"/>
      <c r="C496" s="35"/>
      <c r="D496" s="40"/>
      <c r="E496" s="35"/>
      <c r="F496" s="35"/>
      <c r="G496" s="37"/>
      <c r="H496" s="37">
        <f>H462</f>
        <v>3325.73</v>
      </c>
      <c r="I496" s="37">
        <f>H496</f>
        <v>3325.73</v>
      </c>
    </row>
    <row r="497" spans="1:9" x14ac:dyDescent="0.25">
      <c r="A497" s="60"/>
      <c r="B497" s="35"/>
      <c r="C497" s="35"/>
      <c r="D497" s="36"/>
      <c r="E497" s="37"/>
      <c r="F497" s="35"/>
      <c r="G497" s="38"/>
      <c r="H497" s="52" t="s">
        <v>45</v>
      </c>
      <c r="I497" s="50">
        <f>I496</f>
        <v>3325.73</v>
      </c>
    </row>
    <row r="498" spans="1:9" x14ac:dyDescent="0.25">
      <c r="A498" s="136"/>
      <c r="B498" s="137"/>
      <c r="C498" s="137"/>
      <c r="D498" s="137"/>
      <c r="E498" s="137"/>
      <c r="F498" s="137"/>
      <c r="G498" s="137"/>
      <c r="H498" s="137"/>
      <c r="I498" s="138"/>
    </row>
    <row r="499" spans="1:9" x14ac:dyDescent="0.25">
      <c r="A499" s="130"/>
      <c r="B499" s="131"/>
      <c r="C499" s="131"/>
      <c r="D499" s="131"/>
      <c r="E499" s="131"/>
      <c r="F499" s="131"/>
      <c r="G499" s="131"/>
      <c r="H499" s="131"/>
      <c r="I499" s="132"/>
    </row>
    <row r="500" spans="1:9" x14ac:dyDescent="0.25">
      <c r="A500" s="78"/>
      <c r="B500" s="78"/>
      <c r="C500" s="78"/>
      <c r="D500" s="78"/>
      <c r="E500" s="78"/>
      <c r="F500" s="78"/>
      <c r="G500" s="78"/>
      <c r="H500" s="78"/>
      <c r="I500" s="78"/>
    </row>
    <row r="501" spans="1:9" x14ac:dyDescent="0.25">
      <c r="A501" s="6"/>
      <c r="B501" s="30"/>
      <c r="C501" s="30"/>
      <c r="D501" s="7"/>
      <c r="E501" s="126" t="s">
        <v>172</v>
      </c>
      <c r="F501" s="126"/>
      <c r="G501" s="126"/>
      <c r="H501" s="126"/>
      <c r="I501" s="9"/>
    </row>
    <row r="502" spans="1:9" x14ac:dyDescent="0.25">
      <c r="A502" s="3"/>
      <c r="B502" s="10"/>
      <c r="C502" s="10"/>
      <c r="D502" s="3"/>
      <c r="E502" s="114" t="s">
        <v>77</v>
      </c>
      <c r="F502" s="114"/>
      <c r="G502" s="114"/>
      <c r="H502" s="114"/>
      <c r="I502" s="12"/>
    </row>
    <row r="503" spans="1:9" x14ac:dyDescent="0.25">
      <c r="A503" s="3"/>
      <c r="B503" s="10"/>
      <c r="C503" s="10"/>
      <c r="D503" s="3"/>
      <c r="E503" s="115" t="s">
        <v>78</v>
      </c>
      <c r="F503" s="115"/>
      <c r="G503" s="115"/>
      <c r="H503" s="115"/>
      <c r="I503" s="12"/>
    </row>
    <row r="504" spans="1:9" x14ac:dyDescent="0.25">
      <c r="A504" s="3"/>
      <c r="B504" s="10"/>
      <c r="C504" s="10"/>
      <c r="D504" s="3"/>
      <c r="E504" s="11"/>
      <c r="F504" s="3"/>
      <c r="G504" s="3"/>
      <c r="H504" s="3"/>
      <c r="I504" s="12"/>
    </row>
    <row r="505" spans="1:9" x14ac:dyDescent="0.25">
      <c r="A505" s="3"/>
      <c r="B505" s="10"/>
      <c r="C505" s="10"/>
      <c r="D505" s="3"/>
      <c r="E505" s="11"/>
      <c r="F505" s="3"/>
      <c r="G505" s="3"/>
      <c r="H505" s="3"/>
      <c r="I505" s="12"/>
    </row>
    <row r="506" spans="1:9" x14ac:dyDescent="0.25">
      <c r="A506" s="3"/>
      <c r="B506" s="10"/>
      <c r="C506" s="10"/>
      <c r="D506" s="3"/>
      <c r="E506" s="11"/>
      <c r="F506" s="3"/>
      <c r="G506" s="3"/>
      <c r="H506" s="3"/>
      <c r="I506" s="12"/>
    </row>
    <row r="507" spans="1:9" x14ac:dyDescent="0.25">
      <c r="A507" s="3"/>
      <c r="B507" s="10"/>
      <c r="C507" s="10"/>
      <c r="D507" s="3"/>
      <c r="E507" s="11"/>
      <c r="F507" s="3"/>
      <c r="G507" s="3"/>
      <c r="H507" s="3"/>
      <c r="I507" s="12"/>
    </row>
    <row r="508" spans="1:9" x14ac:dyDescent="0.25">
      <c r="A508" s="3"/>
      <c r="B508" s="10"/>
      <c r="C508" s="10"/>
      <c r="D508" s="3"/>
      <c r="E508" s="11"/>
      <c r="F508" s="3"/>
      <c r="G508" s="3"/>
      <c r="H508" s="3"/>
      <c r="I508" s="12"/>
    </row>
    <row r="509" spans="1:9" x14ac:dyDescent="0.25">
      <c r="A509" s="3"/>
      <c r="B509" s="10"/>
      <c r="C509" s="10"/>
      <c r="D509" s="3"/>
      <c r="E509" s="11"/>
      <c r="F509" s="3"/>
      <c r="G509" s="3"/>
      <c r="H509" s="3"/>
      <c r="I509" s="12"/>
    </row>
    <row r="510" spans="1:9" x14ac:dyDescent="0.25">
      <c r="A510" s="3"/>
      <c r="B510" s="10"/>
      <c r="C510" s="10"/>
      <c r="D510" s="3"/>
      <c r="E510" s="11"/>
      <c r="F510" s="3"/>
      <c r="G510" s="3"/>
      <c r="H510" s="3"/>
      <c r="I510" s="12"/>
    </row>
    <row r="511" spans="1:9" x14ac:dyDescent="0.25">
      <c r="A511" s="3"/>
      <c r="B511" s="10"/>
      <c r="C511" s="10"/>
      <c r="D511" s="3"/>
      <c r="E511" s="11"/>
      <c r="F511" s="3"/>
      <c r="G511" s="3"/>
      <c r="H511" s="3"/>
      <c r="I511" s="12"/>
    </row>
    <row r="512" spans="1:9" x14ac:dyDescent="0.25">
      <c r="A512" s="3"/>
      <c r="B512" s="10"/>
      <c r="C512" s="10"/>
      <c r="D512" s="3"/>
      <c r="E512" s="11"/>
      <c r="F512" s="3"/>
      <c r="G512" s="3"/>
      <c r="H512" s="3"/>
      <c r="I512" s="12"/>
    </row>
    <row r="513" spans="1:9" x14ac:dyDescent="0.25">
      <c r="A513" s="3"/>
      <c r="B513" s="10"/>
      <c r="C513" s="10"/>
      <c r="D513" s="3"/>
      <c r="E513" s="11"/>
      <c r="F513" s="3"/>
      <c r="G513" s="3"/>
      <c r="H513" s="3"/>
      <c r="I513" s="12"/>
    </row>
    <row r="514" spans="1:9" x14ac:dyDescent="0.25">
      <c r="A514" s="3"/>
      <c r="B514" s="10"/>
      <c r="C514" s="10"/>
      <c r="D514" s="3"/>
      <c r="E514" s="11"/>
      <c r="F514" s="3"/>
      <c r="G514" s="3"/>
      <c r="H514" s="3"/>
      <c r="I514" s="12"/>
    </row>
    <row r="515" spans="1:9" x14ac:dyDescent="0.25">
      <c r="A515" s="3"/>
      <c r="B515" s="10"/>
      <c r="C515" s="10"/>
      <c r="D515" s="3"/>
      <c r="E515" s="11"/>
      <c r="F515" s="3"/>
      <c r="G515" s="3"/>
      <c r="H515" s="3"/>
      <c r="I515" s="12"/>
    </row>
    <row r="516" spans="1:9" x14ac:dyDescent="0.25">
      <c r="A516" s="3"/>
      <c r="B516" s="10"/>
      <c r="C516" s="10"/>
      <c r="D516" s="3"/>
      <c r="E516" s="11"/>
      <c r="F516" s="3"/>
      <c r="G516" s="3"/>
      <c r="H516" s="3"/>
      <c r="I516" s="12"/>
    </row>
    <row r="517" spans="1:9" x14ac:dyDescent="0.25">
      <c r="A517" s="3"/>
      <c r="B517" s="10"/>
      <c r="C517" s="10"/>
      <c r="D517" s="3"/>
      <c r="E517" s="11"/>
      <c r="F517" s="3"/>
      <c r="G517" s="3"/>
      <c r="H517" s="3"/>
      <c r="I517" s="12"/>
    </row>
    <row r="518" spans="1:9" x14ac:dyDescent="0.25">
      <c r="A518" s="3"/>
      <c r="B518" s="10"/>
      <c r="C518" s="10"/>
      <c r="D518" s="3"/>
      <c r="E518" s="11"/>
      <c r="F518" s="3"/>
      <c r="G518" s="3"/>
      <c r="H518" s="3"/>
      <c r="I518" s="12"/>
    </row>
    <row r="519" spans="1:9" x14ac:dyDescent="0.25">
      <c r="A519" s="3"/>
      <c r="B519" s="10"/>
      <c r="C519" s="10"/>
      <c r="D519" s="3"/>
      <c r="E519" s="11"/>
      <c r="F519" s="3"/>
      <c r="G519" s="3"/>
      <c r="H519" s="3"/>
      <c r="I519" s="12"/>
    </row>
    <row r="520" spans="1:9" x14ac:dyDescent="0.25">
      <c r="A520" s="3"/>
      <c r="B520" s="10"/>
      <c r="C520" s="10"/>
      <c r="D520" s="3"/>
      <c r="E520" s="11"/>
      <c r="F520" s="3"/>
      <c r="G520" s="3"/>
      <c r="H520" s="3"/>
      <c r="I520" s="12"/>
    </row>
    <row r="521" spans="1:9" x14ac:dyDescent="0.25">
      <c r="A521" s="3"/>
      <c r="B521" s="10"/>
      <c r="C521" s="10"/>
      <c r="D521" s="3"/>
      <c r="E521" s="11"/>
      <c r="F521" s="3"/>
      <c r="G521" s="3"/>
      <c r="H521" s="3"/>
      <c r="I521" s="12"/>
    </row>
    <row r="522" spans="1:9" x14ac:dyDescent="0.25">
      <c r="A522" s="3"/>
      <c r="B522" s="10"/>
      <c r="C522" s="10"/>
      <c r="D522" s="3"/>
      <c r="E522" s="11"/>
      <c r="F522" s="3"/>
      <c r="G522" s="3"/>
      <c r="H522" s="3"/>
      <c r="I522" s="12"/>
    </row>
    <row r="523" spans="1:9" x14ac:dyDescent="0.25">
      <c r="A523" s="3"/>
      <c r="B523" s="10"/>
      <c r="C523" s="10"/>
      <c r="D523" s="3"/>
      <c r="E523" s="11"/>
      <c r="F523" s="3"/>
      <c r="G523" s="3"/>
      <c r="H523" s="3"/>
      <c r="I523" s="12"/>
    </row>
    <row r="524" spans="1:9" x14ac:dyDescent="0.25">
      <c r="A524" s="3"/>
      <c r="B524" s="10"/>
      <c r="C524" s="10"/>
      <c r="D524" s="3"/>
      <c r="E524" s="11"/>
      <c r="F524" s="3"/>
      <c r="G524" s="3"/>
      <c r="H524" s="3"/>
      <c r="I524" s="12"/>
    </row>
    <row r="525" spans="1:9" x14ac:dyDescent="0.25">
      <c r="A525" s="3"/>
      <c r="B525" s="10"/>
      <c r="C525" s="10"/>
      <c r="D525" s="3"/>
      <c r="E525" s="11"/>
      <c r="F525" s="3"/>
      <c r="G525" s="3"/>
      <c r="H525" s="3"/>
      <c r="I525" s="12"/>
    </row>
    <row r="526" spans="1:9" x14ac:dyDescent="0.25">
      <c r="A526" s="3"/>
      <c r="B526" s="10"/>
      <c r="C526" s="10"/>
      <c r="D526" s="3"/>
      <c r="E526" s="11"/>
      <c r="F526" s="3"/>
      <c r="G526" s="3"/>
      <c r="H526" s="3"/>
      <c r="I526" s="12"/>
    </row>
    <row r="527" spans="1:9" x14ac:dyDescent="0.25">
      <c r="A527" s="3"/>
      <c r="B527" s="10"/>
      <c r="C527" s="10"/>
      <c r="D527" s="3"/>
      <c r="E527" s="11"/>
      <c r="F527" s="3"/>
      <c r="G527" s="3"/>
      <c r="H527" s="3"/>
      <c r="I527" s="12"/>
    </row>
    <row r="528" spans="1:9" x14ac:dyDescent="0.25">
      <c r="A528" s="3"/>
      <c r="B528" s="10"/>
      <c r="C528" s="10"/>
      <c r="D528" s="3"/>
      <c r="E528" s="11"/>
      <c r="F528" s="3"/>
      <c r="G528" s="3"/>
      <c r="H528" s="3"/>
      <c r="I528" s="12"/>
    </row>
    <row r="529" spans="1:9" x14ac:dyDescent="0.25">
      <c r="A529" s="3"/>
      <c r="B529" s="10"/>
      <c r="C529" s="10"/>
      <c r="D529" s="3"/>
      <c r="E529" s="11"/>
      <c r="F529" s="3"/>
      <c r="G529" s="3"/>
      <c r="H529" s="3"/>
      <c r="I529" s="12"/>
    </row>
    <row r="530" spans="1:9" x14ac:dyDescent="0.25">
      <c r="A530" s="3"/>
      <c r="B530" s="10"/>
      <c r="C530" s="10"/>
      <c r="D530" s="3"/>
      <c r="E530" s="11"/>
      <c r="F530" s="3"/>
      <c r="G530" s="3"/>
      <c r="H530" s="3"/>
      <c r="I530" s="12"/>
    </row>
    <row r="531" spans="1:9" x14ac:dyDescent="0.25">
      <c r="A531" s="3"/>
      <c r="B531" s="10"/>
      <c r="C531" s="10"/>
      <c r="D531" s="3"/>
      <c r="E531" s="11"/>
      <c r="F531" s="3"/>
      <c r="G531" s="3"/>
      <c r="H531" s="3"/>
      <c r="I531" s="12"/>
    </row>
    <row r="532" spans="1:9" x14ac:dyDescent="0.25">
      <c r="A532" s="3"/>
      <c r="B532" s="10"/>
      <c r="C532" s="10"/>
      <c r="D532" s="3"/>
      <c r="E532" s="11"/>
      <c r="F532" s="3"/>
      <c r="G532" s="3"/>
      <c r="H532" s="3"/>
      <c r="I532" s="12"/>
    </row>
    <row r="533" spans="1:9" x14ac:dyDescent="0.25">
      <c r="A533" s="3"/>
      <c r="B533" s="10"/>
      <c r="C533" s="10"/>
      <c r="D533" s="3"/>
      <c r="E533" s="11"/>
      <c r="F533" s="3"/>
      <c r="G533" s="3"/>
      <c r="H533" s="3"/>
      <c r="I533" s="12"/>
    </row>
    <row r="534" spans="1:9" x14ac:dyDescent="0.25">
      <c r="A534" s="3"/>
      <c r="B534" s="10"/>
      <c r="C534" s="10"/>
      <c r="D534" s="3"/>
      <c r="E534" s="11"/>
      <c r="F534" s="3"/>
      <c r="G534" s="3"/>
      <c r="H534" s="3"/>
      <c r="I534" s="12"/>
    </row>
    <row r="535" spans="1:9" x14ac:dyDescent="0.25">
      <c r="A535" s="3"/>
      <c r="B535" s="10"/>
      <c r="C535" s="10"/>
      <c r="D535" s="3"/>
      <c r="E535" s="11"/>
      <c r="F535" s="3"/>
      <c r="G535" s="3"/>
      <c r="H535" s="3"/>
      <c r="I535" s="12"/>
    </row>
    <row r="536" spans="1:9" x14ac:dyDescent="0.25">
      <c r="A536" s="3"/>
      <c r="B536" s="10"/>
      <c r="C536" s="10"/>
      <c r="D536" s="3"/>
      <c r="E536" s="11"/>
      <c r="F536" s="3"/>
      <c r="G536" s="3"/>
      <c r="H536" s="3"/>
      <c r="I536" s="12"/>
    </row>
    <row r="537" spans="1:9" x14ac:dyDescent="0.25">
      <c r="A537" s="3"/>
      <c r="B537" s="10"/>
      <c r="C537" s="10"/>
      <c r="D537" s="3"/>
      <c r="E537" s="11"/>
      <c r="F537" s="3"/>
      <c r="G537" s="3"/>
      <c r="H537" s="3"/>
      <c r="I537" s="12"/>
    </row>
    <row r="538" spans="1:9" x14ac:dyDescent="0.25">
      <c r="A538" s="3"/>
      <c r="B538" s="10"/>
      <c r="C538" s="10"/>
      <c r="D538" s="3"/>
      <c r="E538" s="11"/>
      <c r="F538" s="3"/>
      <c r="G538" s="3"/>
      <c r="H538" s="3"/>
      <c r="I538" s="12"/>
    </row>
    <row r="539" spans="1:9" x14ac:dyDescent="0.25">
      <c r="A539" s="3"/>
      <c r="B539" s="10"/>
      <c r="C539" s="10"/>
      <c r="D539" s="3"/>
      <c r="E539" s="11"/>
      <c r="F539" s="3"/>
      <c r="G539" s="3"/>
      <c r="H539" s="3"/>
      <c r="I539" s="12"/>
    </row>
    <row r="540" spans="1:9" x14ac:dyDescent="0.25">
      <c r="A540" s="3"/>
      <c r="B540" s="10"/>
      <c r="C540" s="10"/>
      <c r="D540" s="3"/>
      <c r="E540" s="11"/>
      <c r="F540" s="3"/>
      <c r="G540" s="3"/>
      <c r="H540" s="3"/>
      <c r="I540" s="12"/>
    </row>
    <row r="541" spans="1:9" x14ac:dyDescent="0.25">
      <c r="A541" s="3"/>
      <c r="B541" s="10"/>
      <c r="C541" s="10"/>
      <c r="D541" s="3"/>
      <c r="E541" s="11"/>
      <c r="F541" s="3"/>
      <c r="G541" s="3"/>
      <c r="H541" s="3"/>
      <c r="I541" s="12"/>
    </row>
    <row r="542" spans="1:9" x14ac:dyDescent="0.25">
      <c r="A542" s="3"/>
      <c r="B542" s="10"/>
      <c r="C542" s="10"/>
      <c r="D542" s="3"/>
      <c r="E542" s="11"/>
      <c r="F542" s="3"/>
      <c r="G542" s="3"/>
      <c r="H542" s="3"/>
      <c r="I542" s="12"/>
    </row>
    <row r="543" spans="1:9" x14ac:dyDescent="0.25">
      <c r="A543" s="3"/>
      <c r="B543" s="10"/>
      <c r="C543" s="10"/>
      <c r="D543" s="3"/>
      <c r="E543" s="11"/>
      <c r="F543" s="3"/>
      <c r="G543" s="3"/>
      <c r="H543" s="3"/>
      <c r="I543" s="12"/>
    </row>
    <row r="544" spans="1:9" x14ac:dyDescent="0.25">
      <c r="A544" s="3"/>
      <c r="B544" s="10"/>
      <c r="C544" s="10"/>
      <c r="D544" s="3"/>
      <c r="E544" s="11"/>
      <c r="F544" s="3"/>
      <c r="G544" s="3"/>
      <c r="H544" s="3"/>
      <c r="I544" s="12"/>
    </row>
  </sheetData>
  <mergeCells count="124">
    <mergeCell ref="A375:I375"/>
    <mergeCell ref="A376:I376"/>
    <mergeCell ref="A338:I338"/>
    <mergeCell ref="A343:I343"/>
    <mergeCell ref="A347:I347"/>
    <mergeCell ref="A352:I352"/>
    <mergeCell ref="A359:I359"/>
    <mergeCell ref="A438:I438"/>
    <mergeCell ref="A404:I404"/>
    <mergeCell ref="A416:I416"/>
    <mergeCell ref="A421:I421"/>
    <mergeCell ref="A428:I428"/>
    <mergeCell ref="A432:I432"/>
    <mergeCell ref="A382:I382"/>
    <mergeCell ref="A386:I386"/>
    <mergeCell ref="A390:I390"/>
    <mergeCell ref="A395:I395"/>
    <mergeCell ref="A399:I399"/>
    <mergeCell ref="A334:I334"/>
    <mergeCell ref="A295:I295"/>
    <mergeCell ref="A300:I300"/>
    <mergeCell ref="A307:I307"/>
    <mergeCell ref="A311:I311"/>
    <mergeCell ref="A317:I317"/>
    <mergeCell ref="A363:I363"/>
    <mergeCell ref="A369:I369"/>
    <mergeCell ref="A374:I374"/>
    <mergeCell ref="A286:I286"/>
    <mergeCell ref="A291:I291"/>
    <mergeCell ref="A498:I498"/>
    <mergeCell ref="A499:I499"/>
    <mergeCell ref="A220:I220"/>
    <mergeCell ref="A226:I226"/>
    <mergeCell ref="A230:I230"/>
    <mergeCell ref="A234:I234"/>
    <mergeCell ref="A239:I239"/>
    <mergeCell ref="A243:I243"/>
    <mergeCell ref="A248:I248"/>
    <mergeCell ref="A255:I255"/>
    <mergeCell ref="A259:I259"/>
    <mergeCell ref="A265:I265"/>
    <mergeCell ref="A270:I270"/>
    <mergeCell ref="A271:I271"/>
    <mergeCell ref="A473:I473"/>
    <mergeCell ref="A481:I481"/>
    <mergeCell ref="A485:I485"/>
    <mergeCell ref="A493:I493"/>
    <mergeCell ref="A322:I322"/>
    <mergeCell ref="A323:I323"/>
    <mergeCell ref="A324:I324"/>
    <mergeCell ref="A330:I330"/>
    <mergeCell ref="A163:I163"/>
    <mergeCell ref="A167:I167"/>
    <mergeCell ref="A116:I116"/>
    <mergeCell ref="A129:I129"/>
    <mergeCell ref="A133:I133"/>
    <mergeCell ref="A146:I146"/>
    <mergeCell ref="A272:I272"/>
    <mergeCell ref="A278:I278"/>
    <mergeCell ref="A282:I282"/>
    <mergeCell ref="E502:H502"/>
    <mergeCell ref="E503:H503"/>
    <mergeCell ref="A8:I8"/>
    <mergeCell ref="A15:I15"/>
    <mergeCell ref="A19:I19"/>
    <mergeCell ref="A23:I23"/>
    <mergeCell ref="A27:I27"/>
    <mergeCell ref="A65:I65"/>
    <mergeCell ref="A73:I73"/>
    <mergeCell ref="A78:I78"/>
    <mergeCell ref="A32:I32"/>
    <mergeCell ref="A36:I36"/>
    <mergeCell ref="A41:I41"/>
    <mergeCell ref="A45:I45"/>
    <mergeCell ref="A151:I151"/>
    <mergeCell ref="A443:I443"/>
    <mergeCell ref="A444:I444"/>
    <mergeCell ref="A445:I445"/>
    <mergeCell ref="A451:I451"/>
    <mergeCell ref="A455:I455"/>
    <mergeCell ref="A459:I459"/>
    <mergeCell ref="A464:I464"/>
    <mergeCell ref="A468:I468"/>
    <mergeCell ref="A121:I121"/>
    <mergeCell ref="A1:D1"/>
    <mergeCell ref="E1:I4"/>
    <mergeCell ref="B2:D2"/>
    <mergeCell ref="B3:D3"/>
    <mergeCell ref="B4:D4"/>
    <mergeCell ref="A90:I90"/>
    <mergeCell ref="A54:I54"/>
    <mergeCell ref="A61:I61"/>
    <mergeCell ref="B5:D5"/>
    <mergeCell ref="E5:G5"/>
    <mergeCell ref="H5:I5"/>
    <mergeCell ref="A6:I6"/>
    <mergeCell ref="A49:I49"/>
    <mergeCell ref="A7:I7"/>
    <mergeCell ref="A80:I80"/>
    <mergeCell ref="A86:I86"/>
    <mergeCell ref="A108:I108"/>
    <mergeCell ref="A112:I112"/>
    <mergeCell ref="A79:I79"/>
    <mergeCell ref="A412:I412"/>
    <mergeCell ref="A408:I408"/>
    <mergeCell ref="E501:H501"/>
    <mergeCell ref="A94:I94"/>
    <mergeCell ref="A99:I99"/>
    <mergeCell ref="A103:I103"/>
    <mergeCell ref="A142:I142"/>
    <mergeCell ref="A152:I152"/>
    <mergeCell ref="A218:I218"/>
    <mergeCell ref="A219:I219"/>
    <mergeCell ref="A194:I194"/>
    <mergeCell ref="A202:I202"/>
    <mergeCell ref="A206:I206"/>
    <mergeCell ref="A213:I213"/>
    <mergeCell ref="A172:I172"/>
    <mergeCell ref="A176:I176"/>
    <mergeCell ref="A181:I181"/>
    <mergeCell ref="A185:I185"/>
    <mergeCell ref="A189:I189"/>
    <mergeCell ref="A153:I153"/>
    <mergeCell ref="A159:I159"/>
  </mergeCells>
  <pageMargins left="0.7" right="0.7" top="0.75" bottom="0.75" header="0.3" footer="0.3"/>
  <pageSetup paperSize="9" scale="84" fitToHeight="0" orientation="landscape" r:id="rId1"/>
  <rowBreaks count="1" manualBreakCount="1">
    <brk id="493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B600A-0585-4C82-9380-23686254847B}">
  <dimension ref="A1:L25"/>
  <sheetViews>
    <sheetView view="pageBreakPreview" zoomScaleNormal="100" zoomScaleSheetLayoutView="100" zoomScalePageLayoutView="110" workbookViewId="0">
      <selection activeCell="D32" sqref="D32"/>
    </sheetView>
  </sheetViews>
  <sheetFormatPr defaultColWidth="9.5703125" defaultRowHeight="15" x14ac:dyDescent="0.25"/>
  <cols>
    <col min="1" max="1" width="15.42578125" customWidth="1"/>
    <col min="2" max="2" width="48.42578125" customWidth="1"/>
    <col min="3" max="3" width="14" bestFit="1" customWidth="1"/>
    <col min="5" max="5" width="14" bestFit="1" customWidth="1"/>
    <col min="7" max="7" width="14" bestFit="1" customWidth="1"/>
    <col min="9" max="9" width="13.7109375" customWidth="1"/>
    <col min="10" max="10" width="9.5703125" customWidth="1"/>
    <col min="11" max="11" width="15.42578125" customWidth="1"/>
    <col min="12" max="12" width="14.7109375" customWidth="1"/>
  </cols>
  <sheetData>
    <row r="1" spans="1:12" ht="59.25" customHeight="1" x14ac:dyDescent="0.25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ht="15" customHeight="1" x14ac:dyDescent="0.25">
      <c r="A2" s="59" t="str">
        <f>'Planilha orçamentária'!A3:B3</f>
        <v>OBJETO:</v>
      </c>
      <c r="B2" s="140" t="s">
        <v>75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x14ac:dyDescent="0.25">
      <c r="A3" s="59" t="str">
        <f>'Planilha orçamentária'!A4:B4</f>
        <v>REFERÊNCIA:</v>
      </c>
      <c r="B3" s="140" t="s">
        <v>174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45" customHeight="1" x14ac:dyDescent="0.25">
      <c r="A4" s="77" t="s">
        <v>4</v>
      </c>
      <c r="B4" s="141" t="s">
        <v>139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7" spans="1:12" ht="15" customHeight="1" x14ac:dyDescent="0.25">
      <c r="A7" s="142" t="s">
        <v>40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</row>
    <row r="8" spans="1:12" ht="15" customHeight="1" x14ac:dyDescent="0.25">
      <c r="A8" s="142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</row>
    <row r="11" spans="1:12" x14ac:dyDescent="0.25">
      <c r="A11" s="13" t="s">
        <v>6</v>
      </c>
      <c r="B11" s="14" t="s">
        <v>41</v>
      </c>
      <c r="C11" s="56" t="s">
        <v>42</v>
      </c>
      <c r="D11" s="15" t="s">
        <v>43</v>
      </c>
      <c r="E11" s="56" t="s">
        <v>44</v>
      </c>
      <c r="F11" s="16" t="s">
        <v>43</v>
      </c>
      <c r="G11" s="56" t="s">
        <v>137</v>
      </c>
      <c r="H11" s="15" t="s">
        <v>43</v>
      </c>
      <c r="I11" s="56" t="s">
        <v>138</v>
      </c>
      <c r="J11" s="16" t="s">
        <v>43</v>
      </c>
      <c r="K11" s="55" t="s">
        <v>45</v>
      </c>
      <c r="L11" s="16" t="s">
        <v>43</v>
      </c>
    </row>
    <row r="12" spans="1:12" x14ac:dyDescent="0.25">
      <c r="A12" s="17">
        <v>1</v>
      </c>
      <c r="B12" s="18" t="str">
        <f>'Planilha orçamentária'!D8</f>
        <v>Serviços Preliminares</v>
      </c>
      <c r="C12" s="19">
        <f>'Planilha orçamentária'!I16/3</f>
        <v>89433.602905800988</v>
      </c>
      <c r="D12" s="20">
        <f t="shared" ref="D12:D17" si="0">C12/K$18</f>
        <v>5.0199943403591261E-2</v>
      </c>
      <c r="E12" s="19">
        <f>'Planilha orçamentária'!I16/3</f>
        <v>89433.602905800988</v>
      </c>
      <c r="F12" s="21">
        <f t="shared" ref="F12:F17" si="1">E12/K$18</f>
        <v>5.0199943403591261E-2</v>
      </c>
      <c r="G12" s="19">
        <f>'Planilha orçamentária'!I16/3</f>
        <v>89433.602905800988</v>
      </c>
      <c r="H12" s="20">
        <f t="shared" ref="H12:H17" si="2">G12/K$18</f>
        <v>5.0199943403591261E-2</v>
      </c>
      <c r="I12" s="19">
        <v>0</v>
      </c>
      <c r="J12" s="21">
        <f t="shared" ref="J12:J17" si="3">I12/K$18</f>
        <v>0</v>
      </c>
      <c r="K12" s="22">
        <f t="shared" ref="K12:L16" si="4">C12+E12+G12+I12</f>
        <v>268300.80871740298</v>
      </c>
      <c r="L12" s="21">
        <f>D12+F12+H12+J12</f>
        <v>0.15059983021077378</v>
      </c>
    </row>
    <row r="13" spans="1:12" x14ac:dyDescent="0.25">
      <c r="A13" s="17">
        <v>2</v>
      </c>
      <c r="B13" s="18" t="str">
        <f>'Planilha orçamentária'!D17</f>
        <v>Capa asfáltica</v>
      </c>
      <c r="C13" s="19">
        <f>'Planilha orçamentária'!I21/3</f>
        <v>449724.69262535294</v>
      </c>
      <c r="D13" s="20">
        <f t="shared" si="0"/>
        <v>0.25243480507845917</v>
      </c>
      <c r="E13" s="19">
        <f>'Planilha orçamentária'!I21/3</f>
        <v>449724.69262535294</v>
      </c>
      <c r="F13" s="21">
        <f t="shared" si="1"/>
        <v>0.25243480507845917</v>
      </c>
      <c r="G13" s="19">
        <f>('Planilha orçamentária'!I21/3)/2</f>
        <v>224862.34631267647</v>
      </c>
      <c r="H13" s="20">
        <f t="shared" si="2"/>
        <v>0.12621740253922958</v>
      </c>
      <c r="I13" s="19">
        <f>('Planilha orçamentária'!I21/3)/2</f>
        <v>224862.34631267647</v>
      </c>
      <c r="J13" s="21">
        <f t="shared" si="3"/>
        <v>0.12621740253922958</v>
      </c>
      <c r="K13" s="22">
        <f t="shared" si="4"/>
        <v>1349174.0778760589</v>
      </c>
      <c r="L13" s="21">
        <f t="shared" si="4"/>
        <v>0.75730441523537739</v>
      </c>
    </row>
    <row r="14" spans="1:12" x14ac:dyDescent="0.25">
      <c r="A14" s="17">
        <v>3</v>
      </c>
      <c r="B14" s="18" t="str">
        <f>'Planilha orçamentária'!D22</f>
        <v>Sarjetão / Guia e Sarjeta</v>
      </c>
      <c r="C14" s="19">
        <v>0</v>
      </c>
      <c r="D14" s="20">
        <f t="shared" si="0"/>
        <v>0</v>
      </c>
      <c r="E14" s="19">
        <v>0</v>
      </c>
      <c r="F14" s="21">
        <f t="shared" si="1"/>
        <v>0</v>
      </c>
      <c r="G14" s="19">
        <f>'Planilha orçamentária'!I37/2</f>
        <v>31805.129479445444</v>
      </c>
      <c r="H14" s="20">
        <f t="shared" si="2"/>
        <v>1.7852525761415914E-2</v>
      </c>
      <c r="I14" s="19">
        <f>'Planilha orçamentária'!I37/2</f>
        <v>31805.129479445444</v>
      </c>
      <c r="J14" s="21">
        <f t="shared" si="3"/>
        <v>1.7852525761415914E-2</v>
      </c>
      <c r="K14" s="22">
        <f t="shared" si="4"/>
        <v>63610.258958890889</v>
      </c>
      <c r="L14" s="21">
        <f t="shared" si="4"/>
        <v>3.5705051522831828E-2</v>
      </c>
    </row>
    <row r="15" spans="1:12" x14ac:dyDescent="0.25">
      <c r="A15" s="17">
        <v>4</v>
      </c>
      <c r="B15" s="18" t="str">
        <f>'Planilha orçamentária'!D38</f>
        <v>Levantamento de Poço de Visita</v>
      </c>
      <c r="C15" s="19">
        <v>0</v>
      </c>
      <c r="D15" s="20">
        <f t="shared" si="0"/>
        <v>0</v>
      </c>
      <c r="E15" s="19">
        <v>0</v>
      </c>
      <c r="F15" s="21">
        <f t="shared" si="1"/>
        <v>0</v>
      </c>
      <c r="G15" s="19">
        <f>'Planilha orçamentária'!I40/2</f>
        <v>1747.8383229999999</v>
      </c>
      <c r="H15" s="20">
        <f t="shared" si="2"/>
        <v>9.8107849893562353E-4</v>
      </c>
      <c r="I15" s="19">
        <f>'Planilha orçamentária'!I40/2</f>
        <v>1747.8383229999999</v>
      </c>
      <c r="J15" s="21">
        <f t="shared" si="3"/>
        <v>9.8107849893562353E-4</v>
      </c>
      <c r="K15" s="22">
        <f t="shared" si="4"/>
        <v>3495.6766459999999</v>
      </c>
      <c r="L15" s="21">
        <f t="shared" si="4"/>
        <v>1.9621569978712471E-3</v>
      </c>
    </row>
    <row r="16" spans="1:12" x14ac:dyDescent="0.25">
      <c r="A16" s="17">
        <v>5</v>
      </c>
      <c r="B16" s="23" t="str">
        <f>'Planilha orçamentária'!D41</f>
        <v xml:space="preserve">Sinalização </v>
      </c>
      <c r="C16" s="24">
        <v>0</v>
      </c>
      <c r="D16" s="20">
        <f t="shared" si="0"/>
        <v>0</v>
      </c>
      <c r="E16" s="24">
        <v>0</v>
      </c>
      <c r="F16" s="21">
        <f t="shared" si="1"/>
        <v>0</v>
      </c>
      <c r="G16" s="24">
        <f>'Planilha orçamentária'!I49/2</f>
        <v>45671.461817410003</v>
      </c>
      <c r="H16" s="20">
        <f t="shared" si="2"/>
        <v>2.5635831766815113E-2</v>
      </c>
      <c r="I16" s="24">
        <f>'Planilha orçamentária'!I49/2</f>
        <v>45671.461817410003</v>
      </c>
      <c r="J16" s="21">
        <f t="shared" si="3"/>
        <v>2.5635831766815113E-2</v>
      </c>
      <c r="K16" s="22">
        <f t="shared" si="4"/>
        <v>91342.923634820007</v>
      </c>
      <c r="L16" s="25">
        <f t="shared" si="4"/>
        <v>5.1271663533630225E-2</v>
      </c>
    </row>
    <row r="17" spans="1:12" x14ac:dyDescent="0.25">
      <c r="A17" s="17">
        <v>6</v>
      </c>
      <c r="B17" s="23" t="str">
        <f>'Planilha orçamentária'!D50</f>
        <v>Serviços Complementares</v>
      </c>
      <c r="C17" s="24">
        <v>0</v>
      </c>
      <c r="D17" s="20">
        <f t="shared" si="0"/>
        <v>0</v>
      </c>
      <c r="E17" s="24">
        <v>0</v>
      </c>
      <c r="F17" s="21">
        <f t="shared" si="1"/>
        <v>0</v>
      </c>
      <c r="G17" s="24">
        <v>0</v>
      </c>
      <c r="H17" s="20">
        <f t="shared" si="2"/>
        <v>0</v>
      </c>
      <c r="I17" s="24">
        <f>'Planilha orçamentária'!I52</f>
        <v>5624.137334420001</v>
      </c>
      <c r="J17" s="21">
        <f t="shared" si="3"/>
        <v>3.1568824995151308E-3</v>
      </c>
      <c r="K17" s="22">
        <f t="shared" ref="K17" si="5">C17+E17+G17+I17</f>
        <v>5624.137334420001</v>
      </c>
      <c r="L17" s="25">
        <f>D17+F17+H17+J17</f>
        <v>3.1568824995151308E-3</v>
      </c>
    </row>
    <row r="18" spans="1:12" ht="15.75" thickBot="1" x14ac:dyDescent="0.3">
      <c r="A18" s="143" t="s">
        <v>46</v>
      </c>
      <c r="B18" s="143"/>
      <c r="C18" s="58">
        <f>SUM(C12:C16)</f>
        <v>539158.29553115391</v>
      </c>
      <c r="D18" s="26">
        <f t="shared" ref="D18:F18" si="6">SUM(D12:D16)</f>
        <v>0.30263474848205041</v>
      </c>
      <c r="E18" s="58">
        <f>SUM(E12:E16)</f>
        <v>539158.29553115391</v>
      </c>
      <c r="F18" s="27">
        <f t="shared" si="6"/>
        <v>0.30263474848205041</v>
      </c>
      <c r="G18" s="58">
        <f>SUM(G12:G16)</f>
        <v>393520.37883833295</v>
      </c>
      <c r="H18" s="26">
        <f t="shared" ref="H18" si="7">SUM(H12:H16)</f>
        <v>0.22088678196998748</v>
      </c>
      <c r="I18" s="58">
        <f>SUM(I12:I16)</f>
        <v>304086.77593253192</v>
      </c>
      <c r="J18" s="27">
        <f t="shared" ref="J18" si="8">SUM(J12:J16)</f>
        <v>0.17068683856639622</v>
      </c>
      <c r="K18" s="144">
        <f>'Planilha orçamentária'!I54</f>
        <v>1781547.883167593</v>
      </c>
      <c r="L18" s="145">
        <f>SUM(L12:L17)</f>
        <v>0.99999999999999978</v>
      </c>
    </row>
    <row r="19" spans="1:12" ht="15.75" thickBot="1" x14ac:dyDescent="0.3">
      <c r="A19" s="143"/>
      <c r="B19" s="143"/>
      <c r="C19" s="57">
        <f>C18</f>
        <v>539158.29553115391</v>
      </c>
      <c r="D19" s="28">
        <f>D18</f>
        <v>0.30263474848205041</v>
      </c>
      <c r="E19" s="57">
        <f>C19+E18</f>
        <v>1078316.5910623078</v>
      </c>
      <c r="F19" s="29">
        <f>D19+F18</f>
        <v>0.60526949696410082</v>
      </c>
      <c r="G19" s="57">
        <f>G18</f>
        <v>393520.37883833295</v>
      </c>
      <c r="H19" s="28">
        <f>H18</f>
        <v>0.22088678196998748</v>
      </c>
      <c r="I19" s="57">
        <f>G19+I18</f>
        <v>697607.15477086487</v>
      </c>
      <c r="J19" s="29">
        <f>H19+J18</f>
        <v>0.39157362053638367</v>
      </c>
      <c r="K19" s="144"/>
      <c r="L19" s="145"/>
    </row>
    <row r="23" spans="1:12" x14ac:dyDescent="0.25">
      <c r="H23" s="113" t="s">
        <v>172</v>
      </c>
      <c r="I23" s="113"/>
      <c r="J23" s="113"/>
      <c r="K23" s="113"/>
    </row>
    <row r="24" spans="1:12" x14ac:dyDescent="0.25">
      <c r="G24" s="66"/>
      <c r="H24" s="114" t="s">
        <v>77</v>
      </c>
      <c r="I24" s="114"/>
      <c r="J24" s="114"/>
      <c r="K24" s="114"/>
    </row>
    <row r="25" spans="1:12" x14ac:dyDescent="0.25">
      <c r="H25" s="115" t="s">
        <v>78</v>
      </c>
      <c r="I25" s="115"/>
      <c r="J25" s="115"/>
      <c r="K25" s="115"/>
    </row>
  </sheetData>
  <mergeCells count="11">
    <mergeCell ref="H23:K23"/>
    <mergeCell ref="H24:K24"/>
    <mergeCell ref="H25:K25"/>
    <mergeCell ref="A1:L1"/>
    <mergeCell ref="B2:L2"/>
    <mergeCell ref="B3:L3"/>
    <mergeCell ref="B4:L4"/>
    <mergeCell ref="A7:L8"/>
    <mergeCell ref="A18:B19"/>
    <mergeCell ref="K18:K19"/>
    <mergeCell ref="L18:L19"/>
  </mergeCells>
  <printOptions horizontalCentered="1" verticalCentered="1"/>
  <pageMargins left="0.51180555555555596" right="0.51180555555555596" top="1.2645833333333301" bottom="0.78749999999999998" header="0.511811023622047" footer="0.511811023622047"/>
  <pageSetup paperSize="9" scale="72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2"/>
  <sheetViews>
    <sheetView view="pageBreakPreview" zoomScaleNormal="100" zoomScaleSheetLayoutView="100" zoomScalePageLayoutView="110" workbookViewId="0">
      <selection activeCell="G11" sqref="G11:G12"/>
    </sheetView>
  </sheetViews>
  <sheetFormatPr defaultColWidth="9.5703125" defaultRowHeight="15" x14ac:dyDescent="0.25"/>
  <cols>
    <col min="1" max="1" width="15.42578125" customWidth="1"/>
    <col min="2" max="2" width="48.42578125" customWidth="1"/>
    <col min="3" max="3" width="14" bestFit="1" customWidth="1"/>
    <col min="5" max="5" width="14" bestFit="1" customWidth="1"/>
    <col min="6" max="6" width="11.7109375" customWidth="1"/>
    <col min="7" max="7" width="14" bestFit="1" customWidth="1"/>
    <col min="8" max="8" width="11.7109375" customWidth="1"/>
    <col min="9" max="9" width="13.7109375" customWidth="1"/>
    <col min="10" max="10" width="9.5703125" customWidth="1"/>
    <col min="11" max="11" width="15.42578125" customWidth="1"/>
    <col min="12" max="12" width="14.7109375" customWidth="1"/>
  </cols>
  <sheetData>
    <row r="1" spans="1:12" ht="59.25" customHeight="1" x14ac:dyDescent="0.25">
      <c r="A1" s="174"/>
      <c r="B1" s="175"/>
      <c r="C1" s="175"/>
      <c r="D1" s="175"/>
      <c r="E1" s="175"/>
      <c r="F1" s="175"/>
      <c r="G1" s="175"/>
      <c r="H1" s="175"/>
      <c r="I1" s="175"/>
      <c r="J1" s="100"/>
      <c r="K1" s="100"/>
      <c r="L1" s="100"/>
    </row>
    <row r="2" spans="1:12" ht="15" customHeight="1" x14ac:dyDescent="0.25">
      <c r="A2" s="59" t="str">
        <f>'Planilha orçamentária'!A3:B3</f>
        <v>OBJETO:</v>
      </c>
      <c r="B2" s="172" t="s">
        <v>75</v>
      </c>
      <c r="C2" s="173"/>
      <c r="D2" s="173"/>
      <c r="E2" s="173"/>
      <c r="F2" s="173"/>
      <c r="G2" s="173"/>
      <c r="H2" s="173"/>
      <c r="I2" s="173"/>
      <c r="J2" s="101"/>
      <c r="K2" s="101"/>
      <c r="L2" s="101"/>
    </row>
    <row r="3" spans="1:12" x14ac:dyDescent="0.25">
      <c r="A3" s="59" t="str">
        <f>'Planilha orçamentária'!A4:B4</f>
        <v>REFERÊNCIA:</v>
      </c>
      <c r="B3" s="172" t="s">
        <v>174</v>
      </c>
      <c r="C3" s="173"/>
      <c r="D3" s="173"/>
      <c r="E3" s="173"/>
      <c r="F3" s="173"/>
      <c r="G3" s="173"/>
      <c r="H3" s="173"/>
      <c r="I3" s="173"/>
      <c r="J3" s="101"/>
      <c r="K3" s="101"/>
      <c r="L3" s="101"/>
    </row>
    <row r="4" spans="1:12" ht="58.5" customHeight="1" x14ac:dyDescent="0.25">
      <c r="A4" s="77" t="s">
        <v>4</v>
      </c>
      <c r="B4" s="164" t="s">
        <v>139</v>
      </c>
      <c r="C4" s="165"/>
      <c r="D4" s="165"/>
      <c r="E4" s="165"/>
      <c r="F4" s="165"/>
      <c r="G4" s="165"/>
      <c r="H4" s="165"/>
      <c r="I4" s="165"/>
      <c r="J4" s="101"/>
      <c r="K4" s="101"/>
      <c r="L4" s="101"/>
    </row>
    <row r="7" spans="1:12" ht="15" customHeight="1" x14ac:dyDescent="0.25">
      <c r="A7" s="146" t="s">
        <v>173</v>
      </c>
      <c r="B7" s="147"/>
      <c r="C7" s="147"/>
      <c r="D7" s="147"/>
      <c r="E7" s="147"/>
      <c r="F7" s="147"/>
      <c r="G7" s="147"/>
      <c r="H7" s="147"/>
      <c r="I7" s="147"/>
      <c r="J7" s="99"/>
      <c r="K7" s="99"/>
      <c r="L7" s="99"/>
    </row>
    <row r="8" spans="1:12" ht="15" customHeight="1" x14ac:dyDescent="0.25">
      <c r="A8" s="148"/>
      <c r="B8" s="149"/>
      <c r="C8" s="149"/>
      <c r="D8" s="149"/>
      <c r="E8" s="149"/>
      <c r="F8" s="149"/>
      <c r="G8" s="149"/>
      <c r="H8" s="149"/>
      <c r="I8" s="149"/>
      <c r="J8" s="99"/>
      <c r="K8" s="99"/>
      <c r="L8" s="99"/>
    </row>
    <row r="10" spans="1:12" ht="15.75" thickBot="1" x14ac:dyDescent="0.3"/>
    <row r="11" spans="1:12" x14ac:dyDescent="0.25">
      <c r="A11" s="154" t="s">
        <v>156</v>
      </c>
      <c r="B11" s="155"/>
      <c r="C11" s="155"/>
      <c r="D11" s="155"/>
      <c r="E11" s="155" t="s">
        <v>157</v>
      </c>
      <c r="F11" s="158" t="s">
        <v>158</v>
      </c>
      <c r="G11" s="160" t="s">
        <v>159</v>
      </c>
      <c r="H11" s="160" t="s">
        <v>160</v>
      </c>
      <c r="I11" s="150" t="s">
        <v>161</v>
      </c>
    </row>
    <row r="12" spans="1:12" x14ac:dyDescent="0.25">
      <c r="A12" s="156"/>
      <c r="B12" s="157"/>
      <c r="C12" s="157"/>
      <c r="D12" s="157"/>
      <c r="E12" s="157"/>
      <c r="F12" s="159"/>
      <c r="G12" s="161"/>
      <c r="H12" s="161"/>
      <c r="I12" s="151"/>
    </row>
    <row r="13" spans="1:12" x14ac:dyDescent="0.25">
      <c r="A13" s="152" t="str">
        <f>IF($G$11=$A$63,"Encargos Sociais incidentes sobre a mão de obra","Administração Central")</f>
        <v>Administração Central</v>
      </c>
      <c r="B13" s="153"/>
      <c r="C13" s="153"/>
      <c r="D13" s="153"/>
      <c r="E13" s="85" t="str">
        <f>IF($G$11=$A$63,"K1","AC")</f>
        <v>AC</v>
      </c>
      <c r="F13" s="86">
        <f>3%</f>
        <v>0.03</v>
      </c>
      <c r="G13" s="86">
        <v>0.04</v>
      </c>
      <c r="H13" s="86">
        <v>5.5E-2</v>
      </c>
      <c r="I13" s="87">
        <v>3.7999999999999999E-2</v>
      </c>
    </row>
    <row r="14" spans="1:12" x14ac:dyDescent="0.25">
      <c r="A14" s="152" t="str">
        <f>IF($G$11=$A$63,"Administração Central da empresa ou consultoria - overhead","Seguro e Garantia")</f>
        <v>Seguro e Garantia</v>
      </c>
      <c r="B14" s="153"/>
      <c r="C14" s="153"/>
      <c r="D14" s="153"/>
      <c r="E14" s="85" t="str">
        <f>IF($G$11=$A$63,"K2","SG")</f>
        <v>SG</v>
      </c>
      <c r="F14" s="86">
        <v>8.0000000000000002E-3</v>
      </c>
      <c r="G14" s="86">
        <v>8.0000000000000002E-3</v>
      </c>
      <c r="H14" s="86">
        <f>1.1%</f>
        <v>1.1000000000000001E-2</v>
      </c>
      <c r="I14" s="87">
        <v>4.0000000000000001E-3</v>
      </c>
    </row>
    <row r="15" spans="1:12" x14ac:dyDescent="0.25">
      <c r="A15" s="152" t="str">
        <f>IF($G$11=$A$63,"","Risco")</f>
        <v>Risco</v>
      </c>
      <c r="B15" s="153"/>
      <c r="C15" s="153"/>
      <c r="D15" s="153"/>
      <c r="E15" s="85" t="str">
        <f>IF($G$11=$A$63,"","R")</f>
        <v>R</v>
      </c>
      <c r="F15" s="86">
        <f>0.97%</f>
        <v>9.7000000000000003E-3</v>
      </c>
      <c r="G15" s="86">
        <f>1.27%</f>
        <v>1.2699999999999999E-2</v>
      </c>
      <c r="H15" s="86">
        <f>1.27%</f>
        <v>1.2699999999999999E-2</v>
      </c>
      <c r="I15" s="87">
        <v>5.4999999999999997E-3</v>
      </c>
    </row>
    <row r="16" spans="1:12" x14ac:dyDescent="0.25">
      <c r="A16" s="152" t="str">
        <f>IF($G$11=$A$63,"","Despesas Financeiras")</f>
        <v>Despesas Financeiras</v>
      </c>
      <c r="B16" s="153"/>
      <c r="C16" s="153"/>
      <c r="D16" s="153"/>
      <c r="E16" s="85" t="str">
        <f>IF($G$11=$A$63,"","DF")</f>
        <v>DF</v>
      </c>
      <c r="F16" s="86">
        <f>0.59%</f>
        <v>5.8999999999999999E-3</v>
      </c>
      <c r="G16" s="86">
        <f>1.23%</f>
        <v>1.23E-2</v>
      </c>
      <c r="H16" s="86">
        <f>1.39%</f>
        <v>1.3899999999999999E-2</v>
      </c>
      <c r="I16" s="87">
        <v>1.0200000000000001E-2</v>
      </c>
    </row>
    <row r="17" spans="1:9" x14ac:dyDescent="0.25">
      <c r="A17" s="152" t="str">
        <f>IF($G$11=$A$63,"Margem bruta da empresa de consultoria","Lucro")</f>
        <v>Lucro</v>
      </c>
      <c r="B17" s="153"/>
      <c r="C17" s="153"/>
      <c r="D17" s="153"/>
      <c r="E17" s="85" t="str">
        <f>IF($G$11=$A$63,"K3","L")</f>
        <v>L</v>
      </c>
      <c r="F17" s="86">
        <v>6.1600000000000002E-2</v>
      </c>
      <c r="G17" s="86">
        <f>7.4%</f>
        <v>7.400000000000001E-2</v>
      </c>
      <c r="H17" s="86">
        <f>8.96%</f>
        <v>8.9600000000000013E-2</v>
      </c>
      <c r="I17" s="87">
        <v>6.6400000000000001E-2</v>
      </c>
    </row>
    <row r="18" spans="1:9" x14ac:dyDescent="0.25">
      <c r="A18" s="176" t="s">
        <v>162</v>
      </c>
      <c r="B18" s="177"/>
      <c r="C18" s="177"/>
      <c r="D18" s="177"/>
      <c r="E18" s="85" t="s">
        <v>163</v>
      </c>
      <c r="F18" s="86">
        <v>3.6499999999999998E-2</v>
      </c>
      <c r="G18" s="86">
        <v>3.6499999999999998E-2</v>
      </c>
      <c r="H18" s="86">
        <v>3.6499999999999998E-2</v>
      </c>
      <c r="I18" s="87">
        <v>3.6499999999999998E-2</v>
      </c>
    </row>
    <row r="19" spans="1:9" x14ac:dyDescent="0.25">
      <c r="A19" s="152" t="s">
        <v>164</v>
      </c>
      <c r="B19" s="153"/>
      <c r="C19" s="153"/>
      <c r="D19" s="153"/>
      <c r="E19" s="85" t="s">
        <v>165</v>
      </c>
      <c r="F19" s="86">
        <v>0</v>
      </c>
      <c r="G19" s="86">
        <v>2.5000000000000001E-2</v>
      </c>
      <c r="H19" s="86">
        <v>0.05</v>
      </c>
      <c r="I19" s="88">
        <f>5%</f>
        <v>0.05</v>
      </c>
    </row>
    <row r="20" spans="1:9" ht="15.75" thickBot="1" x14ac:dyDescent="0.3">
      <c r="A20" s="152" t="s">
        <v>166</v>
      </c>
      <c r="B20" s="153"/>
      <c r="C20" s="153"/>
      <c r="D20" s="153"/>
      <c r="E20" s="85" t="s">
        <v>167</v>
      </c>
      <c r="F20" s="89">
        <v>0</v>
      </c>
      <c r="G20" s="89">
        <v>4.4999999999999998E-2</v>
      </c>
      <c r="H20" s="89">
        <v>4.4999999999999998E-2</v>
      </c>
      <c r="I20" s="90">
        <v>0</v>
      </c>
    </row>
    <row r="21" spans="1:9" ht="15.75" thickBot="1" x14ac:dyDescent="0.3">
      <c r="A21" s="162" t="s">
        <v>168</v>
      </c>
      <c r="B21" s="163"/>
      <c r="C21" s="163"/>
      <c r="D21" s="163"/>
      <c r="E21" s="91" t="s">
        <v>169</v>
      </c>
      <c r="F21" s="92">
        <f>20.34%</f>
        <v>0.2034</v>
      </c>
      <c r="G21" s="92">
        <v>0.22120000000000001</v>
      </c>
      <c r="H21" s="92">
        <f>25%</f>
        <v>0.25</v>
      </c>
      <c r="I21" s="93">
        <f>IF($G$11=$A$62,0,ROUND((((1+I13+I14+I15)*(1+I16)*(1+I17)/(1-(I18+I19)))-1),4))</f>
        <v>0.23530000000000001</v>
      </c>
    </row>
    <row r="22" spans="1:9" x14ac:dyDescent="0.25">
      <c r="A22" s="94"/>
      <c r="B22" s="94"/>
      <c r="C22" s="94"/>
      <c r="D22" s="94"/>
      <c r="E22" s="95"/>
      <c r="F22" s="96"/>
      <c r="G22" s="96"/>
      <c r="H22" s="96"/>
      <c r="I22" s="96"/>
    </row>
    <row r="23" spans="1:9" x14ac:dyDescent="0.25">
      <c r="A23" s="97" t="s">
        <v>170</v>
      </c>
      <c r="B23" s="94"/>
      <c r="C23" s="94"/>
      <c r="D23" s="94"/>
      <c r="E23" s="95"/>
      <c r="F23" s="96"/>
      <c r="G23" s="96"/>
      <c r="H23" s="96"/>
      <c r="I23" s="96"/>
    </row>
    <row r="25" spans="1:9" ht="84" customHeight="1" thickBot="1" x14ac:dyDescent="0.3"/>
    <row r="26" spans="1:9" x14ac:dyDescent="0.25">
      <c r="A26" s="166" t="s">
        <v>171</v>
      </c>
      <c r="B26" s="167"/>
      <c r="C26" s="167"/>
      <c r="D26" s="167"/>
      <c r="E26" s="167"/>
      <c r="F26" s="167"/>
      <c r="G26" s="167"/>
      <c r="H26" s="167"/>
      <c r="I26" s="168"/>
    </row>
    <row r="27" spans="1:9" ht="15.75" thickBot="1" x14ac:dyDescent="0.3">
      <c r="A27" s="169"/>
      <c r="B27" s="170"/>
      <c r="C27" s="170"/>
      <c r="D27" s="170"/>
      <c r="E27" s="170"/>
      <c r="F27" s="170"/>
      <c r="G27" s="170"/>
      <c r="H27" s="170"/>
      <c r="I27" s="171"/>
    </row>
    <row r="28" spans="1:9" x14ac:dyDescent="0.25">
      <c r="A28" s="98"/>
      <c r="B28" s="98"/>
      <c r="C28" s="98"/>
      <c r="D28" s="98"/>
      <c r="E28" s="98"/>
      <c r="F28" s="98"/>
      <c r="G28" s="98"/>
      <c r="H28" s="98"/>
      <c r="I28" s="98"/>
    </row>
    <row r="29" spans="1:9" x14ac:dyDescent="0.25">
      <c r="A29" s="98"/>
      <c r="B29" s="98"/>
      <c r="C29" s="98"/>
      <c r="D29" s="98"/>
      <c r="E29" s="98"/>
      <c r="F29" s="98"/>
      <c r="G29" s="98"/>
      <c r="H29" s="98"/>
      <c r="I29" s="98"/>
    </row>
    <row r="30" spans="1:9" x14ac:dyDescent="0.25">
      <c r="G30" s="113" t="s">
        <v>172</v>
      </c>
      <c r="H30" s="113"/>
      <c r="I30" s="113"/>
    </row>
    <row r="31" spans="1:9" x14ac:dyDescent="0.25">
      <c r="G31" s="114" t="s">
        <v>77</v>
      </c>
      <c r="H31" s="114"/>
      <c r="I31" s="114"/>
    </row>
    <row r="32" spans="1:9" x14ac:dyDescent="0.25">
      <c r="G32" s="115" t="s">
        <v>78</v>
      </c>
      <c r="H32" s="115"/>
      <c r="I32" s="115"/>
    </row>
  </sheetData>
  <mergeCells count="24">
    <mergeCell ref="A1:I1"/>
    <mergeCell ref="A18:D18"/>
    <mergeCell ref="A19:D19"/>
    <mergeCell ref="B4:I4"/>
    <mergeCell ref="A26:I27"/>
    <mergeCell ref="G30:I30"/>
    <mergeCell ref="B3:I3"/>
    <mergeCell ref="B2:I2"/>
    <mergeCell ref="G31:I31"/>
    <mergeCell ref="G32:I32"/>
    <mergeCell ref="A7:I8"/>
    <mergeCell ref="I11:I12"/>
    <mergeCell ref="A13:D13"/>
    <mergeCell ref="A14:D14"/>
    <mergeCell ref="A15:D15"/>
    <mergeCell ref="A16:D16"/>
    <mergeCell ref="A11:D12"/>
    <mergeCell ref="E11:E12"/>
    <mergeCell ref="F11:F12"/>
    <mergeCell ref="G11:G12"/>
    <mergeCell ref="H11:H12"/>
    <mergeCell ref="A17:D17"/>
    <mergeCell ref="A20:D20"/>
    <mergeCell ref="A21:D21"/>
  </mergeCells>
  <conditionalFormatting sqref="A21:E23 I21:I23">
    <cfRule type="expression" dxfId="1" priority="2" stopIfTrue="1">
      <formula>$P$11="Não"</formula>
    </cfRule>
  </conditionalFormatting>
  <conditionalFormatting sqref="F13:H23">
    <cfRule type="expression" dxfId="0" priority="1" stopIfTrue="1">
      <formula>$G$11=$A$62</formula>
    </cfRule>
  </conditionalFormatting>
  <dataValidations count="3">
    <dataValidation operator="greaterThanOrEqual" allowBlank="1" showInputMessage="1" showErrorMessage="1" errorTitle="Erro de valores" error="Digite um valor igual a 0% ou 2%." sqref="I20" xr:uid="{DE440C13-9957-4865-B4C0-6978BE7F8841}"/>
    <dataValidation type="decimal" allowBlank="1" showInputMessage="1" showErrorMessage="1" errorTitle="Erro de valores" error="Digite um valor maior do que 0." sqref="I19" xr:uid="{0449C752-56B0-4F1F-A252-A9C6E5C086B2}">
      <formula1>0</formula1>
      <formula2>1</formula2>
    </dataValidation>
    <dataValidation type="decimal" allowBlank="1" showInputMessage="1" showErrorMessage="1" errorTitle="Erro de valores" error="Digite um valor entre 0% e 100%" sqref="I13:I18" xr:uid="{8484BC05-E933-4FD3-BFC0-4253F0F706E3}">
      <formula1>0</formula1>
      <formula2>1</formula2>
    </dataValidation>
  </dataValidations>
  <printOptions horizontalCentered="1" verticalCentered="1"/>
  <pageMargins left="0.51180555555555596" right="0.51180555555555596" top="1.2645833333333301" bottom="0.78749999999999998" header="0.511811023622047" footer="0.511811023622047"/>
  <pageSetup paperSize="9" scale="7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10</vt:i4>
      </vt:variant>
    </vt:vector>
  </HeadingPairs>
  <TitlesOfParts>
    <vt:vector size="14" baseType="lpstr">
      <vt:lpstr>Planilha orçamentária</vt:lpstr>
      <vt:lpstr>Memoria de calculo</vt:lpstr>
      <vt:lpstr>Cronograma </vt:lpstr>
      <vt:lpstr>BDI</vt:lpstr>
      <vt:lpstr>BDI!Area_de_impressao</vt:lpstr>
      <vt:lpstr>'Cronograma '!Area_de_impressao</vt:lpstr>
      <vt:lpstr>'Memoria de calculo'!Area_de_impressao</vt:lpstr>
      <vt:lpstr>'Planilha orçamentária'!Area_de_impressao</vt:lpstr>
      <vt:lpstr>'Memoria de calculo'!Print_Area_0</vt:lpstr>
      <vt:lpstr>'Planilha orçamentária'!Print_Area_0</vt:lpstr>
      <vt:lpstr>'Memoria de calculo'!Print_Area_0_0</vt:lpstr>
      <vt:lpstr>'Planilha orçamentária'!Print_Area_0_0</vt:lpstr>
      <vt:lpstr>'Memoria de calculo'!Print_Area_0_0_0</vt:lpstr>
      <vt:lpstr>'Planilha orçamentária'!Print_Area_0_0_0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dc:description/>
  <cp:lastModifiedBy>Altbit</cp:lastModifiedBy>
  <cp:revision>210</cp:revision>
  <cp:lastPrinted>2026-02-06T18:54:55Z</cp:lastPrinted>
  <dcterms:created xsi:type="dcterms:W3CDTF">2021-03-29T12:10:12Z</dcterms:created>
  <dcterms:modified xsi:type="dcterms:W3CDTF">2026-05-29T14:38:02Z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