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ras\Licitações\Obras Processos Licitação\Academia do Idoso - UBS Recanto Maravilha\"/>
    </mc:Choice>
  </mc:AlternateContent>
  <xr:revisionPtr revIDLastSave="0" documentId="13_ncr:1_{9C52CB9C-BB99-41D5-8920-682EA318721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.O." sheetId="1" r:id="rId1"/>
    <sheet name="CRONOGRAMA" sheetId="3" r:id="rId2"/>
  </sheets>
  <definedNames>
    <definedName name="_xlnm.Print_Area" localSheetId="0">'P.O.'!$A$1:$I$58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3" l="1"/>
  <c r="G11" i="3"/>
  <c r="F13" i="3"/>
  <c r="F12" i="3"/>
  <c r="F11" i="3"/>
  <c r="B13" i="3"/>
  <c r="E18" i="1"/>
  <c r="H18" i="1" s="1"/>
  <c r="E17" i="1"/>
  <c r="I17" i="1" s="1"/>
  <c r="H17" i="1"/>
  <c r="E16" i="1"/>
  <c r="H16" i="1" s="1"/>
  <c r="I18" i="1" l="1"/>
  <c r="I16" i="1"/>
  <c r="E15" i="1"/>
  <c r="B12" i="3"/>
  <c r="A12" i="3"/>
  <c r="B11" i="3"/>
  <c r="A11" i="3"/>
  <c r="A6" i="3"/>
  <c r="A5" i="3"/>
  <c r="A4" i="3"/>
  <c r="A3" i="3"/>
  <c r="A2" i="3"/>
  <c r="A1" i="3"/>
  <c r="I49" i="1"/>
  <c r="H49" i="1"/>
  <c r="I48" i="1"/>
  <c r="H48" i="1"/>
  <c r="I47" i="1"/>
  <c r="H47" i="1"/>
  <c r="I46" i="1"/>
  <c r="H46" i="1"/>
  <c r="E45" i="1"/>
  <c r="I45" i="1" s="1"/>
  <c r="I44" i="1"/>
  <c r="H44" i="1"/>
  <c r="I43" i="1"/>
  <c r="H43" i="1"/>
  <c r="I42" i="1"/>
  <c r="H42" i="1"/>
  <c r="E41" i="1"/>
  <c r="I41" i="1" s="1"/>
  <c r="E40" i="1"/>
  <c r="I40" i="1" s="1"/>
  <c r="E39" i="1"/>
  <c r="I39" i="1" s="1"/>
  <c r="I38" i="1"/>
  <c r="H38" i="1"/>
  <c r="E37" i="1"/>
  <c r="I37" i="1" s="1"/>
  <c r="E36" i="1"/>
  <c r="I36" i="1" s="1"/>
  <c r="E35" i="1"/>
  <c r="H35" i="1" s="1"/>
  <c r="I34" i="1"/>
  <c r="H34" i="1"/>
  <c r="E33" i="1"/>
  <c r="I33" i="1" s="1"/>
  <c r="E32" i="1"/>
  <c r="H32" i="1" s="1"/>
  <c r="E31" i="1"/>
  <c r="I31" i="1" s="1"/>
  <c r="E30" i="1"/>
  <c r="I30" i="1" s="1"/>
  <c r="E29" i="1"/>
  <c r="I29" i="1" s="1"/>
  <c r="E28" i="1"/>
  <c r="H28" i="1" s="1"/>
  <c r="I27" i="1"/>
  <c r="H27" i="1"/>
  <c r="E26" i="1"/>
  <c r="I26" i="1" s="1"/>
  <c r="E25" i="1"/>
  <c r="H25" i="1" s="1"/>
  <c r="E24" i="1"/>
  <c r="I24" i="1" s="1"/>
  <c r="E23" i="1"/>
  <c r="I23" i="1" s="1"/>
  <c r="E22" i="1"/>
  <c r="I22" i="1" s="1"/>
  <c r="I11" i="1"/>
  <c r="I12" i="1" s="1"/>
  <c r="H11" i="1"/>
  <c r="H12" i="1" s="1"/>
  <c r="C11" i="3" l="1"/>
  <c r="H15" i="1"/>
  <c r="H19" i="1" s="1"/>
  <c r="I15" i="1"/>
  <c r="H31" i="1"/>
  <c r="H24" i="1"/>
  <c r="H39" i="1"/>
  <c r="H22" i="1"/>
  <c r="H26" i="1"/>
  <c r="I28" i="1"/>
  <c r="I32" i="1"/>
  <c r="H36" i="1"/>
  <c r="H41" i="1"/>
  <c r="I25" i="1"/>
  <c r="H29" i="1"/>
  <c r="H33" i="1"/>
  <c r="I35" i="1"/>
  <c r="H23" i="1"/>
  <c r="H30" i="1"/>
  <c r="H37" i="1"/>
  <c r="H40" i="1"/>
  <c r="H45" i="1"/>
  <c r="D12" i="3" l="1"/>
  <c r="I19" i="1"/>
  <c r="I50" i="1"/>
  <c r="H50" i="1"/>
  <c r="H52" i="1" s="1"/>
  <c r="D11" i="3"/>
  <c r="C12" i="3" l="1"/>
  <c r="I52" i="1"/>
  <c r="C13" i="3"/>
  <c r="D14" i="3"/>
  <c r="D15" i="3" s="1"/>
  <c r="C14" i="3" l="1"/>
  <c r="C15" i="3" s="1"/>
  <c r="F14" i="3"/>
  <c r="G16" i="3" l="1"/>
  <c r="E15" i="3" l="1"/>
</calcChain>
</file>

<file path=xl/sharedStrings.xml><?xml version="1.0" encoding="utf-8"?>
<sst xmlns="http://schemas.openxmlformats.org/spreadsheetml/2006/main" count="148" uniqueCount="112">
  <si>
    <t>NOME DO EMPREENDIMENTO = MELHORIAS UBS RECANTO MARAVILHA</t>
  </si>
  <si>
    <t>LOCAL = RUA VENEZUELA</t>
  </si>
  <si>
    <t>BDI DESONERADO= 28,82%</t>
  </si>
  <si>
    <t>BAIRRO = RECANTO MARAVILHA II</t>
  </si>
  <si>
    <t>BDI NÃO DESONERADO = 22,47%</t>
  </si>
  <si>
    <t>CIDADE = BOITUVA S.P.</t>
  </si>
  <si>
    <t>PLANILHA ORÇAMENTÁRIA</t>
  </si>
  <si>
    <t>ITEM</t>
  </si>
  <si>
    <t>CÓDIGO</t>
  </si>
  <si>
    <t>DESCRIÇÃO</t>
  </si>
  <si>
    <t>UNIDADE</t>
  </si>
  <si>
    <t>QUANTIDADE</t>
  </si>
  <si>
    <t>VALOR UNITÁRIO DESONERADO</t>
  </si>
  <si>
    <t>VALOR UNITÁRIO NÃO DESONERADO</t>
  </si>
  <si>
    <t>TOTAL DESONERADO</t>
  </si>
  <si>
    <t>TOTAL NÃO DESONERADO</t>
  </si>
  <si>
    <t>1.</t>
  </si>
  <si>
    <t>SERVIÇOS PRELIMINARES</t>
  </si>
  <si>
    <t>1.1</t>
  </si>
  <si>
    <t>02.08.020</t>
  </si>
  <si>
    <t>PLACA DE IDENTIFICAÇÃO PARA OBRA</t>
  </si>
  <si>
    <t>M²</t>
  </si>
  <si>
    <t>SUBTOTAL</t>
  </si>
  <si>
    <t>2.</t>
  </si>
  <si>
    <t>2.1</t>
  </si>
  <si>
    <t>2.2</t>
  </si>
  <si>
    <t>2.3</t>
  </si>
  <si>
    <t>2.4</t>
  </si>
  <si>
    <t>3.1</t>
  </si>
  <si>
    <t>M</t>
  </si>
  <si>
    <t>3.2</t>
  </si>
  <si>
    <t>3.3</t>
  </si>
  <si>
    <t>3.4</t>
  </si>
  <si>
    <t>3.5</t>
  </si>
  <si>
    <t>3.6</t>
  </si>
  <si>
    <t>M³</t>
  </si>
  <si>
    <t>3.7</t>
  </si>
  <si>
    <t>3.8</t>
  </si>
  <si>
    <t>3.9</t>
  </si>
  <si>
    <t>3.10</t>
  </si>
  <si>
    <t>3.11</t>
  </si>
  <si>
    <t>3.12</t>
  </si>
  <si>
    <t>4.</t>
  </si>
  <si>
    <t>ABRIGO DO GERADOR- NOVO (1,00 x 0,80 x 1,50 m)</t>
  </si>
  <si>
    <t>ESTACA BROCA DE CONCRETO, DIÂMETRO DE 25CM, ESCAVAÇÃO MANUAL COM TRADO CONCHA, COM ARMADURA DE ARRANQUE. AF_05/2020</t>
  </si>
  <si>
    <t>ESCAVAÇÃO MANUAL DE VALA PARA VIGA BALDRAME, COM PREVISÃO DE FÔRMA. AF_06/2017</t>
  </si>
  <si>
    <t>FABRICAÇÃO, MONTAGEM E DESMONTAGEM DE FÔRMA PARA VIGA BALDRAME, EM MADEIRA SERRADA, E=25 MM, 4 UTILIZAÇÕES. AF_06/2017</t>
  </si>
  <si>
    <t>MONTAGEM E DESMONTAGEM DE FÔRMA DE PILARES RETANGULARES E ESTRUTURAS SIMILARES, PÉ-DIREITO SIMPLES, EM CHAPA DE MADEIRA COMPENSADA PLASTIFICADA, 18 UTILIZAÇÕES. AF_09/2020</t>
  </si>
  <si>
    <t>LASTRO COM MATERIAL GRANULAR, APLICAÇÃO EM BLOCOS DE COROAMENTO, ESPESSURA DE *5 CM*. AF_08/2017</t>
  </si>
  <si>
    <t>VERGA PRÉ-MOLDADA PARA PORTAS COM MAIS DE 1,5 M DE VÃO. AF_03/2016</t>
  </si>
  <si>
    <t>CORTE E DOBRA DE AÇO CA-50, DIÂMETRO DE 10,0 MM, UTILIZADO EM ESTRUTURAS DIVERSAS, EXCETO LAJES. AF_12/2015</t>
  </si>
  <si>
    <t>KG</t>
  </si>
  <si>
    <t>CORTE E DOBRA DE AÇO CA-60, DIÂMETRO DE 5,0 MM, UTILIZADO EM ESTRUTURAS DIVERSAS, EXCETO LAJES. AF_12/2015</t>
  </si>
  <si>
    <t>CONCRETO FCK = 25MPA, TRAÇO 1:2,3:2,7 (CIMENTO/ AREIA MÉDIA/ BRITA 1) - PREPARO MECÂNICO COM BETONEIRA 600 L. AF_07/2016</t>
  </si>
  <si>
    <t>IMPERMEABILIZAÇÃO DE SUPERFÍCIE COM EMULSÃO ASFÁLTICA, 2 DEMÃOS AF_06/2018</t>
  </si>
  <si>
    <t>49.11.130</t>
  </si>
  <si>
    <t>CANALETA COM GRELHA EM ALUMINIO, LARGURA DE 80MM</t>
  </si>
  <si>
    <t>TUBO PVC, SÉRIE R, ÁGUA PLUVIAL, DN 40 MM, FORNECIDO E INSTALADO EM RAMAL DE ENCAMINHAMENTO. AF_12/2014</t>
  </si>
  <si>
    <t>CAIXA DE GORDURA ESPECIAL (CAPACIDADE: 312 L - PARA ATÉ 146 PESSOAS SERVIDAS NO PICO), RETANGULAR, EM ALVENARIA COM BLOCOS DE CONCRETO, DIMENSÕES INTERNAS = 0,4X1,2 M, ALTURA INTERNA = 1 M. AF_12/2020</t>
  </si>
  <si>
    <t>UNI</t>
  </si>
  <si>
    <t>ALVENARIA DE VEDAÇÃO DE BLOCOS VAZADOS DE CONCRETO DE 14X19X39CM (ESPESSURA 14CM) DE PAREDES COM ÁREA LÍQUIDA MAIOR OU IGUAL A 6M² SEM VÃOS E ARGAMASSA DE ASSENTAMENTO COM PREPARO MANUAL. AF_06/2014</t>
  </si>
  <si>
    <t>ALVENARIA DE VEDAÇÃO COM ELEMENTO VAZADO DE CONCRETO (COBOGÓ) DE 7X50X50CM E ARGAMASSA DE ASSENTAMENTO COM PREPARO EM BETONEIRA. AF_05/2020</t>
  </si>
  <si>
    <t>PORTA DE FERRO, DE ABRIR, TIPO GRADE COM CHAPA, COM GUARNIÇÕES. AF_12/2019</t>
  </si>
  <si>
    <t>PORTA CADEADO ZINCADO OXIDADO PRETO COM CADEADO DE AÇO INOX, LARGURA DE *50* MM. AF_12/2019</t>
  </si>
  <si>
    <t>LAJE PRÉ-MOLDADA UNIDIRECIONAL, BIAPOIADA, PARA PISO, ENCHIMENTO EM CERÂMICA, VIGOTA CONVENCIONAL, ALTURA TOTAL DA LAJE (ENCHIMENTO+CAPA) =(8+4). AF_11/2020</t>
  </si>
  <si>
    <t>CHAPISCO APLICADO EM ALVENARIA (COM PRESENÇA DE VÃOS) E ESTRUTURAS DE CONCRETO DE FACHADA, COM COLHER DE PEDREIRO. ARGAMASSA TRAÇO 1:3 COM PREPARO EM BETONEIRA 400L. AF_06/2014</t>
  </si>
  <si>
    <t>CHAPISCO APLICADO NO TETO, COM DESEMPENADEIRA DENTADA. ARGAMASSA INDUSTRIALIZADA COM PREPARO MANUAL. AF_06/2014</t>
  </si>
  <si>
    <t>EMBOÇO OU MASSA ÚNICA EM ARGAMASSA TRAÇO 1:2:8, PREPARO MANUAL, APLICADA MANUALMENTE EM PANOS DE FACHADA COM PRESENÇA DE VÃOS, ESPESSURA DE 25 MM. AF_06/2014</t>
  </si>
  <si>
    <t>FABRICAÇÃO E INSTALAÇÃO DE ESTRUTURA PONTALETADA DE MADEIRA NÃO APARELHADA PARA TELHADOS COM ATÉ 2 ÁGUAS E PARA TELHA CERÂMICA OU DE CONCRETO, INCLUSO TRANSPORTE VERTICAL. AF_12/2015</t>
  </si>
  <si>
    <t>TELHAMENTO COM TELHA DE CONCRETO DE ENCAIXE, COM ATÉ 2 ÁGUAS, INCLUSO TRANSPORTE VERTICAL. AF_07/2019</t>
  </si>
  <si>
    <t>EXECUÇÃO DE PASSEIO (CALÇADA) OU PISO DE CONCRETO COM CONCRETO MOLDADO IN LOCO, USINADO, ACABAMENTO CONVENCIONAL, ESPESSURA 6 CM, ARMADO. AF_07/2016</t>
  </si>
  <si>
    <t>PINTURA DE PISO COM TINTA ACRÍLICA, APLICAÇÃO MANUAL, 2 DEMÃOS, INCLUE O FUNDO PREPARADOR</t>
  </si>
  <si>
    <t>APLICAÇÃO MANUAL DE FUNDO SELADOR ACRÍLICO EM PAREDES EXTERNAS DE CASAS. AF_06/2014</t>
  </si>
  <si>
    <t>APLICAÇÃO MANUAL DE TINTA LÁTEX ACRÍLICA EM PAREDE EXTERNAS DE CASAS, DUAS DEMÃOS. AF_11/2016</t>
  </si>
  <si>
    <t>QUADRO DE DISTRIBUIÇÃO DE ENERGIA EM CHAPA DE AÇO GALVANIZADO, DE EMBUTIR, COM BARRAMENTO TRIFÁSICO, PARA 18 DISJUNTORES DIN 100A - FORNECIMENTO E INSTALAÇÃO. AF_10/2020</t>
  </si>
  <si>
    <t>TOTAL</t>
  </si>
  <si>
    <t>CRONOGRAMA FISICO-FINANCEIRO</t>
  </si>
  <si>
    <t>R$ DO ITEM</t>
  </si>
  <si>
    <t>%</t>
  </si>
  <si>
    <t>SOMA</t>
  </si>
  <si>
    <t>ACUMULADO</t>
  </si>
  <si>
    <t>TOTAL GERAL</t>
  </si>
  <si>
    <t>Elisa Harumi Nasu</t>
  </si>
  <si>
    <t>CREA: 5061483871</t>
  </si>
  <si>
    <t>Secretária de Saúde</t>
  </si>
  <si>
    <t>BASE DE ORÇAMENTO = SINAPI 07/2021 - CDHU 182</t>
  </si>
  <si>
    <t xml:space="preserve">REGULARIZAÇÃO DE SUPERFÍCIES COM MOTONIVELADORA. AF_11/2019 </t>
  </si>
  <si>
    <t>COMPACTAÇÃO MECÂNICA DE SOLO PARA EXECUÇÃO DE RADIER, COM COMPACTADOR DE SOLOS A PERCUSSÃO. AF_09/2017</t>
  </si>
  <si>
    <t>LASTRO COM MATERIAL GRANULAR (PEDRA BRITADA N.2), APLICADO EM PISOS OU LAJES SOBRE SOLO, ESPESSURA DE *10 CM*. AF_08/2017</t>
  </si>
  <si>
    <t>TOTAL %</t>
  </si>
  <si>
    <t>TOTAL R$</t>
  </si>
  <si>
    <t>CONCRETAGEM DE RADIER, PISO OU LAJE SOBRE SOLO, FCK 30 MPA, PARA ESPESSURA DE 10 CM - LANÇAMENTO, ADENSAMENTO E ACABAMENTO. AF_09/2017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</si>
  <si>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</si>
  <si>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</si>
  <si>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</si>
  <si>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</si>
  <si>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</si>
  <si>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</si>
  <si>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</si>
  <si>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</si>
  <si>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</si>
  <si>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</si>
  <si>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</si>
  <si>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</si>
  <si>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</si>
  <si>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</si>
  <si>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</si>
  <si>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</si>
  <si>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Dra. Ana Paula Sampaio Moura Peres</t>
  </si>
  <si>
    <t>_________________________________________________</t>
  </si>
  <si>
    <t>PISO PARA ACADEMIA</t>
  </si>
  <si>
    <t>20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</si>
</sst>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&quot;R$&quot;#,##0.00"/>
  </numFmts>
  <fonts count="9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2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color rgb="FF000000"/>
      <name val="Calibri"/>
      <family val="2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/>
    <xf numFmtId="0" fontId="2" fillId="0" borderId="0" xfId="0" applyFont="1"/>
    <xf numFmtId="0" fontId="0" fillId="0" borderId="8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9" xfId="0" applyNumberFormat="1" applyFont="1" applyBorder="1"/>
    <xf numFmtId="0" fontId="0" fillId="0" borderId="8" xfId="0" applyFont="1" applyBorder="1" applyAlignment="1">
      <alignment horizontal="center"/>
    </xf>
    <xf numFmtId="164" fontId="0" fillId="0" borderId="1" xfId="0" applyNumberFormat="1" applyFont="1" applyBorder="1"/>
    <xf numFmtId="164" fontId="0" fillId="0" borderId="9" xfId="0" applyNumberFormat="1" applyFont="1" applyBorder="1"/>
    <xf numFmtId="0" fontId="0" fillId="0" borderId="1" xfId="0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0" fontId="0" fillId="0" borderId="0" xfId="0" applyNumberFormat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164" fontId="0" fillId="0" borderId="13" xfId="0" applyNumberFormat="1" applyFont="1" applyBorder="1"/>
    <xf numFmtId="0" fontId="0" fillId="0" borderId="11" xfId="0" applyFont="1" applyBorder="1" applyAlignment="1">
      <alignment horizontal="center"/>
    </xf>
    <xf numFmtId="10" fontId="0" fillId="0" borderId="14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64" fontId="0" fillId="0" borderId="15" xfId="0" applyNumberFormat="1" applyBorder="1"/>
    <xf numFmtId="10" fontId="0" fillId="0" borderId="7" xfId="0" applyNumberFormat="1" applyBorder="1" applyAlignment="1">
      <alignment horizontal="center"/>
    </xf>
    <xf numFmtId="164" fontId="0" fillId="0" borderId="17" xfId="0" applyNumberFormat="1" applyBorder="1"/>
    <xf numFmtId="164" fontId="0" fillId="0" borderId="19" xfId="0" applyNumberFormat="1" applyBorder="1"/>
    <xf numFmtId="10" fontId="0" fillId="0" borderId="20" xfId="0" applyNumberFormat="1" applyBorder="1" applyAlignment="1">
      <alignment horizontal="center"/>
    </xf>
    <xf numFmtId="164" fontId="0" fillId="0" borderId="22" xfId="0" applyNumberFormat="1" applyBorder="1"/>
    <xf numFmtId="10" fontId="0" fillId="0" borderId="23" xfId="0" applyNumberFormat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6" fillId="0" borderId="8" xfId="0" applyFont="1" applyBorder="1"/>
    <xf numFmtId="0" fontId="6" fillId="0" borderId="27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164" fontId="0" fillId="0" borderId="9" xfId="0" applyNumberFormat="1" applyBorder="1" applyAlignment="1">
      <alignment horizontal="center"/>
    </xf>
    <xf numFmtId="10" fontId="0" fillId="0" borderId="30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8" xfId="0" applyNumberFormat="1" applyBorder="1"/>
    <xf numFmtId="165" fontId="0" fillId="0" borderId="32" xfId="0" applyNumberFormat="1" applyFon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10" fontId="0" fillId="0" borderId="16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65" fontId="0" fillId="0" borderId="21" xfId="0" applyNumberForma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164" fontId="4" fillId="0" borderId="9" xfId="0" applyNumberFormat="1" applyFont="1" applyBorder="1" applyAlignment="1">
      <alignment horizontal="center"/>
    </xf>
    <xf numFmtId="0" fontId="3" fillId="0" borderId="21" xfId="0" applyFont="1" applyBorder="1" applyAlignment="1">
      <alignment horizontal="right"/>
    </xf>
    <xf numFmtId="164" fontId="4" fillId="0" borderId="23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65" fontId="0" fillId="0" borderId="33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0" fontId="0" fillId="0" borderId="33" xfId="0" applyNumberFormat="1" applyBorder="1" applyAlignment="1">
      <alignment horizontal="center" vertical="center"/>
    </xf>
    <xf numFmtId="10" fontId="0" fillId="0" borderId="24" xfId="0" applyNumberFormat="1" applyBorder="1" applyAlignment="1">
      <alignment horizontal="center" vertical="center"/>
    </xf>
    <xf numFmtId="0" fontId="8" fillId="0" borderId="34" xfId="0" applyFont="1" applyBorder="1" applyAlignment="1">
      <alignment horizontal="right"/>
    </xf>
    <xf numFmtId="0" fontId="8" fillId="0" borderId="3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="79" zoomScaleNormal="79" workbookViewId="0">
      <selection activeCell="C17" sqref="C17"/>
    </sheetView>
  </sheetViews>
  <sheetFormatPr defaultRowHeight="15" x14ac:dyDescent="0.25"/>
  <cols>
    <col min="1" max="1" width="7" customWidth="1"/>
    <col min="2" max="2" width="11" style="1" customWidth="1"/>
    <col min="3" max="3" width="71.42578125" customWidth="1"/>
    <col min="4" max="4" width="30.7109375" style="1" customWidth="1"/>
    <col min="5" max="5" width="10.5703125" style="1" customWidth="1"/>
    <col min="6" max="6" width="27.42578125" style="2" hidden="1" customWidth="1"/>
    <col min="7" max="7" width="23.28515625" style="2" customWidth="1"/>
    <col min="8" max="8" width="25.28515625" hidden="1" customWidth="1"/>
    <col min="9" max="9" width="21.28515625" style="3" customWidth="1"/>
    <col min="10" max="1025" width="8.7109375" customWidth="1"/>
  </cols>
  <sheetData>
    <row r="1" spans="1:9" x14ac:dyDescent="0.25">
      <c r="A1" s="84" t="s">
        <v>0</v>
      </c>
      <c r="B1" s="84"/>
      <c r="C1" s="84"/>
      <c r="D1" s="4" t="s">
        <v>85</v>
      </c>
      <c r="E1" s="5"/>
      <c r="F1" s="6"/>
      <c r="G1" s="7"/>
    </row>
    <row r="2" spans="1:9" x14ac:dyDescent="0.25">
      <c r="A2" s="84" t="s">
        <v>1</v>
      </c>
      <c r="B2" s="84"/>
      <c r="C2" s="84"/>
      <c r="D2" s="4" t="s">
        <v>2</v>
      </c>
      <c r="E2" s="1">
        <v>1.2882</v>
      </c>
      <c r="F2" s="6"/>
      <c r="G2" s="7"/>
    </row>
    <row r="3" spans="1:9" x14ac:dyDescent="0.25">
      <c r="A3" s="84" t="s">
        <v>3</v>
      </c>
      <c r="B3" s="84"/>
      <c r="C3" s="84"/>
      <c r="D3" s="4" t="s">
        <v>4</v>
      </c>
      <c r="E3" s="1">
        <v>1.2246999999999999</v>
      </c>
      <c r="F3" s="6"/>
      <c r="G3" s="7"/>
    </row>
    <row r="4" spans="1:9" x14ac:dyDescent="0.25">
      <c r="A4" s="84" t="s">
        <v>5</v>
      </c>
      <c r="B4" s="84"/>
      <c r="C4" s="84"/>
      <c r="D4" s="84"/>
      <c r="E4" s="84"/>
      <c r="F4" s="84"/>
      <c r="G4" s="84"/>
    </row>
    <row r="6" spans="1:9" ht="15.75" thickBot="1" x14ac:dyDescent="0.3"/>
    <row r="7" spans="1:9" x14ac:dyDescent="0.25">
      <c r="A7" s="85" t="s">
        <v>6</v>
      </c>
      <c r="B7" s="86"/>
      <c r="C7" s="86"/>
      <c r="D7" s="86"/>
      <c r="E7" s="86"/>
      <c r="F7" s="86"/>
      <c r="G7" s="86"/>
      <c r="H7" s="86"/>
      <c r="I7" s="87"/>
    </row>
    <row r="8" spans="1:9" ht="15.75" thickBot="1" x14ac:dyDescent="0.3">
      <c r="A8" s="88"/>
      <c r="B8" s="89"/>
      <c r="C8" s="89"/>
      <c r="D8" s="89"/>
      <c r="E8" s="89"/>
      <c r="F8" s="89"/>
      <c r="G8" s="89"/>
      <c r="H8" s="89"/>
      <c r="I8" s="90"/>
    </row>
    <row r="9" spans="1:9" s="13" customFormat="1" ht="45.75" thickBot="1" x14ac:dyDescent="0.3">
      <c r="A9" s="9" t="s">
        <v>7</v>
      </c>
      <c r="B9" s="10" t="s">
        <v>8</v>
      </c>
      <c r="C9" s="10" t="s">
        <v>9</v>
      </c>
      <c r="D9" s="11" t="s">
        <v>10</v>
      </c>
      <c r="E9" s="11" t="s">
        <v>11</v>
      </c>
      <c r="F9" s="11" t="s">
        <v>12</v>
      </c>
      <c r="G9" s="11" t="s">
        <v>13</v>
      </c>
      <c r="H9" s="11" t="s">
        <v>14</v>
      </c>
      <c r="I9" s="12" t="s">
        <v>15</v>
      </c>
    </row>
    <row r="10" spans="1:9" s="18" customFormat="1" x14ac:dyDescent="0.25">
      <c r="A10" s="83" t="s">
        <v>16</v>
      </c>
      <c r="B10" s="83"/>
      <c r="C10" s="14" t="s">
        <v>17</v>
      </c>
      <c r="D10" s="15"/>
      <c r="E10" s="15"/>
      <c r="F10" s="16"/>
      <c r="G10" s="16"/>
      <c r="H10" s="14"/>
      <c r="I10" s="17"/>
    </row>
    <row r="11" spans="1:9" x14ac:dyDescent="0.25">
      <c r="A11" s="19" t="s">
        <v>18</v>
      </c>
      <c r="B11" s="20" t="s">
        <v>19</v>
      </c>
      <c r="C11" s="21" t="s">
        <v>20</v>
      </c>
      <c r="D11" s="20" t="s">
        <v>21</v>
      </c>
      <c r="E11" s="20">
        <v>2.88</v>
      </c>
      <c r="F11" s="22">
        <v>612.54</v>
      </c>
      <c r="G11" s="22">
        <v>622.79999999999995</v>
      </c>
      <c r="H11" s="23">
        <f>F11*E$2*E11</f>
        <v>2272.5332006399999</v>
      </c>
      <c r="I11" s="24">
        <f>G11*E$3*E11</f>
        <v>2196.7003007999997</v>
      </c>
    </row>
    <row r="12" spans="1:9" x14ac:dyDescent="0.25">
      <c r="A12" s="76" t="s">
        <v>22</v>
      </c>
      <c r="B12" s="76"/>
      <c r="C12" s="76"/>
      <c r="D12" s="76"/>
      <c r="E12" s="76"/>
      <c r="F12" s="76"/>
      <c r="G12" s="76"/>
      <c r="H12" s="82">
        <f>SUM(H11:H11)</f>
        <v>2272.5332006399999</v>
      </c>
      <c r="I12" s="77">
        <f>SUM(I11:I11)</f>
        <v>2196.7003007999997</v>
      </c>
    </row>
    <row r="13" spans="1:9" x14ac:dyDescent="0.25">
      <c r="A13" s="76"/>
      <c r="B13" s="76"/>
      <c r="C13" s="76"/>
      <c r="D13" s="76"/>
      <c r="E13" s="76"/>
      <c r="F13" s="76"/>
      <c r="G13" s="76"/>
      <c r="H13" s="82"/>
      <c r="I13" s="77"/>
    </row>
    <row r="14" spans="1:9" s="18" customFormat="1" x14ac:dyDescent="0.25">
      <c r="A14" s="71" t="s">
        <v>23</v>
      </c>
      <c r="B14" s="71"/>
      <c r="C14" s="25" t="s">
        <v>110</v>
      </c>
      <c r="D14" s="8"/>
      <c r="E14" s="8"/>
      <c r="F14" s="26"/>
      <c r="G14" s="26"/>
      <c r="H14" s="27"/>
      <c r="I14" s="28"/>
    </row>
    <row r="15" spans="1:9" s="61" customFormat="1" x14ac:dyDescent="0.25">
      <c r="A15" s="56" t="s">
        <v>24</v>
      </c>
      <c r="B15" s="57">
        <v>100575</v>
      </c>
      <c r="C15" s="58" t="s">
        <v>86</v>
      </c>
      <c r="D15" s="59" t="s">
        <v>21</v>
      </c>
      <c r="E15" s="59">
        <f>14.6*15</f>
        <v>219</v>
      </c>
      <c r="F15" s="60">
        <v>0.08</v>
      </c>
      <c r="G15" s="60">
        <v>0.09</v>
      </c>
      <c r="H15" s="23">
        <f t="shared" ref="H15:H17" si="0">F15*E$2*E15</f>
        <v>22.569264</v>
      </c>
      <c r="I15" s="24">
        <f t="shared" ref="I15:I17" si="1">G15*E$3*E15</f>
        <v>24.138836999999999</v>
      </c>
    </row>
    <row r="16" spans="1:9" s="61" customFormat="1" ht="30" x14ac:dyDescent="0.25">
      <c r="A16" s="19" t="s">
        <v>25</v>
      </c>
      <c r="B16" s="57">
        <v>97083</v>
      </c>
      <c r="C16" s="58" t="s">
        <v>87</v>
      </c>
      <c r="D16" s="59" t="s">
        <v>21</v>
      </c>
      <c r="E16" s="59">
        <f>14.6*15</f>
        <v>219</v>
      </c>
      <c r="F16" s="60">
        <v>2.93</v>
      </c>
      <c r="G16" s="60">
        <v>3.25</v>
      </c>
      <c r="H16" s="23">
        <f t="shared" ref="H16" si="2">F16*E$2*E16</f>
        <v>826.59929399999999</v>
      </c>
      <c r="I16" s="24">
        <f t="shared" ref="I16" si="3">G16*E$3*E16</f>
        <v>871.68022499999995</v>
      </c>
    </row>
    <row r="17" spans="1:9" s="18" customFormat="1" ht="30" x14ac:dyDescent="0.25">
      <c r="A17" s="19" t="s">
        <v>26</v>
      </c>
      <c r="B17" s="57">
        <v>96624</v>
      </c>
      <c r="C17" s="58" t="s">
        <v>88</v>
      </c>
      <c r="D17" s="59" t="s">
        <v>35</v>
      </c>
      <c r="E17" s="59">
        <f>14.6*15*0.05</f>
        <v>10.950000000000001</v>
      </c>
      <c r="F17" s="60">
        <v>92.23</v>
      </c>
      <c r="G17" s="60">
        <v>95.78</v>
      </c>
      <c r="H17" s="23">
        <f t="shared" si="0"/>
        <v>1300.9770117000003</v>
      </c>
      <c r="I17" s="24">
        <f t="shared" si="1"/>
        <v>1284.4543377</v>
      </c>
    </row>
    <row r="18" spans="1:9" s="61" customFormat="1" ht="45" x14ac:dyDescent="0.25">
      <c r="A18" s="56" t="s">
        <v>27</v>
      </c>
      <c r="B18" s="57">
        <v>97094</v>
      </c>
      <c r="C18" s="58" t="s">
        <v>91</v>
      </c>
      <c r="D18" s="59" t="s">
        <v>35</v>
      </c>
      <c r="E18" s="59">
        <f>14.6*15*0.05</f>
        <v>10.950000000000001</v>
      </c>
      <c r="F18" s="60">
        <v>442.11</v>
      </c>
      <c r="G18" s="60">
        <v>444.6</v>
      </c>
      <c r="H18" s="23">
        <f t="shared" ref="H18" si="4">F18*E$2*E18</f>
        <v>6236.3108169000006</v>
      </c>
      <c r="I18" s="24">
        <f t="shared" ref="I18" si="5">G18*E$3*E18</f>
        <v>5962.2927390000004</v>
      </c>
    </row>
    <row r="19" spans="1:9" x14ac:dyDescent="0.25">
      <c r="A19" s="76" t="s">
        <v>22</v>
      </c>
      <c r="B19" s="76"/>
      <c r="C19" s="76"/>
      <c r="D19" s="76"/>
      <c r="E19" s="76"/>
      <c r="F19" s="76"/>
      <c r="G19" s="76"/>
      <c r="H19" s="82">
        <f>SUM(H15:H18)</f>
        <v>8386.4563866000008</v>
      </c>
      <c r="I19" s="77">
        <f>SUM(I15:I18)</f>
        <v>8142.5661387</v>
      </c>
    </row>
    <row r="20" spans="1:9" x14ac:dyDescent="0.25">
      <c r="A20" s="76"/>
      <c r="B20" s="76"/>
      <c r="C20" s="76"/>
      <c r="D20" s="76"/>
      <c r="E20" s="76"/>
      <c r="F20" s="76"/>
      <c r="G20" s="76"/>
      <c r="H20" s="82"/>
      <c r="I20" s="77"/>
    </row>
    <row r="21" spans="1:9" ht="33.200000000000003" customHeight="1" x14ac:dyDescent="0.25">
      <c r="A21" s="71">
        <v>3</v>
      </c>
      <c r="B21" s="71"/>
      <c r="C21" s="25" t="s">
        <v>43</v>
      </c>
      <c r="D21" s="32"/>
      <c r="E21" s="32"/>
      <c r="F21" s="22"/>
      <c r="G21" s="22"/>
      <c r="H21" s="22"/>
      <c r="I21" s="62"/>
    </row>
    <row r="22" spans="1:9" ht="30" x14ac:dyDescent="0.25">
      <c r="A22" s="33" t="s">
        <v>28</v>
      </c>
      <c r="B22" s="32">
        <v>101174</v>
      </c>
      <c r="C22" s="34" t="s">
        <v>44</v>
      </c>
      <c r="D22" s="32" t="s">
        <v>29</v>
      </c>
      <c r="E22" s="32">
        <f>4*1.5</f>
        <v>6</v>
      </c>
      <c r="F22" s="22">
        <v>76.03</v>
      </c>
      <c r="G22" s="22">
        <v>80.91</v>
      </c>
      <c r="H22" s="30">
        <f t="shared" ref="H22:H49" si="6">F22*E$2*E22</f>
        <v>587.65107599999999</v>
      </c>
      <c r="I22" s="31">
        <f t="shared" ref="I22:I49" si="7">G22*E$3*E22</f>
        <v>594.54286200000001</v>
      </c>
    </row>
    <row r="23" spans="1:9" ht="30" x14ac:dyDescent="0.25">
      <c r="A23" s="33" t="s">
        <v>30</v>
      </c>
      <c r="B23" s="32">
        <v>96527</v>
      </c>
      <c r="C23" s="34" t="s">
        <v>45</v>
      </c>
      <c r="D23" s="32" t="s">
        <v>35</v>
      </c>
      <c r="E23" s="32">
        <f>(0.2*0.35*(1+0.8+0.8+1))</f>
        <v>0.252</v>
      </c>
      <c r="F23" s="22">
        <v>114.49</v>
      </c>
      <c r="G23" s="22">
        <v>127.64</v>
      </c>
      <c r="H23" s="30">
        <f t="shared" si="6"/>
        <v>37.166476535999998</v>
      </c>
      <c r="I23" s="31">
        <f t="shared" si="7"/>
        <v>39.392818415999997</v>
      </c>
    </row>
    <row r="24" spans="1:9" ht="30" x14ac:dyDescent="0.25">
      <c r="A24" s="33" t="s">
        <v>31</v>
      </c>
      <c r="B24" s="32">
        <v>96536</v>
      </c>
      <c r="C24" s="34" t="s">
        <v>46</v>
      </c>
      <c r="D24" s="32" t="s">
        <v>21</v>
      </c>
      <c r="E24" s="32">
        <f>0.35*(1+1+0.8+0.8)*2</f>
        <v>2.5199999999999996</v>
      </c>
      <c r="F24" s="22">
        <v>68.38</v>
      </c>
      <c r="G24" s="22">
        <v>72.56</v>
      </c>
      <c r="H24" s="30">
        <f t="shared" si="6"/>
        <v>221.97953231999995</v>
      </c>
      <c r="I24" s="31">
        <f t="shared" si="7"/>
        <v>223.93786463999996</v>
      </c>
    </row>
    <row r="25" spans="1:9" ht="45" x14ac:dyDescent="0.25">
      <c r="A25" s="33" t="s">
        <v>32</v>
      </c>
      <c r="B25" s="32">
        <v>92443</v>
      </c>
      <c r="C25" s="34" t="s">
        <v>47</v>
      </c>
      <c r="D25" s="32" t="s">
        <v>21</v>
      </c>
      <c r="E25" s="32">
        <f>0.2*4*4*1.5</f>
        <v>4.8000000000000007</v>
      </c>
      <c r="F25" s="22">
        <v>40.99</v>
      </c>
      <c r="G25" s="22">
        <v>43.17</v>
      </c>
      <c r="H25" s="30">
        <f t="shared" si="6"/>
        <v>253.45592640000007</v>
      </c>
      <c r="I25" s="31">
        <f t="shared" si="7"/>
        <v>253.77743520000001</v>
      </c>
    </row>
    <row r="26" spans="1:9" ht="30" x14ac:dyDescent="0.25">
      <c r="A26" s="33" t="s">
        <v>33</v>
      </c>
      <c r="B26" s="32">
        <v>96621</v>
      </c>
      <c r="C26" s="34" t="s">
        <v>48</v>
      </c>
      <c r="D26" s="32" t="s">
        <v>35</v>
      </c>
      <c r="E26" s="32">
        <f>(0.2*(1+1+0.8+0.8)*0.05)</f>
        <v>3.5999999999999997E-2</v>
      </c>
      <c r="F26" s="22">
        <v>161.80000000000001</v>
      </c>
      <c r="G26" s="22">
        <v>173.49</v>
      </c>
      <c r="H26" s="30">
        <f t="shared" si="6"/>
        <v>7.5035073600000004</v>
      </c>
      <c r="I26" s="31">
        <f t="shared" si="7"/>
        <v>7.6490353079999984</v>
      </c>
    </row>
    <row r="27" spans="1:9" x14ac:dyDescent="0.25">
      <c r="A27" s="33" t="s">
        <v>34</v>
      </c>
      <c r="B27" s="32">
        <v>93185</v>
      </c>
      <c r="C27" s="34" t="s">
        <v>49</v>
      </c>
      <c r="D27" s="32" t="s">
        <v>29</v>
      </c>
      <c r="E27" s="32">
        <v>0.8</v>
      </c>
      <c r="F27" s="22">
        <v>57.36</v>
      </c>
      <c r="G27" s="22">
        <v>58.67</v>
      </c>
      <c r="H27" s="30">
        <f t="shared" si="6"/>
        <v>59.112921600000007</v>
      </c>
      <c r="I27" s="31">
        <f t="shared" si="7"/>
        <v>57.482519200000006</v>
      </c>
    </row>
    <row r="28" spans="1:9" ht="30" x14ac:dyDescent="0.25">
      <c r="A28" s="33" t="s">
        <v>36</v>
      </c>
      <c r="B28" s="32">
        <v>92794</v>
      </c>
      <c r="C28" s="34" t="s">
        <v>50</v>
      </c>
      <c r="D28" s="32" t="s">
        <v>51</v>
      </c>
      <c r="E28" s="32">
        <f>(4*(1+1+10.8+0.8)*0.617)+(4*1.5*4*0.617)</f>
        <v>48.372800000000005</v>
      </c>
      <c r="F28" s="22">
        <v>13.07</v>
      </c>
      <c r="G28" s="22">
        <v>13.1</v>
      </c>
      <c r="H28" s="30">
        <f t="shared" si="6"/>
        <v>814.4419013472002</v>
      </c>
      <c r="I28" s="31">
        <f t="shared" si="7"/>
        <v>776.07240289600009</v>
      </c>
    </row>
    <row r="29" spans="1:9" ht="30" x14ac:dyDescent="0.25">
      <c r="A29" s="33" t="s">
        <v>37</v>
      </c>
      <c r="B29" s="32">
        <v>92791</v>
      </c>
      <c r="C29" s="34" t="s">
        <v>52</v>
      </c>
      <c r="D29" s="32" t="s">
        <v>51</v>
      </c>
      <c r="E29" s="32">
        <f>(0.94*24*0.154)+(0.74*10*4*0.154)</f>
        <v>8.0326399999999989</v>
      </c>
      <c r="F29" s="22">
        <v>13.56</v>
      </c>
      <c r="G29" s="22">
        <v>13.79</v>
      </c>
      <c r="H29" s="30">
        <f t="shared" si="6"/>
        <v>140.31409125888001</v>
      </c>
      <c r="I29" s="31">
        <f t="shared" si="7"/>
        <v>135.66014832831993</v>
      </c>
    </row>
    <row r="30" spans="1:9" ht="30" x14ac:dyDescent="0.25">
      <c r="A30" s="33" t="s">
        <v>38</v>
      </c>
      <c r="B30" s="32">
        <v>94971</v>
      </c>
      <c r="C30" s="34" t="s">
        <v>53</v>
      </c>
      <c r="D30" s="32" t="s">
        <v>35</v>
      </c>
      <c r="E30" s="32">
        <f>(0.2*0.3*(1+1+0.8+0.8))+(1.5*0.2*0.2*4)</f>
        <v>0.45600000000000002</v>
      </c>
      <c r="F30" s="22">
        <v>350.36</v>
      </c>
      <c r="G30" s="22">
        <v>357.96</v>
      </c>
      <c r="H30" s="30">
        <f t="shared" si="6"/>
        <v>205.80819091200001</v>
      </c>
      <c r="I30" s="31">
        <f t="shared" si="7"/>
        <v>199.90748707199998</v>
      </c>
    </row>
    <row r="31" spans="1:9" ht="30" x14ac:dyDescent="0.25">
      <c r="A31" s="33" t="s">
        <v>39</v>
      </c>
      <c r="B31" s="32">
        <v>98557</v>
      </c>
      <c r="C31" s="34" t="s">
        <v>54</v>
      </c>
      <c r="D31" s="32" t="s">
        <v>21</v>
      </c>
      <c r="E31" s="32">
        <f>(0.3*(1+1+0.8+0.8)*2)</f>
        <v>2.1599999999999997</v>
      </c>
      <c r="F31" s="22">
        <v>33.32</v>
      </c>
      <c r="G31" s="22">
        <v>34.71</v>
      </c>
      <c r="H31" s="30">
        <f t="shared" si="6"/>
        <v>92.713299839999991</v>
      </c>
      <c r="I31" s="31">
        <f t="shared" si="7"/>
        <v>91.820167919999975</v>
      </c>
    </row>
    <row r="32" spans="1:9" x14ac:dyDescent="0.25">
      <c r="A32" s="33" t="s">
        <v>40</v>
      </c>
      <c r="B32" s="32" t="s">
        <v>55</v>
      </c>
      <c r="C32" s="34" t="s">
        <v>56</v>
      </c>
      <c r="D32" s="32" t="s">
        <v>29</v>
      </c>
      <c r="E32" s="32">
        <f>0.8+0.8+0.6+0.6</f>
        <v>2.8000000000000003</v>
      </c>
      <c r="F32" s="22">
        <v>347.66</v>
      </c>
      <c r="G32" s="22">
        <v>348.9</v>
      </c>
      <c r="H32" s="30">
        <f t="shared" si="6"/>
        <v>1253.9957136000003</v>
      </c>
      <c r="I32" s="31">
        <f t="shared" si="7"/>
        <v>1196.4339239999999</v>
      </c>
    </row>
    <row r="33" spans="1:9" ht="30" x14ac:dyDescent="0.25">
      <c r="A33" s="33" t="s">
        <v>41</v>
      </c>
      <c r="B33" s="32">
        <v>89508</v>
      </c>
      <c r="C33" s="34" t="s">
        <v>57</v>
      </c>
      <c r="D33" s="32" t="s">
        <v>29</v>
      </c>
      <c r="E33" s="32">
        <f>1.5</f>
        <v>1.5</v>
      </c>
      <c r="F33" s="22">
        <v>22.72</v>
      </c>
      <c r="G33" s="22">
        <v>23.5</v>
      </c>
      <c r="H33" s="30">
        <f t="shared" si="6"/>
        <v>43.901855999999995</v>
      </c>
      <c r="I33" s="31">
        <f t="shared" si="7"/>
        <v>43.170674999999996</v>
      </c>
    </row>
    <row r="34" spans="1:9" ht="60" x14ac:dyDescent="0.25">
      <c r="A34" s="33" t="s">
        <v>92</v>
      </c>
      <c r="B34" s="32">
        <v>98109</v>
      </c>
      <c r="C34" s="34" t="s">
        <v>58</v>
      </c>
      <c r="D34" s="32" t="s">
        <v>59</v>
      </c>
      <c r="E34" s="32">
        <v>1</v>
      </c>
      <c r="F34" s="22">
        <v>732.28</v>
      </c>
      <c r="G34" s="22">
        <v>789.68</v>
      </c>
      <c r="H34" s="30">
        <f t="shared" si="6"/>
        <v>943.32309599999996</v>
      </c>
      <c r="I34" s="31">
        <f t="shared" si="7"/>
        <v>967.12109599999985</v>
      </c>
    </row>
    <row r="35" spans="1:9" ht="60" x14ac:dyDescent="0.25">
      <c r="A35" s="33" t="s">
        <v>93</v>
      </c>
      <c r="B35" s="35">
        <v>87456</v>
      </c>
      <c r="C35" s="34" t="s">
        <v>60</v>
      </c>
      <c r="D35" s="32" t="s">
        <v>21</v>
      </c>
      <c r="E35" s="32">
        <f>1*1.5</f>
        <v>1.5</v>
      </c>
      <c r="F35" s="22">
        <v>72.34</v>
      </c>
      <c r="G35" s="22">
        <v>75.989999999999995</v>
      </c>
      <c r="H35" s="30">
        <f t="shared" si="6"/>
        <v>139.78258199999999</v>
      </c>
      <c r="I35" s="31">
        <f t="shared" si="7"/>
        <v>139.59742949999998</v>
      </c>
    </row>
    <row r="36" spans="1:9" ht="45" x14ac:dyDescent="0.25">
      <c r="A36" s="33" t="s">
        <v>94</v>
      </c>
      <c r="B36" s="32">
        <v>101161</v>
      </c>
      <c r="C36" s="34" t="s">
        <v>61</v>
      </c>
      <c r="D36" s="32" t="s">
        <v>21</v>
      </c>
      <c r="E36" s="32">
        <f>0.8*1.5</f>
        <v>1.2000000000000002</v>
      </c>
      <c r="F36" s="22">
        <v>168.43</v>
      </c>
      <c r="G36" s="22">
        <v>176.37</v>
      </c>
      <c r="H36" s="30">
        <f t="shared" si="6"/>
        <v>260.36583120000006</v>
      </c>
      <c r="I36" s="31">
        <f t="shared" si="7"/>
        <v>259.20040680000005</v>
      </c>
    </row>
    <row r="37" spans="1:9" ht="30" x14ac:dyDescent="0.25">
      <c r="A37" s="33" t="s">
        <v>95</v>
      </c>
      <c r="B37" s="32">
        <v>100701</v>
      </c>
      <c r="C37" s="34" t="s">
        <v>62</v>
      </c>
      <c r="D37" s="32" t="s">
        <v>21</v>
      </c>
      <c r="E37" s="32">
        <f>0.8*1.5</f>
        <v>1.2000000000000002</v>
      </c>
      <c r="F37" s="22">
        <v>407.72</v>
      </c>
      <c r="G37" s="22">
        <v>409.7</v>
      </c>
      <c r="H37" s="30">
        <f t="shared" si="6"/>
        <v>630.26988480000011</v>
      </c>
      <c r="I37" s="31">
        <f t="shared" si="7"/>
        <v>602.11150800000007</v>
      </c>
    </row>
    <row r="38" spans="1:9" ht="30" x14ac:dyDescent="0.25">
      <c r="A38" s="33" t="s">
        <v>96</v>
      </c>
      <c r="B38" s="32">
        <v>100704</v>
      </c>
      <c r="C38" s="34" t="s">
        <v>63</v>
      </c>
      <c r="D38" s="32" t="s">
        <v>59</v>
      </c>
      <c r="E38" s="32">
        <v>1</v>
      </c>
      <c r="F38" s="22">
        <v>60.16</v>
      </c>
      <c r="G38" s="22">
        <v>62.19</v>
      </c>
      <c r="H38" s="30">
        <f t="shared" si="6"/>
        <v>77.498111999999992</v>
      </c>
      <c r="I38" s="31">
        <f t="shared" si="7"/>
        <v>76.164092999999994</v>
      </c>
    </row>
    <row r="39" spans="1:9" ht="45" x14ac:dyDescent="0.25">
      <c r="A39" s="33" t="s">
        <v>97</v>
      </c>
      <c r="B39" s="32">
        <v>101963</v>
      </c>
      <c r="C39" s="34" t="s">
        <v>64</v>
      </c>
      <c r="D39" s="32" t="s">
        <v>21</v>
      </c>
      <c r="E39" s="32">
        <f>1.5*1.2</f>
        <v>1.7999999999999998</v>
      </c>
      <c r="F39" s="22">
        <v>160.26</v>
      </c>
      <c r="G39" s="22">
        <v>164.02</v>
      </c>
      <c r="H39" s="30">
        <f t="shared" si="6"/>
        <v>371.6044776</v>
      </c>
      <c r="I39" s="31">
        <f t="shared" si="7"/>
        <v>361.57552919999995</v>
      </c>
    </row>
    <row r="40" spans="1:9" ht="45" x14ac:dyDescent="0.25">
      <c r="A40" s="33" t="s">
        <v>98</v>
      </c>
      <c r="B40" s="32">
        <v>87905</v>
      </c>
      <c r="C40" s="34" t="s">
        <v>65</v>
      </c>
      <c r="D40" s="32" t="s">
        <v>21</v>
      </c>
      <c r="E40" s="32">
        <f>1*1.5*2</f>
        <v>3</v>
      </c>
      <c r="F40" s="22">
        <v>7.65</v>
      </c>
      <c r="G40" s="22">
        <v>8.39</v>
      </c>
      <c r="H40" s="30">
        <f t="shared" si="6"/>
        <v>29.56419</v>
      </c>
      <c r="I40" s="31">
        <f t="shared" si="7"/>
        <v>30.825699</v>
      </c>
    </row>
    <row r="41" spans="1:9" ht="30" x14ac:dyDescent="0.25">
      <c r="A41" s="33" t="s">
        <v>99</v>
      </c>
      <c r="B41" s="32">
        <v>87886</v>
      </c>
      <c r="C41" s="34" t="s">
        <v>66</v>
      </c>
      <c r="D41" s="32" t="s">
        <v>21</v>
      </c>
      <c r="E41" s="32">
        <f>1.8</f>
        <v>1.8</v>
      </c>
      <c r="F41" s="22">
        <v>18.27</v>
      </c>
      <c r="G41" s="22">
        <v>19.510000000000002</v>
      </c>
      <c r="H41" s="30">
        <f t="shared" si="6"/>
        <v>42.363745199999997</v>
      </c>
      <c r="I41" s="31">
        <f t="shared" si="7"/>
        <v>43.0090146</v>
      </c>
    </row>
    <row r="42" spans="1:9" ht="45" x14ac:dyDescent="0.25">
      <c r="A42" s="33" t="s">
        <v>100</v>
      </c>
      <c r="B42" s="32">
        <v>87777</v>
      </c>
      <c r="C42" s="34" t="s">
        <v>67</v>
      </c>
      <c r="D42" s="32" t="s">
        <v>21</v>
      </c>
      <c r="E42" s="32">
        <v>3</v>
      </c>
      <c r="F42" s="22">
        <v>52.47</v>
      </c>
      <c r="G42" s="22">
        <v>57.08</v>
      </c>
      <c r="H42" s="30">
        <f t="shared" si="6"/>
        <v>202.77556199999998</v>
      </c>
      <c r="I42" s="31">
        <f t="shared" si="7"/>
        <v>209.71762799999999</v>
      </c>
    </row>
    <row r="43" spans="1:9" ht="45" x14ac:dyDescent="0.25">
      <c r="A43" s="33" t="s">
        <v>101</v>
      </c>
      <c r="B43" s="32">
        <v>92565</v>
      </c>
      <c r="C43" s="34" t="s">
        <v>68</v>
      </c>
      <c r="D43" s="32" t="s">
        <v>21</v>
      </c>
      <c r="E43" s="32">
        <v>1.8</v>
      </c>
      <c r="F43" s="22">
        <v>34.85</v>
      </c>
      <c r="G43" s="22">
        <v>36.21</v>
      </c>
      <c r="H43" s="30">
        <f t="shared" si="6"/>
        <v>80.808786000000012</v>
      </c>
      <c r="I43" s="31">
        <f t="shared" si="7"/>
        <v>79.823496599999999</v>
      </c>
    </row>
    <row r="44" spans="1:9" ht="30" x14ac:dyDescent="0.25">
      <c r="A44" s="33" t="s">
        <v>102</v>
      </c>
      <c r="B44" s="32">
        <v>94189</v>
      </c>
      <c r="C44" s="34" t="s">
        <v>69</v>
      </c>
      <c r="D44" s="32" t="s">
        <v>21</v>
      </c>
      <c r="E44" s="32">
        <v>1.8</v>
      </c>
      <c r="F44" s="22">
        <v>29.61</v>
      </c>
      <c r="G44" s="22">
        <v>30.16</v>
      </c>
      <c r="H44" s="30">
        <f t="shared" si="6"/>
        <v>68.658483600000011</v>
      </c>
      <c r="I44" s="31">
        <f t="shared" si="7"/>
        <v>66.486513599999995</v>
      </c>
    </row>
    <row r="45" spans="1:9" ht="45" x14ac:dyDescent="0.25">
      <c r="A45" s="33" t="s">
        <v>103</v>
      </c>
      <c r="B45" s="32">
        <v>94993</v>
      </c>
      <c r="C45" s="34" t="s">
        <v>70</v>
      </c>
      <c r="D45" s="32" t="s">
        <v>21</v>
      </c>
      <c r="E45" s="32">
        <f>(1+0.8+0.8)*1</f>
        <v>2.6</v>
      </c>
      <c r="F45" s="22">
        <v>82.08</v>
      </c>
      <c r="G45" s="22">
        <v>83.33</v>
      </c>
      <c r="H45" s="30">
        <f t="shared" si="6"/>
        <v>274.91218559999999</v>
      </c>
      <c r="I45" s="31">
        <f t="shared" si="7"/>
        <v>265.34105260000001</v>
      </c>
    </row>
    <row r="46" spans="1:9" ht="30" x14ac:dyDescent="0.25">
      <c r="A46" s="33" t="s">
        <v>104</v>
      </c>
      <c r="B46" s="32">
        <v>102491</v>
      </c>
      <c r="C46" s="34" t="s">
        <v>71</v>
      </c>
      <c r="D46" s="32" t="s">
        <v>21</v>
      </c>
      <c r="E46" s="32">
        <v>2.6</v>
      </c>
      <c r="F46" s="22">
        <v>17.760000000000002</v>
      </c>
      <c r="G46" s="22">
        <v>18.850000000000001</v>
      </c>
      <c r="H46" s="30">
        <f t="shared" si="6"/>
        <v>59.483923200000014</v>
      </c>
      <c r="I46" s="31">
        <f t="shared" si="7"/>
        <v>60.022547000000003</v>
      </c>
    </row>
    <row r="47" spans="1:9" ht="30" x14ac:dyDescent="0.25">
      <c r="A47" s="33" t="s">
        <v>105</v>
      </c>
      <c r="B47" s="32">
        <v>88415</v>
      </c>
      <c r="C47" s="34" t="s">
        <v>72</v>
      </c>
      <c r="D47" s="32" t="s">
        <v>21</v>
      </c>
      <c r="E47" s="32">
        <v>1.8</v>
      </c>
      <c r="F47" s="22">
        <v>2.99</v>
      </c>
      <c r="G47" s="22">
        <v>3.18</v>
      </c>
      <c r="H47" s="30">
        <f t="shared" si="6"/>
        <v>6.9330924000000005</v>
      </c>
      <c r="I47" s="31">
        <f t="shared" si="7"/>
        <v>7.0101827999999999</v>
      </c>
    </row>
    <row r="48" spans="1:9" ht="30" x14ac:dyDescent="0.25">
      <c r="A48" s="33" t="s">
        <v>106</v>
      </c>
      <c r="B48" s="32">
        <v>95626</v>
      </c>
      <c r="C48" s="34" t="s">
        <v>73</v>
      </c>
      <c r="D48" s="32" t="s">
        <v>21</v>
      </c>
      <c r="E48" s="32">
        <v>1.8</v>
      </c>
      <c r="F48" s="22">
        <v>15.47</v>
      </c>
      <c r="G48" s="22">
        <v>16.7</v>
      </c>
      <c r="H48" s="30">
        <f t="shared" si="6"/>
        <v>35.871217200000004</v>
      </c>
      <c r="I48" s="31">
        <f t="shared" si="7"/>
        <v>36.814481999999998</v>
      </c>
    </row>
    <row r="49" spans="1:9" ht="45" x14ac:dyDescent="0.25">
      <c r="A49" s="33" t="s">
        <v>107</v>
      </c>
      <c r="B49" s="32">
        <v>101883</v>
      </c>
      <c r="C49" s="34" t="s">
        <v>74</v>
      </c>
      <c r="D49" s="32" t="s">
        <v>59</v>
      </c>
      <c r="E49" s="32">
        <v>1</v>
      </c>
      <c r="F49" s="22">
        <v>802.65</v>
      </c>
      <c r="G49" s="22">
        <v>805.57</v>
      </c>
      <c r="H49" s="30">
        <f t="shared" si="6"/>
        <v>1033.9737299999999</v>
      </c>
      <c r="I49" s="31">
        <f t="shared" si="7"/>
        <v>986.58157900000003</v>
      </c>
    </row>
    <row r="50" spans="1:9" x14ac:dyDescent="0.25">
      <c r="A50" s="76" t="s">
        <v>22</v>
      </c>
      <c r="B50" s="76"/>
      <c r="C50" s="76"/>
      <c r="D50" s="76"/>
      <c r="E50" s="76"/>
      <c r="F50" s="76"/>
      <c r="G50" s="76"/>
      <c r="H50" s="77">
        <f>SUM(H21:H49)</f>
        <v>7976.2333919740795</v>
      </c>
      <c r="I50" s="77">
        <f>SUM(I21:I49)</f>
        <v>7811.2495976803184</v>
      </c>
    </row>
    <row r="51" spans="1:9" x14ac:dyDescent="0.25">
      <c r="A51" s="76"/>
      <c r="B51" s="76"/>
      <c r="C51" s="76"/>
      <c r="D51" s="76"/>
      <c r="E51" s="76"/>
      <c r="F51" s="76"/>
      <c r="G51" s="76"/>
      <c r="H51" s="77"/>
      <c r="I51" s="77"/>
    </row>
    <row r="52" spans="1:9" x14ac:dyDescent="0.25">
      <c r="A52" s="76" t="s">
        <v>75</v>
      </c>
      <c r="B52" s="76"/>
      <c r="C52" s="76"/>
      <c r="D52" s="76"/>
      <c r="E52" s="76"/>
      <c r="F52" s="76"/>
      <c r="G52" s="76"/>
      <c r="H52" s="77">
        <f>H12+H19+H50</f>
        <v>18635.222979214079</v>
      </c>
      <c r="I52" s="80">
        <f>I12+I19+I50</f>
        <v>18150.516037180318</v>
      </c>
    </row>
    <row r="53" spans="1:9" ht="15.75" thickBot="1" x14ac:dyDescent="0.3">
      <c r="A53" s="78"/>
      <c r="B53" s="78"/>
      <c r="C53" s="78"/>
      <c r="D53" s="78"/>
      <c r="E53" s="78"/>
      <c r="F53" s="78"/>
      <c r="G53" s="78"/>
      <c r="H53" s="79"/>
      <c r="I53" s="81"/>
    </row>
    <row r="56" spans="1:9" ht="15.75" thickBot="1" x14ac:dyDescent="0.3">
      <c r="A56" s="72" t="s">
        <v>109</v>
      </c>
      <c r="B56" s="72"/>
      <c r="C56" s="72"/>
    </row>
    <row r="57" spans="1:9" x14ac:dyDescent="0.25">
      <c r="A57" s="73" t="s">
        <v>82</v>
      </c>
      <c r="B57" s="73"/>
      <c r="C57" s="73"/>
      <c r="D57" s="74" t="s">
        <v>108</v>
      </c>
      <c r="E57" s="74"/>
      <c r="F57" s="74"/>
      <c r="G57" s="74"/>
      <c r="H57" s="74"/>
      <c r="I57" s="74"/>
    </row>
    <row r="58" spans="1:9" x14ac:dyDescent="0.25">
      <c r="A58" s="73" t="s">
        <v>83</v>
      </c>
      <c r="B58" s="73"/>
      <c r="C58" s="73"/>
      <c r="D58" s="75" t="s">
        <v>84</v>
      </c>
      <c r="E58" s="75"/>
      <c r="F58" s="75"/>
      <c r="G58" s="75"/>
      <c r="H58" s="75"/>
      <c r="I58" s="75"/>
    </row>
  </sheetData>
  <mergeCells count="25">
    <mergeCell ref="A1:C1"/>
    <mergeCell ref="A2:C2"/>
    <mergeCell ref="A3:C3"/>
    <mergeCell ref="A4:G4"/>
    <mergeCell ref="A7:I8"/>
    <mergeCell ref="A19:G20"/>
    <mergeCell ref="H19:H20"/>
    <mergeCell ref="I19:I20"/>
    <mergeCell ref="A10:B10"/>
    <mergeCell ref="A12:G13"/>
    <mergeCell ref="H12:H13"/>
    <mergeCell ref="I12:I13"/>
    <mergeCell ref="A14:B14"/>
    <mergeCell ref="A21:B21"/>
    <mergeCell ref="A56:C56"/>
    <mergeCell ref="A57:C57"/>
    <mergeCell ref="A58:C58"/>
    <mergeCell ref="D57:I57"/>
    <mergeCell ref="D58:I58"/>
    <mergeCell ref="A50:G51"/>
    <mergeCell ref="H50:H51"/>
    <mergeCell ref="I50:I51"/>
    <mergeCell ref="A52:G53"/>
    <mergeCell ref="H52:H53"/>
    <mergeCell ref="I52:I53"/>
  </mergeCells>
  <phoneticPr fontId="5" type="noConversion"/>
  <printOptions horizontalCentered="1"/>
  <pageMargins left="0.51181102362204722" right="0.51181102362204722" top="1.8110236220472442" bottom="0.39370078740157483" header="0.51181102362204722" footer="0"/>
  <pageSetup paperSize="9" scale="50" firstPageNumber="0" orientation="portrait" verticalDpi="3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zoomScaleNormal="100" workbookViewId="0">
      <selection activeCell="F17" sqref="F17"/>
    </sheetView>
  </sheetViews>
  <sheetFormatPr defaultRowHeight="15" x14ac:dyDescent="0.25"/>
  <cols>
    <col min="1" max="1" width="5.85546875" customWidth="1"/>
    <col min="2" max="2" width="44.7109375" customWidth="1"/>
    <col min="3" max="3" width="13.85546875" style="3" customWidth="1"/>
    <col min="4" max="4" width="14.42578125" style="1" customWidth="1"/>
    <col min="5" max="5" width="9.140625" style="37" customWidth="1"/>
    <col min="6" max="6" width="16.28515625" style="37" customWidth="1"/>
    <col min="7" max="7" width="14.42578125" style="1" customWidth="1"/>
    <col min="8" max="1026" width="8.7109375" customWidth="1"/>
  </cols>
  <sheetData>
    <row r="1" spans="1:7" x14ac:dyDescent="0.25">
      <c r="A1" t="str">
        <f>'P.O.'!A1</f>
        <v>NOME DO EMPREENDIMENTO = MELHORIAS UBS RECANTO MARAVILHA</v>
      </c>
    </row>
    <row r="2" spans="1:7" x14ac:dyDescent="0.25">
      <c r="A2" t="str">
        <f>'P.O.'!A2</f>
        <v>LOCAL = RUA VENEZUELA</v>
      </c>
    </row>
    <row r="3" spans="1:7" x14ac:dyDescent="0.25">
      <c r="A3" t="str">
        <f>'P.O.'!A3</f>
        <v>BAIRRO = RECANTO MARAVILHA II</v>
      </c>
    </row>
    <row r="4" spans="1:7" x14ac:dyDescent="0.25">
      <c r="A4" t="str">
        <f>'P.O.'!A4</f>
        <v>CIDADE = BOITUVA S.P.</v>
      </c>
    </row>
    <row r="5" spans="1:7" x14ac:dyDescent="0.25">
      <c r="A5" t="str">
        <f>'P.O.'!D1</f>
        <v>BASE DE ORÇAMENTO = SINAPI 07/2021 - CDHU 182</v>
      </c>
    </row>
    <row r="6" spans="1:7" x14ac:dyDescent="0.25">
      <c r="A6" t="str">
        <f>'P.O.'!D3</f>
        <v>BDI NÃO DESONERADO = 22,47%</v>
      </c>
    </row>
    <row r="8" spans="1:7" ht="15.75" thickBot="1" x14ac:dyDescent="0.3">
      <c r="A8" s="91" t="s">
        <v>76</v>
      </c>
      <c r="B8" s="91"/>
      <c r="C8" s="91"/>
      <c r="D8" s="91"/>
      <c r="E8" s="91"/>
      <c r="F8" s="91"/>
      <c r="G8" s="91"/>
    </row>
    <row r="9" spans="1:7" ht="15.75" thickBot="1" x14ac:dyDescent="0.3">
      <c r="A9" s="91"/>
      <c r="B9" s="91"/>
      <c r="C9" s="91"/>
      <c r="D9" s="91"/>
      <c r="E9" s="91"/>
      <c r="F9" s="91"/>
      <c r="G9" s="91"/>
    </row>
    <row r="10" spans="1:7" ht="15.75" thickBot="1" x14ac:dyDescent="0.3">
      <c r="A10" s="38" t="s">
        <v>7</v>
      </c>
      <c r="B10" s="39" t="s">
        <v>9</v>
      </c>
      <c r="C10" s="40" t="s">
        <v>77</v>
      </c>
      <c r="D10" s="41" t="s">
        <v>111</v>
      </c>
      <c r="E10" s="42" t="s">
        <v>78</v>
      </c>
      <c r="F10" s="63" t="s">
        <v>90</v>
      </c>
      <c r="G10" s="43" t="s">
        <v>89</v>
      </c>
    </row>
    <row r="11" spans="1:7" x14ac:dyDescent="0.25">
      <c r="A11" s="44" t="str">
        <f>'P.O.'!A10</f>
        <v>1.</v>
      </c>
      <c r="B11" s="45" t="str">
        <f>'P.O.'!C10</f>
        <v>SERVIÇOS PRELIMINARES</v>
      </c>
      <c r="C11" s="46">
        <f>'P.O.'!I12</f>
        <v>2196.7003007999997</v>
      </c>
      <c r="D11" s="64">
        <f>C11</f>
        <v>2196.7003007999997</v>
      </c>
      <c r="E11" s="47">
        <v>1</v>
      </c>
      <c r="F11" s="67">
        <f>D11</f>
        <v>2196.7003007999997</v>
      </c>
      <c r="G11" s="68">
        <f>E11</f>
        <v>1</v>
      </c>
    </row>
    <row r="12" spans="1:7" x14ac:dyDescent="0.25">
      <c r="A12" s="29" t="str">
        <f>'P.O.'!A14</f>
        <v>2.</v>
      </c>
      <c r="B12" s="36" t="str">
        <f>'P.O.'!C14</f>
        <v>PISO PARA ACADEMIA</v>
      </c>
      <c r="C12" s="48">
        <f>'P.O.'!I19</f>
        <v>8142.5661387</v>
      </c>
      <c r="D12" s="64">
        <f>'P.O.'!I15+'P.O.'!I16+'P.O.'!I17+'P.O.'!I18</f>
        <v>8142.5661387</v>
      </c>
      <c r="E12" s="47">
        <v>1</v>
      </c>
      <c r="F12" s="67">
        <f>C12</f>
        <v>8142.5661387</v>
      </c>
      <c r="G12" s="68">
        <v>1</v>
      </c>
    </row>
    <row r="13" spans="1:7" ht="15.75" thickBot="1" x14ac:dyDescent="0.3">
      <c r="A13" s="29" t="s">
        <v>42</v>
      </c>
      <c r="B13" s="36" t="str">
        <f>'P.O.'!C21</f>
        <v>ABRIGO DO GERADOR- NOVO (1,00 x 0,80 x 1,50 m)</v>
      </c>
      <c r="C13" s="48">
        <f>'P.O.'!I50</f>
        <v>7811.2495976803184</v>
      </c>
      <c r="D13" s="64">
        <v>0</v>
      </c>
      <c r="E13" s="47">
        <v>1</v>
      </c>
      <c r="F13" s="67">
        <f>C13</f>
        <v>7811.2495976803184</v>
      </c>
      <c r="G13" s="68">
        <v>1</v>
      </c>
    </row>
    <row r="14" spans="1:7" x14ac:dyDescent="0.25">
      <c r="A14" s="92" t="s">
        <v>79</v>
      </c>
      <c r="B14" s="92"/>
      <c r="C14" s="49">
        <f t="shared" ref="C14:G14" si="0">SUM(C11:C13)</f>
        <v>18150.516037180318</v>
      </c>
      <c r="D14" s="65">
        <f t="shared" si="0"/>
        <v>10339.266439499999</v>
      </c>
      <c r="E14" s="50">
        <v>1</v>
      </c>
      <c r="F14" s="94">
        <f t="shared" si="0"/>
        <v>18150.516037180318</v>
      </c>
      <c r="G14" s="96">
        <v>1</v>
      </c>
    </row>
    <row r="15" spans="1:7" ht="15.75" thickBot="1" x14ac:dyDescent="0.3">
      <c r="A15" s="93" t="s">
        <v>80</v>
      </c>
      <c r="B15" s="93"/>
      <c r="C15" s="51">
        <f>C14</f>
        <v>18150.516037180318</v>
      </c>
      <c r="D15" s="70">
        <f>D14</f>
        <v>10339.266439499999</v>
      </c>
      <c r="E15" s="52">
        <f>E14</f>
        <v>1</v>
      </c>
      <c r="F15" s="95"/>
      <c r="G15" s="97"/>
    </row>
    <row r="16" spans="1:7" ht="15.75" thickBot="1" x14ac:dyDescent="0.3">
      <c r="A16" s="98" t="s">
        <v>81</v>
      </c>
      <c r="B16" s="99"/>
      <c r="C16" s="99"/>
      <c r="D16" s="99"/>
      <c r="E16" s="99"/>
      <c r="F16" s="66">
        <f>F14</f>
        <v>18150.516037180318</v>
      </c>
      <c r="G16" s="69">
        <f>C14/F14</f>
        <v>1</v>
      </c>
    </row>
    <row r="19" spans="2:7" ht="15.75" thickBot="1" x14ac:dyDescent="0.3">
      <c r="B19" s="53"/>
      <c r="C19" s="1"/>
      <c r="D19" s="54"/>
      <c r="E19" s="55"/>
      <c r="F19" s="55"/>
      <c r="G19" s="54"/>
    </row>
    <row r="20" spans="2:7" x14ac:dyDescent="0.25">
      <c r="B20" s="1" t="s">
        <v>82</v>
      </c>
      <c r="C20" s="1"/>
      <c r="D20" s="74" t="s">
        <v>108</v>
      </c>
      <c r="E20" s="74"/>
      <c r="F20" s="74"/>
      <c r="G20" s="74"/>
    </row>
    <row r="21" spans="2:7" x14ac:dyDescent="0.25">
      <c r="B21" s="1" t="s">
        <v>83</v>
      </c>
      <c r="C21" s="1"/>
      <c r="D21" s="75" t="s">
        <v>84</v>
      </c>
      <c r="E21" s="75"/>
      <c r="F21" s="75"/>
      <c r="G21" s="75"/>
    </row>
    <row r="22" spans="2:7" x14ac:dyDescent="0.25">
      <c r="C22" s="1"/>
      <c r="E22" s="2"/>
      <c r="F22" s="2"/>
    </row>
  </sheetData>
  <mergeCells count="8">
    <mergeCell ref="D21:G21"/>
    <mergeCell ref="A8:G9"/>
    <mergeCell ref="A14:B14"/>
    <mergeCell ref="A15:B15"/>
    <mergeCell ref="D20:G20"/>
    <mergeCell ref="F14:F15"/>
    <mergeCell ref="G14:G15"/>
    <mergeCell ref="A16:E16"/>
  </mergeCells>
  <pageMargins left="0.51181102362204722" right="0.51181102362204722" top="1.4173228346456694" bottom="0.78740157480314965" header="0.51181102362204722" footer="0.51181102362204722"/>
  <pageSetup paperSize="9" scale="75" firstPageNumber="0" orientation="landscape" verticalDpi="3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P.O.</vt:lpstr>
      <vt:lpstr>CRONOGRAMA</vt:lpstr>
      <vt:lpstr>P.O.!Area_de_impressao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userpart</dc:creator>
  <dc:description/>
  <cp:lastModifiedBy>usuario</cp:lastModifiedBy>
  <cp:revision>2</cp:revision>
  <cp:lastPrinted>2021-11-12T13:03:04Z</cp:lastPrinted>
  <dcterms:created xsi:type="dcterms:W3CDTF">2020-03-27T16:55:49Z</dcterms:created>
  <dcterms:modified xsi:type="dcterms:W3CDTF">2021-11-22T15:05:44Z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