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60" windowHeight="7455" activeTab="0"/>
  </bookViews>
  <sheets>
    <sheet name="bdi no unit" sheetId="1" r:id="rId1"/>
  </sheets>
  <definedNames>
    <definedName name="_xlnm.Print_Area" localSheetId="0">'bdi no unit'!$A:$H</definedName>
    <definedName name="_xlnm.Print_Titles" localSheetId="0">'bdi no unit'!$1:$12</definedName>
  </definedNames>
  <calcPr fullCalcOnLoad="1"/>
</workbook>
</file>

<file path=xl/sharedStrings.xml><?xml version="1.0" encoding="utf-8"?>
<sst xmlns="http://schemas.openxmlformats.org/spreadsheetml/2006/main" count="1246" uniqueCount="833">
  <si>
    <t>1194</t>
  </si>
  <si>
    <t>CASA DA JUVENTUDE - COWORKING</t>
  </si>
  <si>
    <t>1194.01</t>
  </si>
  <si>
    <t>SERVIÇOS PRELIMINARES</t>
  </si>
  <si>
    <t>1194.01.01</t>
  </si>
  <si>
    <t>LOCAÇÃO DA OBRA</t>
  </si>
  <si>
    <t>1194.01.01.01</t>
  </si>
  <si>
    <t>02.10.020</t>
  </si>
  <si>
    <t>Locação de obra de edificação</t>
  </si>
  <si>
    <t>M2</t>
  </si>
  <si>
    <t>1194.02</t>
  </si>
  <si>
    <t>FUNDAÇÕES</t>
  </si>
  <si>
    <t>1194.02.01</t>
  </si>
  <si>
    <t>ESTRUTURA DE CONCRETO - ESTACAS</t>
  </si>
  <si>
    <t>1194.02.01.01</t>
  </si>
  <si>
    <t>12.05.030</t>
  </si>
  <si>
    <t>Estaca escavada mecanicamente, diâmetro de 30 cm até 30 t</t>
  </si>
  <si>
    <t>M</t>
  </si>
  <si>
    <t>1194.02.02</t>
  </si>
  <si>
    <t>ESTRUTURA DE CONCRETO - BLOCOS DE FUNDAÇÃO</t>
  </si>
  <si>
    <t>1194.02.02.01</t>
  </si>
  <si>
    <t>11.01.160</t>
  </si>
  <si>
    <t>Concreto usinado, fck = 30 MPa</t>
  </si>
  <si>
    <t>M3</t>
  </si>
  <si>
    <t>1194.02.02.02</t>
  </si>
  <si>
    <t>11.16.040</t>
  </si>
  <si>
    <t>Lançamento e adensamento de concreto ou massa em fundação</t>
  </si>
  <si>
    <t>1194.02.02.03</t>
  </si>
  <si>
    <t>09.01.020</t>
  </si>
  <si>
    <t>Forma em madeira comum para fundação</t>
  </si>
  <si>
    <t>1194.02.02.04</t>
  </si>
  <si>
    <t>10.01.040</t>
  </si>
  <si>
    <t>Armadura em barra de aço CA-50 (A ou B) fyk = 500 MPa</t>
  </si>
  <si>
    <t>KG</t>
  </si>
  <si>
    <t>1194.02.03</t>
  </si>
  <si>
    <t>ALVENARIA DE EMBASAMENTO - FUNDAÇÃO</t>
  </si>
  <si>
    <t>1194.02.03.01</t>
  </si>
  <si>
    <t>14.05.050</t>
  </si>
  <si>
    <t>Alvenaria de bloco cerâmico estrutural, uso revestido, de 14 cm</t>
  </si>
  <si>
    <t>1194.02.03.02</t>
  </si>
  <si>
    <t>17.02.020</t>
  </si>
  <si>
    <t>Chapisco</t>
  </si>
  <si>
    <t>1194.02.03.03</t>
  </si>
  <si>
    <t>32.17.010</t>
  </si>
  <si>
    <t>Impermeabilização em argamassa impermeável com aditivo hidrófugo</t>
  </si>
  <si>
    <t>1194.02.03.04</t>
  </si>
  <si>
    <t>06.02.020</t>
  </si>
  <si>
    <t>Escavação manual em solo de 1ª e 2ª categoria em vala ou cava até 1,5 m</t>
  </si>
  <si>
    <t>1194.02.03.05</t>
  </si>
  <si>
    <t>07.11.020</t>
  </si>
  <si>
    <t>Reaterro compactado mecanizado de vala ou cava com compactador</t>
  </si>
  <si>
    <t>1194.02.03.06</t>
  </si>
  <si>
    <t>05.07.040</t>
  </si>
  <si>
    <t>Remoção de entulho separado de obra com caçamba metálica - terra, alvenaria, concreto, argamassa, madeira, papel, plástico ou metal</t>
  </si>
  <si>
    <t>1194.03</t>
  </si>
  <si>
    <t>SUPER ESTRUTURA DE CONCRETO ARMADO</t>
  </si>
  <si>
    <t>1194.03.01</t>
  </si>
  <si>
    <t>ESTRUTURA DE CONCRETO - PILARES, VIGAS E BALDRAMES</t>
  </si>
  <si>
    <t>1194.03.01.01</t>
  </si>
  <si>
    <t>1194.03.01.02</t>
  </si>
  <si>
    <t>11.16.060</t>
  </si>
  <si>
    <t>Lançamento e adensamento de concreto ou massa em estrutura</t>
  </si>
  <si>
    <t>1194.03.01.03</t>
  </si>
  <si>
    <t>1194.03.01.04</t>
  </si>
  <si>
    <t>09.02.040</t>
  </si>
  <si>
    <t>Forma plana em compensado para estrutura aparente</t>
  </si>
  <si>
    <t>1194.03.01.05</t>
  </si>
  <si>
    <t>1194.03.01.06</t>
  </si>
  <si>
    <t>10.01.060</t>
  </si>
  <si>
    <t>Armadura em barra de aço CA-60 (A ou B) fyk = 600 MPa</t>
  </si>
  <si>
    <t>1194.04</t>
  </si>
  <si>
    <t>ALVENARIA</t>
  </si>
  <si>
    <t>1194.04.01</t>
  </si>
  <si>
    <t>ALVENARIA ESTRUTURAL COM BLOCO CERÂMICO APARENTE</t>
  </si>
  <si>
    <t>1194.04.01.01</t>
  </si>
  <si>
    <t>1194.04.01.02</t>
  </si>
  <si>
    <t>14.20.010</t>
  </si>
  <si>
    <t>Vergas, contravergas e pilaretes de concreto armado</t>
  </si>
  <si>
    <t>1194.04.02</t>
  </si>
  <si>
    <t>ALVENARIA DE VEDAÇÃO</t>
  </si>
  <si>
    <t>1194.04.02.01</t>
  </si>
  <si>
    <t>14.04.200</t>
  </si>
  <si>
    <t>Alvenaria de bloco cerâmico de vedação, uso revestido, de 9 cm</t>
  </si>
  <si>
    <t>1194.05</t>
  </si>
  <si>
    <t>LAJES</t>
  </si>
  <si>
    <t>1194.05.01</t>
  </si>
  <si>
    <t>ESTRUTURA DE CONCRETO - LAJES PRÉ-MOLDADAS</t>
  </si>
  <si>
    <t>1194.05.01.01</t>
  </si>
  <si>
    <t>13.01.150</t>
  </si>
  <si>
    <t>Laje pré-fabricada mista vigota treliçada/lajota cerâmica - LT 16 (12+4) e capa com concreto de 25 MPa</t>
  </si>
  <si>
    <t>1194.05.02</t>
  </si>
  <si>
    <t>LAJES MACIÇAS</t>
  </si>
  <si>
    <t>1194.05.02.01</t>
  </si>
  <si>
    <t>1194.05.02.02</t>
  </si>
  <si>
    <t>1194.05.02.03</t>
  </si>
  <si>
    <t>1194.05.02.04</t>
  </si>
  <si>
    <t>1194.06</t>
  </si>
  <si>
    <t>COBERTURA</t>
  </si>
  <si>
    <t>1194.06.01</t>
  </si>
  <si>
    <t>TELHAMENTO</t>
  </si>
  <si>
    <t>1194.06.01.01</t>
  </si>
  <si>
    <t>16.13.130</t>
  </si>
  <si>
    <t>Telhamento em chapa de aço com pintura poliéster, tipo sanduíche, espessura de 0,50 mm, com poliestireno expandido</t>
  </si>
  <si>
    <t>1194.06.01.02</t>
  </si>
  <si>
    <t>16.12.040</t>
  </si>
  <si>
    <t>Telhamento em chapa de aço pré-pintada com epóxi e poliéster, perfil ondulado calandrado, com espessura de 0,80 mm</t>
  </si>
  <si>
    <t>1194.06.02</t>
  </si>
  <si>
    <t>RUFOS E CALHAS</t>
  </si>
  <si>
    <t>1194.06.02.01</t>
  </si>
  <si>
    <t>16.33.022</t>
  </si>
  <si>
    <t>Calha, rufo, afins em chapa galvanizada nº 24 - corte 0,33 m</t>
  </si>
  <si>
    <t>1194.07</t>
  </si>
  <si>
    <t>REVESTIMENTOS</t>
  </si>
  <si>
    <t>1194.07.01</t>
  </si>
  <si>
    <t>INTERNO</t>
  </si>
  <si>
    <t>1194.07.01.01</t>
  </si>
  <si>
    <t>1194.07.01.02</t>
  </si>
  <si>
    <t>17.02.120</t>
  </si>
  <si>
    <t>Emboço comum</t>
  </si>
  <si>
    <t>1194.07.01.03</t>
  </si>
  <si>
    <t>17.02.220</t>
  </si>
  <si>
    <t>Reboco</t>
  </si>
  <si>
    <t>1194.07.01.04</t>
  </si>
  <si>
    <t>18.11.045</t>
  </si>
  <si>
    <t>Azulejo 30x40 junta a prumo com argamassa e rejuntamento</t>
  </si>
  <si>
    <t>1194.08</t>
  </si>
  <si>
    <t>PISO</t>
  </si>
  <si>
    <t>1194.08.01</t>
  </si>
  <si>
    <t>1194.08.01.01</t>
  </si>
  <si>
    <t>CONTRAPISO</t>
  </si>
  <si>
    <t>1194.08.01.01.01</t>
  </si>
  <si>
    <t>10.02.020</t>
  </si>
  <si>
    <t>Armadura em tela soldada de aço</t>
  </si>
  <si>
    <t>1194.08.01.01.02</t>
  </si>
  <si>
    <t>11.18.040</t>
  </si>
  <si>
    <t>Lastro de pedra britada</t>
  </si>
  <si>
    <t>1194.08.01.01.03</t>
  </si>
  <si>
    <t>11.04.040</t>
  </si>
  <si>
    <t>Concreto não estrutural executado no local, mínimo 200 kg cimento / m³</t>
  </si>
  <si>
    <t>1194.08.01.01.04</t>
  </si>
  <si>
    <t>11.16.020</t>
  </si>
  <si>
    <t>Lançamento, espalhamento e adensamento de concreto ou massa em lastro e/ou enchimento</t>
  </si>
  <si>
    <t>1194.08.01.01.05</t>
  </si>
  <si>
    <t>11.18.060</t>
  </si>
  <si>
    <t>Lona plástica</t>
  </si>
  <si>
    <t>1194.08.01.02</t>
  </si>
  <si>
    <t>ACABAMENTO DE PISO</t>
  </si>
  <si>
    <t>1194.08.01.02.01</t>
  </si>
  <si>
    <t>18.06.142</t>
  </si>
  <si>
    <t>Placa cerâmica esmaltada antiderrapante PEI-5 para área interna com saída para o exterior, grupo de absorção BIIa, resistência química A, assentado com argamassa colante industrializada</t>
  </si>
  <si>
    <t>1194.08.01.02.02</t>
  </si>
  <si>
    <t>18.06.143</t>
  </si>
  <si>
    <t>Rodapé em placa cerâmica esmaltada antiderrapante PEI-5 para área interna com saída para o exterior, grupo de absorção BIIa, resistência química A, assentado com argamassa colante industrializada</t>
  </si>
  <si>
    <t>1194.08.01.02.03</t>
  </si>
  <si>
    <t>17.10.020</t>
  </si>
  <si>
    <t>Piso em granilite moldado no local</t>
  </si>
  <si>
    <t>1194.08.01.02.04</t>
  </si>
  <si>
    <t>17.10.200</t>
  </si>
  <si>
    <t>Rodapé qualquer em granilite moldado no local até 10 cm</t>
  </si>
  <si>
    <t>1194.08.01.02.05</t>
  </si>
  <si>
    <t>17.40.150</t>
  </si>
  <si>
    <t>Resina acrílica para piso de granilite</t>
  </si>
  <si>
    <t>1194.08.01.02.06</t>
  </si>
  <si>
    <t>32.07.040</t>
  </si>
  <si>
    <t>Junta plástica de 3/4´ x 1/8´</t>
  </si>
  <si>
    <t>1194.09</t>
  </si>
  <si>
    <t>EXTERNO CALÇADA</t>
  </si>
  <si>
    <t>1194.09.01</t>
  </si>
  <si>
    <t>1194.09.01.01</t>
  </si>
  <si>
    <t>1194.09.01.02</t>
  </si>
  <si>
    <t>1194.09.01.03</t>
  </si>
  <si>
    <t>1194.09.01.04</t>
  </si>
  <si>
    <t>PISO PODOTÁTIL</t>
  </si>
  <si>
    <t>1194.09.02.01</t>
  </si>
  <si>
    <t>30.04.030</t>
  </si>
  <si>
    <t>Piso em ladrilho hidráulico podotátil várias cores (25x25x2,5cm), assentado com argamassa mista</t>
  </si>
  <si>
    <t>1194.09.02.02</t>
  </si>
  <si>
    <t>30.04.070</t>
  </si>
  <si>
    <t>Rejuntamento de piso em ladrilho hidráulico (25x25x2,5cm) com argamassa industrializada para rejunte, juntas de 2 mm</t>
  </si>
  <si>
    <t>1194.10</t>
  </si>
  <si>
    <t>IMPERMEABILIZAÇÃO DE PISO</t>
  </si>
  <si>
    <t>1194.10.01</t>
  </si>
  <si>
    <t>32.17.030</t>
  </si>
  <si>
    <t>Impermeabilização em argamassa polimérica para umidade e água de percolação</t>
  </si>
  <si>
    <t>1194.11</t>
  </si>
  <si>
    <t>ESQUADRIAS METÁLICAS</t>
  </si>
  <si>
    <t>1194.11.01</t>
  </si>
  <si>
    <t>PORTAS METÁLICAS</t>
  </si>
  <si>
    <t>1194.11.01.01</t>
  </si>
  <si>
    <t>24.02.010</t>
  </si>
  <si>
    <t>Porta em ferro de abrir, para receber vidro, sob medida</t>
  </si>
  <si>
    <t>1194.11.01.02</t>
  </si>
  <si>
    <t>24.01.110</t>
  </si>
  <si>
    <t>Caixilho em ferro tipo veneziana, sob medida</t>
  </si>
  <si>
    <t>1194.11.01.03</t>
  </si>
  <si>
    <t>24.02.054</t>
  </si>
  <si>
    <t>Porta corta-fogo classe P.90, com barra antipânico numa face e maçaneta na outra, completa</t>
  </si>
  <si>
    <t>1194.11.02</t>
  </si>
  <si>
    <t>JANELAS E CAIXILHOS DE VIDRO FIXO</t>
  </si>
  <si>
    <t>1194.11.02.01</t>
  </si>
  <si>
    <t>26.03.070</t>
  </si>
  <si>
    <t>Vidro laminado temperado incolor de 8mm</t>
  </si>
  <si>
    <t>1194.11.02.02</t>
  </si>
  <si>
    <t>15.03.150</t>
  </si>
  <si>
    <t>Fornecimento e montagem de estrutura metálica em perfil metalon, sem pintura</t>
  </si>
  <si>
    <t>1194.11.02.03</t>
  </si>
  <si>
    <t>33.11.050</t>
  </si>
  <si>
    <t>Esmalte à base água em superfície metálica, inclusive preparo</t>
  </si>
  <si>
    <t>1194.11.03</t>
  </si>
  <si>
    <t>ALÇAPÃO</t>
  </si>
  <si>
    <t>1194.11.03.01</t>
  </si>
  <si>
    <t>24.03.100</t>
  </si>
  <si>
    <t>Alçapão/tampa em chapa de ferro com porta cadeado</t>
  </si>
  <si>
    <t>1194.12</t>
  </si>
  <si>
    <t>ESQUADRIAS DE MADEIRA E FERRAGENS</t>
  </si>
  <si>
    <t>1194.12.01</t>
  </si>
  <si>
    <t>PORTAS INTERNAS</t>
  </si>
  <si>
    <t>1194.12.01.01</t>
  </si>
  <si>
    <t>23.09.040</t>
  </si>
  <si>
    <t>Porta lisa com batente madeira - 80 x 210 cm</t>
  </si>
  <si>
    <t>UN</t>
  </si>
  <si>
    <t>1194.12.01.02</t>
  </si>
  <si>
    <t>28.01.040</t>
  </si>
  <si>
    <t>Ferragem completa com maçaneta tipo alavanca, para porta interna com 1 folha</t>
  </si>
  <si>
    <t>CJ</t>
  </si>
  <si>
    <t>1194.12.01.03</t>
  </si>
  <si>
    <t>30.04.060</t>
  </si>
  <si>
    <t>Revestimento em chapa de aço inoxidável para proteção de portas, altura de 40 cm</t>
  </si>
  <si>
    <t>1194.12.01.04</t>
  </si>
  <si>
    <t>30.01.020</t>
  </si>
  <si>
    <t>Barra de apoio reta, para pessoas com mobilidade reduzida, em tubo de aço inoxidável de 1 1/2´ x 500 mm</t>
  </si>
  <si>
    <t>1194.13</t>
  </si>
  <si>
    <t>PINTURA</t>
  </si>
  <si>
    <t>1194.13.01</t>
  </si>
  <si>
    <t>VERNIZ ALVENARIA EXTERNA APARENTE</t>
  </si>
  <si>
    <t>1194.13.01.01</t>
  </si>
  <si>
    <t>33.03.750</t>
  </si>
  <si>
    <t>Verniz acrílico</t>
  </si>
  <si>
    <t>1194.13.02</t>
  </si>
  <si>
    <t>PINTURA PORTAS INTERNAS</t>
  </si>
  <si>
    <t>1194.13.02.01</t>
  </si>
  <si>
    <t>33.12.011</t>
  </si>
  <si>
    <t>Esmalte à base de água em madeira, inclusive preparo</t>
  </si>
  <si>
    <t>1194.13.03</t>
  </si>
  <si>
    <t>PINTURA CALHAS E RUFOS</t>
  </si>
  <si>
    <t>1194.13.03.01</t>
  </si>
  <si>
    <t>1194.13.04</t>
  </si>
  <si>
    <t>PINTURA INTERNA</t>
  </si>
  <si>
    <t>1194.13.04.01</t>
  </si>
  <si>
    <t>33.02.060</t>
  </si>
  <si>
    <t>Massa corrida a base de PVA</t>
  </si>
  <si>
    <t>1194.13.04.02</t>
  </si>
  <si>
    <t>33.10.020</t>
  </si>
  <si>
    <t>Tinta látex em massa, inclusive preparo</t>
  </si>
  <si>
    <t>1194.14</t>
  </si>
  <si>
    <t>COMPLEMENTOS</t>
  </si>
  <si>
    <t>1194.14.01</t>
  </si>
  <si>
    <t>SOLEIRA</t>
  </si>
  <si>
    <t>1194.14.01.01</t>
  </si>
  <si>
    <t>19.01.062</t>
  </si>
  <si>
    <t>Peitoril e/ou soleira em granito, espessura de 2 cm e largura até 20 cm, acabamento polido</t>
  </si>
  <si>
    <t>1194.14.02</t>
  </si>
  <si>
    <t>PEITORIS E ABAS</t>
  </si>
  <si>
    <t>1194.14.02.01</t>
  </si>
  <si>
    <t>1194.15</t>
  </si>
  <si>
    <t>APARELHOS E METAIS SANITÁRIOS</t>
  </si>
  <si>
    <t>1194.15.01</t>
  </si>
  <si>
    <t>LOUÇAS E METAIS</t>
  </si>
  <si>
    <t>1194.15.01.01</t>
  </si>
  <si>
    <t>LOUÇAS, TAMPAS, BANCADAS E ACESSÓRIOS</t>
  </si>
  <si>
    <t>1194.15.01.01.01</t>
  </si>
  <si>
    <t>44.01.800</t>
  </si>
  <si>
    <t>Bacia sifonada com caixa de descarga acoplada sem tampa - 6 litros</t>
  </si>
  <si>
    <t>1194.15.01.01.02</t>
  </si>
  <si>
    <t>44.20.280</t>
  </si>
  <si>
    <t>Tampa de plástico para bacia sanitária</t>
  </si>
  <si>
    <t>1194.15.01.01.03</t>
  </si>
  <si>
    <t>44.01.610</t>
  </si>
  <si>
    <t>Lavatório de louça para canto, sem coluna - sem pertences</t>
  </si>
  <si>
    <t>1194.15.01.01.04</t>
  </si>
  <si>
    <t>44.02.062</t>
  </si>
  <si>
    <t>Tampo/bancada em granito, com frontão, espessura de 2 cm, acabamento polido</t>
  </si>
  <si>
    <t>1194.15.01.01.05</t>
  </si>
  <si>
    <t>44.01.270</t>
  </si>
  <si>
    <t>Cuba de louça de embutir oval</t>
  </si>
  <si>
    <t>1194.15.01.02</t>
  </si>
  <si>
    <t>APARELHOS E METAIS HIDRÁULICOS</t>
  </si>
  <si>
    <t>1194.15.01.02.01</t>
  </si>
  <si>
    <t>44.03.645</t>
  </si>
  <si>
    <t>Torneira automatica de bancada</t>
  </si>
  <si>
    <t>1194.15.01.02.02</t>
  </si>
  <si>
    <t>44.20.640</t>
  </si>
  <si>
    <t>Válvula de metal cromado de 1 1/2´</t>
  </si>
  <si>
    <t>1194.15.01.02.03</t>
  </si>
  <si>
    <t>44.03.470</t>
  </si>
  <si>
    <t>Torneira de parede para pia com bica móvel e arejador, em latão fundido cromado</t>
  </si>
  <si>
    <t>1194.15.01.02.04</t>
  </si>
  <si>
    <t>44.06.330</t>
  </si>
  <si>
    <t>Cuba em aço inoxidável simples de 500x400x400mm</t>
  </si>
  <si>
    <t>1194.15.02</t>
  </si>
  <si>
    <t>ACESSÓRIOS - ACESSIBILIDADE</t>
  </si>
  <si>
    <t>1194.15.02.01</t>
  </si>
  <si>
    <t>BARRAS DE APOIO</t>
  </si>
  <si>
    <t>1194.15.02.01.01</t>
  </si>
  <si>
    <t>30.01.030</t>
  </si>
  <si>
    <t>Barra de apoio reta, para pessoas com mobilidade reduzida, em tubo de aço inoxidável de 1 1/2´ x 800 mm</t>
  </si>
  <si>
    <t>1194.15.02.01.02</t>
  </si>
  <si>
    <t>1194.15.02.01.03</t>
  </si>
  <si>
    <t>30.01.061</t>
  </si>
  <si>
    <t>Barra de apoio lateral para lavatório, para pessoas com mobilidade reduzida, em tubo de aço inoxidável de 1.1/4", comprimento 25 a 30 cm</t>
  </si>
  <si>
    <t>1194.15.02.02</t>
  </si>
  <si>
    <t>SÓCULO PARA BACIA SANITÁRIA - BANHEIROS ACESSÍVEL</t>
  </si>
  <si>
    <t>1194.15.02.02.01</t>
  </si>
  <si>
    <t>03.03.020</t>
  </si>
  <si>
    <t>Apicoamento manual de piso, parede ou teto</t>
  </si>
  <si>
    <t>1194.15.02.02.02</t>
  </si>
  <si>
    <t>09.02.120</t>
  </si>
  <si>
    <t>Forma ripada de 5 cm na vertical</t>
  </si>
  <si>
    <t>1194.15.02.02.03</t>
  </si>
  <si>
    <t>11.03.090</t>
  </si>
  <si>
    <t>Concreto preparado no local, fck = 20 MPa</t>
  </si>
  <si>
    <t>1194.15.02.02.04</t>
  </si>
  <si>
    <t>1194.16</t>
  </si>
  <si>
    <t>DIVISÓRIAS</t>
  </si>
  <si>
    <t>1194.16.01</t>
  </si>
  <si>
    <t>DIVISÓRIA SANITÁRIA</t>
  </si>
  <si>
    <t>1194.16.01.01</t>
  </si>
  <si>
    <t>14.30.020</t>
  </si>
  <si>
    <t>Divisória em placas de granilite com espessura de 3 cm</t>
  </si>
  <si>
    <t>1194.16.01.02</t>
  </si>
  <si>
    <t>23.09.420</t>
  </si>
  <si>
    <t>Porta lisa com batente em alumínio, largura 60 cm, altura de 105 a 200 cm</t>
  </si>
  <si>
    <t>1194.16.01.03</t>
  </si>
  <si>
    <t>28.01.070</t>
  </si>
  <si>
    <t>Ferragem completa para porta de box de WC tipo livre/ocupado</t>
  </si>
  <si>
    <t>1194.16.01.04</t>
  </si>
  <si>
    <t>1194.16.02</t>
  </si>
  <si>
    <t>DIVISÓRIA DRYWALL</t>
  </si>
  <si>
    <t>1194.16.02.01</t>
  </si>
  <si>
    <t>14.30.260</t>
  </si>
  <si>
    <t>Divisória em placas de gesso acartonado, resistência ao fogo 30 minutos, espessura 73/48mm - 1ST / 1ST</t>
  </si>
  <si>
    <t>1194.16.02.02</t>
  </si>
  <si>
    <t>14.30.310</t>
  </si>
  <si>
    <t>Divisória em placas de gesso acartonado, resistência ao fogo 30 minutos, espessura 100/70mm - 1ST / 1ST</t>
  </si>
  <si>
    <t>1194.17</t>
  </si>
  <si>
    <t>ESTRUTURA METÁLICA</t>
  </si>
  <si>
    <t>1194.17.01</t>
  </si>
  <si>
    <t>1194.17.01.01</t>
  </si>
  <si>
    <t>15.03.131</t>
  </si>
  <si>
    <t>Fornecimento e montagem de estrutura em aço ASTM-A572 Grau 50, sem pintura</t>
  </si>
  <si>
    <t>1194.17.01.02</t>
  </si>
  <si>
    <t>33.07.140</t>
  </si>
  <si>
    <t>Pintura com esmalte alquídico em estrutura metálica</t>
  </si>
  <si>
    <t>1194.17.02</t>
  </si>
  <si>
    <t>ESTRUTURA METÁLICA - BLOCOS DE FUNDAÇÃO E BALDRAMES</t>
  </si>
  <si>
    <t>1194.17.02.01</t>
  </si>
  <si>
    <t>1194.17.02.02</t>
  </si>
  <si>
    <t>1194.17.02.03</t>
  </si>
  <si>
    <t>1194.17.02.04</t>
  </si>
  <si>
    <t>1194.17.03</t>
  </si>
  <si>
    <t>ESTRUTURA METÁLICA - ESTACAS</t>
  </si>
  <si>
    <t>1194.17.03.01</t>
  </si>
  <si>
    <t>12.05.010</t>
  </si>
  <si>
    <t>Taxa de mobilização e desmobilização de equipamentos para execução de estaca escavada</t>
  </si>
  <si>
    <t>TX</t>
  </si>
  <si>
    <t>1194.17.03.02</t>
  </si>
  <si>
    <t>1194.18</t>
  </si>
  <si>
    <t>LIMPEZA FINAL</t>
  </si>
  <si>
    <t>1194.18.01</t>
  </si>
  <si>
    <t>55.01.020</t>
  </si>
  <si>
    <t>Limpeza final da obra</t>
  </si>
  <si>
    <t>1194.19</t>
  </si>
  <si>
    <t>INSTALAÇÕES HIDRÁULICAS</t>
  </si>
  <si>
    <t>1194.19.01</t>
  </si>
  <si>
    <t>ÁGUA FRIA E QUENTE</t>
  </si>
  <si>
    <t>1194.19.01.01</t>
  </si>
  <si>
    <t>TUBOS E CONEXÕES</t>
  </si>
  <si>
    <t>1194.19.01.01.01</t>
  </si>
  <si>
    <t>46.01.020</t>
  </si>
  <si>
    <t>Tubo de PVC rígido soldável marrom, DN= 25 mm, (3/4´), inclusive conexões</t>
  </si>
  <si>
    <t>1194.19.01.01.02</t>
  </si>
  <si>
    <t>46.01.030</t>
  </si>
  <si>
    <t>Tubo de PVC rígido soldável marrom, DN= 32 mm, (1´), inclusive conexões</t>
  </si>
  <si>
    <t>1194.19.01.02</t>
  </si>
  <si>
    <t>REGISTROS</t>
  </si>
  <si>
    <t>1194.19.01.02.01</t>
  </si>
  <si>
    <t>47.01.030</t>
  </si>
  <si>
    <t>Registro de gaveta em latão fundido sem acabamento, DN= 1´</t>
  </si>
  <si>
    <t>1194.19.01.02.02</t>
  </si>
  <si>
    <t>47.02.020</t>
  </si>
  <si>
    <t>Registro de gaveta em latão fundido cromado com canopla, DN= 3/4´ - linha especial</t>
  </si>
  <si>
    <t>1194.19.01.03</t>
  </si>
  <si>
    <t>CAIXA D'ÁGUA</t>
  </si>
  <si>
    <t>1194.19.01.03.01</t>
  </si>
  <si>
    <t>48.02.401</t>
  </si>
  <si>
    <t>Reservatório em polietileno com tampa de rosca - capacidade de 500 litros</t>
  </si>
  <si>
    <t>1194.19.01.03.02</t>
  </si>
  <si>
    <t>48.05.010</t>
  </si>
  <si>
    <t>Torneira de boia, DN= 3/4´</t>
  </si>
  <si>
    <t>1194.19.01.03.03</t>
  </si>
  <si>
    <t>155911</t>
  </si>
  <si>
    <t>CAIXA D'AGUA DE FIBRA DE VIDRO COM TAMPA    320L</t>
  </si>
  <si>
    <t>1194.19.01.04</t>
  </si>
  <si>
    <t>CAVALETE</t>
  </si>
  <si>
    <t>1194.19.01.04.01</t>
  </si>
  <si>
    <t>45.01.020</t>
  </si>
  <si>
    <t>Entrada completa de água com abrigo e registro de gaveta, DN= 3/4´</t>
  </si>
  <si>
    <t>1194.19.02</t>
  </si>
  <si>
    <t>ESGOTO</t>
  </si>
  <si>
    <t>1194.19.02.01</t>
  </si>
  <si>
    <t>1194.19.02.01.01</t>
  </si>
  <si>
    <t>46.02.010</t>
  </si>
  <si>
    <t>Tubo de PVC rígido branco, pontas lisas, soldável, linha esgoto série normal, DN= 40 mm, inclusive conexões</t>
  </si>
  <si>
    <t>1194.19.02.01.02</t>
  </si>
  <si>
    <t>46.02.050</t>
  </si>
  <si>
    <t>Tubo de PVC rígido branco PxB com virola e anel de borracha, linha esgoto série normal, DN= 50 mm, inclusive conexões</t>
  </si>
  <si>
    <t>1194.19.02.01.03</t>
  </si>
  <si>
    <t>46.02.070</t>
  </si>
  <si>
    <t>Tubo de PVC rígido branco PxB com virola e anel de borracha, linha esgoto série normal, DN= 100 mm, inclusive conexões</t>
  </si>
  <si>
    <t>1194.19.02.01.04</t>
  </si>
  <si>
    <t>46.02.060</t>
  </si>
  <si>
    <t>Tubo de PVC rígido branco PxB com virola e anel de borracha, linha esgoto série normal, DN= 75 mm, inclusive conexões</t>
  </si>
  <si>
    <t>1194.19.02.02</t>
  </si>
  <si>
    <t>CAIXAS E RALOS</t>
  </si>
  <si>
    <t>1194.19.02.02.01</t>
  </si>
  <si>
    <t>49.03.020</t>
  </si>
  <si>
    <t>Caixa de gordura em alvenaria, 600 x 600 x 600 mm</t>
  </si>
  <si>
    <t>1194.19.02.02.02</t>
  </si>
  <si>
    <t>49.01.020</t>
  </si>
  <si>
    <t>Caixa sifonada de PVC rígido de 100 x 150 x 50 mm, com grelha</t>
  </si>
  <si>
    <t>1194.19.02.02.03</t>
  </si>
  <si>
    <t>154400</t>
  </si>
  <si>
    <t>CAIXA DE INSPECAO 60X60X50CM</t>
  </si>
  <si>
    <t>1194.19.03</t>
  </si>
  <si>
    <t>ÁGUAS PLUVIAIS</t>
  </si>
  <si>
    <t>1194.19.03.01</t>
  </si>
  <si>
    <t>1194.19.03.01.01</t>
  </si>
  <si>
    <t>46.25.050</t>
  </si>
  <si>
    <t>Condutor em PVC 88mm, inclusive conexões - AP</t>
  </si>
  <si>
    <t>1194.19.03.01.02</t>
  </si>
  <si>
    <t>16.33.250</t>
  </si>
  <si>
    <t>Calha em PVC 125MM, inclusive conexões - AP</t>
  </si>
  <si>
    <t>1194.19.03.01.03</t>
  </si>
  <si>
    <t>155256</t>
  </si>
  <si>
    <t>BOCAL PVC DN 125X88MM - AP</t>
  </si>
  <si>
    <t>1194.19.03.01.04</t>
  </si>
  <si>
    <t>16.33.052</t>
  </si>
  <si>
    <t>Calha, rufo, afins em chapa galvanizada nº 24 - corte 0,50 m</t>
  </si>
  <si>
    <t>1194.19.03.01.05</t>
  </si>
  <si>
    <t>1194.19.03.01.06</t>
  </si>
  <si>
    <t>1194.19.04</t>
  </si>
  <si>
    <t>INSTALAÇÕES DE PROTEÇÃO E COMBATE À INCÊNDIO</t>
  </si>
  <si>
    <t>1194.19.04.01</t>
  </si>
  <si>
    <t>49.03.031</t>
  </si>
  <si>
    <t>Caixa de gordura em concreto pré-moldado, inclusive tampa - 40x40x35 cm</t>
  </si>
  <si>
    <t>1194.19.04.02</t>
  </si>
  <si>
    <t>46.05.020</t>
  </si>
  <si>
    <t>Tubo PVC rígido, tipo Coletor Esgoto, junta elástica, DN= 100 mm, inclusive conexões</t>
  </si>
  <si>
    <t>1194.19.04.03</t>
  </si>
  <si>
    <t>50.10.140</t>
  </si>
  <si>
    <t>Extintor manual de gás carbônico 5 BC - capacidade de 6 kg</t>
  </si>
  <si>
    <t>1194.19.04.04</t>
  </si>
  <si>
    <t>97.02.194</t>
  </si>
  <si>
    <t>Placa de sinalização em PVC fotoluminescente (150x150mm), com indicação de equipamentos de combate à incêndio e alarme</t>
  </si>
  <si>
    <t>1194.19.05</t>
  </si>
  <si>
    <t>INSTALAÇÕES DE GÁS COMBUSTÍVEL</t>
  </si>
  <si>
    <t>1194.19.05.01</t>
  </si>
  <si>
    <t>1194.19.05.01.01</t>
  </si>
  <si>
    <t>46.10.010</t>
  </si>
  <si>
    <t>Tubo de cobre classe A, DN= 15mm (1/2´), inclusive conexões</t>
  </si>
  <si>
    <t>1194.19.05.02</t>
  </si>
  <si>
    <t>CENTRAL GLP</t>
  </si>
  <si>
    <t>1194.19.05.02.01</t>
  </si>
  <si>
    <t>45.02.020</t>
  </si>
  <si>
    <t>Entrada completa de gás GLP domiciliar com 2 bujões de 13 kg</t>
  </si>
  <si>
    <t>1194.20</t>
  </si>
  <si>
    <t>INSTALAÇÕES ELÉTRICAS</t>
  </si>
  <si>
    <t>1194.20.01</t>
  </si>
  <si>
    <t>SPDA</t>
  </si>
  <si>
    <t>1194.20.01.01</t>
  </si>
  <si>
    <t>39.04.080</t>
  </si>
  <si>
    <t>Cabo de cobre nu, têmpera mole, classe 2, de 50 mm²</t>
  </si>
  <si>
    <t>1194.20.01.02</t>
  </si>
  <si>
    <t>39.04.070</t>
  </si>
  <si>
    <t>Cabo de cobre nu, têmpera mole, classe 2, de 35 mm²</t>
  </si>
  <si>
    <t>1194.20.01.03</t>
  </si>
  <si>
    <t>42.05.180</t>
  </si>
  <si>
    <t>Esticador em latão para cabo de cobre</t>
  </si>
  <si>
    <t>1194.20.01.04</t>
  </si>
  <si>
    <t>42.20.220</t>
  </si>
  <si>
    <t>Solda exotérmica conexão cabo-haste em T, bitola do cabo de 50mm² a 95mm² para haste de 5/8" e 3/4"</t>
  </si>
  <si>
    <t>1194.20.01.05</t>
  </si>
  <si>
    <t>42.20.160</t>
  </si>
  <si>
    <t>Solda exotérmica conexão cabo-cabo horizontal em T, bitola do cabo de 50-50mm² a 95-50mm²</t>
  </si>
  <si>
    <t>1194.20.01.06</t>
  </si>
  <si>
    <t>42.20.270</t>
  </si>
  <si>
    <t>Solda exotérmica conexão cabo-ferro de construção com cabo paralelo, bitola do cabo de 50mm² a 70mm² para haste de 5/8" e 3/4"</t>
  </si>
  <si>
    <t>1194.20.01.07</t>
  </si>
  <si>
    <t>42.05.210</t>
  </si>
  <si>
    <t>Haste de aterramento de 5/8'' x 3 m</t>
  </si>
  <si>
    <t>1194.20.01.08</t>
  </si>
  <si>
    <t>42.05.300</t>
  </si>
  <si>
    <t>Tampa para caixa de inspeção cilíndrica, aço galvanizado</t>
  </si>
  <si>
    <t>1194.20.01.09</t>
  </si>
  <si>
    <t>42.05.310</t>
  </si>
  <si>
    <t>Caixa de inspeção do terra cilíndrica em PVC rígido, diâmetro de 300 mm - h= 250 mm</t>
  </si>
  <si>
    <t>1194.20.01.10</t>
  </si>
  <si>
    <t>42.05.100</t>
  </si>
  <si>
    <t>Caixa de inspeção suspensa</t>
  </si>
  <si>
    <t>1194.20.01.11</t>
  </si>
  <si>
    <t>38.01.040</t>
  </si>
  <si>
    <t>Eletroduto de PVC rígido roscável de 3/4´ - com acessórios</t>
  </si>
  <si>
    <t>1194.20.01.12</t>
  </si>
  <si>
    <t>1194.20.01.13</t>
  </si>
  <si>
    <t>1194.20.02</t>
  </si>
  <si>
    <t>ILUMINAÇÃO EXTERNA</t>
  </si>
  <si>
    <t>1194.20.02.01</t>
  </si>
  <si>
    <t>41.10.400</t>
  </si>
  <si>
    <t>Poste telecônico em aço SAE 1010/1020 galvanizado a fogo, com espera para uma luminária, altura de 3,00 m</t>
  </si>
  <si>
    <t>1194.20.02.02</t>
  </si>
  <si>
    <t>39.02.016</t>
  </si>
  <si>
    <t>Cabo de cobre de 2,5 mm², isolamento 750 V - isolação em PVC 70°C</t>
  </si>
  <si>
    <t>1194.20.02.03</t>
  </si>
  <si>
    <t>38.13.016</t>
  </si>
  <si>
    <t>Eletroduto corrugado em polietileno de alta densidade, DN= 40 mm, com acessórios</t>
  </si>
  <si>
    <t>1194.20.02.04</t>
  </si>
  <si>
    <t>40.11.010</t>
  </si>
  <si>
    <t>Relé fotoelétrico 50/60 Hz, 110/220 V, 1200 VA, completo</t>
  </si>
  <si>
    <t>1194.20.02.05</t>
  </si>
  <si>
    <t>41.11.116</t>
  </si>
  <si>
    <t>Luminária do tipo pública em alumínio de 70w, 220v, Led</t>
  </si>
  <si>
    <t>1194.20.02.06</t>
  </si>
  <si>
    <t>1194.20.02.07</t>
  </si>
  <si>
    <t>1194.20.03</t>
  </si>
  <si>
    <t>COPA / COZINHA / SALA DE REUNIÃO</t>
  </si>
  <si>
    <t>1194.20.03.01</t>
  </si>
  <si>
    <t>41.31.070</t>
  </si>
  <si>
    <t>Luminária LED quadrada de sobrepor com difusor prismático translúcido, 4000 K, fluxo luminoso de 1363 a 1800 lm, potência de 15 a 24 W</t>
  </si>
  <si>
    <t>1194.20.03.02</t>
  </si>
  <si>
    <t>50.05.312</t>
  </si>
  <si>
    <t>Bloco autônomo de iluminação de emergência LED, com autonomia mínima de 3 horas, fluxo luminoso de 2.000 até 3.000 lúmens, equipado com 2 faróis</t>
  </si>
  <si>
    <t>1194.20.03.03</t>
  </si>
  <si>
    <t>38.04.040</t>
  </si>
  <si>
    <t>Eletroduto galvanizado conforme NBR13057 -  3/4´ com acessórios</t>
  </si>
  <si>
    <t>1194.20.03.04</t>
  </si>
  <si>
    <t>40.06.040</t>
  </si>
  <si>
    <t>Condulete metálico de 3/4´</t>
  </si>
  <si>
    <t>1194.20.03.05</t>
  </si>
  <si>
    <t>61.15.020</t>
  </si>
  <si>
    <t>Tomada simples de sobrepor universal 2P+T - 10 A - 250 V</t>
  </si>
  <si>
    <t>1194.20.03.06</t>
  </si>
  <si>
    <t>40.05.180</t>
  </si>
  <si>
    <t>Interruptor bipolar simples, 1 tecla dupla e placa</t>
  </si>
  <si>
    <t>1194.20.03.07</t>
  </si>
  <si>
    <t>1194.20.03.08</t>
  </si>
  <si>
    <t>39.02.010</t>
  </si>
  <si>
    <t>Cabo de cobre de 1,5 mm², isolamento 750 V - isolação em PVC 70°C</t>
  </si>
  <si>
    <t>1194.20.04</t>
  </si>
  <si>
    <t>BANHEIROS</t>
  </si>
  <si>
    <t>1194.20.04.01</t>
  </si>
  <si>
    <t>1194.20.04.02</t>
  </si>
  <si>
    <t>1194.20.04.03</t>
  </si>
  <si>
    <t>30.06.061</t>
  </si>
  <si>
    <t>Sistema de alarme PNE com indicador audiovisual, para pessoas com mobilidade reduzida ou cadeirante</t>
  </si>
  <si>
    <t>1194.20.04.04</t>
  </si>
  <si>
    <t>1194.20.04.05</t>
  </si>
  <si>
    <t>38.04.060</t>
  </si>
  <si>
    <t>Eletroduto galvanizado conforme NBR13057 -  1´ com acessórios</t>
  </si>
  <si>
    <t>1194.20.04.06</t>
  </si>
  <si>
    <t>1194.20.04.07</t>
  </si>
  <si>
    <t>40.06.060</t>
  </si>
  <si>
    <t>Condulete metálico de 1´</t>
  </si>
  <si>
    <t>1194.20.04.08</t>
  </si>
  <si>
    <t>1194.20.04.09</t>
  </si>
  <si>
    <t>1194.20.04.10</t>
  </si>
  <si>
    <t>1194.20.04.11</t>
  </si>
  <si>
    <t>1194.20.05</t>
  </si>
  <si>
    <t>CO-WORKING</t>
  </si>
  <si>
    <t>1194.20.05.01</t>
  </si>
  <si>
    <t>41.31.040</t>
  </si>
  <si>
    <t>Luminária LED retangular de sobrepor com difusor translúcido, 4000 K, fluxo luminoso de 3690 a 4800 lm, potência de 38 a 41 W</t>
  </si>
  <si>
    <t>1194.20.05.02</t>
  </si>
  <si>
    <t>1194.20.05.03</t>
  </si>
  <si>
    <t>38.07.300</t>
  </si>
  <si>
    <t>Perfilado perfurado 38 x 38 mm em chapa 14 pré-zincada, com acessórios</t>
  </si>
  <si>
    <t>1194.20.05.04</t>
  </si>
  <si>
    <t>135426</t>
  </si>
  <si>
    <t>GANCHO LONGO PARA PERFILADOS - ELE</t>
  </si>
  <si>
    <t>1194.20.05.05</t>
  </si>
  <si>
    <t>38.07.800</t>
  </si>
  <si>
    <t>Gancho longo em chapa aço zincado para fixação de luminária h=165mm</t>
  </si>
  <si>
    <t>1194.20.05.06</t>
  </si>
  <si>
    <t>40.04.230</t>
  </si>
  <si>
    <t>Tomada de canaleta/perfilado universal 2P+T, com caixa e tampa</t>
  </si>
  <si>
    <t>1194.20.05.07</t>
  </si>
  <si>
    <t>38.07.130</t>
  </si>
  <si>
    <t>Saída lateral simples, diâmetro de 3/4´</t>
  </si>
  <si>
    <t>1194.20.05.08</t>
  </si>
  <si>
    <t>38.07.801</t>
  </si>
  <si>
    <t>Sapata externa de 4 furos 38 x 38 mm</t>
  </si>
  <si>
    <t>1194.20.05.09</t>
  </si>
  <si>
    <t>1194.20.05.10</t>
  </si>
  <si>
    <t>1194.20.05.11</t>
  </si>
  <si>
    <t>1194.20.05.12</t>
  </si>
  <si>
    <t>40.05.170</t>
  </si>
  <si>
    <t>Interruptor bipolar paralelo, 1 tecla dupla e placa</t>
  </si>
  <si>
    <t>1194.20.05.13</t>
  </si>
  <si>
    <t>40.02.010</t>
  </si>
  <si>
    <t>Caixa de tomada em alumínio para piso 4´ x 4´</t>
  </si>
  <si>
    <t>1194.20.05.14</t>
  </si>
  <si>
    <t>1194.20.05.15</t>
  </si>
  <si>
    <t>1194.20.05.16</t>
  </si>
  <si>
    <t>1194.20.05.17</t>
  </si>
  <si>
    <t>1194.20.05.18</t>
  </si>
  <si>
    <t>37.04.260</t>
  </si>
  <si>
    <t>Quadro de distribuição universal de sobrepor, para disjuntores 24 DIN / 18 Bolt-on - 150 A - sem componentes</t>
  </si>
  <si>
    <t>1194.20.05.19</t>
  </si>
  <si>
    <t>37.10.010</t>
  </si>
  <si>
    <t>Barramento de cobre nu</t>
  </si>
  <si>
    <t>1194.20.05.20</t>
  </si>
  <si>
    <t>37.13.640</t>
  </si>
  <si>
    <t>Disjuntor termomagnético, bipolar 220/380 V, corrente de 60 A até 100 A</t>
  </si>
  <si>
    <t>1194.20.05.21</t>
  </si>
  <si>
    <t>37.13.600</t>
  </si>
  <si>
    <t>Disjuntor termomagnético, unipolar 127/220 V, corrente de 10 A até 30 A</t>
  </si>
  <si>
    <t>1194.20.05.22</t>
  </si>
  <si>
    <t>37.13.630</t>
  </si>
  <si>
    <t>Disjuntor termomagnético, bipolar 220/380 V, corrente de 10 A até 50 A</t>
  </si>
  <si>
    <t>1194.20.05.23</t>
  </si>
  <si>
    <t>37.24.042</t>
  </si>
  <si>
    <t>Dispositivo de proteção contra surto, 1 polo, suportabilidade &lt;= 4 kV, Un até 240V/415V, Iimp = 60 kA, curva de ensaio 10/350µs - classe 1</t>
  </si>
  <si>
    <t>1194.20.05.24</t>
  </si>
  <si>
    <t>37.17.110</t>
  </si>
  <si>
    <t>Dispositivo diferencial residual de 100 A x 30 mA - 4 polos</t>
  </si>
  <si>
    <t>1194.20.05.25</t>
  </si>
  <si>
    <t>39.21.080</t>
  </si>
  <si>
    <t>Cabo de cobre flexível de 35 mm², isolamento 0,6/1kV - isolação HEPR 90°C</t>
  </si>
  <si>
    <t>1194.20.05.26</t>
  </si>
  <si>
    <t>39.10.130</t>
  </si>
  <si>
    <t>Terminal de pressão/compressão para cabo de 35 mm²</t>
  </si>
  <si>
    <t>1194.20.06</t>
  </si>
  <si>
    <t>FRENTE / FUNDO</t>
  </si>
  <si>
    <t>1194.20.06.01</t>
  </si>
  <si>
    <t>41.11.115</t>
  </si>
  <si>
    <t>Luminaria tipo arandela retangular externa preta, difusor em polietileno ou vidro leitoso, dois soquetes E27 - 25 x 13 x 8 cm</t>
  </si>
  <si>
    <t>1194.20.06.02</t>
  </si>
  <si>
    <t>41.02.580</t>
  </si>
  <si>
    <t>Lâmpada LED 13,5W, com base E-27, 1400 até 1510lm</t>
  </si>
  <si>
    <t>1194.20.06.03</t>
  </si>
  <si>
    <t>1194.20.06.04</t>
  </si>
  <si>
    <t>1194.20.06.05</t>
  </si>
  <si>
    <t>1194.20.06.06</t>
  </si>
  <si>
    <t>1194.20.06.07</t>
  </si>
  <si>
    <t>1194.20.07</t>
  </si>
  <si>
    <t>TELEFONIA E DADOS</t>
  </si>
  <si>
    <t>1194.20.07.01</t>
  </si>
  <si>
    <t>1194.20.07.02</t>
  </si>
  <si>
    <t>38.01.060</t>
  </si>
  <si>
    <t>Eletroduto de PVC rígido roscável de 1´ - com acessórios</t>
  </si>
  <si>
    <t>1194.20.07.03</t>
  </si>
  <si>
    <t>1194.20.07.04</t>
  </si>
  <si>
    <t>1194.20.07.05</t>
  </si>
  <si>
    <t>39.11.190</t>
  </si>
  <si>
    <t>Cabo telefônico CCE-APL, com 4 pares de 0,50 mm, para conexões em rede externa</t>
  </si>
  <si>
    <t>1194.20.07.06</t>
  </si>
  <si>
    <t>39.18.120</t>
  </si>
  <si>
    <t>Cabo para rede U/UTP 23 AWG com 4 pares - categoria 6A</t>
  </si>
  <si>
    <t>1194.20.07.07</t>
  </si>
  <si>
    <t>69.03.301</t>
  </si>
  <si>
    <t>Central de Pabx 2 linhas 8 ramais</t>
  </si>
  <si>
    <t>1194.20.07.08</t>
  </si>
  <si>
    <t>40.04.090</t>
  </si>
  <si>
    <t>Tomada RJ 11 para telefone, sem placa</t>
  </si>
  <si>
    <t>1194.20.07.09</t>
  </si>
  <si>
    <t>40.04.096</t>
  </si>
  <si>
    <t>Tomada RJ 45 para rede de dados, com placa</t>
  </si>
  <si>
    <t>1194.20.07.10</t>
  </si>
  <si>
    <t>69.03.340</t>
  </si>
  <si>
    <t>Conector RJ-45 fêmea - categoria 6</t>
  </si>
  <si>
    <t>1194.20.07.11</t>
  </si>
  <si>
    <t>69.09.250</t>
  </si>
  <si>
    <t>Patch cords de 1,50 ou 3,00 m - RJ-45 / RJ-45 - categoria 6A</t>
  </si>
  <si>
    <t>1194.20.07.12</t>
  </si>
  <si>
    <t>69.09.260</t>
  </si>
  <si>
    <t>Patch panel de 24 portas - categoria 6</t>
  </si>
  <si>
    <t>1194.20.07.13</t>
  </si>
  <si>
    <t>66.08.110</t>
  </si>
  <si>
    <t>Rack fechado padrão metálico, 19 x 20 Us x 470 mm</t>
  </si>
  <si>
    <t>1194.20.07.14</t>
  </si>
  <si>
    <t>66.20.150</t>
  </si>
  <si>
    <t>Guia organizadora de cabos para rack, 19´ 1 U</t>
  </si>
  <si>
    <t>1194.20.07.15</t>
  </si>
  <si>
    <t>69.20.230</t>
  </si>
  <si>
    <t>Calha de aço com 8 tomadas 2P+T - 250 V, com cabo</t>
  </si>
  <si>
    <t>1194.20.07.16</t>
  </si>
  <si>
    <t>69.20.248</t>
  </si>
  <si>
    <t>Painel frontal cego - 19" x 1 U</t>
  </si>
  <si>
    <t>1194.20.07.17</t>
  </si>
  <si>
    <t>66.20.225</t>
  </si>
  <si>
    <t>Switch Gigabit 24 portas com capacidade de 10/100/1000/Mbps</t>
  </si>
  <si>
    <t>1194.20.07.18</t>
  </si>
  <si>
    <t>69.10.150</t>
  </si>
  <si>
    <t>Antena Wi-Fi dual band acess point 450 mbps</t>
  </si>
  <si>
    <t>1194.20.08</t>
  </si>
  <si>
    <t>ALIMENTAÇÃO DO AR CONDICIONADO / EXAUTOR</t>
  </si>
  <si>
    <t>1194.20.08.01</t>
  </si>
  <si>
    <t>1194.20.08.02</t>
  </si>
  <si>
    <t>39.02.020</t>
  </si>
  <si>
    <t>Cabo de cobre de 4 mm², isolamento 750 V - isolação em PVC 70°C</t>
  </si>
  <si>
    <t>1194.20.08.03</t>
  </si>
  <si>
    <t>1194.20.08.04</t>
  </si>
  <si>
    <t>1194.20.08.05</t>
  </si>
  <si>
    <t>1194.20.08.06</t>
  </si>
  <si>
    <t>1194.20.08.07</t>
  </si>
  <si>
    <t>37.04.270</t>
  </si>
  <si>
    <t>Quadro de distribuição universal de sobrepor, para disjuntores 34 DIN / 24 Bolt-on - 150 A - sem componentes</t>
  </si>
  <si>
    <t>1194.20.08.08</t>
  </si>
  <si>
    <t>1194.20.08.09</t>
  </si>
  <si>
    <t>1194.20.08.10</t>
  </si>
  <si>
    <t>1194.20.08.11</t>
  </si>
  <si>
    <t>37.24.032</t>
  </si>
  <si>
    <t>Supressor de surto monofásico, Fase-Terra, In &gt; ou = 20 kA, Imax. de surto de 50 até 80 kA</t>
  </si>
  <si>
    <t>1194.21</t>
  </si>
  <si>
    <t>CLIMATIZAÇÃO (INFRAESTRUTURA)</t>
  </si>
  <si>
    <t>1194.21.01</t>
  </si>
  <si>
    <t>46.27.060</t>
  </si>
  <si>
    <t>Tubo de cobre flexível, espessura 1/32" - diâmetro 1/4", inclusive conexões</t>
  </si>
  <si>
    <t>1194.21.02</t>
  </si>
  <si>
    <t>46.27.080</t>
  </si>
  <si>
    <t>Tubo de cobre flexível, espessura 1/32" - diâmetro 3/8", inclusive conexões</t>
  </si>
  <si>
    <t>1194.21.03</t>
  </si>
  <si>
    <t>46.27.090</t>
  </si>
  <si>
    <t>Tubo de cobre flexível, espessura 1/32" - diâmetro 1/2", inclusive conexões</t>
  </si>
  <si>
    <t>1194.21.04</t>
  </si>
  <si>
    <t>46.27.100</t>
  </si>
  <si>
    <t>Tubo de cobre flexível, espessura 1/32" - diâmetro 5/8", inclusive conexões</t>
  </si>
  <si>
    <t>1194.21.05</t>
  </si>
  <si>
    <t>46.27.110</t>
  </si>
  <si>
    <t>Tubo de cobre flexível, espessura 1/32" - diâmetro 3/4", inclusive conexões</t>
  </si>
  <si>
    <t>1194.22</t>
  </si>
  <si>
    <t>ÁREA EXTERNA</t>
  </si>
  <si>
    <t>1194.22.01</t>
  </si>
  <si>
    <t>1194.22.01.01</t>
  </si>
  <si>
    <t>1194.22.01.02</t>
  </si>
  <si>
    <t>1194.22.01.03</t>
  </si>
  <si>
    <t>17.01.040</t>
  </si>
  <si>
    <t>Lastro de concreto impermeabilizado</t>
  </si>
  <si>
    <t>PLANILHA DE SERVIÇOS</t>
  </si>
  <si>
    <t>Empreendimento:</t>
  </si>
  <si>
    <t>Data Base:</t>
  </si>
  <si>
    <t>Item</t>
  </si>
  <si>
    <t>Código</t>
  </si>
  <si>
    <t>Serviços</t>
  </si>
  <si>
    <t>Un</t>
  </si>
  <si>
    <t>Qtde</t>
  </si>
  <si>
    <t>Valor Unit.</t>
  </si>
  <si>
    <t>Valor Unit. C/bdi</t>
  </si>
  <si>
    <t>BDI</t>
  </si>
  <si>
    <t>Valor Total c/bdi</t>
  </si>
  <si>
    <t>EDIFICAÇÃO</t>
  </si>
  <si>
    <t>VALOR DO ESTADO</t>
  </si>
  <si>
    <t>TOTAL C/ BDI</t>
  </si>
  <si>
    <t>VALOR ORÇADO_CDHU</t>
  </si>
  <si>
    <t>1194.23.01</t>
  </si>
  <si>
    <t>1194.23.01.01</t>
  </si>
  <si>
    <t xml:space="preserve">UN </t>
  </si>
  <si>
    <t>34.02.100</t>
  </si>
  <si>
    <t>Plantio de grama esmeralda em placas (jardins e canteiros)</t>
  </si>
  <si>
    <t>02.08.020</t>
  </si>
  <si>
    <t>Placa de identificação para obra</t>
  </si>
  <si>
    <t>1194.24.01</t>
  </si>
  <si>
    <t>1194.24.01.01</t>
  </si>
  <si>
    <t>1194.24.01.02</t>
  </si>
  <si>
    <t>1194.24.01.03</t>
  </si>
  <si>
    <t>1194.24.01.04</t>
  </si>
  <si>
    <t>1194.24.01.05</t>
  </si>
  <si>
    <t>SERVIÇOS COMPLEMENTARES</t>
  </si>
  <si>
    <t>TOTAL</t>
  </si>
  <si>
    <t>___________________________________________________</t>
  </si>
  <si>
    <t xml:space="preserve">JULHO/21 </t>
  </si>
  <si>
    <t>1194.23.01.02</t>
  </si>
  <si>
    <t>EXECUÇÃO DE PÁTIO/ESTACIONAMENTO EM PISO INTERTRAVADO, COM BLOCO RETANGULAR COR NATURAL DE 20 X 10 CM, ESPESSURA 8 CM. AF_12/2015</t>
  </si>
  <si>
    <t>EXECUÇÃO DE PASSEIO (CALÇADA) OU PISO DE CONCRETO COM CONCRETO MOLDADO IN LOCO, USINADO, ACABAMENTO CONVENCIONAL, NÃO ARMADO. AF_07/2016</t>
  </si>
  <si>
    <t xml:space="preserve">SERVIÇOS COMPLEMENTARES </t>
  </si>
  <si>
    <t>Concreto usinado, fck = 20 MPa</t>
  </si>
  <si>
    <t>11.01.100</t>
  </si>
  <si>
    <t>Reaterro manual apiloado sem controle de compactação</t>
  </si>
  <si>
    <t>06.11.040</t>
  </si>
  <si>
    <t>Alvenaria de bloco de concreto de vedação de 14 x 19 x 39 cm - classe C</t>
  </si>
  <si>
    <t>14.10.111</t>
  </si>
  <si>
    <t>CINTA DE AMARRAÇÃO DE ALVENARIA MOLDADA IN LOCO COM UTILIZAÇÃO DE BLOCOS CANALETA. AF_03/2016</t>
  </si>
  <si>
    <t>APLICAÇÃO DE FUNDO SELADOR ACRÍLICO EM PAREDES, UMA DEMÃO. AF_06/2014</t>
  </si>
  <si>
    <t>APLICAÇÃO MANUAL DE PINTURA COM TINTA LÁTEX ACRÍLICA EM PAREDES, DUAS DEMÃOS. AF_06/2014</t>
  </si>
  <si>
    <t xml:space="preserve">SEM DESONERAÇÃO - CDHU 182 E SINAPI 07-21 </t>
  </si>
  <si>
    <t>EXECUÇÃO DE MURO DE FECHAMENTO</t>
  </si>
  <si>
    <t>EXECUÇÃO DE PAISAGISMO E PAVIMENTAÇÃO</t>
  </si>
  <si>
    <t>SINAPI - 94991</t>
  </si>
  <si>
    <t>SINAPI - 92398</t>
  </si>
  <si>
    <t>SINAPI - 101508</t>
  </si>
  <si>
    <t xml:space="preserve">ENTRADA DE ENERGIA ELÉTRICA, AÉREA, TRIFÁSICA, COM CAIXA DE SOBREPOR, CABO DE 35 MM2 E DISJUNTOR DIN 50A </t>
  </si>
  <si>
    <t>1194.25.01</t>
  </si>
  <si>
    <t>1194.25.01.01</t>
  </si>
  <si>
    <t>1194.25.01.02</t>
  </si>
  <si>
    <t>1194.25.01.03</t>
  </si>
  <si>
    <t>1194.25.01.04</t>
  </si>
  <si>
    <t>1194.25.01.05</t>
  </si>
  <si>
    <t>1194.25.01.06</t>
  </si>
  <si>
    <t>1194.25.01.07</t>
  </si>
  <si>
    <t>1194.25.01.08</t>
  </si>
  <si>
    <t>1194.25.01.09</t>
  </si>
  <si>
    <t>1194.25.01.10</t>
  </si>
  <si>
    <t>1194.25.01.11</t>
  </si>
  <si>
    <t>1194.25.01.12</t>
  </si>
  <si>
    <t>1194.25.01.13</t>
  </si>
  <si>
    <t>1194.25.01.14</t>
  </si>
  <si>
    <t>1194.25.01.15</t>
  </si>
  <si>
    <t>1194.26.01</t>
  </si>
  <si>
    <t>1194.26.01.01</t>
  </si>
  <si>
    <t>1194.26.01.02</t>
  </si>
  <si>
    <t>1194.26.01.03</t>
  </si>
  <si>
    <t>SINAPI - 93205</t>
  </si>
  <si>
    <t>SINAPI - 88485</t>
  </si>
  <si>
    <t>SINAPI - 88489</t>
  </si>
  <si>
    <t>ESCOAMENTO ÁGUAS PLUVIAIS</t>
  </si>
  <si>
    <t>CAIXA ENTERRADA HIDRÁULICA RETANGULAR, EM CONCRETO PRÉ-MOLDADO, DIMENSÕES INTERNAS: 0,4X0,4X0,4 M. AF_12/2020</t>
  </si>
  <si>
    <t>SINAPI - 97896</t>
  </si>
  <si>
    <t>TUBO PVC, SÉRIE R, ÁGUA PLUVIAL, DN 75 MM, FORNECIDO E INSTALADO EM RAMAL DE ENCAMINHAMENTO. AF_12/2014</t>
  </si>
  <si>
    <t>SINAPI - 89511</t>
  </si>
  <si>
    <t>TUBO PVC, SÉRIE R, ÁGUA PLUVIAL, DN 100 MM, FORNECIDO E INSTALADO EM RAMAL DE ENCAMINHAMENTO. AF_12/2014</t>
  </si>
  <si>
    <t>SINAPI - 89512</t>
  </si>
  <si>
    <r>
      <t>Eng.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Calibri"/>
        <family val="2"/>
      </rPr>
      <t xml:space="preserve">Geísa Moreira Lucas Zacarias
</t>
    </r>
    <r>
      <rPr>
        <sz val="14"/>
        <color indexed="8"/>
        <rFont val="Calibri"/>
        <family val="2"/>
      </rPr>
      <t>CREA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Calibri"/>
        <family val="2"/>
      </rPr>
      <t>5061483928</t>
    </r>
  </si>
  <si>
    <t>Regularização e compactação mecanizada de superfície, sem controle do proctor normal</t>
  </si>
  <si>
    <t>54.01.010</t>
  </si>
</sst>
</file>

<file path=xl/styles.xml><?xml version="1.0" encoding="utf-8"?>
<styleSheet xmlns="http://schemas.openxmlformats.org/spreadsheetml/2006/main">
  <numFmts count="3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\$#,##0_);\(\$#,##0\)"/>
    <numFmt numFmtId="171" formatCode="_(\$#,##0_);[Red]\(\$#,##0\)"/>
    <numFmt numFmtId="172" formatCode="_(\$#,##0.00_);\(\$#,##0.00\)"/>
    <numFmt numFmtId="173" formatCode="_(\$#,##0.00_);[Red]\(\$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####.##.##.##.##.##.##"/>
    <numFmt numFmtId="179" formatCode="###,###,###,##0.00"/>
    <numFmt numFmtId="180" formatCode="###,###,###,##0.0000"/>
    <numFmt numFmtId="181" formatCode="_(* #,##0.000_);_(* \(#,##0.000\);_(* &quot;-&quot;??_);_(@_)"/>
    <numFmt numFmtId="182" formatCode="_(* #,##0.0000_);_(* \(#,##0.0000\);_(* &quot;-&quot;??_);_(@_)"/>
    <numFmt numFmtId="183" formatCode="0.0%"/>
    <numFmt numFmtId="184" formatCode="[$-416]dddd\,\ d&quot; de &quot;mmmm&quot; de &quot;yyyy"/>
    <numFmt numFmtId="185" formatCode="0.0"/>
  </numFmts>
  <fonts count="52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10"/>
      <name val="Verdana"/>
      <family val="2"/>
    </font>
    <font>
      <sz val="18"/>
      <name val="Cooper Black"/>
      <family val="1"/>
    </font>
    <font>
      <b/>
      <sz val="10"/>
      <name val="Verdana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17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31" fillId="0" borderId="9" applyNumberFormat="0" applyFill="0" applyAlignment="0" applyProtection="0"/>
    <xf numFmtId="176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178" fontId="4" fillId="33" borderId="0" xfId="0" applyNumberFormat="1" applyFont="1" applyFill="1" applyBorder="1" applyAlignment="1" applyProtection="1">
      <alignment horizontal="left" vertical="center" readingOrder="1"/>
      <protection/>
    </xf>
    <xf numFmtId="0" fontId="4" fillId="33" borderId="0" xfId="0" applyNumberFormat="1" applyFont="1" applyFill="1" applyBorder="1" applyAlignment="1" applyProtection="1">
      <alignment horizontal="left" vertical="center" readingOrder="1"/>
      <protection/>
    </xf>
    <xf numFmtId="49" fontId="4" fillId="33" borderId="0" xfId="0" applyNumberFormat="1" applyFont="1" applyFill="1" applyBorder="1" applyAlignment="1" applyProtection="1">
      <alignment horizontal="left" vertical="center" readingOrder="1"/>
      <protection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49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176" fontId="4" fillId="0" borderId="0" xfId="63" applyFont="1" applyBorder="1" applyAlignment="1">
      <alignment/>
    </xf>
    <xf numFmtId="176" fontId="6" fillId="0" borderId="0" xfId="63" applyFont="1" applyBorder="1" applyAlignment="1">
      <alignment/>
    </xf>
    <xf numFmtId="176" fontId="6" fillId="0" borderId="0" xfId="63" applyFont="1" applyBorder="1" applyAlignment="1">
      <alignment horizontal="right"/>
    </xf>
    <xf numFmtId="176" fontId="4" fillId="33" borderId="0" xfId="63" applyFont="1" applyFill="1" applyBorder="1" applyAlignment="1" applyProtection="1">
      <alignment horizontal="right" vertical="center" readingOrder="1"/>
      <protection/>
    </xf>
    <xf numFmtId="49" fontId="4" fillId="0" borderId="0" xfId="0" applyNumberFormat="1" applyFont="1" applyBorder="1" applyAlignment="1">
      <alignment/>
    </xf>
    <xf numFmtId="176" fontId="6" fillId="0" borderId="0" xfId="63" applyFont="1" applyBorder="1" applyAlignment="1">
      <alignment horizontal="right" wrapText="1" shrinkToFit="1"/>
    </xf>
    <xf numFmtId="10" fontId="6" fillId="0" borderId="0" xfId="51" applyNumberFormat="1" applyFont="1" applyBorder="1" applyAlignment="1">
      <alignment/>
    </xf>
    <xf numFmtId="178" fontId="6" fillId="19" borderId="0" xfId="0" applyNumberFormat="1" applyFont="1" applyFill="1" applyBorder="1" applyAlignment="1" applyProtection="1">
      <alignment horizontal="left" vertical="center" readingOrder="1"/>
      <protection/>
    </xf>
    <xf numFmtId="0" fontId="6" fillId="19" borderId="0" xfId="0" applyNumberFormat="1" applyFont="1" applyFill="1" applyBorder="1" applyAlignment="1" applyProtection="1">
      <alignment horizontal="left" vertical="center" readingOrder="1"/>
      <protection/>
    </xf>
    <xf numFmtId="49" fontId="6" fillId="19" borderId="0" xfId="0" applyNumberFormat="1" applyFont="1" applyFill="1" applyBorder="1" applyAlignment="1" applyProtection="1">
      <alignment horizontal="left" vertical="center" wrapText="1"/>
      <protection/>
    </xf>
    <xf numFmtId="0" fontId="6" fillId="19" borderId="0" xfId="0" applyNumberFormat="1" applyFont="1" applyFill="1" applyBorder="1" applyAlignment="1" applyProtection="1">
      <alignment horizontal="center" vertical="center"/>
      <protection/>
    </xf>
    <xf numFmtId="176" fontId="6" fillId="19" borderId="0" xfId="63" applyFont="1" applyFill="1" applyBorder="1" applyAlignment="1" applyProtection="1">
      <alignment horizontal="right" vertical="center" readingOrder="1"/>
      <protection/>
    </xf>
    <xf numFmtId="178" fontId="6" fillId="7" borderId="0" xfId="0" applyNumberFormat="1" applyFont="1" applyFill="1" applyBorder="1" applyAlignment="1" applyProtection="1">
      <alignment horizontal="left" vertical="center" readingOrder="1"/>
      <protection/>
    </xf>
    <xf numFmtId="0" fontId="6" fillId="7" borderId="0" xfId="0" applyNumberFormat="1" applyFont="1" applyFill="1" applyBorder="1" applyAlignment="1" applyProtection="1">
      <alignment horizontal="left" vertical="center" readingOrder="1"/>
      <protection/>
    </xf>
    <xf numFmtId="49" fontId="6" fillId="7" borderId="0" xfId="0" applyNumberFormat="1" applyFont="1" applyFill="1" applyBorder="1" applyAlignment="1" applyProtection="1">
      <alignment horizontal="left" vertical="center" wrapText="1"/>
      <protection/>
    </xf>
    <xf numFmtId="0" fontId="6" fillId="7" borderId="0" xfId="0" applyNumberFormat="1" applyFont="1" applyFill="1" applyBorder="1" applyAlignment="1" applyProtection="1">
      <alignment horizontal="center" vertical="center"/>
      <protection/>
    </xf>
    <xf numFmtId="176" fontId="6" fillId="7" borderId="0" xfId="63" applyFont="1" applyFill="1" applyBorder="1" applyAlignment="1" applyProtection="1">
      <alignment horizontal="right" vertical="center" readingOrder="1"/>
      <protection/>
    </xf>
    <xf numFmtId="178" fontId="6" fillId="34" borderId="0" xfId="0" applyNumberFormat="1" applyFont="1" applyFill="1" applyBorder="1" applyAlignment="1" applyProtection="1">
      <alignment horizontal="left" vertical="center" readingOrder="1"/>
      <protection/>
    </xf>
    <xf numFmtId="0" fontId="6" fillId="34" borderId="0" xfId="0" applyNumberFormat="1" applyFont="1" applyFill="1" applyBorder="1" applyAlignment="1" applyProtection="1">
      <alignment horizontal="left" vertical="center" readingOrder="1"/>
      <protection/>
    </xf>
    <xf numFmtId="49" fontId="6" fillId="34" borderId="0" xfId="0" applyNumberFormat="1" applyFont="1" applyFill="1" applyBorder="1" applyAlignment="1" applyProtection="1">
      <alignment horizontal="left" vertical="center" wrapText="1"/>
      <protection/>
    </xf>
    <xf numFmtId="0" fontId="6" fillId="34" borderId="0" xfId="0" applyNumberFormat="1" applyFont="1" applyFill="1" applyBorder="1" applyAlignment="1" applyProtection="1">
      <alignment horizontal="center" vertical="center"/>
      <protection/>
    </xf>
    <xf numFmtId="176" fontId="6" fillId="34" borderId="0" xfId="63" applyFont="1" applyFill="1" applyBorder="1" applyAlignment="1" applyProtection="1">
      <alignment horizontal="right" vertical="center" readingOrder="1"/>
      <protection/>
    </xf>
    <xf numFmtId="178" fontId="6" fillId="35" borderId="0" xfId="0" applyNumberFormat="1" applyFont="1" applyFill="1" applyBorder="1" applyAlignment="1" applyProtection="1">
      <alignment horizontal="left" vertical="center" readingOrder="1"/>
      <protection/>
    </xf>
    <xf numFmtId="0" fontId="6" fillId="35" borderId="0" xfId="0" applyNumberFormat="1" applyFont="1" applyFill="1" applyBorder="1" applyAlignment="1" applyProtection="1">
      <alignment horizontal="left" vertical="center" readingOrder="1"/>
      <protection/>
    </xf>
    <xf numFmtId="49" fontId="6" fillId="35" borderId="0" xfId="0" applyNumberFormat="1" applyFont="1" applyFill="1" applyBorder="1" applyAlignment="1" applyProtection="1">
      <alignment horizontal="left" vertical="center" wrapText="1"/>
      <protection/>
    </xf>
    <xf numFmtId="0" fontId="6" fillId="35" borderId="0" xfId="0" applyNumberFormat="1" applyFont="1" applyFill="1" applyBorder="1" applyAlignment="1" applyProtection="1">
      <alignment horizontal="center" vertical="center"/>
      <protection/>
    </xf>
    <xf numFmtId="176" fontId="6" fillId="35" borderId="0" xfId="63" applyFont="1" applyFill="1" applyBorder="1" applyAlignment="1" applyProtection="1">
      <alignment horizontal="right" vertical="center" readingOrder="1"/>
      <protection/>
    </xf>
    <xf numFmtId="178" fontId="6" fillId="0" borderId="0" xfId="0" applyNumberFormat="1" applyFont="1" applyFill="1" applyBorder="1" applyAlignment="1" applyProtection="1">
      <alignment horizontal="left" vertical="center" readingOrder="1"/>
      <protection/>
    </xf>
    <xf numFmtId="0" fontId="6" fillId="0" borderId="0" xfId="0" applyNumberFormat="1" applyFont="1" applyFill="1" applyBorder="1" applyAlignment="1" applyProtection="1">
      <alignment horizontal="left" vertical="center" readingOrder="1"/>
      <protection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76" fontId="6" fillId="0" borderId="0" xfId="63" applyFont="1" applyFill="1" applyBorder="1" applyAlignment="1" applyProtection="1">
      <alignment horizontal="right" vertical="center" readingOrder="1"/>
      <protection/>
    </xf>
    <xf numFmtId="0" fontId="4" fillId="0" borderId="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4" fontId="6" fillId="36" borderId="10" xfId="0" applyNumberFormat="1" applyFont="1" applyFill="1" applyBorder="1" applyAlignment="1">
      <alignment/>
    </xf>
    <xf numFmtId="178" fontId="4" fillId="0" borderId="0" xfId="0" applyNumberFormat="1" applyFont="1" applyFill="1" applyBorder="1" applyAlignment="1" applyProtection="1">
      <alignment horizontal="left" vertical="center" readingOrder="1"/>
      <protection/>
    </xf>
    <xf numFmtId="49" fontId="4" fillId="0" borderId="0" xfId="0" applyNumberFormat="1" applyFont="1" applyFill="1" applyBorder="1" applyAlignment="1" applyProtection="1">
      <alignment horizontal="left" vertical="center" readingOrder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76" fontId="4" fillId="0" borderId="0" xfId="63" applyFont="1" applyFill="1" applyBorder="1" applyAlignment="1" applyProtection="1">
      <alignment horizontal="right" vertical="center" readingOrder="1"/>
      <protection/>
    </xf>
    <xf numFmtId="1" fontId="6" fillId="35" borderId="0" xfId="0" applyNumberFormat="1" applyFont="1" applyFill="1" applyBorder="1" applyAlignment="1" applyProtection="1">
      <alignment horizontal="left" vertical="center" readingOrder="1"/>
      <protection/>
    </xf>
    <xf numFmtId="0" fontId="42" fillId="0" borderId="0" xfId="49">
      <alignment/>
      <protection/>
    </xf>
    <xf numFmtId="43" fontId="4" fillId="0" borderId="0" xfId="0" applyNumberFormat="1" applyFont="1" applyBorder="1" applyAlignment="1">
      <alignment/>
    </xf>
    <xf numFmtId="0" fontId="4" fillId="33" borderId="0" xfId="0" applyNumberFormat="1" applyFont="1" applyFill="1" applyBorder="1" applyAlignment="1" applyProtection="1">
      <alignment horizontal="center" vertical="center" wrapText="1" readingOrder="1"/>
      <protection/>
    </xf>
    <xf numFmtId="176" fontId="4" fillId="33" borderId="10" xfId="63" applyFont="1" applyFill="1" applyBorder="1" applyAlignment="1" applyProtection="1">
      <alignment horizontal="center" vertical="center" readingOrder="1"/>
      <protection/>
    </xf>
    <xf numFmtId="176" fontId="6" fillId="35" borderId="11" xfId="63" applyFont="1" applyFill="1" applyBorder="1" applyAlignment="1" applyProtection="1">
      <alignment horizontal="center" vertical="center" readingOrder="1"/>
      <protection/>
    </xf>
    <xf numFmtId="176" fontId="6" fillId="35" borderId="12" xfId="63" applyFont="1" applyFill="1" applyBorder="1" applyAlignment="1" applyProtection="1">
      <alignment horizontal="center" vertical="center" readingOrder="1"/>
      <protection/>
    </xf>
    <xf numFmtId="176" fontId="6" fillId="35" borderId="13" xfId="63" applyFont="1" applyFill="1" applyBorder="1" applyAlignment="1" applyProtection="1">
      <alignment horizontal="center" vertical="center" readingOrder="1"/>
      <protection/>
    </xf>
    <xf numFmtId="0" fontId="51" fillId="0" borderId="0" xfId="49" applyFont="1" applyBorder="1" applyAlignment="1">
      <alignment horizontal="center" vertical="top" wrapText="1"/>
      <protection/>
    </xf>
    <xf numFmtId="0" fontId="42" fillId="0" borderId="0" xfId="49" applyBorder="1" applyAlignment="1">
      <alignment horizontal="center"/>
      <protection/>
    </xf>
    <xf numFmtId="178" fontId="4" fillId="33" borderId="11" xfId="0" applyNumberFormat="1" applyFont="1" applyFill="1" applyBorder="1" applyAlignment="1" applyProtection="1">
      <alignment horizontal="center" vertical="center" readingOrder="1"/>
      <protection/>
    </xf>
    <xf numFmtId="178" fontId="4" fillId="33" borderId="12" xfId="0" applyNumberFormat="1" applyFont="1" applyFill="1" applyBorder="1" applyAlignment="1" applyProtection="1">
      <alignment horizontal="center" vertical="center" readingOrder="1"/>
      <protection/>
    </xf>
    <xf numFmtId="178" fontId="4" fillId="33" borderId="13" xfId="0" applyNumberFormat="1" applyFont="1" applyFill="1" applyBorder="1" applyAlignment="1" applyProtection="1">
      <alignment horizontal="center" vertical="center" readingOrder="1"/>
      <protection/>
    </xf>
    <xf numFmtId="178" fontId="6" fillId="35" borderId="11" xfId="0" applyNumberFormat="1" applyFont="1" applyFill="1" applyBorder="1" applyAlignment="1" applyProtection="1">
      <alignment horizontal="center" vertical="center" readingOrder="1"/>
      <protection/>
    </xf>
    <xf numFmtId="178" fontId="6" fillId="35" borderId="12" xfId="0" applyNumberFormat="1" applyFont="1" applyFill="1" applyBorder="1" applyAlignment="1" applyProtection="1">
      <alignment horizontal="center" vertical="center" readingOrder="1"/>
      <protection/>
    </xf>
    <xf numFmtId="178" fontId="6" fillId="35" borderId="13" xfId="0" applyNumberFormat="1" applyFont="1" applyFill="1" applyBorder="1" applyAlignment="1" applyProtection="1">
      <alignment horizontal="center" vertical="center" readingOrder="1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FFFFFF"/>
      <rgbColor rgb="00D3D3D3"/>
      <rgbColor rgb="00A9A9A9"/>
      <rgbColor rgb="000000FF"/>
      <rgbColor rgb="00FF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1</xdr:row>
      <xdr:rowOff>171450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2</xdr:row>
      <xdr:rowOff>47625</xdr:rowOff>
    </xdr:from>
    <xdr:to>
      <xdr:col>7</xdr:col>
      <xdr:colOff>1162050</xdr:colOff>
      <xdr:row>6</xdr:row>
      <xdr:rowOff>171450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676275"/>
          <a:ext cx="4724400" cy="1381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M375"/>
  <sheetViews>
    <sheetView showGridLines="0" tabSelected="1" zoomScalePageLayoutView="0" workbookViewId="0" topLeftCell="A3">
      <pane ySplit="11" topLeftCell="A363" activePane="bottomLeft" state="frozen"/>
      <selection pane="topLeft" activeCell="A3" sqref="A3"/>
      <selection pane="bottomLeft" activeCell="C6" sqref="C6"/>
    </sheetView>
  </sheetViews>
  <sheetFormatPr defaultColWidth="9.140625" defaultRowHeight="24.75" customHeight="1"/>
  <cols>
    <col min="1" max="1" width="20.140625" style="1" bestFit="1" customWidth="1"/>
    <col min="2" max="2" width="11.7109375" style="1" customWidth="1"/>
    <col min="3" max="3" width="71.421875" style="10" customWidth="1"/>
    <col min="4" max="4" width="9.28125" style="5" customWidth="1"/>
    <col min="5" max="5" width="11.8515625" style="16" customWidth="1"/>
    <col min="6" max="6" width="15.140625" style="16" bestFit="1" customWidth="1"/>
    <col min="7" max="7" width="19.421875" style="16" bestFit="1" customWidth="1"/>
    <col min="8" max="8" width="20.8515625" style="16" bestFit="1" customWidth="1"/>
    <col min="9" max="9" width="22.28125" style="1" customWidth="1"/>
    <col min="10" max="10" width="9.140625" style="1" customWidth="1"/>
    <col min="11" max="11" width="26.57421875" style="1" bestFit="1" customWidth="1"/>
    <col min="12" max="12" width="13.00390625" style="1" bestFit="1" customWidth="1"/>
    <col min="13" max="16384" width="9.140625" style="1" customWidth="1"/>
  </cols>
  <sheetData>
    <row r="1" ht="24.75" customHeight="1">
      <c r="C1" s="9" t="s">
        <v>747</v>
      </c>
    </row>
    <row r="8" spans="1:8" ht="24.75" customHeight="1">
      <c r="A8" s="6" t="s">
        <v>748</v>
      </c>
      <c r="B8" s="8" t="str">
        <f>C13</f>
        <v>CASA DA JUVENTUDE - COWORKING</v>
      </c>
      <c r="C8" s="11"/>
      <c r="D8" s="7"/>
      <c r="E8" s="17"/>
      <c r="F8" s="17"/>
      <c r="G8" s="17"/>
      <c r="H8" s="17"/>
    </row>
    <row r="9" spans="1:12" ht="24.75" customHeight="1">
      <c r="A9" s="6"/>
      <c r="B9" s="6"/>
      <c r="C9" s="11"/>
      <c r="D9" s="7"/>
      <c r="E9" s="17"/>
      <c r="F9" s="17"/>
      <c r="G9" s="17"/>
      <c r="H9" s="17"/>
      <c r="K9" s="49" t="s">
        <v>762</v>
      </c>
      <c r="L9" s="50">
        <v>788009.9425</v>
      </c>
    </row>
    <row r="10" spans="1:8" ht="24.75" customHeight="1">
      <c r="A10" s="6" t="s">
        <v>749</v>
      </c>
      <c r="B10" s="8" t="s">
        <v>779</v>
      </c>
      <c r="C10" s="11" t="s">
        <v>793</v>
      </c>
      <c r="D10" s="7"/>
      <c r="E10" s="17" t="s">
        <v>757</v>
      </c>
      <c r="F10" s="22">
        <v>0.2317</v>
      </c>
      <c r="G10" s="17"/>
      <c r="H10" s="17"/>
    </row>
    <row r="11" spans="1:12" ht="24.75" customHeight="1">
      <c r="A11" s="6"/>
      <c r="B11" s="6"/>
      <c r="C11" s="11"/>
      <c r="D11" s="7"/>
      <c r="E11" s="17"/>
      <c r="F11" s="17"/>
      <c r="G11" s="17"/>
      <c r="H11" s="17"/>
      <c r="I11" s="20"/>
      <c r="K11" s="49" t="s">
        <v>760</v>
      </c>
      <c r="L11" s="50">
        <v>790000</v>
      </c>
    </row>
    <row r="12" spans="1:9" ht="24.75" customHeight="1">
      <c r="A12" s="6" t="s">
        <v>750</v>
      </c>
      <c r="B12" s="6" t="s">
        <v>751</v>
      </c>
      <c r="C12" s="12" t="s">
        <v>752</v>
      </c>
      <c r="D12" s="7" t="s">
        <v>753</v>
      </c>
      <c r="E12" s="18" t="s">
        <v>754</v>
      </c>
      <c r="F12" s="18" t="s">
        <v>755</v>
      </c>
      <c r="G12" s="21" t="s">
        <v>756</v>
      </c>
      <c r="H12" s="18" t="s">
        <v>758</v>
      </c>
      <c r="I12" s="20"/>
    </row>
    <row r="13" spans="1:8" ht="24.75" customHeight="1">
      <c r="A13" s="38" t="s">
        <v>0</v>
      </c>
      <c r="B13" s="39"/>
      <c r="C13" s="40" t="s">
        <v>1</v>
      </c>
      <c r="D13" s="41"/>
      <c r="E13" s="42">
        <v>1</v>
      </c>
      <c r="F13" s="42"/>
      <c r="G13" s="42"/>
      <c r="H13" s="42">
        <f>SUBTOTAL(9,H14:H332)</f>
        <v>788060.7708108604</v>
      </c>
    </row>
    <row r="14" spans="1:8" ht="24.75" customHeight="1">
      <c r="A14" s="33" t="s">
        <v>2</v>
      </c>
      <c r="B14" s="34"/>
      <c r="C14" s="35" t="s">
        <v>3</v>
      </c>
      <c r="D14" s="36"/>
      <c r="E14" s="37"/>
      <c r="F14" s="37"/>
      <c r="G14" s="37"/>
      <c r="H14" s="37">
        <f>SUBTOTAL(9,H15:H16)</f>
        <v>3328.3789383099997</v>
      </c>
    </row>
    <row r="15" spans="1:8" ht="24.75" customHeight="1">
      <c r="A15" s="23" t="s">
        <v>4</v>
      </c>
      <c r="B15" s="24"/>
      <c r="C15" s="25" t="s">
        <v>5</v>
      </c>
      <c r="D15" s="26"/>
      <c r="E15" s="27"/>
      <c r="F15" s="27"/>
      <c r="G15" s="27"/>
      <c r="H15" s="27">
        <f>SUBTOTAL(9,H16)</f>
        <v>3328.3789383099997</v>
      </c>
    </row>
    <row r="16" spans="1:8" ht="24.75" customHeight="1">
      <c r="A16" s="2" t="s">
        <v>6</v>
      </c>
      <c r="B16" s="4" t="s">
        <v>7</v>
      </c>
      <c r="C16" s="13" t="s">
        <v>8</v>
      </c>
      <c r="D16" s="15" t="s">
        <v>9</v>
      </c>
      <c r="E16" s="19">
        <v>226.51</v>
      </c>
      <c r="F16" s="19">
        <v>11.93</v>
      </c>
      <c r="G16" s="19">
        <f>(F16+(F16*$F$10))</f>
        <v>14.694181</v>
      </c>
      <c r="H16" s="19">
        <f>E16*G16</f>
        <v>3328.3789383099997</v>
      </c>
    </row>
    <row r="17" spans="1:8" ht="24.75" customHeight="1">
      <c r="A17" s="33" t="s">
        <v>10</v>
      </c>
      <c r="B17" s="34"/>
      <c r="C17" s="35" t="s">
        <v>11</v>
      </c>
      <c r="D17" s="36"/>
      <c r="E17" s="37"/>
      <c r="F17" s="37"/>
      <c r="G17" s="37"/>
      <c r="H17" s="37">
        <f>SUBTOTAL(9,H18:H31)</f>
        <v>32405.246841219996</v>
      </c>
    </row>
    <row r="18" spans="1:8" ht="24.75" customHeight="1">
      <c r="A18" s="23" t="s">
        <v>12</v>
      </c>
      <c r="B18" s="24"/>
      <c r="C18" s="25" t="s">
        <v>13</v>
      </c>
      <c r="D18" s="26"/>
      <c r="E18" s="27"/>
      <c r="F18" s="27"/>
      <c r="G18" s="27"/>
      <c r="H18" s="27">
        <f>SUBTOTAL(9,H19)</f>
        <v>13240.28232</v>
      </c>
    </row>
    <row r="19" spans="1:8" ht="24.75" customHeight="1">
      <c r="A19" s="2" t="s">
        <v>14</v>
      </c>
      <c r="B19" s="4" t="s">
        <v>15</v>
      </c>
      <c r="C19" s="13" t="s">
        <v>16</v>
      </c>
      <c r="D19" s="15" t="s">
        <v>17</v>
      </c>
      <c r="E19" s="19">
        <v>180</v>
      </c>
      <c r="F19" s="19">
        <v>59.72</v>
      </c>
      <c r="G19" s="19">
        <f>(F19+(F19*$F$10))</f>
        <v>73.557124</v>
      </c>
      <c r="H19" s="19">
        <f>E19*G19</f>
        <v>13240.28232</v>
      </c>
    </row>
    <row r="20" spans="1:8" ht="24.75" customHeight="1">
      <c r="A20" s="23" t="s">
        <v>18</v>
      </c>
      <c r="B20" s="24"/>
      <c r="C20" s="25" t="s">
        <v>19</v>
      </c>
      <c r="D20" s="26"/>
      <c r="E20" s="27"/>
      <c r="F20" s="27"/>
      <c r="G20" s="27"/>
      <c r="H20" s="27">
        <f>SUBTOTAL(9,H21:H24)</f>
        <v>6577.4652184</v>
      </c>
    </row>
    <row r="21" spans="1:8" ht="24.75" customHeight="1">
      <c r="A21" s="2" t="s">
        <v>20</v>
      </c>
      <c r="B21" s="4" t="s">
        <v>21</v>
      </c>
      <c r="C21" s="13" t="s">
        <v>22</v>
      </c>
      <c r="D21" s="15" t="s">
        <v>23</v>
      </c>
      <c r="E21" s="19">
        <v>3.2</v>
      </c>
      <c r="F21" s="19">
        <v>356.03</v>
      </c>
      <c r="G21" s="19">
        <f>(F21+(F21*$F$10))</f>
        <v>438.52215099999995</v>
      </c>
      <c r="H21" s="19">
        <f>E21*G21</f>
        <v>1403.2708831999998</v>
      </c>
    </row>
    <row r="22" spans="1:8" ht="24.75" customHeight="1">
      <c r="A22" s="2" t="s">
        <v>24</v>
      </c>
      <c r="B22" s="4" t="s">
        <v>25</v>
      </c>
      <c r="C22" s="13" t="s">
        <v>26</v>
      </c>
      <c r="D22" s="15" t="s">
        <v>23</v>
      </c>
      <c r="E22" s="19">
        <v>3.2</v>
      </c>
      <c r="F22" s="19">
        <v>141.22</v>
      </c>
      <c r="G22" s="19">
        <f>(F22+(F22*$F$10))</f>
        <v>173.940674</v>
      </c>
      <c r="H22" s="19">
        <f>E22*G22</f>
        <v>556.6101568</v>
      </c>
    </row>
    <row r="23" spans="1:8" ht="24.75" customHeight="1">
      <c r="A23" s="2" t="s">
        <v>27</v>
      </c>
      <c r="B23" s="4" t="s">
        <v>28</v>
      </c>
      <c r="C23" s="13" t="s">
        <v>29</v>
      </c>
      <c r="D23" s="15" t="s">
        <v>9</v>
      </c>
      <c r="E23" s="19">
        <v>21.6</v>
      </c>
      <c r="F23" s="19">
        <v>76.77</v>
      </c>
      <c r="G23" s="19">
        <f>(F23+(F23*$F$10))</f>
        <v>94.557609</v>
      </c>
      <c r="H23" s="19">
        <f>E23*G23</f>
        <v>2042.4443544</v>
      </c>
    </row>
    <row r="24" spans="1:8" ht="24.75" customHeight="1">
      <c r="A24" s="2" t="s">
        <v>30</v>
      </c>
      <c r="B24" s="4" t="s">
        <v>31</v>
      </c>
      <c r="C24" s="13" t="s">
        <v>32</v>
      </c>
      <c r="D24" s="15" t="s">
        <v>33</v>
      </c>
      <c r="E24" s="19">
        <v>179</v>
      </c>
      <c r="F24" s="19">
        <v>11.68</v>
      </c>
      <c r="G24" s="19">
        <f>(F24+(F24*$F$10))</f>
        <v>14.386256</v>
      </c>
      <c r="H24" s="19">
        <f>E24*G24</f>
        <v>2575.139824</v>
      </c>
    </row>
    <row r="25" spans="1:8" ht="24.75" customHeight="1">
      <c r="A25" s="23" t="s">
        <v>34</v>
      </c>
      <c r="B25" s="24"/>
      <c r="C25" s="25" t="s">
        <v>35</v>
      </c>
      <c r="D25" s="26"/>
      <c r="E25" s="27"/>
      <c r="F25" s="27"/>
      <c r="G25" s="27"/>
      <c r="H25" s="27">
        <f>SUBTOTAL(9,H26:H31)</f>
        <v>12587.499302819997</v>
      </c>
    </row>
    <row r="26" spans="1:8" ht="24.75" customHeight="1">
      <c r="A26" s="2" t="s">
        <v>36</v>
      </c>
      <c r="B26" s="4" t="s">
        <v>37</v>
      </c>
      <c r="C26" s="13" t="s">
        <v>38</v>
      </c>
      <c r="D26" s="15" t="s">
        <v>9</v>
      </c>
      <c r="E26" s="19">
        <v>43.19</v>
      </c>
      <c r="F26" s="19">
        <v>58.28</v>
      </c>
      <c r="G26" s="19">
        <f aca="true" t="shared" si="0" ref="G26:G31">(F26+(F26*$F$10))</f>
        <v>71.78347600000001</v>
      </c>
      <c r="H26" s="19">
        <f aca="true" t="shared" si="1" ref="H26:H31">E26*G26</f>
        <v>3100.32832844</v>
      </c>
    </row>
    <row r="27" spans="1:8" ht="24.75" customHeight="1">
      <c r="A27" s="2" t="s">
        <v>39</v>
      </c>
      <c r="B27" s="4" t="s">
        <v>40</v>
      </c>
      <c r="C27" s="13" t="s">
        <v>41</v>
      </c>
      <c r="D27" s="15" t="s">
        <v>9</v>
      </c>
      <c r="E27" s="19">
        <v>86.38</v>
      </c>
      <c r="F27" s="19">
        <v>5.76</v>
      </c>
      <c r="G27" s="19">
        <f t="shared" si="0"/>
        <v>7.094592</v>
      </c>
      <c r="H27" s="19">
        <f t="shared" si="1"/>
        <v>612.8308569599999</v>
      </c>
    </row>
    <row r="28" spans="1:8" ht="24.75" customHeight="1">
      <c r="A28" s="2" t="s">
        <v>42</v>
      </c>
      <c r="B28" s="4" t="s">
        <v>43</v>
      </c>
      <c r="C28" s="13" t="s">
        <v>44</v>
      </c>
      <c r="D28" s="15" t="s">
        <v>23</v>
      </c>
      <c r="E28" s="19">
        <v>1.73</v>
      </c>
      <c r="F28" s="19">
        <v>660.43</v>
      </c>
      <c r="G28" s="19">
        <f t="shared" si="0"/>
        <v>813.4516309999999</v>
      </c>
      <c r="H28" s="19">
        <f t="shared" si="1"/>
        <v>1407.2713216299999</v>
      </c>
    </row>
    <row r="29" spans="1:8" ht="24.75" customHeight="1">
      <c r="A29" s="2" t="s">
        <v>45</v>
      </c>
      <c r="B29" s="4" t="s">
        <v>46</v>
      </c>
      <c r="C29" s="13" t="s">
        <v>47</v>
      </c>
      <c r="D29" s="15" t="s">
        <v>23</v>
      </c>
      <c r="E29" s="19">
        <v>86.38</v>
      </c>
      <c r="F29" s="19">
        <v>50.25</v>
      </c>
      <c r="G29" s="19">
        <f t="shared" si="0"/>
        <v>61.892925</v>
      </c>
      <c r="H29" s="19">
        <f t="shared" si="1"/>
        <v>5346.310861499999</v>
      </c>
    </row>
    <row r="30" spans="1:8" ht="24.75" customHeight="1">
      <c r="A30" s="2" t="s">
        <v>48</v>
      </c>
      <c r="B30" s="4" t="s">
        <v>49</v>
      </c>
      <c r="C30" s="13" t="s">
        <v>50</v>
      </c>
      <c r="D30" s="15" t="s">
        <v>23</v>
      </c>
      <c r="E30" s="19">
        <v>86.38</v>
      </c>
      <c r="F30" s="19">
        <v>5.49</v>
      </c>
      <c r="G30" s="19">
        <f t="shared" si="0"/>
        <v>6.762033000000001</v>
      </c>
      <c r="H30" s="19">
        <f t="shared" si="1"/>
        <v>584.10441054</v>
      </c>
    </row>
    <row r="31" spans="1:8" ht="24.75" customHeight="1">
      <c r="A31" s="2" t="s">
        <v>51</v>
      </c>
      <c r="B31" s="4" t="s">
        <v>52</v>
      </c>
      <c r="C31" s="13" t="s">
        <v>53</v>
      </c>
      <c r="D31" s="15" t="s">
        <v>23</v>
      </c>
      <c r="E31" s="19">
        <v>14.25</v>
      </c>
      <c r="F31" s="19">
        <v>87.55</v>
      </c>
      <c r="G31" s="19">
        <f t="shared" si="0"/>
        <v>107.835335</v>
      </c>
      <c r="H31" s="19">
        <f t="shared" si="1"/>
        <v>1536.65352375</v>
      </c>
    </row>
    <row r="32" spans="1:8" ht="24.75" customHeight="1">
      <c r="A32" s="33" t="s">
        <v>54</v>
      </c>
      <c r="B32" s="34"/>
      <c r="C32" s="35" t="s">
        <v>55</v>
      </c>
      <c r="D32" s="36"/>
      <c r="E32" s="37"/>
      <c r="F32" s="37"/>
      <c r="G32" s="37"/>
      <c r="H32" s="37">
        <f>SUBTOTAL(9,H33:H39)</f>
        <v>62605.4572915</v>
      </c>
    </row>
    <row r="33" spans="1:8" ht="24.75" customHeight="1">
      <c r="A33" s="23" t="s">
        <v>56</v>
      </c>
      <c r="B33" s="24"/>
      <c r="C33" s="25" t="s">
        <v>57</v>
      </c>
      <c r="D33" s="26"/>
      <c r="E33" s="27"/>
      <c r="F33" s="27"/>
      <c r="G33" s="27"/>
      <c r="H33" s="27">
        <f>SUBTOTAL(9,H34:H39)</f>
        <v>62605.4572915</v>
      </c>
    </row>
    <row r="34" spans="1:8" ht="24.75" customHeight="1">
      <c r="A34" s="2" t="s">
        <v>58</v>
      </c>
      <c r="B34" s="4" t="s">
        <v>21</v>
      </c>
      <c r="C34" s="13" t="s">
        <v>22</v>
      </c>
      <c r="D34" s="15" t="s">
        <v>23</v>
      </c>
      <c r="E34" s="19">
        <v>15.5</v>
      </c>
      <c r="F34" s="19">
        <v>356.03</v>
      </c>
      <c r="G34" s="19">
        <f aca="true" t="shared" si="2" ref="G34:G39">(F34+(F34*$F$10))</f>
        <v>438.52215099999995</v>
      </c>
      <c r="H34" s="19">
        <f aca="true" t="shared" si="3" ref="H34:H39">E34*G34</f>
        <v>6797.0933405</v>
      </c>
    </row>
    <row r="35" spans="1:8" ht="24.75" customHeight="1">
      <c r="A35" s="2" t="s">
        <v>59</v>
      </c>
      <c r="B35" s="4" t="s">
        <v>60</v>
      </c>
      <c r="C35" s="13" t="s">
        <v>61</v>
      </c>
      <c r="D35" s="15" t="s">
        <v>23</v>
      </c>
      <c r="E35" s="19">
        <v>15.5</v>
      </c>
      <c r="F35" s="19">
        <v>97.54</v>
      </c>
      <c r="G35" s="19">
        <f t="shared" si="2"/>
        <v>120.14001800000001</v>
      </c>
      <c r="H35" s="19">
        <f t="shared" si="3"/>
        <v>1862.1702790000002</v>
      </c>
    </row>
    <row r="36" spans="1:8" ht="24.75" customHeight="1">
      <c r="A36" s="2" t="s">
        <v>62</v>
      </c>
      <c r="B36" s="4" t="s">
        <v>28</v>
      </c>
      <c r="C36" s="13" t="s">
        <v>29</v>
      </c>
      <c r="D36" s="15" t="s">
        <v>9</v>
      </c>
      <c r="E36" s="19">
        <v>76.55</v>
      </c>
      <c r="F36" s="19">
        <v>76.77</v>
      </c>
      <c r="G36" s="19">
        <f t="shared" si="2"/>
        <v>94.557609</v>
      </c>
      <c r="H36" s="19">
        <f t="shared" si="3"/>
        <v>7238.384968949999</v>
      </c>
    </row>
    <row r="37" spans="1:8" ht="24.75" customHeight="1">
      <c r="A37" s="2" t="s">
        <v>63</v>
      </c>
      <c r="B37" s="4" t="s">
        <v>64</v>
      </c>
      <c r="C37" s="13" t="s">
        <v>65</v>
      </c>
      <c r="D37" s="15" t="s">
        <v>9</v>
      </c>
      <c r="E37" s="19">
        <v>140.85</v>
      </c>
      <c r="F37" s="19">
        <v>147.29</v>
      </c>
      <c r="G37" s="19">
        <f t="shared" si="2"/>
        <v>181.417093</v>
      </c>
      <c r="H37" s="19">
        <f t="shared" si="3"/>
        <v>25552.59754905</v>
      </c>
    </row>
    <row r="38" spans="1:8" ht="24.75" customHeight="1">
      <c r="A38" s="2" t="s">
        <v>66</v>
      </c>
      <c r="B38" s="4" t="s">
        <v>31</v>
      </c>
      <c r="C38" s="13" t="s">
        <v>32</v>
      </c>
      <c r="D38" s="15" t="s">
        <v>33</v>
      </c>
      <c r="E38" s="19">
        <v>1082</v>
      </c>
      <c r="F38" s="19">
        <v>11.68</v>
      </c>
      <c r="G38" s="19">
        <f t="shared" si="2"/>
        <v>14.386256</v>
      </c>
      <c r="H38" s="19">
        <f t="shared" si="3"/>
        <v>15565.928992</v>
      </c>
    </row>
    <row r="39" spans="1:8" ht="24.75" customHeight="1">
      <c r="A39" s="2" t="s">
        <v>67</v>
      </c>
      <c r="B39" s="4" t="s">
        <v>68</v>
      </c>
      <c r="C39" s="13" t="s">
        <v>69</v>
      </c>
      <c r="D39" s="15" t="s">
        <v>33</v>
      </c>
      <c r="E39" s="19">
        <v>318</v>
      </c>
      <c r="F39" s="19">
        <v>14.27</v>
      </c>
      <c r="G39" s="19">
        <f t="shared" si="2"/>
        <v>17.576359</v>
      </c>
      <c r="H39" s="19">
        <f t="shared" si="3"/>
        <v>5589.282162</v>
      </c>
    </row>
    <row r="40" spans="1:8" ht="24.75" customHeight="1">
      <c r="A40" s="33" t="s">
        <v>70</v>
      </c>
      <c r="B40" s="34"/>
      <c r="C40" s="35" t="s">
        <v>71</v>
      </c>
      <c r="D40" s="36"/>
      <c r="E40" s="37"/>
      <c r="F40" s="37"/>
      <c r="G40" s="37"/>
      <c r="H40" s="37">
        <f>SUBTOTAL(9,H41:H45)</f>
        <v>21373.35766417</v>
      </c>
    </row>
    <row r="41" spans="1:8" ht="24.75" customHeight="1">
      <c r="A41" s="23" t="s">
        <v>72</v>
      </c>
      <c r="B41" s="24"/>
      <c r="C41" s="25" t="s">
        <v>73</v>
      </c>
      <c r="D41" s="26"/>
      <c r="E41" s="27"/>
      <c r="F41" s="27"/>
      <c r="G41" s="27"/>
      <c r="H41" s="27">
        <f>SUBTOTAL(9,H42:H43)</f>
        <v>17143.66611559</v>
      </c>
    </row>
    <row r="42" spans="1:8" ht="24.75" customHeight="1">
      <c r="A42" s="2" t="s">
        <v>74</v>
      </c>
      <c r="B42" s="4" t="s">
        <v>37</v>
      </c>
      <c r="C42" s="13" t="s">
        <v>38</v>
      </c>
      <c r="D42" s="15" t="s">
        <v>9</v>
      </c>
      <c r="E42" s="19">
        <v>217.63</v>
      </c>
      <c r="F42" s="19">
        <v>58.28</v>
      </c>
      <c r="G42" s="19">
        <f>(F42+(F42*$F$10))</f>
        <v>71.78347600000001</v>
      </c>
      <c r="H42" s="19">
        <f>E42*G42</f>
        <v>15622.23788188</v>
      </c>
    </row>
    <row r="43" spans="1:8" ht="24.75" customHeight="1">
      <c r="A43" s="2" t="s">
        <v>75</v>
      </c>
      <c r="B43" s="4" t="s">
        <v>76</v>
      </c>
      <c r="C43" s="13" t="s">
        <v>77</v>
      </c>
      <c r="D43" s="15" t="s">
        <v>23</v>
      </c>
      <c r="E43" s="19">
        <v>0.77</v>
      </c>
      <c r="F43" s="19">
        <v>1604.19</v>
      </c>
      <c r="G43" s="19">
        <f>(F43+(F43*$F$10))</f>
        <v>1975.880823</v>
      </c>
      <c r="H43" s="19">
        <f>E43*G43</f>
        <v>1521.42823371</v>
      </c>
    </row>
    <row r="44" spans="1:8" ht="24.75" customHeight="1">
      <c r="A44" s="23" t="s">
        <v>78</v>
      </c>
      <c r="B44" s="24"/>
      <c r="C44" s="25" t="s">
        <v>79</v>
      </c>
      <c r="D44" s="26"/>
      <c r="E44" s="27"/>
      <c r="F44" s="27"/>
      <c r="G44" s="27"/>
      <c r="H44" s="27">
        <f>SUBTOTAL(9,H45)</f>
        <v>4229.69154858</v>
      </c>
    </row>
    <row r="45" spans="1:8" ht="24.75" customHeight="1">
      <c r="A45" s="2" t="s">
        <v>80</v>
      </c>
      <c r="B45" s="4" t="s">
        <v>81</v>
      </c>
      <c r="C45" s="13" t="s">
        <v>82</v>
      </c>
      <c r="D45" s="15" t="s">
        <v>9</v>
      </c>
      <c r="E45" s="19">
        <v>65.61</v>
      </c>
      <c r="F45" s="19">
        <v>52.34</v>
      </c>
      <c r="G45" s="19">
        <f>(F45+(F45*$F$10))</f>
        <v>64.467178</v>
      </c>
      <c r="H45" s="19">
        <f>E45*G45</f>
        <v>4229.69154858</v>
      </c>
    </row>
    <row r="46" spans="1:8" ht="24.75" customHeight="1">
      <c r="A46" s="33" t="s">
        <v>83</v>
      </c>
      <c r="B46" s="34"/>
      <c r="C46" s="35" t="s">
        <v>84</v>
      </c>
      <c r="D46" s="36"/>
      <c r="E46" s="37"/>
      <c r="F46" s="37"/>
      <c r="G46" s="37"/>
      <c r="H46" s="37">
        <f>SUBTOTAL(9,H47:H53)</f>
        <v>14580.713470409999</v>
      </c>
    </row>
    <row r="47" spans="1:8" ht="24.75" customHeight="1">
      <c r="A47" s="23" t="s">
        <v>85</v>
      </c>
      <c r="B47" s="24"/>
      <c r="C47" s="25" t="s">
        <v>86</v>
      </c>
      <c r="D47" s="26"/>
      <c r="E47" s="27"/>
      <c r="F47" s="27"/>
      <c r="G47" s="27"/>
      <c r="H47" s="27">
        <f>SUBTOTAL(9,H48)</f>
        <v>5560.77963864</v>
      </c>
    </row>
    <row r="48" spans="1:8" ht="24.75" customHeight="1">
      <c r="A48" s="2" t="s">
        <v>87</v>
      </c>
      <c r="B48" s="4" t="s">
        <v>88</v>
      </c>
      <c r="C48" s="13" t="s">
        <v>89</v>
      </c>
      <c r="D48" s="15" t="s">
        <v>9</v>
      </c>
      <c r="E48" s="19">
        <v>34.39</v>
      </c>
      <c r="F48" s="19">
        <v>131.28</v>
      </c>
      <c r="G48" s="19">
        <f>(F48+(F48*$F$10))</f>
        <v>161.697576</v>
      </c>
      <c r="H48" s="19">
        <f>E48*G48</f>
        <v>5560.77963864</v>
      </c>
    </row>
    <row r="49" spans="1:8" ht="24.75" customHeight="1">
      <c r="A49" s="23" t="s">
        <v>90</v>
      </c>
      <c r="B49" s="24"/>
      <c r="C49" s="25" t="s">
        <v>91</v>
      </c>
      <c r="D49" s="26"/>
      <c r="E49" s="27"/>
      <c r="F49" s="27"/>
      <c r="G49" s="27"/>
      <c r="H49" s="27">
        <f>SUBTOTAL(9,H50:H53)</f>
        <v>9019.933831769999</v>
      </c>
    </row>
    <row r="50" spans="1:8" ht="24.75" customHeight="1">
      <c r="A50" s="2" t="s">
        <v>92</v>
      </c>
      <c r="B50" s="4" t="s">
        <v>21</v>
      </c>
      <c r="C50" s="13" t="s">
        <v>22</v>
      </c>
      <c r="D50" s="15" t="s">
        <v>23</v>
      </c>
      <c r="E50" s="19">
        <v>2.49</v>
      </c>
      <c r="F50" s="19">
        <v>356.03</v>
      </c>
      <c r="G50" s="19">
        <f>(F50+(F50*$F$10))</f>
        <v>438.52215099999995</v>
      </c>
      <c r="H50" s="19">
        <f>E50*G50</f>
        <v>1091.92015599</v>
      </c>
    </row>
    <row r="51" spans="1:8" ht="24.75" customHeight="1">
      <c r="A51" s="2" t="s">
        <v>93</v>
      </c>
      <c r="B51" s="4" t="s">
        <v>60</v>
      </c>
      <c r="C51" s="13" t="s">
        <v>61</v>
      </c>
      <c r="D51" s="15" t="s">
        <v>23</v>
      </c>
      <c r="E51" s="19">
        <v>2.49</v>
      </c>
      <c r="F51" s="19">
        <v>97.54</v>
      </c>
      <c r="G51" s="19">
        <f>(F51+(F51*$F$10))</f>
        <v>120.14001800000001</v>
      </c>
      <c r="H51" s="19">
        <f>E51*G51</f>
        <v>299.1486448200001</v>
      </c>
    </row>
    <row r="52" spans="1:8" ht="24.75" customHeight="1">
      <c r="A52" s="2" t="s">
        <v>94</v>
      </c>
      <c r="B52" s="4" t="s">
        <v>64</v>
      </c>
      <c r="C52" s="13" t="s">
        <v>65</v>
      </c>
      <c r="D52" s="15" t="s">
        <v>9</v>
      </c>
      <c r="E52" s="19">
        <v>20.72</v>
      </c>
      <c r="F52" s="19">
        <v>147.29</v>
      </c>
      <c r="G52" s="19">
        <f>(F52+(F52*$F$10))</f>
        <v>181.417093</v>
      </c>
      <c r="H52" s="19">
        <f>E52*G52</f>
        <v>3758.9621669599996</v>
      </c>
    </row>
    <row r="53" spans="1:8" ht="24.75" customHeight="1">
      <c r="A53" s="2" t="s">
        <v>95</v>
      </c>
      <c r="B53" s="4" t="s">
        <v>31</v>
      </c>
      <c r="C53" s="13" t="s">
        <v>32</v>
      </c>
      <c r="D53" s="15" t="s">
        <v>33</v>
      </c>
      <c r="E53" s="19">
        <v>269</v>
      </c>
      <c r="F53" s="19">
        <v>11.68</v>
      </c>
      <c r="G53" s="19">
        <f>(F53+(F53*$F$10))</f>
        <v>14.386256</v>
      </c>
      <c r="H53" s="19">
        <f>E53*G53</f>
        <v>3869.9028639999997</v>
      </c>
    </row>
    <row r="54" spans="1:8" ht="24.75" customHeight="1">
      <c r="A54" s="33" t="s">
        <v>96</v>
      </c>
      <c r="B54" s="34"/>
      <c r="C54" s="35" t="s">
        <v>97</v>
      </c>
      <c r="D54" s="36"/>
      <c r="E54" s="37"/>
      <c r="F54" s="37"/>
      <c r="G54" s="37"/>
      <c r="H54" s="37">
        <f>SUBTOTAL(9,H55:H59)</f>
        <v>90842.29704934</v>
      </c>
    </row>
    <row r="55" spans="1:8" ht="24.75" customHeight="1">
      <c r="A55" s="23" t="s">
        <v>98</v>
      </c>
      <c r="B55" s="24"/>
      <c r="C55" s="25" t="s">
        <v>99</v>
      </c>
      <c r="D55" s="26"/>
      <c r="E55" s="27"/>
      <c r="F55" s="27"/>
      <c r="G55" s="27"/>
      <c r="H55" s="27">
        <f>SUBTOTAL(9,H56:H57)</f>
        <v>83174.19005638</v>
      </c>
    </row>
    <row r="56" spans="1:8" ht="24.75" customHeight="1">
      <c r="A56" s="2" t="s">
        <v>100</v>
      </c>
      <c r="B56" s="4" t="s">
        <v>101</v>
      </c>
      <c r="C56" s="13" t="s">
        <v>102</v>
      </c>
      <c r="D56" s="15" t="s">
        <v>9</v>
      </c>
      <c r="E56" s="19">
        <v>256.48</v>
      </c>
      <c r="F56" s="19">
        <v>223.43</v>
      </c>
      <c r="G56" s="19">
        <f>(F56+(F56*$F$10))</f>
        <v>275.198731</v>
      </c>
      <c r="H56" s="19">
        <f>E56*G56</f>
        <v>70582.97052688</v>
      </c>
    </row>
    <row r="57" spans="1:8" ht="24.75" customHeight="1">
      <c r="A57" s="2" t="s">
        <v>103</v>
      </c>
      <c r="B57" s="4" t="s">
        <v>104</v>
      </c>
      <c r="C57" s="13" t="s">
        <v>105</v>
      </c>
      <c r="D57" s="15" t="s">
        <v>9</v>
      </c>
      <c r="E57" s="19">
        <v>44.25</v>
      </c>
      <c r="F57" s="19">
        <v>231.02</v>
      </c>
      <c r="G57" s="19">
        <f>(F57+(F57*$F$10))</f>
        <v>284.54733400000003</v>
      </c>
      <c r="H57" s="19">
        <f>E57*G57</f>
        <v>12591.219529500002</v>
      </c>
    </row>
    <row r="58" spans="1:8" ht="24.75" customHeight="1">
      <c r="A58" s="23" t="s">
        <v>106</v>
      </c>
      <c r="B58" s="24"/>
      <c r="C58" s="25" t="s">
        <v>107</v>
      </c>
      <c r="D58" s="26"/>
      <c r="E58" s="27"/>
      <c r="F58" s="27"/>
      <c r="G58" s="27"/>
      <c r="H58" s="27">
        <f>SUBTOTAL(9,H59)</f>
        <v>7668.106992960001</v>
      </c>
    </row>
    <row r="59" spans="1:8" ht="24.75" customHeight="1">
      <c r="A59" s="2" t="s">
        <v>108</v>
      </c>
      <c r="B59" s="4" t="s">
        <v>109</v>
      </c>
      <c r="C59" s="13" t="s">
        <v>110</v>
      </c>
      <c r="D59" s="15" t="s">
        <v>17</v>
      </c>
      <c r="E59" s="19">
        <v>65.04</v>
      </c>
      <c r="F59" s="19">
        <v>95.72</v>
      </c>
      <c r="G59" s="19">
        <f>(F59+(F59*$F$10))</f>
        <v>117.898324</v>
      </c>
      <c r="H59" s="19">
        <f>E59*G59</f>
        <v>7668.106992960001</v>
      </c>
    </row>
    <row r="60" spans="1:8" ht="24.75" customHeight="1">
      <c r="A60" s="33" t="s">
        <v>111</v>
      </c>
      <c r="B60" s="34"/>
      <c r="C60" s="35" t="s">
        <v>112</v>
      </c>
      <c r="D60" s="36"/>
      <c r="E60" s="37"/>
      <c r="F60" s="37"/>
      <c r="G60" s="37"/>
      <c r="H60" s="37">
        <f>SUBTOTAL(9,H61:H65)</f>
        <v>13224.118844069999</v>
      </c>
    </row>
    <row r="61" spans="1:8" ht="24.75" customHeight="1">
      <c r="A61" s="23" t="s">
        <v>113</v>
      </c>
      <c r="B61" s="24"/>
      <c r="C61" s="25" t="s">
        <v>114</v>
      </c>
      <c r="D61" s="26"/>
      <c r="E61" s="27"/>
      <c r="F61" s="27"/>
      <c r="G61" s="27"/>
      <c r="H61" s="27">
        <f>SUBTOTAL(9,H62:H65)</f>
        <v>13224.118844069999</v>
      </c>
    </row>
    <row r="62" spans="1:8" ht="24.75" customHeight="1">
      <c r="A62" s="2" t="s">
        <v>115</v>
      </c>
      <c r="B62" s="4" t="s">
        <v>40</v>
      </c>
      <c r="C62" s="13" t="s">
        <v>41</v>
      </c>
      <c r="D62" s="15" t="s">
        <v>9</v>
      </c>
      <c r="E62" s="19">
        <v>168.31</v>
      </c>
      <c r="F62" s="19">
        <v>5.76</v>
      </c>
      <c r="G62" s="19">
        <f>(F62+(F62*$F$10))</f>
        <v>7.094592</v>
      </c>
      <c r="H62" s="19">
        <f>E62*G62</f>
        <v>1194.0907795199998</v>
      </c>
    </row>
    <row r="63" spans="1:8" ht="24.75" customHeight="1">
      <c r="A63" s="2" t="s">
        <v>116</v>
      </c>
      <c r="B63" s="4" t="s">
        <v>117</v>
      </c>
      <c r="C63" s="13" t="s">
        <v>118</v>
      </c>
      <c r="D63" s="15" t="s">
        <v>9</v>
      </c>
      <c r="E63" s="19">
        <v>168.31</v>
      </c>
      <c r="F63" s="19">
        <v>17.65</v>
      </c>
      <c r="G63" s="19">
        <f>(F63+(F63*$F$10))</f>
        <v>21.739504999999998</v>
      </c>
      <c r="H63" s="19">
        <f>E63*G63</f>
        <v>3658.9760865499998</v>
      </c>
    </row>
    <row r="64" spans="1:8" ht="24.75" customHeight="1">
      <c r="A64" s="2" t="s">
        <v>119</v>
      </c>
      <c r="B64" s="4" t="s">
        <v>120</v>
      </c>
      <c r="C64" s="13" t="s">
        <v>121</v>
      </c>
      <c r="D64" s="15" t="s">
        <v>9</v>
      </c>
      <c r="E64" s="19">
        <v>109.36</v>
      </c>
      <c r="F64" s="19">
        <v>10.7</v>
      </c>
      <c r="G64" s="19">
        <f>(F64+(F64*$F$10))</f>
        <v>13.179189999999998</v>
      </c>
      <c r="H64" s="19">
        <f>E64*G64</f>
        <v>1441.2762183999998</v>
      </c>
    </row>
    <row r="65" spans="1:8" ht="24.75" customHeight="1">
      <c r="A65" s="2" t="s">
        <v>122</v>
      </c>
      <c r="B65" s="4" t="s">
        <v>123</v>
      </c>
      <c r="C65" s="13" t="s">
        <v>124</v>
      </c>
      <c r="D65" s="15" t="s">
        <v>9</v>
      </c>
      <c r="E65" s="19">
        <v>58.95</v>
      </c>
      <c r="F65" s="19">
        <v>95.44</v>
      </c>
      <c r="G65" s="19">
        <f>(F65+(F65*$F$10))</f>
        <v>117.553448</v>
      </c>
      <c r="H65" s="19">
        <f>E65*G65</f>
        <v>6929.7757596</v>
      </c>
    </row>
    <row r="66" spans="1:8" ht="24.75" customHeight="1">
      <c r="A66" s="33" t="s">
        <v>125</v>
      </c>
      <c r="B66" s="34"/>
      <c r="C66" s="35" t="s">
        <v>126</v>
      </c>
      <c r="D66" s="36"/>
      <c r="E66" s="37"/>
      <c r="F66" s="37"/>
      <c r="G66" s="37"/>
      <c r="H66" s="37">
        <f>SUBTOTAL(9,H67:H80)</f>
        <v>43373.86321976</v>
      </c>
    </row>
    <row r="67" spans="1:8" ht="24.75" customHeight="1">
      <c r="A67" s="23" t="s">
        <v>127</v>
      </c>
      <c r="B67" s="24"/>
      <c r="C67" s="25" t="s">
        <v>114</v>
      </c>
      <c r="D67" s="26"/>
      <c r="E67" s="27"/>
      <c r="F67" s="27"/>
      <c r="G67" s="27"/>
      <c r="H67" s="27">
        <f>SUBTOTAL(9,H68:H80)</f>
        <v>43373.86321976</v>
      </c>
    </row>
    <row r="68" spans="1:8" ht="24.75" customHeight="1">
      <c r="A68" s="28" t="s">
        <v>128</v>
      </c>
      <c r="B68" s="29"/>
      <c r="C68" s="30" t="s">
        <v>129</v>
      </c>
      <c r="D68" s="31"/>
      <c r="E68" s="32"/>
      <c r="F68" s="32"/>
      <c r="G68" s="32"/>
      <c r="H68" s="32">
        <f>SUBTOTAL(9,H69:H73)</f>
        <v>9364.9685979</v>
      </c>
    </row>
    <row r="69" spans="1:8" ht="24.75" customHeight="1">
      <c r="A69" s="2" t="s">
        <v>130</v>
      </c>
      <c r="B69" s="4" t="s">
        <v>131</v>
      </c>
      <c r="C69" s="13" t="s">
        <v>132</v>
      </c>
      <c r="D69" s="15" t="s">
        <v>33</v>
      </c>
      <c r="E69" s="19">
        <v>155.65</v>
      </c>
      <c r="F69" s="19">
        <v>10.64</v>
      </c>
      <c r="G69" s="19">
        <f>(F69+(F69*$F$10))</f>
        <v>13.105288000000002</v>
      </c>
      <c r="H69" s="19">
        <f>E69*G69</f>
        <v>2039.8380772000003</v>
      </c>
    </row>
    <row r="70" spans="1:8" ht="24.75" customHeight="1">
      <c r="A70" s="2" t="s">
        <v>133</v>
      </c>
      <c r="B70" s="4" t="s">
        <v>134</v>
      </c>
      <c r="C70" s="13" t="s">
        <v>135</v>
      </c>
      <c r="D70" s="15" t="s">
        <v>23</v>
      </c>
      <c r="E70" s="19">
        <v>10.81</v>
      </c>
      <c r="F70" s="19">
        <v>124.26</v>
      </c>
      <c r="G70" s="19">
        <f>(F70+(F70*$F$10))</f>
        <v>153.051042</v>
      </c>
      <c r="H70" s="19">
        <f>E70*G70</f>
        <v>1654.4817640200001</v>
      </c>
    </row>
    <row r="71" spans="1:8" ht="24.75" customHeight="1">
      <c r="A71" s="2" t="s">
        <v>136</v>
      </c>
      <c r="B71" s="4" t="s">
        <v>137</v>
      </c>
      <c r="C71" s="13" t="s">
        <v>138</v>
      </c>
      <c r="D71" s="15" t="s">
        <v>23</v>
      </c>
      <c r="E71" s="19">
        <v>10.81</v>
      </c>
      <c r="F71" s="19">
        <v>296.69</v>
      </c>
      <c r="G71" s="19">
        <f>(F71+(F71*$F$10))</f>
        <v>365.433073</v>
      </c>
      <c r="H71" s="19">
        <f>E71*G71</f>
        <v>3950.33151913</v>
      </c>
    </row>
    <row r="72" spans="1:8" ht="24.75" customHeight="1">
      <c r="A72" s="2" t="s">
        <v>139</v>
      </c>
      <c r="B72" s="4" t="s">
        <v>140</v>
      </c>
      <c r="C72" s="13" t="s">
        <v>141</v>
      </c>
      <c r="D72" s="15" t="s">
        <v>23</v>
      </c>
      <c r="E72" s="19">
        <v>10.81</v>
      </c>
      <c r="F72" s="19">
        <v>70.61</v>
      </c>
      <c r="G72" s="19">
        <f>(F72+(F72*$F$10))</f>
        <v>86.970337</v>
      </c>
      <c r="H72" s="19">
        <f>E72*G72</f>
        <v>940.14934297</v>
      </c>
    </row>
    <row r="73" spans="1:8" ht="24.75" customHeight="1">
      <c r="A73" s="2" t="s">
        <v>142</v>
      </c>
      <c r="B73" s="4" t="s">
        <v>143</v>
      </c>
      <c r="C73" s="13" t="s">
        <v>144</v>
      </c>
      <c r="D73" s="15" t="s">
        <v>9</v>
      </c>
      <c r="E73" s="19">
        <v>216.18</v>
      </c>
      <c r="F73" s="19">
        <v>2.93</v>
      </c>
      <c r="G73" s="19">
        <f>(F73+(F73*$F$10))</f>
        <v>3.6088810000000002</v>
      </c>
      <c r="H73" s="19">
        <f>E73*G73</f>
        <v>780.16789458</v>
      </c>
    </row>
    <row r="74" spans="1:8" ht="24.75" customHeight="1">
      <c r="A74" s="28" t="s">
        <v>145</v>
      </c>
      <c r="B74" s="29"/>
      <c r="C74" s="30" t="s">
        <v>146</v>
      </c>
      <c r="D74" s="31"/>
      <c r="E74" s="32"/>
      <c r="F74" s="32"/>
      <c r="G74" s="32"/>
      <c r="H74" s="32">
        <f>SUBTOTAL(9,H75:H80)</f>
        <v>34008.894621859996</v>
      </c>
    </row>
    <row r="75" spans="1:8" ht="24.75" customHeight="1">
      <c r="A75" s="2" t="s">
        <v>147</v>
      </c>
      <c r="B75" s="4" t="s">
        <v>148</v>
      </c>
      <c r="C75" s="13" t="s">
        <v>149</v>
      </c>
      <c r="D75" s="15" t="s">
        <v>9</v>
      </c>
      <c r="E75" s="19">
        <v>26.93</v>
      </c>
      <c r="F75" s="19">
        <v>133.29</v>
      </c>
      <c r="G75" s="19">
        <f aca="true" t="shared" si="4" ref="G75:G80">(F75+(F75*$F$10))</f>
        <v>164.173293</v>
      </c>
      <c r="H75" s="19">
        <f aca="true" t="shared" si="5" ref="H75:H80">E75*G75</f>
        <v>4421.18678049</v>
      </c>
    </row>
    <row r="76" spans="1:8" ht="24.75" customHeight="1">
      <c r="A76" s="2" t="s">
        <v>150</v>
      </c>
      <c r="B76" s="4" t="s">
        <v>151</v>
      </c>
      <c r="C76" s="13" t="s">
        <v>152</v>
      </c>
      <c r="D76" s="15" t="s">
        <v>17</v>
      </c>
      <c r="E76" s="19">
        <v>9.62</v>
      </c>
      <c r="F76" s="19">
        <v>21.33</v>
      </c>
      <c r="G76" s="19">
        <f t="shared" si="4"/>
        <v>26.272160999999997</v>
      </c>
      <c r="H76" s="19">
        <f t="shared" si="5"/>
        <v>252.73818881999995</v>
      </c>
    </row>
    <row r="77" spans="1:8" ht="24.75" customHeight="1">
      <c r="A77" s="2" t="s">
        <v>153</v>
      </c>
      <c r="B77" s="4" t="s">
        <v>154</v>
      </c>
      <c r="C77" s="13" t="s">
        <v>155</v>
      </c>
      <c r="D77" s="15" t="s">
        <v>9</v>
      </c>
      <c r="E77" s="19">
        <v>185.92</v>
      </c>
      <c r="F77" s="19">
        <v>77.22</v>
      </c>
      <c r="G77" s="19">
        <f t="shared" si="4"/>
        <v>95.111874</v>
      </c>
      <c r="H77" s="19">
        <f t="shared" si="5"/>
        <v>17683.19961408</v>
      </c>
    </row>
    <row r="78" spans="1:8" ht="24.75" customHeight="1">
      <c r="A78" s="2" t="s">
        <v>156</v>
      </c>
      <c r="B78" s="4" t="s">
        <v>157</v>
      </c>
      <c r="C78" s="13" t="s">
        <v>158</v>
      </c>
      <c r="D78" s="15" t="s">
        <v>17</v>
      </c>
      <c r="E78" s="19">
        <v>83.57</v>
      </c>
      <c r="F78" s="19">
        <v>37.53</v>
      </c>
      <c r="G78" s="19">
        <f t="shared" si="4"/>
        <v>46.225701</v>
      </c>
      <c r="H78" s="19">
        <f t="shared" si="5"/>
        <v>3863.0818325699997</v>
      </c>
    </row>
    <row r="79" spans="1:8" ht="24.75" customHeight="1">
      <c r="A79" s="2" t="s">
        <v>159</v>
      </c>
      <c r="B79" s="4" t="s">
        <v>160</v>
      </c>
      <c r="C79" s="13" t="s">
        <v>161</v>
      </c>
      <c r="D79" s="15" t="s">
        <v>9</v>
      </c>
      <c r="E79" s="19">
        <v>194.28</v>
      </c>
      <c r="F79" s="19">
        <v>26.44</v>
      </c>
      <c r="G79" s="19">
        <f t="shared" si="4"/>
        <v>32.566148</v>
      </c>
      <c r="H79" s="19">
        <f t="shared" si="5"/>
        <v>6326.95123344</v>
      </c>
    </row>
    <row r="80" spans="1:8" ht="24.75" customHeight="1">
      <c r="A80" s="2" t="s">
        <v>162</v>
      </c>
      <c r="B80" s="4" t="s">
        <v>163</v>
      </c>
      <c r="C80" s="13" t="s">
        <v>164</v>
      </c>
      <c r="D80" s="15" t="s">
        <v>17</v>
      </c>
      <c r="E80" s="19">
        <v>154.93</v>
      </c>
      <c r="F80" s="19">
        <v>7.66</v>
      </c>
      <c r="G80" s="19">
        <f t="shared" si="4"/>
        <v>9.434822</v>
      </c>
      <c r="H80" s="19">
        <f t="shared" si="5"/>
        <v>1461.73697246</v>
      </c>
    </row>
    <row r="81" spans="1:8" ht="24.75" customHeight="1">
      <c r="A81" s="33" t="s">
        <v>165</v>
      </c>
      <c r="B81" s="34"/>
      <c r="C81" s="35" t="s">
        <v>166</v>
      </c>
      <c r="D81" s="36"/>
      <c r="E81" s="37"/>
      <c r="F81" s="37"/>
      <c r="G81" s="37"/>
      <c r="H81" s="37">
        <f>SUBTOTAL(9,H82:H89)</f>
        <v>4764.7834137</v>
      </c>
    </row>
    <row r="82" spans="1:8" ht="24.75" customHeight="1">
      <c r="A82" s="23" t="s">
        <v>167</v>
      </c>
      <c r="B82" s="24"/>
      <c r="C82" s="25" t="s">
        <v>129</v>
      </c>
      <c r="D82" s="26"/>
      <c r="E82" s="27"/>
      <c r="F82" s="27"/>
      <c r="G82" s="27"/>
      <c r="H82" s="27">
        <f>SUBTOTAL(9,H83:H86)</f>
        <v>3838.89777258</v>
      </c>
    </row>
    <row r="83" spans="1:8" ht="24.75" customHeight="1">
      <c r="A83" s="2" t="s">
        <v>168</v>
      </c>
      <c r="B83" s="4" t="s">
        <v>131</v>
      </c>
      <c r="C83" s="13" t="s">
        <v>132</v>
      </c>
      <c r="D83" s="15" t="s">
        <v>33</v>
      </c>
      <c r="E83" s="19">
        <v>82.86</v>
      </c>
      <c r="F83" s="19">
        <v>10.64</v>
      </c>
      <c r="G83" s="19">
        <f aca="true" t="shared" si="6" ref="G83:G91">(F83+(F83*$F$10))</f>
        <v>13.105288000000002</v>
      </c>
      <c r="H83" s="19">
        <f>E83*G83</f>
        <v>1085.9041636800002</v>
      </c>
    </row>
    <row r="84" spans="1:8" ht="24.75" customHeight="1">
      <c r="A84" s="2" t="s">
        <v>169</v>
      </c>
      <c r="B84" s="4" t="s">
        <v>134</v>
      </c>
      <c r="C84" s="13" t="s">
        <v>135</v>
      </c>
      <c r="D84" s="15" t="s">
        <v>23</v>
      </c>
      <c r="E84" s="19">
        <v>5.75</v>
      </c>
      <c r="F84" s="19">
        <v>124.26</v>
      </c>
      <c r="G84" s="19">
        <f t="shared" si="6"/>
        <v>153.051042</v>
      </c>
      <c r="H84" s="19">
        <f aca="true" t="shared" si="7" ref="H84:H89">E84*G84</f>
        <v>880.0434915</v>
      </c>
    </row>
    <row r="85" spans="1:8" ht="24.75" customHeight="1">
      <c r="A85" s="2" t="s">
        <v>170</v>
      </c>
      <c r="B85" s="4" t="s">
        <v>137</v>
      </c>
      <c r="C85" s="13" t="s">
        <v>138</v>
      </c>
      <c r="D85" s="15" t="s">
        <v>23</v>
      </c>
      <c r="E85" s="19">
        <v>4.14</v>
      </c>
      <c r="F85" s="19">
        <v>296.69</v>
      </c>
      <c r="G85" s="19">
        <f t="shared" si="6"/>
        <v>365.433073</v>
      </c>
      <c r="H85" s="19">
        <f t="shared" si="7"/>
        <v>1512.8929222199997</v>
      </c>
    </row>
    <row r="86" spans="1:8" ht="24.75" customHeight="1">
      <c r="A86" s="2" t="s">
        <v>171</v>
      </c>
      <c r="B86" s="4" t="s">
        <v>140</v>
      </c>
      <c r="C86" s="13" t="s">
        <v>141</v>
      </c>
      <c r="D86" s="15" t="s">
        <v>23</v>
      </c>
      <c r="E86" s="19">
        <v>4.14</v>
      </c>
      <c r="F86" s="19">
        <v>70.61</v>
      </c>
      <c r="G86" s="19">
        <f t="shared" si="6"/>
        <v>86.970337</v>
      </c>
      <c r="H86" s="19">
        <f t="shared" si="7"/>
        <v>360.05719517999995</v>
      </c>
    </row>
    <row r="87" spans="1:8" ht="24.75" customHeight="1">
      <c r="A87" s="23" t="s">
        <v>167</v>
      </c>
      <c r="B87" s="24"/>
      <c r="C87" s="25" t="s">
        <v>172</v>
      </c>
      <c r="D87" s="26"/>
      <c r="E87" s="27"/>
      <c r="F87" s="27"/>
      <c r="G87" s="27"/>
      <c r="H87" s="27">
        <f>SUBTOTAL(9,H88:H89)</f>
        <v>925.8856411200001</v>
      </c>
    </row>
    <row r="88" spans="1:8" ht="24.75" customHeight="1">
      <c r="A88" s="2" t="s">
        <v>173</v>
      </c>
      <c r="B88" s="4" t="s">
        <v>174</v>
      </c>
      <c r="C88" s="13" t="s">
        <v>175</v>
      </c>
      <c r="D88" s="15" t="s">
        <v>9</v>
      </c>
      <c r="E88" s="19">
        <v>5.28</v>
      </c>
      <c r="F88" s="19">
        <v>130.08</v>
      </c>
      <c r="G88" s="19">
        <f t="shared" si="6"/>
        <v>160.219536</v>
      </c>
      <c r="H88" s="19">
        <f t="shared" si="7"/>
        <v>845.9591500800001</v>
      </c>
    </row>
    <row r="89" spans="1:8" ht="24.75" customHeight="1">
      <c r="A89" s="2" t="s">
        <v>176</v>
      </c>
      <c r="B89" s="4" t="s">
        <v>177</v>
      </c>
      <c r="C89" s="13" t="s">
        <v>178</v>
      </c>
      <c r="D89" s="15" t="s">
        <v>9</v>
      </c>
      <c r="E89" s="19">
        <v>5.28</v>
      </c>
      <c r="F89" s="19">
        <v>12.29</v>
      </c>
      <c r="G89" s="19">
        <f t="shared" si="6"/>
        <v>15.137592999999999</v>
      </c>
      <c r="H89" s="19">
        <f t="shared" si="7"/>
        <v>79.92649104</v>
      </c>
    </row>
    <row r="90" spans="1:8" ht="24.75" customHeight="1">
      <c r="A90" s="33" t="s">
        <v>179</v>
      </c>
      <c r="B90" s="34"/>
      <c r="C90" s="35" t="s">
        <v>180</v>
      </c>
      <c r="D90" s="36"/>
      <c r="E90" s="37"/>
      <c r="F90" s="37"/>
      <c r="G90" s="37"/>
      <c r="H90" s="37">
        <f>SUBTOTAL(9,H91)</f>
        <v>694.7711775</v>
      </c>
    </row>
    <row r="91" spans="1:8" ht="24.75" customHeight="1">
      <c r="A91" s="2" t="s">
        <v>181</v>
      </c>
      <c r="B91" s="4" t="s">
        <v>182</v>
      </c>
      <c r="C91" s="13" t="s">
        <v>183</v>
      </c>
      <c r="D91" s="15" t="s">
        <v>9</v>
      </c>
      <c r="E91" s="19">
        <v>50.14</v>
      </c>
      <c r="F91" s="19">
        <v>11.25</v>
      </c>
      <c r="G91" s="19">
        <f t="shared" si="6"/>
        <v>13.856625</v>
      </c>
      <c r="H91" s="19">
        <f>E91*G91</f>
        <v>694.7711775</v>
      </c>
    </row>
    <row r="92" spans="1:8" ht="24.75" customHeight="1">
      <c r="A92" s="33" t="s">
        <v>184</v>
      </c>
      <c r="B92" s="34"/>
      <c r="C92" s="35" t="s">
        <v>185</v>
      </c>
      <c r="D92" s="36"/>
      <c r="E92" s="37"/>
      <c r="F92" s="37"/>
      <c r="G92" s="37"/>
      <c r="H92" s="37">
        <f>SUBTOTAL(9,H93:H102)</f>
        <v>65289.15385719</v>
      </c>
    </row>
    <row r="93" spans="1:8" ht="24.75" customHeight="1">
      <c r="A93" s="23" t="s">
        <v>186</v>
      </c>
      <c r="B93" s="24"/>
      <c r="C93" s="25" t="s">
        <v>187</v>
      </c>
      <c r="D93" s="26"/>
      <c r="E93" s="27"/>
      <c r="F93" s="27"/>
      <c r="G93" s="27"/>
      <c r="H93" s="27">
        <f>SUBTOTAL(9,H94:H96)</f>
        <v>14802.93604539</v>
      </c>
    </row>
    <row r="94" spans="1:8" ht="24.75" customHeight="1">
      <c r="A94" s="2" t="s">
        <v>188</v>
      </c>
      <c r="B94" s="4" t="s">
        <v>189</v>
      </c>
      <c r="C94" s="13" t="s">
        <v>190</v>
      </c>
      <c r="D94" s="15" t="s">
        <v>9</v>
      </c>
      <c r="E94" s="19">
        <v>6.98</v>
      </c>
      <c r="F94" s="19">
        <v>962.61</v>
      </c>
      <c r="G94" s="19">
        <f aca="true" t="shared" si="8" ref="G94:G102">(F94+(F94*$F$10))</f>
        <v>1185.646737</v>
      </c>
      <c r="H94" s="19">
        <f>E94*G94</f>
        <v>8275.81422426</v>
      </c>
    </row>
    <row r="95" spans="1:8" ht="24.75" customHeight="1">
      <c r="A95" s="2" t="s">
        <v>191</v>
      </c>
      <c r="B95" s="4" t="s">
        <v>192</v>
      </c>
      <c r="C95" s="13" t="s">
        <v>193</v>
      </c>
      <c r="D95" s="15" t="s">
        <v>9</v>
      </c>
      <c r="E95" s="19">
        <v>3.27</v>
      </c>
      <c r="F95" s="19">
        <v>773.87</v>
      </c>
      <c r="G95" s="19">
        <f t="shared" si="8"/>
        <v>953.175679</v>
      </c>
      <c r="H95" s="19">
        <f aca="true" t="shared" si="9" ref="H95:H102">E95*G95</f>
        <v>3116.8844703299997</v>
      </c>
    </row>
    <row r="96" spans="1:8" ht="24.75" customHeight="1">
      <c r="A96" s="2" t="s">
        <v>194</v>
      </c>
      <c r="B96" s="4" t="s">
        <v>195</v>
      </c>
      <c r="C96" s="13" t="s">
        <v>196</v>
      </c>
      <c r="D96" s="15" t="s">
        <v>9</v>
      </c>
      <c r="E96" s="19">
        <v>2.1</v>
      </c>
      <c r="F96" s="19">
        <v>1318.44</v>
      </c>
      <c r="G96" s="19">
        <f t="shared" si="8"/>
        <v>1623.922548</v>
      </c>
      <c r="H96" s="19">
        <f t="shared" si="9"/>
        <v>3410.2373508</v>
      </c>
    </row>
    <row r="97" spans="1:8" ht="24.75" customHeight="1">
      <c r="A97" s="23" t="s">
        <v>197</v>
      </c>
      <c r="B97" s="24"/>
      <c r="C97" s="25" t="s">
        <v>198</v>
      </c>
      <c r="D97" s="26"/>
      <c r="E97" s="27"/>
      <c r="F97" s="27"/>
      <c r="G97" s="27"/>
      <c r="H97" s="27">
        <f>SUBTOTAL(9,H98:H100)</f>
        <v>49262.32974588</v>
      </c>
    </row>
    <row r="98" spans="1:8" ht="24.75" customHeight="1">
      <c r="A98" s="2" t="s">
        <v>199</v>
      </c>
      <c r="B98" s="4" t="s">
        <v>200</v>
      </c>
      <c r="C98" s="13" t="s">
        <v>201</v>
      </c>
      <c r="D98" s="15" t="s">
        <v>9</v>
      </c>
      <c r="E98" s="19">
        <v>70</v>
      </c>
      <c r="F98" s="19">
        <v>430.78</v>
      </c>
      <c r="G98" s="19">
        <f t="shared" si="8"/>
        <v>530.591726</v>
      </c>
      <c r="H98" s="19">
        <f t="shared" si="9"/>
        <v>37141.42082</v>
      </c>
    </row>
    <row r="99" spans="1:8" ht="24.75" customHeight="1">
      <c r="A99" s="2" t="s">
        <v>202</v>
      </c>
      <c r="B99" s="4" t="s">
        <v>203</v>
      </c>
      <c r="C99" s="13" t="s">
        <v>204</v>
      </c>
      <c r="D99" s="15" t="s">
        <v>33</v>
      </c>
      <c r="E99" s="19">
        <v>542.56</v>
      </c>
      <c r="F99" s="19">
        <v>15.44</v>
      </c>
      <c r="G99" s="19">
        <f t="shared" si="8"/>
        <v>19.017447999999998</v>
      </c>
      <c r="H99" s="19">
        <f t="shared" si="9"/>
        <v>10318.106586879998</v>
      </c>
    </row>
    <row r="100" spans="1:8" ht="24.75" customHeight="1">
      <c r="A100" s="2" t="s">
        <v>205</v>
      </c>
      <c r="B100" s="4" t="s">
        <v>206</v>
      </c>
      <c r="C100" s="13" t="s">
        <v>207</v>
      </c>
      <c r="D100" s="15" t="s">
        <v>9</v>
      </c>
      <c r="E100" s="19">
        <v>39</v>
      </c>
      <c r="F100" s="19">
        <v>37.53</v>
      </c>
      <c r="G100" s="19">
        <f t="shared" si="8"/>
        <v>46.225701</v>
      </c>
      <c r="H100" s="19">
        <f t="shared" si="9"/>
        <v>1802.802339</v>
      </c>
    </row>
    <row r="101" spans="1:8" ht="24.75" customHeight="1">
      <c r="A101" s="23" t="s">
        <v>208</v>
      </c>
      <c r="B101" s="24"/>
      <c r="C101" s="25" t="s">
        <v>209</v>
      </c>
      <c r="D101" s="26"/>
      <c r="E101" s="27"/>
      <c r="F101" s="27"/>
      <c r="G101" s="27"/>
      <c r="H101" s="27">
        <f>SUBTOTAL(9,H102)</f>
        <v>1223.88806592</v>
      </c>
    </row>
    <row r="102" spans="1:8" ht="24.75" customHeight="1">
      <c r="A102" s="2" t="s">
        <v>210</v>
      </c>
      <c r="B102" s="4" t="s">
        <v>211</v>
      </c>
      <c r="C102" s="13" t="s">
        <v>212</v>
      </c>
      <c r="D102" s="15" t="s">
        <v>9</v>
      </c>
      <c r="E102" s="19">
        <v>0.72</v>
      </c>
      <c r="F102" s="19">
        <v>1380.08</v>
      </c>
      <c r="G102" s="19">
        <f t="shared" si="8"/>
        <v>1699.8445359999998</v>
      </c>
      <c r="H102" s="19">
        <f t="shared" si="9"/>
        <v>1223.88806592</v>
      </c>
    </row>
    <row r="103" spans="1:8" ht="24.75" customHeight="1">
      <c r="A103" s="33" t="s">
        <v>213</v>
      </c>
      <c r="B103" s="34"/>
      <c r="C103" s="35" t="s">
        <v>214</v>
      </c>
      <c r="D103" s="36"/>
      <c r="E103" s="37"/>
      <c r="F103" s="37"/>
      <c r="G103" s="37"/>
      <c r="H103" s="37">
        <f>SUBTOTAL(9,H104:H108)</f>
        <v>7096.40801848</v>
      </c>
    </row>
    <row r="104" spans="1:8" ht="24.75" customHeight="1">
      <c r="A104" s="23" t="s">
        <v>215</v>
      </c>
      <c r="B104" s="24"/>
      <c r="C104" s="25" t="s">
        <v>216</v>
      </c>
      <c r="D104" s="26"/>
      <c r="E104" s="27"/>
      <c r="F104" s="27"/>
      <c r="G104" s="27"/>
      <c r="H104" s="27">
        <f>SUBTOTAL(9,H105:H108)</f>
        <v>7096.40801848</v>
      </c>
    </row>
    <row r="105" spans="1:8" ht="24.75" customHeight="1">
      <c r="A105" s="2" t="s">
        <v>217</v>
      </c>
      <c r="B105" s="4" t="s">
        <v>218</v>
      </c>
      <c r="C105" s="13" t="s">
        <v>219</v>
      </c>
      <c r="D105" s="15" t="s">
        <v>220</v>
      </c>
      <c r="E105" s="19">
        <v>6</v>
      </c>
      <c r="F105" s="19">
        <v>458.64</v>
      </c>
      <c r="G105" s="19">
        <f>(F105+(F105*$F$10))</f>
        <v>564.906888</v>
      </c>
      <c r="H105" s="19">
        <f>E105*G105</f>
        <v>3389.441328</v>
      </c>
    </row>
    <row r="106" spans="1:8" ht="24.75" customHeight="1">
      <c r="A106" s="2" t="s">
        <v>221</v>
      </c>
      <c r="B106" s="4" t="s">
        <v>222</v>
      </c>
      <c r="C106" s="13" t="s">
        <v>223</v>
      </c>
      <c r="D106" s="15" t="s">
        <v>224</v>
      </c>
      <c r="E106" s="19">
        <v>6</v>
      </c>
      <c r="F106" s="19">
        <v>233.27</v>
      </c>
      <c r="G106" s="19">
        <f>(F106+(F106*$F$10))</f>
        <v>287.318659</v>
      </c>
      <c r="H106" s="19">
        <f>E106*G106</f>
        <v>1723.9119540000002</v>
      </c>
    </row>
    <row r="107" spans="1:8" ht="24.75" customHeight="1">
      <c r="A107" s="2" t="s">
        <v>225</v>
      </c>
      <c r="B107" s="4" t="s">
        <v>226</v>
      </c>
      <c r="C107" s="13" t="s">
        <v>227</v>
      </c>
      <c r="D107" s="15" t="s">
        <v>17</v>
      </c>
      <c r="E107" s="19">
        <v>3.28</v>
      </c>
      <c r="F107" s="19">
        <v>417.48</v>
      </c>
      <c r="G107" s="19">
        <f>(F107+(F107*$F$10))</f>
        <v>514.210116</v>
      </c>
      <c r="H107" s="19">
        <f>E107*G107</f>
        <v>1686.6091804799998</v>
      </c>
    </row>
    <row r="108" spans="1:8" ht="24.75" customHeight="1">
      <c r="A108" s="2" t="s">
        <v>228</v>
      </c>
      <c r="B108" s="4" t="s">
        <v>229</v>
      </c>
      <c r="C108" s="13" t="s">
        <v>230</v>
      </c>
      <c r="D108" s="15" t="s">
        <v>220</v>
      </c>
      <c r="E108" s="19">
        <v>2</v>
      </c>
      <c r="F108" s="19">
        <v>120.34</v>
      </c>
      <c r="G108" s="19">
        <f>(F108+(F108*$F$10))</f>
        <v>148.222778</v>
      </c>
      <c r="H108" s="19">
        <f>E108*G108</f>
        <v>296.445556</v>
      </c>
    </row>
    <row r="109" spans="1:8" ht="24.75" customHeight="1">
      <c r="A109" s="33" t="s">
        <v>231</v>
      </c>
      <c r="B109" s="34"/>
      <c r="C109" s="35" t="s">
        <v>232</v>
      </c>
      <c r="D109" s="36"/>
      <c r="E109" s="37"/>
      <c r="F109" s="37"/>
      <c r="G109" s="37"/>
      <c r="H109" s="37">
        <f>SUBTOTAL(9,H110:H118)</f>
        <v>17553.16904508</v>
      </c>
    </row>
    <row r="110" spans="1:8" ht="24.75" customHeight="1">
      <c r="A110" s="23" t="s">
        <v>233</v>
      </c>
      <c r="B110" s="24"/>
      <c r="C110" s="25" t="s">
        <v>234</v>
      </c>
      <c r="D110" s="26"/>
      <c r="E110" s="27"/>
      <c r="F110" s="27"/>
      <c r="G110" s="27"/>
      <c r="H110" s="27">
        <f>SUBTOTAL(9,H111)</f>
        <v>6762.454241400001</v>
      </c>
    </row>
    <row r="111" spans="1:8" ht="24.75" customHeight="1">
      <c r="A111" s="2" t="s">
        <v>235</v>
      </c>
      <c r="B111" s="4" t="s">
        <v>236</v>
      </c>
      <c r="C111" s="13" t="s">
        <v>237</v>
      </c>
      <c r="D111" s="15" t="s">
        <v>9</v>
      </c>
      <c r="E111" s="19">
        <v>191.97</v>
      </c>
      <c r="F111" s="19">
        <v>28.6</v>
      </c>
      <c r="G111" s="19">
        <f>(F111+(F111*$F$10))</f>
        <v>35.226620000000004</v>
      </c>
      <c r="H111" s="19">
        <f>E111*G111</f>
        <v>6762.454241400001</v>
      </c>
    </row>
    <row r="112" spans="1:8" ht="24.75" customHeight="1">
      <c r="A112" s="23" t="s">
        <v>238</v>
      </c>
      <c r="B112" s="24"/>
      <c r="C112" s="25" t="s">
        <v>239</v>
      </c>
      <c r="D112" s="26"/>
      <c r="E112" s="27"/>
      <c r="F112" s="27"/>
      <c r="G112" s="27"/>
      <c r="H112" s="27">
        <f>SUBTOTAL(9,H113)</f>
        <v>1445.597022</v>
      </c>
    </row>
    <row r="113" spans="1:8" ht="24.75" customHeight="1">
      <c r="A113" s="2" t="s">
        <v>240</v>
      </c>
      <c r="B113" s="4" t="s">
        <v>241</v>
      </c>
      <c r="C113" s="13" t="s">
        <v>242</v>
      </c>
      <c r="D113" s="15" t="s">
        <v>9</v>
      </c>
      <c r="E113" s="19">
        <v>31</v>
      </c>
      <c r="F113" s="19">
        <v>37.86</v>
      </c>
      <c r="G113" s="19">
        <f>(F113+(F113*$F$10))</f>
        <v>46.632162</v>
      </c>
      <c r="H113" s="19">
        <f>E113*G113</f>
        <v>1445.597022</v>
      </c>
    </row>
    <row r="114" spans="1:8" ht="24.75" customHeight="1">
      <c r="A114" s="23" t="s">
        <v>243</v>
      </c>
      <c r="B114" s="24"/>
      <c r="C114" s="25" t="s">
        <v>244</v>
      </c>
      <c r="D114" s="26"/>
      <c r="E114" s="27"/>
      <c r="F114" s="27"/>
      <c r="G114" s="27"/>
      <c r="H114" s="27">
        <f>SUBTOTAL(9,H115)</f>
        <v>2194.79628348</v>
      </c>
    </row>
    <row r="115" spans="1:8" ht="24.75" customHeight="1">
      <c r="A115" s="2" t="s">
        <v>245</v>
      </c>
      <c r="B115" s="4" t="s">
        <v>206</v>
      </c>
      <c r="C115" s="13" t="s">
        <v>207</v>
      </c>
      <c r="D115" s="15" t="s">
        <v>9</v>
      </c>
      <c r="E115" s="19">
        <v>47.48</v>
      </c>
      <c r="F115" s="19">
        <v>37.53</v>
      </c>
      <c r="G115" s="19">
        <f>(F115+(F115*$F$10))</f>
        <v>46.225701</v>
      </c>
      <c r="H115" s="19">
        <f>E115*G115</f>
        <v>2194.79628348</v>
      </c>
    </row>
    <row r="116" spans="1:8" ht="24.75" customHeight="1">
      <c r="A116" s="23" t="s">
        <v>246</v>
      </c>
      <c r="B116" s="24"/>
      <c r="C116" s="25" t="s">
        <v>247</v>
      </c>
      <c r="D116" s="26"/>
      <c r="E116" s="27"/>
      <c r="F116" s="27"/>
      <c r="G116" s="27"/>
      <c r="H116" s="27">
        <f>SUBTOTAL(9,H117:H118)</f>
        <v>7150.321498200001</v>
      </c>
    </row>
    <row r="117" spans="1:8" ht="24.75" customHeight="1">
      <c r="A117" s="2" t="s">
        <v>248</v>
      </c>
      <c r="B117" s="4" t="s">
        <v>249</v>
      </c>
      <c r="C117" s="13" t="s">
        <v>250</v>
      </c>
      <c r="D117" s="15" t="s">
        <v>9</v>
      </c>
      <c r="E117" s="19">
        <v>158.7</v>
      </c>
      <c r="F117" s="19">
        <v>12.16</v>
      </c>
      <c r="G117" s="19">
        <f>(F117+(F117*$F$10))</f>
        <v>14.977472</v>
      </c>
      <c r="H117" s="19">
        <f>E117*G117</f>
        <v>2376.9248064</v>
      </c>
    </row>
    <row r="118" spans="1:8" ht="24.75" customHeight="1">
      <c r="A118" s="2" t="s">
        <v>251</v>
      </c>
      <c r="B118" s="4" t="s">
        <v>252</v>
      </c>
      <c r="C118" s="13" t="s">
        <v>253</v>
      </c>
      <c r="D118" s="15" t="s">
        <v>9</v>
      </c>
      <c r="E118" s="19">
        <v>158.7</v>
      </c>
      <c r="F118" s="19">
        <v>24.42</v>
      </c>
      <c r="G118" s="19">
        <f>(F118+(F118*$F$10))</f>
        <v>30.078114000000003</v>
      </c>
      <c r="H118" s="19">
        <f>E118*G118</f>
        <v>4773.396691800001</v>
      </c>
    </row>
    <row r="119" spans="1:8" ht="24.75" customHeight="1">
      <c r="A119" s="33" t="s">
        <v>254</v>
      </c>
      <c r="B119" s="34"/>
      <c r="C119" s="35" t="s">
        <v>255</v>
      </c>
      <c r="D119" s="36"/>
      <c r="E119" s="37"/>
      <c r="F119" s="37"/>
      <c r="G119" s="37"/>
      <c r="H119" s="37">
        <f>SUBTOTAL(9,H120:H123)</f>
        <v>2905.1713756</v>
      </c>
    </row>
    <row r="120" spans="1:8" ht="24.75" customHeight="1">
      <c r="A120" s="23" t="s">
        <v>256</v>
      </c>
      <c r="B120" s="24"/>
      <c r="C120" s="25" t="s">
        <v>257</v>
      </c>
      <c r="D120" s="26"/>
      <c r="E120" s="27"/>
      <c r="F120" s="27"/>
      <c r="G120" s="27"/>
      <c r="H120" s="27">
        <f>SUBTOTAL(9,H121)</f>
        <v>1457.5888532</v>
      </c>
    </row>
    <row r="121" spans="1:8" ht="24.75" customHeight="1">
      <c r="A121" s="2" t="s">
        <v>258</v>
      </c>
      <c r="B121" s="4" t="s">
        <v>259</v>
      </c>
      <c r="C121" s="13" t="s">
        <v>260</v>
      </c>
      <c r="D121" s="15" t="s">
        <v>17</v>
      </c>
      <c r="E121" s="19">
        <v>8.74</v>
      </c>
      <c r="F121" s="19">
        <v>135.4</v>
      </c>
      <c r="G121" s="19">
        <f>(F121+(F121*$F$10))</f>
        <v>166.77218</v>
      </c>
      <c r="H121" s="19">
        <f>E121*G121</f>
        <v>1457.5888532</v>
      </c>
    </row>
    <row r="122" spans="1:8" ht="24.75" customHeight="1">
      <c r="A122" s="23" t="s">
        <v>261</v>
      </c>
      <c r="B122" s="24"/>
      <c r="C122" s="25" t="s">
        <v>262</v>
      </c>
      <c r="D122" s="26"/>
      <c r="E122" s="27"/>
      <c r="F122" s="27"/>
      <c r="G122" s="27"/>
      <c r="H122" s="27">
        <f>SUBTOTAL(9,H123)</f>
        <v>1447.5825223999998</v>
      </c>
    </row>
    <row r="123" spans="1:8" ht="24.75" customHeight="1">
      <c r="A123" s="2" t="s">
        <v>263</v>
      </c>
      <c r="B123" s="4" t="s">
        <v>259</v>
      </c>
      <c r="C123" s="13" t="s">
        <v>260</v>
      </c>
      <c r="D123" s="15" t="s">
        <v>17</v>
      </c>
      <c r="E123" s="19">
        <v>8.68</v>
      </c>
      <c r="F123" s="19">
        <v>135.4</v>
      </c>
      <c r="G123" s="19">
        <f>(F123+(F123*$F$10))</f>
        <v>166.77218</v>
      </c>
      <c r="H123" s="19">
        <f>E123*G123</f>
        <v>1447.5825223999998</v>
      </c>
    </row>
    <row r="124" spans="1:8" ht="24.75" customHeight="1">
      <c r="A124" s="33" t="s">
        <v>264</v>
      </c>
      <c r="B124" s="34"/>
      <c r="C124" s="35" t="s">
        <v>265</v>
      </c>
      <c r="D124" s="36"/>
      <c r="E124" s="37"/>
      <c r="F124" s="37"/>
      <c r="G124" s="37"/>
      <c r="H124" s="37">
        <f>SUBTOTAL(9,H125:H146)</f>
        <v>10687.18142727</v>
      </c>
    </row>
    <row r="125" spans="1:8" ht="24.75" customHeight="1">
      <c r="A125" s="23" t="s">
        <v>266</v>
      </c>
      <c r="B125" s="24"/>
      <c r="C125" s="25" t="s">
        <v>267</v>
      </c>
      <c r="D125" s="26"/>
      <c r="E125" s="27"/>
      <c r="F125" s="27"/>
      <c r="G125" s="27"/>
      <c r="H125" s="27">
        <f>SUBTOTAL(9,H126:H136)</f>
        <v>8774.10708116</v>
      </c>
    </row>
    <row r="126" spans="1:8" ht="24.75" customHeight="1">
      <c r="A126" s="28" t="s">
        <v>268</v>
      </c>
      <c r="B126" s="29"/>
      <c r="C126" s="30" t="s">
        <v>269</v>
      </c>
      <c r="D126" s="31"/>
      <c r="E126" s="32"/>
      <c r="F126" s="32"/>
      <c r="G126" s="32"/>
      <c r="H126" s="32">
        <f>SUBTOTAL(9,H127:H131)</f>
        <v>7112.088052160001</v>
      </c>
    </row>
    <row r="127" spans="1:8" ht="24.75" customHeight="1">
      <c r="A127" s="2" t="s">
        <v>270</v>
      </c>
      <c r="B127" s="4" t="s">
        <v>271</v>
      </c>
      <c r="C127" s="13" t="s">
        <v>272</v>
      </c>
      <c r="D127" s="15" t="s">
        <v>224</v>
      </c>
      <c r="E127" s="19">
        <v>6</v>
      </c>
      <c r="F127" s="19">
        <v>553.76</v>
      </c>
      <c r="G127" s="19">
        <f>(F127+(F127*$F$10))</f>
        <v>682.066192</v>
      </c>
      <c r="H127" s="19">
        <f>E127*G127</f>
        <v>4092.397152</v>
      </c>
    </row>
    <row r="128" spans="1:8" ht="24.75" customHeight="1">
      <c r="A128" s="2" t="s">
        <v>273</v>
      </c>
      <c r="B128" s="4" t="s">
        <v>274</v>
      </c>
      <c r="C128" s="13" t="s">
        <v>275</v>
      </c>
      <c r="D128" s="15" t="s">
        <v>220</v>
      </c>
      <c r="E128" s="19">
        <v>6</v>
      </c>
      <c r="F128" s="19">
        <v>34.26</v>
      </c>
      <c r="G128" s="19">
        <f>(F128+(F128*$F$10))</f>
        <v>42.198042</v>
      </c>
      <c r="H128" s="19">
        <f>E128*G128</f>
        <v>253.188252</v>
      </c>
    </row>
    <row r="129" spans="1:8" ht="24.75" customHeight="1">
      <c r="A129" s="2" t="s">
        <v>276</v>
      </c>
      <c r="B129" s="4" t="s">
        <v>277</v>
      </c>
      <c r="C129" s="13" t="s">
        <v>278</v>
      </c>
      <c r="D129" s="15" t="s">
        <v>220</v>
      </c>
      <c r="E129" s="19">
        <v>2</v>
      </c>
      <c r="F129" s="19">
        <v>173.61</v>
      </c>
      <c r="G129" s="19">
        <f>(F129+(F129*$F$10))</f>
        <v>213.835437</v>
      </c>
      <c r="H129" s="19">
        <f>E129*G129</f>
        <v>427.670874</v>
      </c>
    </row>
    <row r="130" spans="1:8" ht="24.75" customHeight="1">
      <c r="A130" s="2" t="s">
        <v>279</v>
      </c>
      <c r="B130" s="4" t="s">
        <v>280</v>
      </c>
      <c r="C130" s="13" t="s">
        <v>281</v>
      </c>
      <c r="D130" s="15" t="s">
        <v>9</v>
      </c>
      <c r="E130" s="19">
        <v>2.76</v>
      </c>
      <c r="F130" s="19">
        <v>545.98</v>
      </c>
      <c r="G130" s="19">
        <f>(F130+(F130*$F$10))</f>
        <v>672.483566</v>
      </c>
      <c r="H130" s="19">
        <f>E130*G130</f>
        <v>1856.05464216</v>
      </c>
    </row>
    <row r="131" spans="1:8" ht="24.75" customHeight="1">
      <c r="A131" s="2" t="s">
        <v>282</v>
      </c>
      <c r="B131" s="4" t="s">
        <v>283</v>
      </c>
      <c r="C131" s="13" t="s">
        <v>284</v>
      </c>
      <c r="D131" s="15" t="s">
        <v>220</v>
      </c>
      <c r="E131" s="19">
        <v>4</v>
      </c>
      <c r="F131" s="19">
        <v>97.99</v>
      </c>
      <c r="G131" s="19">
        <f>(F131+(F131*$F$10))</f>
        <v>120.69428299999998</v>
      </c>
      <c r="H131" s="19">
        <f>E131*G131</f>
        <v>482.77713199999994</v>
      </c>
    </row>
    <row r="132" spans="1:8" ht="24.75" customHeight="1">
      <c r="A132" s="28" t="s">
        <v>285</v>
      </c>
      <c r="B132" s="29"/>
      <c r="C132" s="30" t="s">
        <v>286</v>
      </c>
      <c r="D132" s="31"/>
      <c r="E132" s="32"/>
      <c r="F132" s="32"/>
      <c r="G132" s="32"/>
      <c r="H132" s="32">
        <f>SUBTOTAL(9,H133:H136)</f>
        <v>1662.019029</v>
      </c>
    </row>
    <row r="133" spans="1:8" ht="24.75" customHeight="1">
      <c r="A133" s="2" t="s">
        <v>287</v>
      </c>
      <c r="B133" s="4" t="s">
        <v>288</v>
      </c>
      <c r="C133" s="13" t="s">
        <v>289</v>
      </c>
      <c r="D133" s="15" t="s">
        <v>220</v>
      </c>
      <c r="E133" s="19">
        <v>6</v>
      </c>
      <c r="F133" s="19">
        <v>84.15</v>
      </c>
      <c r="G133" s="19">
        <f>(F133+(F133*$F$10))</f>
        <v>103.64755500000001</v>
      </c>
      <c r="H133" s="19">
        <f>E133*G133</f>
        <v>621.8853300000001</v>
      </c>
    </row>
    <row r="134" spans="1:8" ht="24.75" customHeight="1">
      <c r="A134" s="2" t="s">
        <v>290</v>
      </c>
      <c r="B134" s="4" t="s">
        <v>291</v>
      </c>
      <c r="C134" s="13" t="s">
        <v>292</v>
      </c>
      <c r="D134" s="15" t="s">
        <v>220</v>
      </c>
      <c r="E134" s="19">
        <v>1</v>
      </c>
      <c r="F134" s="19">
        <v>101.65</v>
      </c>
      <c r="G134" s="19">
        <f>(F134+(F134*$F$10))</f>
        <v>125.20230500000001</v>
      </c>
      <c r="H134" s="19">
        <f>E134*G134</f>
        <v>125.20230500000001</v>
      </c>
    </row>
    <row r="135" spans="1:8" ht="24.75" customHeight="1">
      <c r="A135" s="2" t="s">
        <v>293</v>
      </c>
      <c r="B135" s="4" t="s">
        <v>294</v>
      </c>
      <c r="C135" s="13" t="s">
        <v>295</v>
      </c>
      <c r="D135" s="15" t="s">
        <v>220</v>
      </c>
      <c r="E135" s="19">
        <v>1</v>
      </c>
      <c r="F135" s="19">
        <v>83.53</v>
      </c>
      <c r="G135" s="19">
        <f>(F135+(F135*$F$10))</f>
        <v>102.88390100000001</v>
      </c>
      <c r="H135" s="19">
        <f>E135*G135</f>
        <v>102.88390100000001</v>
      </c>
    </row>
    <row r="136" spans="1:8" ht="24.75" customHeight="1">
      <c r="A136" s="2" t="s">
        <v>296</v>
      </c>
      <c r="B136" s="4" t="s">
        <v>297</v>
      </c>
      <c r="C136" s="13" t="s">
        <v>298</v>
      </c>
      <c r="D136" s="15" t="s">
        <v>220</v>
      </c>
      <c r="E136" s="19">
        <v>1</v>
      </c>
      <c r="F136" s="19">
        <v>659.29</v>
      </c>
      <c r="G136" s="19">
        <f>(F136+(F136*$F$10))</f>
        <v>812.0474929999999</v>
      </c>
      <c r="H136" s="19">
        <f>E136*G136</f>
        <v>812.0474929999999</v>
      </c>
    </row>
    <row r="137" spans="1:8" ht="24.75" customHeight="1">
      <c r="A137" s="23" t="s">
        <v>299</v>
      </c>
      <c r="B137" s="24"/>
      <c r="C137" s="25" t="s">
        <v>300</v>
      </c>
      <c r="D137" s="26"/>
      <c r="E137" s="27"/>
      <c r="F137" s="27"/>
      <c r="G137" s="27"/>
      <c r="H137" s="27">
        <f>SUBTOTAL(9,H138:H146)</f>
        <v>1913.07434611</v>
      </c>
    </row>
    <row r="138" spans="1:8" ht="24.75" customHeight="1">
      <c r="A138" s="28" t="s">
        <v>301</v>
      </c>
      <c r="B138" s="29"/>
      <c r="C138" s="30" t="s">
        <v>302</v>
      </c>
      <c r="D138" s="31"/>
      <c r="E138" s="32"/>
      <c r="F138" s="32"/>
      <c r="G138" s="32"/>
      <c r="H138" s="32">
        <f>SUBTOTAL(9,H139:H141)</f>
        <v>1869.22792</v>
      </c>
    </row>
    <row r="139" spans="1:8" ht="24.75" customHeight="1">
      <c r="A139" s="2" t="s">
        <v>303</v>
      </c>
      <c r="B139" s="4" t="s">
        <v>304</v>
      </c>
      <c r="C139" s="13" t="s">
        <v>305</v>
      </c>
      <c r="D139" s="15" t="s">
        <v>220</v>
      </c>
      <c r="E139" s="19">
        <v>4</v>
      </c>
      <c r="F139" s="19">
        <v>165.73</v>
      </c>
      <c r="G139" s="19">
        <f aca="true" t="shared" si="10" ref="G139:G146">(F139+(F139*$F$10))</f>
        <v>204.129641</v>
      </c>
      <c r="H139" s="19">
        <f>E139*G139</f>
        <v>816.518564</v>
      </c>
    </row>
    <row r="140" spans="1:8" ht="24.75" customHeight="1">
      <c r="A140" s="2" t="s">
        <v>306</v>
      </c>
      <c r="B140" s="4" t="s">
        <v>229</v>
      </c>
      <c r="C140" s="13" t="s">
        <v>230</v>
      </c>
      <c r="D140" s="15" t="s">
        <v>220</v>
      </c>
      <c r="E140" s="19">
        <v>4</v>
      </c>
      <c r="F140" s="19">
        <v>120.34</v>
      </c>
      <c r="G140" s="19">
        <f t="shared" si="10"/>
        <v>148.222778</v>
      </c>
      <c r="H140" s="19">
        <f>E140*G140</f>
        <v>592.891112</v>
      </c>
    </row>
    <row r="141" spans="1:8" ht="24.75" customHeight="1">
      <c r="A141" s="2" t="s">
        <v>307</v>
      </c>
      <c r="B141" s="4" t="s">
        <v>308</v>
      </c>
      <c r="C141" s="13" t="s">
        <v>309</v>
      </c>
      <c r="D141" s="15" t="s">
        <v>220</v>
      </c>
      <c r="E141" s="19">
        <v>2</v>
      </c>
      <c r="F141" s="19">
        <v>186.66</v>
      </c>
      <c r="G141" s="19">
        <f t="shared" si="10"/>
        <v>229.909122</v>
      </c>
      <c r="H141" s="19">
        <f aca="true" t="shared" si="11" ref="H141:H146">E141*G141</f>
        <v>459.818244</v>
      </c>
    </row>
    <row r="142" spans="1:8" ht="24.75" customHeight="1">
      <c r="A142" s="28" t="s">
        <v>310</v>
      </c>
      <c r="B142" s="29"/>
      <c r="C142" s="30" t="s">
        <v>311</v>
      </c>
      <c r="D142" s="31"/>
      <c r="E142" s="32"/>
      <c r="F142" s="32"/>
      <c r="G142" s="32"/>
      <c r="H142" s="32">
        <f>SUBTOTAL(9,H143:H146)</f>
        <v>43.846426109999996</v>
      </c>
    </row>
    <row r="143" spans="1:8" ht="24.75" customHeight="1">
      <c r="A143" s="2" t="s">
        <v>312</v>
      </c>
      <c r="B143" s="4" t="s">
        <v>313</v>
      </c>
      <c r="C143" s="13" t="s">
        <v>314</v>
      </c>
      <c r="D143" s="15" t="s">
        <v>9</v>
      </c>
      <c r="E143" s="19">
        <v>0.39</v>
      </c>
      <c r="F143" s="19">
        <v>2.51</v>
      </c>
      <c r="G143" s="19">
        <f t="shared" si="10"/>
        <v>3.0915669999999995</v>
      </c>
      <c r="H143" s="19">
        <f t="shared" si="11"/>
        <v>1.2057111299999999</v>
      </c>
    </row>
    <row r="144" spans="1:8" ht="24.75" customHeight="1">
      <c r="A144" s="2" t="s">
        <v>315</v>
      </c>
      <c r="B144" s="4" t="s">
        <v>316</v>
      </c>
      <c r="C144" s="13" t="s">
        <v>317</v>
      </c>
      <c r="D144" s="15" t="s">
        <v>9</v>
      </c>
      <c r="E144" s="19">
        <v>0.16</v>
      </c>
      <c r="F144" s="19">
        <v>154.54</v>
      </c>
      <c r="G144" s="19">
        <f t="shared" si="10"/>
        <v>190.346918</v>
      </c>
      <c r="H144" s="19">
        <f t="shared" si="11"/>
        <v>30.455506879999998</v>
      </c>
    </row>
    <row r="145" spans="1:8" ht="24.75" customHeight="1">
      <c r="A145" s="2" t="s">
        <v>318</v>
      </c>
      <c r="B145" s="4" t="s">
        <v>319</v>
      </c>
      <c r="C145" s="13" t="s">
        <v>320</v>
      </c>
      <c r="D145" s="15" t="s">
        <v>23</v>
      </c>
      <c r="E145" s="19">
        <v>0.02</v>
      </c>
      <c r="F145" s="19">
        <v>397.11</v>
      </c>
      <c r="G145" s="19">
        <f t="shared" si="10"/>
        <v>489.120387</v>
      </c>
      <c r="H145" s="19">
        <f t="shared" si="11"/>
        <v>9.78240774</v>
      </c>
    </row>
    <row r="146" spans="1:8" ht="24.75" customHeight="1">
      <c r="A146" s="2" t="s">
        <v>321</v>
      </c>
      <c r="B146" s="4" t="s">
        <v>60</v>
      </c>
      <c r="C146" s="13" t="s">
        <v>61</v>
      </c>
      <c r="D146" s="15" t="s">
        <v>23</v>
      </c>
      <c r="E146" s="19">
        <v>0.02</v>
      </c>
      <c r="F146" s="19">
        <v>97.54</v>
      </c>
      <c r="G146" s="19">
        <f t="shared" si="10"/>
        <v>120.14001800000001</v>
      </c>
      <c r="H146" s="19">
        <f t="shared" si="11"/>
        <v>2.40280036</v>
      </c>
    </row>
    <row r="147" spans="1:8" ht="24.75" customHeight="1">
      <c r="A147" s="33" t="s">
        <v>322</v>
      </c>
      <c r="B147" s="34"/>
      <c r="C147" s="35" t="s">
        <v>323</v>
      </c>
      <c r="D147" s="36"/>
      <c r="E147" s="37"/>
      <c r="F147" s="37"/>
      <c r="G147" s="37"/>
      <c r="H147" s="37">
        <f>SUBTOTAL(9,H148:H155)</f>
        <v>8391.74527702</v>
      </c>
    </row>
    <row r="148" spans="1:8" ht="24.75" customHeight="1">
      <c r="A148" s="23" t="s">
        <v>324</v>
      </c>
      <c r="B148" s="24"/>
      <c r="C148" s="25" t="s">
        <v>325</v>
      </c>
      <c r="D148" s="26"/>
      <c r="E148" s="27"/>
      <c r="F148" s="27"/>
      <c r="G148" s="27"/>
      <c r="H148" s="27">
        <f>SUBTOTAL(9,H149:H152)</f>
        <v>4435.48275288</v>
      </c>
    </row>
    <row r="149" spans="1:8" ht="24.75" customHeight="1">
      <c r="A149" s="2" t="s">
        <v>326</v>
      </c>
      <c r="B149" s="4" t="s">
        <v>327</v>
      </c>
      <c r="C149" s="13" t="s">
        <v>328</v>
      </c>
      <c r="D149" s="15" t="s">
        <v>9</v>
      </c>
      <c r="E149" s="19">
        <v>7.62</v>
      </c>
      <c r="F149" s="19">
        <v>213.16</v>
      </c>
      <c r="G149" s="19">
        <f aca="true" t="shared" si="12" ref="G149:G155">(F149+(F149*$F$10))</f>
        <v>262.549172</v>
      </c>
      <c r="H149" s="19">
        <f>E149*G149</f>
        <v>2000.62469064</v>
      </c>
    </row>
    <row r="150" spans="1:8" ht="24.75" customHeight="1">
      <c r="A150" s="2" t="s">
        <v>329</v>
      </c>
      <c r="B150" s="4" t="s">
        <v>330</v>
      </c>
      <c r="C150" s="13" t="s">
        <v>331</v>
      </c>
      <c r="D150" s="15" t="s">
        <v>220</v>
      </c>
      <c r="E150" s="19">
        <v>3</v>
      </c>
      <c r="F150" s="19">
        <v>308.25</v>
      </c>
      <c r="G150" s="19">
        <f t="shared" si="12"/>
        <v>379.671525</v>
      </c>
      <c r="H150" s="19">
        <f aca="true" t="shared" si="13" ref="H150:H155">E150*G150</f>
        <v>1139.014575</v>
      </c>
    </row>
    <row r="151" spans="1:8" ht="24.75" customHeight="1">
      <c r="A151" s="2" t="s">
        <v>332</v>
      </c>
      <c r="B151" s="4" t="s">
        <v>333</v>
      </c>
      <c r="C151" s="13" t="s">
        <v>334</v>
      </c>
      <c r="D151" s="15" t="s">
        <v>224</v>
      </c>
      <c r="E151" s="19">
        <v>3</v>
      </c>
      <c r="F151" s="19">
        <v>205.31</v>
      </c>
      <c r="G151" s="19">
        <f t="shared" si="12"/>
        <v>252.880327</v>
      </c>
      <c r="H151" s="19">
        <f t="shared" si="13"/>
        <v>758.640981</v>
      </c>
    </row>
    <row r="152" spans="1:8" ht="24.75" customHeight="1">
      <c r="A152" s="2" t="s">
        <v>335</v>
      </c>
      <c r="B152" s="4" t="s">
        <v>241</v>
      </c>
      <c r="C152" s="13" t="s">
        <v>242</v>
      </c>
      <c r="D152" s="15" t="s">
        <v>9</v>
      </c>
      <c r="E152" s="19">
        <v>11.52</v>
      </c>
      <c r="F152" s="19">
        <v>37.86</v>
      </c>
      <c r="G152" s="19">
        <f t="shared" si="12"/>
        <v>46.632162</v>
      </c>
      <c r="H152" s="19">
        <f t="shared" si="13"/>
        <v>537.20250624</v>
      </c>
    </row>
    <row r="153" spans="1:8" ht="24.75" customHeight="1">
      <c r="A153" s="23" t="s">
        <v>336</v>
      </c>
      <c r="B153" s="24"/>
      <c r="C153" s="25" t="s">
        <v>337</v>
      </c>
      <c r="D153" s="26"/>
      <c r="E153" s="27"/>
      <c r="F153" s="27"/>
      <c r="G153" s="27"/>
      <c r="H153" s="27">
        <f>SUBTOTAL(9,H154:H155)</f>
        <v>3956.26252414</v>
      </c>
    </row>
    <row r="154" spans="1:8" ht="24.75" customHeight="1">
      <c r="A154" s="2" t="s">
        <v>338</v>
      </c>
      <c r="B154" s="4" t="s">
        <v>339</v>
      </c>
      <c r="C154" s="13" t="s">
        <v>340</v>
      </c>
      <c r="D154" s="15" t="s">
        <v>9</v>
      </c>
      <c r="E154" s="19">
        <v>19.63</v>
      </c>
      <c r="F154" s="19">
        <v>110.42</v>
      </c>
      <c r="G154" s="19">
        <f t="shared" si="12"/>
        <v>136.004314</v>
      </c>
      <c r="H154" s="19">
        <f t="shared" si="13"/>
        <v>2669.76468382</v>
      </c>
    </row>
    <row r="155" spans="1:8" ht="24.75" customHeight="1">
      <c r="A155" s="2" t="s">
        <v>341</v>
      </c>
      <c r="B155" s="4" t="s">
        <v>342</v>
      </c>
      <c r="C155" s="13" t="s">
        <v>343</v>
      </c>
      <c r="D155" s="15" t="s">
        <v>9</v>
      </c>
      <c r="E155" s="19">
        <v>10.56</v>
      </c>
      <c r="F155" s="19">
        <v>98.91</v>
      </c>
      <c r="G155" s="19">
        <f t="shared" si="12"/>
        <v>121.82744699999999</v>
      </c>
      <c r="H155" s="19">
        <f t="shared" si="13"/>
        <v>1286.49784032</v>
      </c>
    </row>
    <row r="156" spans="1:8" ht="24.75" customHeight="1">
      <c r="A156" s="33" t="s">
        <v>344</v>
      </c>
      <c r="B156" s="34"/>
      <c r="C156" s="35" t="s">
        <v>345</v>
      </c>
      <c r="D156" s="36"/>
      <c r="E156" s="37"/>
      <c r="F156" s="37"/>
      <c r="G156" s="37"/>
      <c r="H156" s="37">
        <f>SUBTOTAL(9,H157:H167)</f>
        <v>248221.11567255002</v>
      </c>
    </row>
    <row r="157" spans="1:8" ht="24.75" customHeight="1">
      <c r="A157" s="23" t="s">
        <v>346</v>
      </c>
      <c r="B157" s="24"/>
      <c r="C157" s="25" t="s">
        <v>345</v>
      </c>
      <c r="D157" s="26"/>
      <c r="E157" s="27"/>
      <c r="F157" s="27"/>
      <c r="G157" s="27"/>
      <c r="H157" s="27">
        <f>SUBTOTAL(9,H158:H159)</f>
        <v>212116.69017995003</v>
      </c>
    </row>
    <row r="158" spans="1:8" ht="24.75" customHeight="1">
      <c r="A158" s="2" t="s">
        <v>347</v>
      </c>
      <c r="B158" s="4" t="s">
        <v>348</v>
      </c>
      <c r="C158" s="13" t="s">
        <v>349</v>
      </c>
      <c r="D158" s="15" t="s">
        <v>33</v>
      </c>
      <c r="E158" s="19">
        <v>9869.03</v>
      </c>
      <c r="F158" s="19">
        <v>14.6</v>
      </c>
      <c r="G158" s="19">
        <f aca="true" t="shared" si="14" ref="G158:G169">(F158+(F158*$F$10))</f>
        <v>17.98282</v>
      </c>
      <c r="H158" s="19">
        <f>E158*G158</f>
        <v>177472.99006460002</v>
      </c>
    </row>
    <row r="159" spans="1:8" ht="24.75" customHeight="1">
      <c r="A159" s="2" t="s">
        <v>350</v>
      </c>
      <c r="B159" s="4" t="s">
        <v>351</v>
      </c>
      <c r="C159" s="13" t="s">
        <v>352</v>
      </c>
      <c r="D159" s="15" t="s">
        <v>33</v>
      </c>
      <c r="E159" s="19">
        <v>9869.03</v>
      </c>
      <c r="F159" s="19">
        <v>2.85</v>
      </c>
      <c r="G159" s="19">
        <f t="shared" si="14"/>
        <v>3.510345</v>
      </c>
      <c r="H159" s="19">
        <f aca="true" t="shared" si="15" ref="H159:H167">E159*G159</f>
        <v>34643.70011535</v>
      </c>
    </row>
    <row r="160" spans="1:8" ht="24.75" customHeight="1">
      <c r="A160" s="23" t="s">
        <v>353</v>
      </c>
      <c r="B160" s="24"/>
      <c r="C160" s="25" t="s">
        <v>354</v>
      </c>
      <c r="D160" s="26"/>
      <c r="E160" s="27"/>
      <c r="F160" s="27"/>
      <c r="G160" s="27"/>
      <c r="H160" s="27">
        <f>SUBTOTAL(9,H161:H167)</f>
        <v>36104.4254926</v>
      </c>
    </row>
    <row r="161" spans="1:8" ht="24.75" customHeight="1">
      <c r="A161" s="2" t="s">
        <v>355</v>
      </c>
      <c r="B161" s="4" t="s">
        <v>21</v>
      </c>
      <c r="C161" s="13" t="s">
        <v>22</v>
      </c>
      <c r="D161" s="15" t="s">
        <v>23</v>
      </c>
      <c r="E161" s="19">
        <v>9.92</v>
      </c>
      <c r="F161" s="19">
        <v>356.03</v>
      </c>
      <c r="G161" s="19">
        <f t="shared" si="14"/>
        <v>438.52215099999995</v>
      </c>
      <c r="H161" s="19">
        <f t="shared" si="15"/>
        <v>4350.13973792</v>
      </c>
    </row>
    <row r="162" spans="1:8" ht="24.75" customHeight="1">
      <c r="A162" s="2" t="s">
        <v>356</v>
      </c>
      <c r="B162" s="4" t="s">
        <v>140</v>
      </c>
      <c r="C162" s="13" t="s">
        <v>141</v>
      </c>
      <c r="D162" s="15" t="s">
        <v>23</v>
      </c>
      <c r="E162" s="19">
        <v>9.92</v>
      </c>
      <c r="F162" s="19">
        <v>70.61</v>
      </c>
      <c r="G162" s="19">
        <f t="shared" si="14"/>
        <v>86.970337</v>
      </c>
      <c r="H162" s="19">
        <f t="shared" si="15"/>
        <v>862.74574304</v>
      </c>
    </row>
    <row r="163" spans="1:8" ht="24.75" customHeight="1">
      <c r="A163" s="2" t="s">
        <v>357</v>
      </c>
      <c r="B163" s="4" t="s">
        <v>28</v>
      </c>
      <c r="C163" s="13" t="s">
        <v>29</v>
      </c>
      <c r="D163" s="15" t="s">
        <v>9</v>
      </c>
      <c r="E163" s="19">
        <v>54.96</v>
      </c>
      <c r="F163" s="19">
        <v>76.77</v>
      </c>
      <c r="G163" s="19">
        <f t="shared" si="14"/>
        <v>94.557609</v>
      </c>
      <c r="H163" s="19">
        <f t="shared" si="15"/>
        <v>5196.88619064</v>
      </c>
    </row>
    <row r="164" spans="1:8" ht="24.75" customHeight="1">
      <c r="A164" s="2" t="s">
        <v>358</v>
      </c>
      <c r="B164" s="4" t="s">
        <v>31</v>
      </c>
      <c r="C164" s="13" t="s">
        <v>32</v>
      </c>
      <c r="D164" s="15" t="s">
        <v>33</v>
      </c>
      <c r="E164" s="19">
        <v>832</v>
      </c>
      <c r="F164" s="19">
        <v>11.68</v>
      </c>
      <c r="G164" s="19">
        <f t="shared" si="14"/>
        <v>14.386256</v>
      </c>
      <c r="H164" s="19">
        <f t="shared" si="15"/>
        <v>11969.364991999999</v>
      </c>
    </row>
    <row r="165" spans="1:8" ht="24.75" customHeight="1">
      <c r="A165" s="2" t="s">
        <v>359</v>
      </c>
      <c r="B165" s="3"/>
      <c r="C165" s="13" t="s">
        <v>360</v>
      </c>
      <c r="D165" s="14"/>
      <c r="E165" s="19"/>
      <c r="F165" s="19">
        <v>11143.04</v>
      </c>
      <c r="G165" s="19">
        <f t="shared" si="14"/>
        <v>13724.882368</v>
      </c>
      <c r="H165" s="19">
        <f t="shared" si="15"/>
        <v>0</v>
      </c>
    </row>
    <row r="166" spans="1:8" ht="24.75" customHeight="1">
      <c r="A166" s="2" t="s">
        <v>361</v>
      </c>
      <c r="B166" s="4" t="s">
        <v>362</v>
      </c>
      <c r="C166" s="13" t="s">
        <v>363</v>
      </c>
      <c r="D166" s="15" t="s">
        <v>364</v>
      </c>
      <c r="E166" s="19">
        <v>1</v>
      </c>
      <c r="F166" s="19">
        <v>1588.17</v>
      </c>
      <c r="G166" s="19">
        <f t="shared" si="14"/>
        <v>1956.148989</v>
      </c>
      <c r="H166" s="19">
        <f t="shared" si="15"/>
        <v>1956.148989</v>
      </c>
    </row>
    <row r="167" spans="1:8" ht="24.75" customHeight="1">
      <c r="A167" s="2" t="s">
        <v>365</v>
      </c>
      <c r="B167" s="4" t="s">
        <v>15</v>
      </c>
      <c r="C167" s="13" t="s">
        <v>16</v>
      </c>
      <c r="D167" s="15" t="s">
        <v>17</v>
      </c>
      <c r="E167" s="19">
        <v>160</v>
      </c>
      <c r="F167" s="19">
        <v>59.72</v>
      </c>
      <c r="G167" s="19">
        <f t="shared" si="14"/>
        <v>73.557124</v>
      </c>
      <c r="H167" s="19">
        <f t="shared" si="15"/>
        <v>11769.13984</v>
      </c>
    </row>
    <row r="168" spans="1:8" ht="24.75" customHeight="1">
      <c r="A168" s="33" t="s">
        <v>366</v>
      </c>
      <c r="B168" s="34"/>
      <c r="C168" s="35" t="s">
        <v>367</v>
      </c>
      <c r="D168" s="36"/>
      <c r="E168" s="37"/>
      <c r="F168" s="37"/>
      <c r="G168" s="37"/>
      <c r="H168" s="37">
        <f>SUBTOTAL(9,H169)</f>
        <v>4935.23800719</v>
      </c>
    </row>
    <row r="169" spans="1:8" ht="24.75" customHeight="1">
      <c r="A169" s="2" t="s">
        <v>368</v>
      </c>
      <c r="B169" s="4" t="s">
        <v>369</v>
      </c>
      <c r="C169" s="13" t="s">
        <v>370</v>
      </c>
      <c r="D169" s="15" t="s">
        <v>9</v>
      </c>
      <c r="E169" s="19">
        <v>341.59</v>
      </c>
      <c r="F169" s="19">
        <v>11.73</v>
      </c>
      <c r="G169" s="19">
        <f t="shared" si="14"/>
        <v>14.447841</v>
      </c>
      <c r="H169" s="19">
        <f>E169*G169</f>
        <v>4935.23800719</v>
      </c>
    </row>
    <row r="170" spans="1:8" ht="24.75" customHeight="1">
      <c r="A170" s="33" t="s">
        <v>371</v>
      </c>
      <c r="B170" s="34"/>
      <c r="C170" s="35" t="s">
        <v>372</v>
      </c>
      <c r="D170" s="36"/>
      <c r="E170" s="37"/>
      <c r="F170" s="37"/>
      <c r="G170" s="37"/>
      <c r="H170" s="37">
        <f>SUBTOTAL(9,H171:H211)</f>
        <v>27674.760606699998</v>
      </c>
    </row>
    <row r="171" spans="1:8" ht="24.75" customHeight="1">
      <c r="A171" s="23" t="s">
        <v>373</v>
      </c>
      <c r="B171" s="24"/>
      <c r="C171" s="25" t="s">
        <v>374</v>
      </c>
      <c r="D171" s="26"/>
      <c r="E171" s="27"/>
      <c r="F171" s="27"/>
      <c r="G171" s="27"/>
      <c r="H171" s="27">
        <f>SUBTOTAL(9,H172:H183)</f>
        <v>7693.9298298</v>
      </c>
    </row>
    <row r="172" spans="1:8" ht="24.75" customHeight="1">
      <c r="A172" s="28" t="s">
        <v>375</v>
      </c>
      <c r="B172" s="29"/>
      <c r="C172" s="30" t="s">
        <v>376</v>
      </c>
      <c r="D172" s="31"/>
      <c r="E172" s="32"/>
      <c r="F172" s="32"/>
      <c r="G172" s="32"/>
      <c r="H172" s="32">
        <f>SUBTOTAL(9,H173:H174)</f>
        <v>3008.5060788</v>
      </c>
    </row>
    <row r="173" spans="1:8" ht="24.75" customHeight="1">
      <c r="A173" s="2" t="s">
        <v>377</v>
      </c>
      <c r="B173" s="4" t="s">
        <v>378</v>
      </c>
      <c r="C173" s="13" t="s">
        <v>379</v>
      </c>
      <c r="D173" s="15" t="s">
        <v>17</v>
      </c>
      <c r="E173" s="19">
        <v>72</v>
      </c>
      <c r="F173" s="19">
        <v>27.74</v>
      </c>
      <c r="G173" s="19">
        <f aca="true" t="shared" si="16" ref="G173:G183">(F173+(F173*$F$10))</f>
        <v>34.167358</v>
      </c>
      <c r="H173" s="19">
        <f>E173*G173</f>
        <v>2460.049776</v>
      </c>
    </row>
    <row r="174" spans="1:8" ht="24.75" customHeight="1">
      <c r="A174" s="2" t="s">
        <v>380</v>
      </c>
      <c r="B174" s="4" t="s">
        <v>381</v>
      </c>
      <c r="C174" s="13" t="s">
        <v>382</v>
      </c>
      <c r="D174" s="15" t="s">
        <v>17</v>
      </c>
      <c r="E174" s="19">
        <v>12.4</v>
      </c>
      <c r="F174" s="19">
        <v>35.91</v>
      </c>
      <c r="G174" s="19">
        <f t="shared" si="16"/>
        <v>44.230346999999995</v>
      </c>
      <c r="H174" s="19">
        <f>E174*G174</f>
        <v>548.4563028</v>
      </c>
    </row>
    <row r="175" spans="1:8" ht="24.75" customHeight="1">
      <c r="A175" s="28" t="s">
        <v>383</v>
      </c>
      <c r="B175" s="29"/>
      <c r="C175" s="30" t="s">
        <v>384</v>
      </c>
      <c r="D175" s="31"/>
      <c r="E175" s="32"/>
      <c r="F175" s="32"/>
      <c r="G175" s="32"/>
      <c r="H175" s="32">
        <f>SUBTOTAL(9,H176:H177)</f>
        <v>795.5673469999999</v>
      </c>
    </row>
    <row r="176" spans="1:8" ht="24.75" customHeight="1">
      <c r="A176" s="2" t="s">
        <v>385</v>
      </c>
      <c r="B176" s="4" t="s">
        <v>386</v>
      </c>
      <c r="C176" s="13" t="s">
        <v>387</v>
      </c>
      <c r="D176" s="15" t="s">
        <v>220</v>
      </c>
      <c r="E176" s="19">
        <v>3</v>
      </c>
      <c r="F176" s="19">
        <v>85.97</v>
      </c>
      <c r="G176" s="19">
        <f t="shared" si="16"/>
        <v>105.88924899999999</v>
      </c>
      <c r="H176" s="19">
        <f>E176*G176</f>
        <v>317.66774699999996</v>
      </c>
    </row>
    <row r="177" spans="1:8" ht="24.75" customHeight="1">
      <c r="A177" s="2" t="s">
        <v>388</v>
      </c>
      <c r="B177" s="4" t="s">
        <v>389</v>
      </c>
      <c r="C177" s="13" t="s">
        <v>390</v>
      </c>
      <c r="D177" s="15" t="s">
        <v>220</v>
      </c>
      <c r="E177" s="19">
        <v>4</v>
      </c>
      <c r="F177" s="19">
        <v>97</v>
      </c>
      <c r="G177" s="19">
        <f t="shared" si="16"/>
        <v>119.47489999999999</v>
      </c>
      <c r="H177" s="19">
        <f>E177*G177</f>
        <v>477.89959999999996</v>
      </c>
    </row>
    <row r="178" spans="1:8" ht="24.75" customHeight="1">
      <c r="A178" s="28" t="s">
        <v>391</v>
      </c>
      <c r="B178" s="29"/>
      <c r="C178" s="30" t="s">
        <v>392</v>
      </c>
      <c r="D178" s="31"/>
      <c r="E178" s="32"/>
      <c r="F178" s="32"/>
      <c r="G178" s="32"/>
      <c r="H178" s="32">
        <f>SUBTOTAL(9,H179:H181)</f>
        <v>2288.954329</v>
      </c>
    </row>
    <row r="179" spans="1:8" ht="24.75" customHeight="1">
      <c r="A179" s="2" t="s">
        <v>393</v>
      </c>
      <c r="B179" s="4" t="s">
        <v>394</v>
      </c>
      <c r="C179" s="13" t="s">
        <v>395</v>
      </c>
      <c r="D179" s="15" t="s">
        <v>220</v>
      </c>
      <c r="E179" s="19">
        <v>2</v>
      </c>
      <c r="F179" s="19">
        <v>596.59</v>
      </c>
      <c r="G179" s="19">
        <f t="shared" si="16"/>
        <v>734.8199030000001</v>
      </c>
      <c r="H179" s="19">
        <f>E179*G179</f>
        <v>1469.6398060000001</v>
      </c>
    </row>
    <row r="180" spans="1:8" ht="24.75" customHeight="1">
      <c r="A180" s="2" t="s">
        <v>396</v>
      </c>
      <c r="B180" s="4" t="s">
        <v>397</v>
      </c>
      <c r="C180" s="13" t="s">
        <v>398</v>
      </c>
      <c r="D180" s="15" t="s">
        <v>220</v>
      </c>
      <c r="E180" s="19">
        <v>3</v>
      </c>
      <c r="F180" s="19">
        <v>83.23</v>
      </c>
      <c r="G180" s="19">
        <f t="shared" si="16"/>
        <v>102.514391</v>
      </c>
      <c r="H180" s="19">
        <f>E180*G180</f>
        <v>307.543173</v>
      </c>
    </row>
    <row r="181" spans="1:8" ht="24.75" customHeight="1">
      <c r="A181" s="2" t="s">
        <v>399</v>
      </c>
      <c r="B181" s="4" t="s">
        <v>400</v>
      </c>
      <c r="C181" s="13" t="s">
        <v>401</v>
      </c>
      <c r="D181" s="15" t="s">
        <v>220</v>
      </c>
      <c r="E181" s="19">
        <v>1</v>
      </c>
      <c r="F181" s="19">
        <v>415.5</v>
      </c>
      <c r="G181" s="19">
        <f t="shared" si="16"/>
        <v>511.77135</v>
      </c>
      <c r="H181" s="19">
        <f>E181*G181</f>
        <v>511.77135</v>
      </c>
    </row>
    <row r="182" spans="1:8" ht="24.75" customHeight="1">
      <c r="A182" s="28" t="s">
        <v>402</v>
      </c>
      <c r="B182" s="29"/>
      <c r="C182" s="30" t="s">
        <v>403</v>
      </c>
      <c r="D182" s="31"/>
      <c r="E182" s="32"/>
      <c r="F182" s="32"/>
      <c r="G182" s="32"/>
      <c r="H182" s="32">
        <f>SUBTOTAL(9,H183)</f>
        <v>1600.902075</v>
      </c>
    </row>
    <row r="183" spans="1:8" ht="24.75" customHeight="1">
      <c r="A183" s="51" t="s">
        <v>404</v>
      </c>
      <c r="B183" s="52" t="s">
        <v>405</v>
      </c>
      <c r="C183" s="53" t="s">
        <v>406</v>
      </c>
      <c r="D183" s="54" t="s">
        <v>220</v>
      </c>
      <c r="E183" s="55">
        <v>1</v>
      </c>
      <c r="F183" s="55">
        <v>1299.75</v>
      </c>
      <c r="G183" s="55">
        <f t="shared" si="16"/>
        <v>1600.902075</v>
      </c>
      <c r="H183" s="55">
        <f>E183*G183</f>
        <v>1600.902075</v>
      </c>
    </row>
    <row r="184" spans="1:8" ht="24.75" customHeight="1">
      <c r="A184" s="23" t="s">
        <v>407</v>
      </c>
      <c r="B184" s="24"/>
      <c r="C184" s="25" t="s">
        <v>408</v>
      </c>
      <c r="D184" s="26"/>
      <c r="E184" s="27"/>
      <c r="F184" s="27"/>
      <c r="G184" s="27"/>
      <c r="H184" s="27">
        <f>SUBTOTAL(9,H185:H193)</f>
        <v>5925.416787099999</v>
      </c>
    </row>
    <row r="185" spans="1:247" s="48" customFormat="1" ht="24.75" customHeight="1">
      <c r="A185" s="28" t="s">
        <v>409</v>
      </c>
      <c r="B185" s="29"/>
      <c r="C185" s="30" t="s">
        <v>376</v>
      </c>
      <c r="D185" s="31"/>
      <c r="E185" s="32"/>
      <c r="F185" s="32"/>
      <c r="G185" s="32"/>
      <c r="H185" s="32">
        <f>SUBTOTAL(9,H186:H193)</f>
        <v>5925.416787099999</v>
      </c>
      <c r="I185" s="43"/>
      <c r="J185" s="45"/>
      <c r="K185" s="46"/>
      <c r="L185" s="47"/>
      <c r="M185" s="47"/>
      <c r="N185" s="47"/>
      <c r="O185" s="47"/>
      <c r="P185" s="43"/>
      <c r="Q185" s="44"/>
      <c r="R185" s="45"/>
      <c r="S185" s="46"/>
      <c r="T185" s="47"/>
      <c r="U185" s="47"/>
      <c r="V185" s="47"/>
      <c r="W185" s="47"/>
      <c r="X185" s="43"/>
      <c r="Y185" s="44"/>
      <c r="Z185" s="45"/>
      <c r="AA185" s="46"/>
      <c r="AB185" s="47"/>
      <c r="AC185" s="47"/>
      <c r="AD185" s="47"/>
      <c r="AE185" s="47"/>
      <c r="AF185" s="43"/>
      <c r="AG185" s="44"/>
      <c r="AH185" s="45"/>
      <c r="AI185" s="46"/>
      <c r="AJ185" s="47"/>
      <c r="AK185" s="47"/>
      <c r="AL185" s="47"/>
      <c r="AM185" s="47"/>
      <c r="AN185" s="43"/>
      <c r="AO185" s="44"/>
      <c r="AP185" s="45"/>
      <c r="AQ185" s="46"/>
      <c r="AR185" s="47"/>
      <c r="AS185" s="47"/>
      <c r="AT185" s="47"/>
      <c r="AU185" s="47"/>
      <c r="AV185" s="43"/>
      <c r="AW185" s="44"/>
      <c r="AX185" s="45"/>
      <c r="AY185" s="46"/>
      <c r="AZ185" s="47"/>
      <c r="BA185" s="47"/>
      <c r="BB185" s="47"/>
      <c r="BC185" s="47"/>
      <c r="BD185" s="43"/>
      <c r="BE185" s="44"/>
      <c r="BF185" s="45"/>
      <c r="BG185" s="46"/>
      <c r="BH185" s="47"/>
      <c r="BI185" s="47"/>
      <c r="BJ185" s="47"/>
      <c r="BK185" s="47"/>
      <c r="BL185" s="43"/>
      <c r="BM185" s="44"/>
      <c r="BN185" s="45"/>
      <c r="BO185" s="46"/>
      <c r="BP185" s="47"/>
      <c r="BQ185" s="47"/>
      <c r="BR185" s="47"/>
      <c r="BS185" s="47"/>
      <c r="BT185" s="43"/>
      <c r="BU185" s="44"/>
      <c r="BV185" s="45"/>
      <c r="BW185" s="46"/>
      <c r="BX185" s="47"/>
      <c r="BY185" s="47"/>
      <c r="BZ185" s="47"/>
      <c r="CA185" s="47"/>
      <c r="CB185" s="43"/>
      <c r="CC185" s="44"/>
      <c r="CD185" s="45"/>
      <c r="CE185" s="46"/>
      <c r="CF185" s="47"/>
      <c r="CG185" s="47"/>
      <c r="CH185" s="47"/>
      <c r="CI185" s="47"/>
      <c r="CJ185" s="43"/>
      <c r="CK185" s="44"/>
      <c r="CL185" s="45"/>
      <c r="CM185" s="46"/>
      <c r="CN185" s="47"/>
      <c r="CO185" s="47"/>
      <c r="CP185" s="47"/>
      <c r="CQ185" s="47"/>
      <c r="CR185" s="43"/>
      <c r="CS185" s="44"/>
      <c r="CT185" s="45"/>
      <c r="CU185" s="46"/>
      <c r="CV185" s="47"/>
      <c r="CW185" s="47"/>
      <c r="CX185" s="47"/>
      <c r="CY185" s="47"/>
      <c r="CZ185" s="43"/>
      <c r="DA185" s="44"/>
      <c r="DB185" s="45"/>
      <c r="DC185" s="46"/>
      <c r="DD185" s="47"/>
      <c r="DE185" s="47"/>
      <c r="DF185" s="47"/>
      <c r="DG185" s="47"/>
      <c r="DH185" s="43"/>
      <c r="DI185" s="44"/>
      <c r="DJ185" s="45"/>
      <c r="DK185" s="46"/>
      <c r="DL185" s="47"/>
      <c r="DM185" s="47"/>
      <c r="DN185" s="47"/>
      <c r="DO185" s="47"/>
      <c r="DP185" s="43"/>
      <c r="DQ185" s="44"/>
      <c r="DR185" s="45"/>
      <c r="DS185" s="46"/>
      <c r="DT185" s="47"/>
      <c r="DU185" s="47"/>
      <c r="DV185" s="47"/>
      <c r="DW185" s="47"/>
      <c r="DX185" s="43"/>
      <c r="DY185" s="44"/>
      <c r="DZ185" s="45"/>
      <c r="EA185" s="46"/>
      <c r="EB185" s="47"/>
      <c r="EC185" s="47"/>
      <c r="ED185" s="47"/>
      <c r="EE185" s="47"/>
      <c r="EF185" s="43"/>
      <c r="EG185" s="44"/>
      <c r="EH185" s="45"/>
      <c r="EI185" s="46"/>
      <c r="EJ185" s="47"/>
      <c r="EK185" s="47"/>
      <c r="EL185" s="47"/>
      <c r="EM185" s="47"/>
      <c r="EN185" s="43"/>
      <c r="EO185" s="44"/>
      <c r="EP185" s="45"/>
      <c r="EQ185" s="46"/>
      <c r="ER185" s="47"/>
      <c r="ES185" s="47"/>
      <c r="ET185" s="47"/>
      <c r="EU185" s="47"/>
      <c r="EV185" s="43"/>
      <c r="EW185" s="44"/>
      <c r="EX185" s="45"/>
      <c r="EY185" s="46"/>
      <c r="EZ185" s="47"/>
      <c r="FA185" s="47"/>
      <c r="FB185" s="47"/>
      <c r="FC185" s="47"/>
      <c r="FD185" s="43"/>
      <c r="FE185" s="44"/>
      <c r="FF185" s="45"/>
      <c r="FG185" s="46"/>
      <c r="FH185" s="47"/>
      <c r="FI185" s="47"/>
      <c r="FJ185" s="47"/>
      <c r="FK185" s="47"/>
      <c r="FL185" s="43"/>
      <c r="FM185" s="44"/>
      <c r="FN185" s="45"/>
      <c r="FO185" s="46"/>
      <c r="FP185" s="47"/>
      <c r="FQ185" s="47"/>
      <c r="FR185" s="47"/>
      <c r="FS185" s="47"/>
      <c r="FT185" s="43"/>
      <c r="FU185" s="44"/>
      <c r="FV185" s="45"/>
      <c r="FW185" s="46"/>
      <c r="FX185" s="47"/>
      <c r="FY185" s="47"/>
      <c r="FZ185" s="47"/>
      <c r="GA185" s="47"/>
      <c r="GB185" s="43"/>
      <c r="GC185" s="44"/>
      <c r="GD185" s="45"/>
      <c r="GE185" s="46"/>
      <c r="GF185" s="47"/>
      <c r="GG185" s="47"/>
      <c r="GH185" s="47"/>
      <c r="GI185" s="47"/>
      <c r="GJ185" s="43"/>
      <c r="GK185" s="44"/>
      <c r="GL185" s="45"/>
      <c r="GM185" s="46"/>
      <c r="GN185" s="47"/>
      <c r="GO185" s="47"/>
      <c r="GP185" s="47"/>
      <c r="GQ185" s="47"/>
      <c r="GR185" s="43"/>
      <c r="GS185" s="44"/>
      <c r="GT185" s="45"/>
      <c r="GU185" s="46"/>
      <c r="GV185" s="47"/>
      <c r="GW185" s="47"/>
      <c r="GX185" s="47"/>
      <c r="GY185" s="47"/>
      <c r="GZ185" s="43"/>
      <c r="HA185" s="44"/>
      <c r="HB185" s="45"/>
      <c r="HC185" s="46"/>
      <c r="HD185" s="47"/>
      <c r="HE185" s="47"/>
      <c r="HF185" s="47"/>
      <c r="HG185" s="47"/>
      <c r="HH185" s="43"/>
      <c r="HI185" s="44"/>
      <c r="HJ185" s="45"/>
      <c r="HK185" s="46"/>
      <c r="HL185" s="47"/>
      <c r="HM185" s="47"/>
      <c r="HN185" s="47"/>
      <c r="HO185" s="47"/>
      <c r="HP185" s="43"/>
      <c r="HQ185" s="44"/>
      <c r="HR185" s="45"/>
      <c r="HS185" s="46"/>
      <c r="HT185" s="47"/>
      <c r="HU185" s="47"/>
      <c r="HV185" s="47"/>
      <c r="HW185" s="47"/>
      <c r="HX185" s="43"/>
      <c r="HY185" s="44"/>
      <c r="HZ185" s="45"/>
      <c r="IA185" s="46"/>
      <c r="IB185" s="47"/>
      <c r="IC185" s="47"/>
      <c r="ID185" s="47"/>
      <c r="IE185" s="47"/>
      <c r="IF185" s="43"/>
      <c r="IG185" s="44"/>
      <c r="IH185" s="45"/>
      <c r="II185" s="46"/>
      <c r="IJ185" s="47"/>
      <c r="IK185" s="47"/>
      <c r="IL185" s="47"/>
      <c r="IM185" s="47"/>
    </row>
    <row r="186" spans="1:8" ht="24.75" customHeight="1">
      <c r="A186" s="2" t="s">
        <v>410</v>
      </c>
      <c r="B186" s="4" t="s">
        <v>411</v>
      </c>
      <c r="C186" s="13" t="s">
        <v>412</v>
      </c>
      <c r="D186" s="15" t="s">
        <v>17</v>
      </c>
      <c r="E186" s="19">
        <v>6.8</v>
      </c>
      <c r="F186" s="19">
        <v>32.22</v>
      </c>
      <c r="G186" s="19">
        <f aca="true" t="shared" si="17" ref="G186:G193">(F186+(F186*$F$10))</f>
        <v>39.685373999999996</v>
      </c>
      <c r="H186" s="19">
        <f>E186*G186</f>
        <v>269.86054319999994</v>
      </c>
    </row>
    <row r="187" spans="1:8" ht="24.75" customHeight="1">
      <c r="A187" s="2" t="s">
        <v>413</v>
      </c>
      <c r="B187" s="4" t="s">
        <v>414</v>
      </c>
      <c r="C187" s="13" t="s">
        <v>415</v>
      </c>
      <c r="D187" s="15" t="s">
        <v>17</v>
      </c>
      <c r="E187" s="19">
        <v>16.9</v>
      </c>
      <c r="F187" s="19">
        <v>40.63</v>
      </c>
      <c r="G187" s="19">
        <f t="shared" si="17"/>
        <v>50.043971</v>
      </c>
      <c r="H187" s="19">
        <f aca="true" t="shared" si="18" ref="H187:H193">E187*G187</f>
        <v>845.7431098999999</v>
      </c>
    </row>
    <row r="188" spans="1:8" ht="24.75" customHeight="1">
      <c r="A188" s="2" t="s">
        <v>416</v>
      </c>
      <c r="B188" s="4" t="s">
        <v>417</v>
      </c>
      <c r="C188" s="13" t="s">
        <v>418</v>
      </c>
      <c r="D188" s="15" t="s">
        <v>17</v>
      </c>
      <c r="E188" s="19">
        <v>11.5</v>
      </c>
      <c r="F188" s="19">
        <v>69.56</v>
      </c>
      <c r="G188" s="19">
        <f t="shared" si="17"/>
        <v>85.677052</v>
      </c>
      <c r="H188" s="19">
        <f t="shared" si="18"/>
        <v>985.286098</v>
      </c>
    </row>
    <row r="189" spans="1:8" ht="24.75" customHeight="1">
      <c r="A189" s="2" t="s">
        <v>419</v>
      </c>
      <c r="B189" s="4" t="s">
        <v>420</v>
      </c>
      <c r="C189" s="13" t="s">
        <v>421</v>
      </c>
      <c r="D189" s="15" t="s">
        <v>17</v>
      </c>
      <c r="E189" s="19">
        <v>32</v>
      </c>
      <c r="F189" s="19">
        <v>64.07</v>
      </c>
      <c r="G189" s="19">
        <f t="shared" si="17"/>
        <v>78.91501899999999</v>
      </c>
      <c r="H189" s="19">
        <f t="shared" si="18"/>
        <v>2525.2806079999996</v>
      </c>
    </row>
    <row r="190" spans="1:8" ht="24.75" customHeight="1">
      <c r="A190" s="2" t="s">
        <v>422</v>
      </c>
      <c r="B190" s="3"/>
      <c r="C190" s="13" t="s">
        <v>423</v>
      </c>
      <c r="D190" s="14"/>
      <c r="E190" s="19"/>
      <c r="F190" s="19">
        <v>1054.85</v>
      </c>
      <c r="G190" s="19">
        <f t="shared" si="17"/>
        <v>1299.2587449999999</v>
      </c>
      <c r="H190" s="19">
        <f t="shared" si="18"/>
        <v>0</v>
      </c>
    </row>
    <row r="191" spans="1:8" ht="24.75" customHeight="1">
      <c r="A191" s="2" t="s">
        <v>424</v>
      </c>
      <c r="B191" s="4" t="s">
        <v>425</v>
      </c>
      <c r="C191" s="13" t="s">
        <v>426</v>
      </c>
      <c r="D191" s="15" t="s">
        <v>220</v>
      </c>
      <c r="E191" s="19">
        <v>1</v>
      </c>
      <c r="F191" s="19">
        <v>269.68</v>
      </c>
      <c r="G191" s="19">
        <f t="shared" si="17"/>
        <v>332.164856</v>
      </c>
      <c r="H191" s="19">
        <f t="shared" si="18"/>
        <v>332.164856</v>
      </c>
    </row>
    <row r="192" spans="1:8" ht="24.75" customHeight="1">
      <c r="A192" s="2" t="s">
        <v>427</v>
      </c>
      <c r="B192" s="4" t="s">
        <v>428</v>
      </c>
      <c r="C192" s="13" t="s">
        <v>429</v>
      </c>
      <c r="D192" s="15" t="s">
        <v>220</v>
      </c>
      <c r="E192" s="19">
        <v>4</v>
      </c>
      <c r="F192" s="19">
        <v>83.76</v>
      </c>
      <c r="G192" s="19">
        <f t="shared" si="17"/>
        <v>103.167192</v>
      </c>
      <c r="H192" s="19">
        <f t="shared" si="18"/>
        <v>412.668768</v>
      </c>
    </row>
    <row r="193" spans="1:8" ht="24.75" customHeight="1">
      <c r="A193" s="2" t="s">
        <v>430</v>
      </c>
      <c r="B193" s="4" t="s">
        <v>431</v>
      </c>
      <c r="C193" s="13" t="s">
        <v>432</v>
      </c>
      <c r="D193" s="15" t="s">
        <v>220</v>
      </c>
      <c r="E193" s="19">
        <v>1</v>
      </c>
      <c r="F193" s="19">
        <v>450.12</v>
      </c>
      <c r="G193" s="19">
        <f t="shared" si="17"/>
        <v>554.412804</v>
      </c>
      <c r="H193" s="19">
        <f t="shared" si="18"/>
        <v>554.412804</v>
      </c>
    </row>
    <row r="194" spans="1:8" ht="24.75" customHeight="1">
      <c r="A194" s="23" t="s">
        <v>433</v>
      </c>
      <c r="B194" s="24"/>
      <c r="C194" s="25" t="s">
        <v>434</v>
      </c>
      <c r="D194" s="26"/>
      <c r="E194" s="27"/>
      <c r="F194" s="27"/>
      <c r="G194" s="27"/>
      <c r="H194" s="27">
        <f>SUBTOTAL(9,H195:H201)</f>
        <v>10060.013212799999</v>
      </c>
    </row>
    <row r="195" spans="1:247" s="48" customFormat="1" ht="24.75" customHeight="1">
      <c r="A195" s="28" t="s">
        <v>435</v>
      </c>
      <c r="B195" s="29"/>
      <c r="C195" s="30" t="s">
        <v>376</v>
      </c>
      <c r="D195" s="31"/>
      <c r="E195" s="32"/>
      <c r="F195" s="32"/>
      <c r="G195" s="32"/>
      <c r="H195" s="32">
        <f>SUBTOTAL(9,H196:H201)</f>
        <v>10060.013212799999</v>
      </c>
      <c r="I195" s="43"/>
      <c r="J195" s="45"/>
      <c r="K195" s="46"/>
      <c r="L195" s="47"/>
      <c r="M195" s="47"/>
      <c r="N195" s="47"/>
      <c r="O195" s="47"/>
      <c r="P195" s="43"/>
      <c r="Q195" s="44"/>
      <c r="R195" s="45"/>
      <c r="S195" s="46"/>
      <c r="T195" s="47"/>
      <c r="U195" s="47"/>
      <c r="V195" s="47"/>
      <c r="W195" s="47"/>
      <c r="X195" s="43"/>
      <c r="Y195" s="44"/>
      <c r="Z195" s="45"/>
      <c r="AA195" s="46"/>
      <c r="AB195" s="47"/>
      <c r="AC195" s="47"/>
      <c r="AD195" s="47"/>
      <c r="AE195" s="47"/>
      <c r="AF195" s="43"/>
      <c r="AG195" s="44"/>
      <c r="AH195" s="45"/>
      <c r="AI195" s="46"/>
      <c r="AJ195" s="47"/>
      <c r="AK195" s="47"/>
      <c r="AL195" s="47"/>
      <c r="AM195" s="47"/>
      <c r="AN195" s="43"/>
      <c r="AO195" s="44"/>
      <c r="AP195" s="45"/>
      <c r="AQ195" s="46"/>
      <c r="AR195" s="47"/>
      <c r="AS195" s="47"/>
      <c r="AT195" s="47"/>
      <c r="AU195" s="47"/>
      <c r="AV195" s="43"/>
      <c r="AW195" s="44"/>
      <c r="AX195" s="45"/>
      <c r="AY195" s="46"/>
      <c r="AZ195" s="47"/>
      <c r="BA195" s="47"/>
      <c r="BB195" s="47"/>
      <c r="BC195" s="47"/>
      <c r="BD195" s="43"/>
      <c r="BE195" s="44"/>
      <c r="BF195" s="45"/>
      <c r="BG195" s="46"/>
      <c r="BH195" s="47"/>
      <c r="BI195" s="47"/>
      <c r="BJ195" s="47"/>
      <c r="BK195" s="47"/>
      <c r="BL195" s="43"/>
      <c r="BM195" s="44"/>
      <c r="BN195" s="45"/>
      <c r="BO195" s="46"/>
      <c r="BP195" s="47"/>
      <c r="BQ195" s="47"/>
      <c r="BR195" s="47"/>
      <c r="BS195" s="47"/>
      <c r="BT195" s="43"/>
      <c r="BU195" s="44"/>
      <c r="BV195" s="45"/>
      <c r="BW195" s="46"/>
      <c r="BX195" s="47"/>
      <c r="BY195" s="47"/>
      <c r="BZ195" s="47"/>
      <c r="CA195" s="47"/>
      <c r="CB195" s="43"/>
      <c r="CC195" s="44"/>
      <c r="CD195" s="45"/>
      <c r="CE195" s="46"/>
      <c r="CF195" s="47"/>
      <c r="CG195" s="47"/>
      <c r="CH195" s="47"/>
      <c r="CI195" s="47"/>
      <c r="CJ195" s="43"/>
      <c r="CK195" s="44"/>
      <c r="CL195" s="45"/>
      <c r="CM195" s="46"/>
      <c r="CN195" s="47"/>
      <c r="CO195" s="47"/>
      <c r="CP195" s="47"/>
      <c r="CQ195" s="47"/>
      <c r="CR195" s="43"/>
      <c r="CS195" s="44"/>
      <c r="CT195" s="45"/>
      <c r="CU195" s="46"/>
      <c r="CV195" s="47"/>
      <c r="CW195" s="47"/>
      <c r="CX195" s="47"/>
      <c r="CY195" s="47"/>
      <c r="CZ195" s="43"/>
      <c r="DA195" s="44"/>
      <c r="DB195" s="45"/>
      <c r="DC195" s="46"/>
      <c r="DD195" s="47"/>
      <c r="DE195" s="47"/>
      <c r="DF195" s="47"/>
      <c r="DG195" s="47"/>
      <c r="DH195" s="43"/>
      <c r="DI195" s="44"/>
      <c r="DJ195" s="45"/>
      <c r="DK195" s="46"/>
      <c r="DL195" s="47"/>
      <c r="DM195" s="47"/>
      <c r="DN195" s="47"/>
      <c r="DO195" s="47"/>
      <c r="DP195" s="43"/>
      <c r="DQ195" s="44"/>
      <c r="DR195" s="45"/>
      <c r="DS195" s="46"/>
      <c r="DT195" s="47"/>
      <c r="DU195" s="47"/>
      <c r="DV195" s="47"/>
      <c r="DW195" s="47"/>
      <c r="DX195" s="43"/>
      <c r="DY195" s="44"/>
      <c r="DZ195" s="45"/>
      <c r="EA195" s="46"/>
      <c r="EB195" s="47"/>
      <c r="EC195" s="47"/>
      <c r="ED195" s="47"/>
      <c r="EE195" s="47"/>
      <c r="EF195" s="43"/>
      <c r="EG195" s="44"/>
      <c r="EH195" s="45"/>
      <c r="EI195" s="46"/>
      <c r="EJ195" s="47"/>
      <c r="EK195" s="47"/>
      <c r="EL195" s="47"/>
      <c r="EM195" s="47"/>
      <c r="EN195" s="43"/>
      <c r="EO195" s="44"/>
      <c r="EP195" s="45"/>
      <c r="EQ195" s="46"/>
      <c r="ER195" s="47"/>
      <c r="ES195" s="47"/>
      <c r="ET195" s="47"/>
      <c r="EU195" s="47"/>
      <c r="EV195" s="43"/>
      <c r="EW195" s="44"/>
      <c r="EX195" s="45"/>
      <c r="EY195" s="46"/>
      <c r="EZ195" s="47"/>
      <c r="FA195" s="47"/>
      <c r="FB195" s="47"/>
      <c r="FC195" s="47"/>
      <c r="FD195" s="43"/>
      <c r="FE195" s="44"/>
      <c r="FF195" s="45"/>
      <c r="FG195" s="46"/>
      <c r="FH195" s="47"/>
      <c r="FI195" s="47"/>
      <c r="FJ195" s="47"/>
      <c r="FK195" s="47"/>
      <c r="FL195" s="43"/>
      <c r="FM195" s="44"/>
      <c r="FN195" s="45"/>
      <c r="FO195" s="46"/>
      <c r="FP195" s="47"/>
      <c r="FQ195" s="47"/>
      <c r="FR195" s="47"/>
      <c r="FS195" s="47"/>
      <c r="FT195" s="43"/>
      <c r="FU195" s="44"/>
      <c r="FV195" s="45"/>
      <c r="FW195" s="46"/>
      <c r="FX195" s="47"/>
      <c r="FY195" s="47"/>
      <c r="FZ195" s="47"/>
      <c r="GA195" s="47"/>
      <c r="GB195" s="43"/>
      <c r="GC195" s="44"/>
      <c r="GD195" s="45"/>
      <c r="GE195" s="46"/>
      <c r="GF195" s="47"/>
      <c r="GG195" s="47"/>
      <c r="GH195" s="47"/>
      <c r="GI195" s="47"/>
      <c r="GJ195" s="43"/>
      <c r="GK195" s="44"/>
      <c r="GL195" s="45"/>
      <c r="GM195" s="46"/>
      <c r="GN195" s="47"/>
      <c r="GO195" s="47"/>
      <c r="GP195" s="47"/>
      <c r="GQ195" s="47"/>
      <c r="GR195" s="43"/>
      <c r="GS195" s="44"/>
      <c r="GT195" s="45"/>
      <c r="GU195" s="46"/>
      <c r="GV195" s="47"/>
      <c r="GW195" s="47"/>
      <c r="GX195" s="47"/>
      <c r="GY195" s="47"/>
      <c r="GZ195" s="43"/>
      <c r="HA195" s="44"/>
      <c r="HB195" s="45"/>
      <c r="HC195" s="46"/>
      <c r="HD195" s="47"/>
      <c r="HE195" s="47"/>
      <c r="HF195" s="47"/>
      <c r="HG195" s="47"/>
      <c r="HH195" s="43"/>
      <c r="HI195" s="44"/>
      <c r="HJ195" s="45"/>
      <c r="HK195" s="46"/>
      <c r="HL195" s="47"/>
      <c r="HM195" s="47"/>
      <c r="HN195" s="47"/>
      <c r="HO195" s="47"/>
      <c r="HP195" s="43"/>
      <c r="HQ195" s="44"/>
      <c r="HR195" s="45"/>
      <c r="HS195" s="46"/>
      <c r="HT195" s="47"/>
      <c r="HU195" s="47"/>
      <c r="HV195" s="47"/>
      <c r="HW195" s="47"/>
      <c r="HX195" s="43"/>
      <c r="HY195" s="44"/>
      <c r="HZ195" s="45"/>
      <c r="IA195" s="46"/>
      <c r="IB195" s="47"/>
      <c r="IC195" s="47"/>
      <c r="ID195" s="47"/>
      <c r="IE195" s="47"/>
      <c r="IF195" s="43"/>
      <c r="IG195" s="44"/>
      <c r="IH195" s="45"/>
      <c r="II195" s="46"/>
      <c r="IJ195" s="47"/>
      <c r="IK195" s="47"/>
      <c r="IL195" s="47"/>
      <c r="IM195" s="47"/>
    </row>
    <row r="196" spans="1:8" ht="24.75" customHeight="1">
      <c r="A196" s="2" t="s">
        <v>436</v>
      </c>
      <c r="B196" s="4" t="s">
        <v>437</v>
      </c>
      <c r="C196" s="13" t="s">
        <v>438</v>
      </c>
      <c r="D196" s="15" t="s">
        <v>220</v>
      </c>
      <c r="E196" s="19">
        <v>34.4</v>
      </c>
      <c r="F196" s="19">
        <v>56.09</v>
      </c>
      <c r="G196" s="19">
        <f aca="true" t="shared" si="19" ref="G196:G206">(F196+(F196*$F$10))</f>
        <v>69.086053</v>
      </c>
      <c r="H196" s="19">
        <f aca="true" t="shared" si="20" ref="H196:H201">E196*G196</f>
        <v>2376.5602232</v>
      </c>
    </row>
    <row r="197" spans="1:8" ht="24.75" customHeight="1">
      <c r="A197" s="2" t="s">
        <v>439</v>
      </c>
      <c r="B197" s="4" t="s">
        <v>440</v>
      </c>
      <c r="C197" s="13" t="s">
        <v>441</v>
      </c>
      <c r="D197" s="15" t="s">
        <v>17</v>
      </c>
      <c r="E197" s="19">
        <v>36.2</v>
      </c>
      <c r="F197" s="19">
        <v>76.95</v>
      </c>
      <c r="G197" s="19">
        <f t="shared" si="19"/>
        <v>94.779315</v>
      </c>
      <c r="H197" s="19">
        <f t="shared" si="20"/>
        <v>3431.011203</v>
      </c>
    </row>
    <row r="198" spans="1:8" ht="24.75" customHeight="1">
      <c r="A198" s="2" t="s">
        <v>442</v>
      </c>
      <c r="B198" s="4" t="s">
        <v>443</v>
      </c>
      <c r="C198" s="13" t="s">
        <v>444</v>
      </c>
      <c r="D198" s="15" t="s">
        <v>220</v>
      </c>
      <c r="E198" s="19">
        <v>8</v>
      </c>
      <c r="F198" s="19">
        <v>72.21</v>
      </c>
      <c r="G198" s="19">
        <f t="shared" si="19"/>
        <v>88.94105699999999</v>
      </c>
      <c r="H198" s="19">
        <f t="shared" si="20"/>
        <v>711.5284559999999</v>
      </c>
    </row>
    <row r="199" spans="1:8" ht="24.75" customHeight="1">
      <c r="A199" s="2" t="s">
        <v>445</v>
      </c>
      <c r="B199" s="4" t="s">
        <v>446</v>
      </c>
      <c r="C199" s="13" t="s">
        <v>447</v>
      </c>
      <c r="D199" s="15" t="s">
        <v>17</v>
      </c>
      <c r="E199" s="19">
        <v>15.2</v>
      </c>
      <c r="F199" s="19">
        <v>130.82</v>
      </c>
      <c r="G199" s="19">
        <f t="shared" si="19"/>
        <v>161.130994</v>
      </c>
      <c r="H199" s="19">
        <f t="shared" si="20"/>
        <v>2449.1911087999997</v>
      </c>
    </row>
    <row r="200" spans="1:8" ht="24.75" customHeight="1">
      <c r="A200" s="2" t="s">
        <v>448</v>
      </c>
      <c r="B200" s="4" t="s">
        <v>420</v>
      </c>
      <c r="C200" s="13" t="s">
        <v>421</v>
      </c>
      <c r="D200" s="15" t="s">
        <v>17</v>
      </c>
      <c r="E200" s="19">
        <v>13.2</v>
      </c>
      <c r="F200" s="19">
        <v>64.07</v>
      </c>
      <c r="G200" s="19">
        <f t="shared" si="19"/>
        <v>78.91501899999999</v>
      </c>
      <c r="H200" s="19">
        <f t="shared" si="20"/>
        <v>1041.6782507999997</v>
      </c>
    </row>
    <row r="201" spans="1:8" ht="24.75" customHeight="1">
      <c r="A201" s="2" t="s">
        <v>449</v>
      </c>
      <c r="B201" s="4" t="s">
        <v>414</v>
      </c>
      <c r="C201" s="13" t="s">
        <v>415</v>
      </c>
      <c r="D201" s="15" t="s">
        <v>17</v>
      </c>
      <c r="E201" s="19">
        <v>1</v>
      </c>
      <c r="F201" s="19">
        <v>40.63</v>
      </c>
      <c r="G201" s="19">
        <f t="shared" si="19"/>
        <v>50.043971</v>
      </c>
      <c r="H201" s="19">
        <f t="shared" si="20"/>
        <v>50.043971</v>
      </c>
    </row>
    <row r="202" spans="1:8" ht="24.75" customHeight="1">
      <c r="A202" s="23" t="s">
        <v>450</v>
      </c>
      <c r="B202" s="24"/>
      <c r="C202" s="25" t="s">
        <v>451</v>
      </c>
      <c r="D202" s="26"/>
      <c r="E202" s="27"/>
      <c r="F202" s="27"/>
      <c r="G202" s="27"/>
      <c r="H202" s="27">
        <f>SUBTOTAL(9,H203:H206)</f>
        <v>773.446015</v>
      </c>
    </row>
    <row r="203" spans="1:8" ht="24.75" customHeight="1">
      <c r="A203" s="2" t="s">
        <v>452</v>
      </c>
      <c r="B203" s="4" t="s">
        <v>453</v>
      </c>
      <c r="C203" s="13" t="s">
        <v>454</v>
      </c>
      <c r="D203" s="15" t="s">
        <v>220</v>
      </c>
      <c r="E203" s="19">
        <v>1</v>
      </c>
      <c r="F203" s="19">
        <v>104.03</v>
      </c>
      <c r="G203" s="19">
        <f t="shared" si="19"/>
        <v>128.133751</v>
      </c>
      <c r="H203" s="19">
        <f>E203*G203</f>
        <v>128.133751</v>
      </c>
    </row>
    <row r="204" spans="1:8" ht="24.75" customHeight="1">
      <c r="A204" s="2" t="s">
        <v>455</v>
      </c>
      <c r="B204" s="4" t="s">
        <v>456</v>
      </c>
      <c r="C204" s="13" t="s">
        <v>457</v>
      </c>
      <c r="D204" s="15" t="s">
        <v>17</v>
      </c>
      <c r="E204" s="19">
        <v>1</v>
      </c>
      <c r="F204" s="19">
        <v>42.96</v>
      </c>
      <c r="G204" s="19">
        <f t="shared" si="19"/>
        <v>52.913832</v>
      </c>
      <c r="H204" s="19">
        <f>E204*G204</f>
        <v>52.913832</v>
      </c>
    </row>
    <row r="205" spans="1:8" ht="24.75" customHeight="1">
      <c r="A205" s="2" t="s">
        <v>458</v>
      </c>
      <c r="B205" s="4" t="s">
        <v>459</v>
      </c>
      <c r="C205" s="13" t="s">
        <v>460</v>
      </c>
      <c r="D205" s="15" t="s">
        <v>220</v>
      </c>
      <c r="E205" s="19">
        <v>1</v>
      </c>
      <c r="F205" s="19">
        <v>469.69</v>
      </c>
      <c r="G205" s="19">
        <f t="shared" si="19"/>
        <v>578.517173</v>
      </c>
      <c r="H205" s="19">
        <f>E205*G205</f>
        <v>578.517173</v>
      </c>
    </row>
    <row r="206" spans="1:8" ht="24.75" customHeight="1">
      <c r="A206" s="2" t="s">
        <v>461</v>
      </c>
      <c r="B206" s="4" t="s">
        <v>462</v>
      </c>
      <c r="C206" s="13" t="s">
        <v>463</v>
      </c>
      <c r="D206" s="15" t="s">
        <v>220</v>
      </c>
      <c r="E206" s="19">
        <v>1</v>
      </c>
      <c r="F206" s="19">
        <v>11.27</v>
      </c>
      <c r="G206" s="19">
        <f t="shared" si="19"/>
        <v>13.881259</v>
      </c>
      <c r="H206" s="19">
        <f>E206*G206</f>
        <v>13.881259</v>
      </c>
    </row>
    <row r="207" spans="1:8" ht="24.75" customHeight="1">
      <c r="A207" s="23" t="s">
        <v>464</v>
      </c>
      <c r="B207" s="24"/>
      <c r="C207" s="25" t="s">
        <v>465</v>
      </c>
      <c r="D207" s="26"/>
      <c r="E207" s="27"/>
      <c r="F207" s="27"/>
      <c r="G207" s="27"/>
      <c r="H207" s="27">
        <f>SUBTOTAL(9,H208:H211)</f>
        <v>3221.9547620000003</v>
      </c>
    </row>
    <row r="208" spans="1:247" s="48" customFormat="1" ht="24.75" customHeight="1">
      <c r="A208" s="28" t="s">
        <v>466</v>
      </c>
      <c r="B208" s="29"/>
      <c r="C208" s="30" t="s">
        <v>376</v>
      </c>
      <c r="D208" s="31"/>
      <c r="E208" s="32"/>
      <c r="F208" s="32"/>
      <c r="G208" s="32"/>
      <c r="H208" s="32">
        <f>SUBTOTAL(9,H209)</f>
        <v>268.48596599999996</v>
      </c>
      <c r="I208" s="43"/>
      <c r="J208" s="45"/>
      <c r="K208" s="46"/>
      <c r="L208" s="47"/>
      <c r="M208" s="47"/>
      <c r="N208" s="47"/>
      <c r="O208" s="47"/>
      <c r="P208" s="43"/>
      <c r="Q208" s="44"/>
      <c r="R208" s="45"/>
      <c r="S208" s="46"/>
      <c r="T208" s="47"/>
      <c r="U208" s="47"/>
      <c r="V208" s="47"/>
      <c r="W208" s="47"/>
      <c r="X208" s="43"/>
      <c r="Y208" s="44"/>
      <c r="Z208" s="45"/>
      <c r="AA208" s="46"/>
      <c r="AB208" s="47"/>
      <c r="AC208" s="47"/>
      <c r="AD208" s="47"/>
      <c r="AE208" s="47"/>
      <c r="AF208" s="43"/>
      <c r="AG208" s="44"/>
      <c r="AH208" s="45"/>
      <c r="AI208" s="46"/>
      <c r="AJ208" s="47"/>
      <c r="AK208" s="47"/>
      <c r="AL208" s="47"/>
      <c r="AM208" s="47"/>
      <c r="AN208" s="43"/>
      <c r="AO208" s="44"/>
      <c r="AP208" s="45"/>
      <c r="AQ208" s="46"/>
      <c r="AR208" s="47"/>
      <c r="AS208" s="47"/>
      <c r="AT208" s="47"/>
      <c r="AU208" s="47"/>
      <c r="AV208" s="43"/>
      <c r="AW208" s="44"/>
      <c r="AX208" s="45"/>
      <c r="AY208" s="46"/>
      <c r="AZ208" s="47"/>
      <c r="BA208" s="47"/>
      <c r="BB208" s="47"/>
      <c r="BC208" s="47"/>
      <c r="BD208" s="43"/>
      <c r="BE208" s="44"/>
      <c r="BF208" s="45"/>
      <c r="BG208" s="46"/>
      <c r="BH208" s="47"/>
      <c r="BI208" s="47"/>
      <c r="BJ208" s="47"/>
      <c r="BK208" s="47"/>
      <c r="BL208" s="43"/>
      <c r="BM208" s="44"/>
      <c r="BN208" s="45"/>
      <c r="BO208" s="46"/>
      <c r="BP208" s="47"/>
      <c r="BQ208" s="47"/>
      <c r="BR208" s="47"/>
      <c r="BS208" s="47"/>
      <c r="BT208" s="43"/>
      <c r="BU208" s="44"/>
      <c r="BV208" s="45"/>
      <c r="BW208" s="46"/>
      <c r="BX208" s="47"/>
      <c r="BY208" s="47"/>
      <c r="BZ208" s="47"/>
      <c r="CA208" s="47"/>
      <c r="CB208" s="43"/>
      <c r="CC208" s="44"/>
      <c r="CD208" s="45"/>
      <c r="CE208" s="46"/>
      <c r="CF208" s="47"/>
      <c r="CG208" s="47"/>
      <c r="CH208" s="47"/>
      <c r="CI208" s="47"/>
      <c r="CJ208" s="43"/>
      <c r="CK208" s="44"/>
      <c r="CL208" s="45"/>
      <c r="CM208" s="46"/>
      <c r="CN208" s="47"/>
      <c r="CO208" s="47"/>
      <c r="CP208" s="47"/>
      <c r="CQ208" s="47"/>
      <c r="CR208" s="43"/>
      <c r="CS208" s="44"/>
      <c r="CT208" s="45"/>
      <c r="CU208" s="46"/>
      <c r="CV208" s="47"/>
      <c r="CW208" s="47"/>
      <c r="CX208" s="47"/>
      <c r="CY208" s="47"/>
      <c r="CZ208" s="43"/>
      <c r="DA208" s="44"/>
      <c r="DB208" s="45"/>
      <c r="DC208" s="46"/>
      <c r="DD208" s="47"/>
      <c r="DE208" s="47"/>
      <c r="DF208" s="47"/>
      <c r="DG208" s="47"/>
      <c r="DH208" s="43"/>
      <c r="DI208" s="44"/>
      <c r="DJ208" s="45"/>
      <c r="DK208" s="46"/>
      <c r="DL208" s="47"/>
      <c r="DM208" s="47"/>
      <c r="DN208" s="47"/>
      <c r="DO208" s="47"/>
      <c r="DP208" s="43"/>
      <c r="DQ208" s="44"/>
      <c r="DR208" s="45"/>
      <c r="DS208" s="46"/>
      <c r="DT208" s="47"/>
      <c r="DU208" s="47"/>
      <c r="DV208" s="47"/>
      <c r="DW208" s="47"/>
      <c r="DX208" s="43"/>
      <c r="DY208" s="44"/>
      <c r="DZ208" s="45"/>
      <c r="EA208" s="46"/>
      <c r="EB208" s="47"/>
      <c r="EC208" s="47"/>
      <c r="ED208" s="47"/>
      <c r="EE208" s="47"/>
      <c r="EF208" s="43"/>
      <c r="EG208" s="44"/>
      <c r="EH208" s="45"/>
      <c r="EI208" s="46"/>
      <c r="EJ208" s="47"/>
      <c r="EK208" s="47"/>
      <c r="EL208" s="47"/>
      <c r="EM208" s="47"/>
      <c r="EN208" s="43"/>
      <c r="EO208" s="44"/>
      <c r="EP208" s="45"/>
      <c r="EQ208" s="46"/>
      <c r="ER208" s="47"/>
      <c r="ES208" s="47"/>
      <c r="ET208" s="47"/>
      <c r="EU208" s="47"/>
      <c r="EV208" s="43"/>
      <c r="EW208" s="44"/>
      <c r="EX208" s="45"/>
      <c r="EY208" s="46"/>
      <c r="EZ208" s="47"/>
      <c r="FA208" s="47"/>
      <c r="FB208" s="47"/>
      <c r="FC208" s="47"/>
      <c r="FD208" s="43"/>
      <c r="FE208" s="44"/>
      <c r="FF208" s="45"/>
      <c r="FG208" s="46"/>
      <c r="FH208" s="47"/>
      <c r="FI208" s="47"/>
      <c r="FJ208" s="47"/>
      <c r="FK208" s="47"/>
      <c r="FL208" s="43"/>
      <c r="FM208" s="44"/>
      <c r="FN208" s="45"/>
      <c r="FO208" s="46"/>
      <c r="FP208" s="47"/>
      <c r="FQ208" s="47"/>
      <c r="FR208" s="47"/>
      <c r="FS208" s="47"/>
      <c r="FT208" s="43"/>
      <c r="FU208" s="44"/>
      <c r="FV208" s="45"/>
      <c r="FW208" s="46"/>
      <c r="FX208" s="47"/>
      <c r="FY208" s="47"/>
      <c r="FZ208" s="47"/>
      <c r="GA208" s="47"/>
      <c r="GB208" s="43"/>
      <c r="GC208" s="44"/>
      <c r="GD208" s="45"/>
      <c r="GE208" s="46"/>
      <c r="GF208" s="47"/>
      <c r="GG208" s="47"/>
      <c r="GH208" s="47"/>
      <c r="GI208" s="47"/>
      <c r="GJ208" s="43"/>
      <c r="GK208" s="44"/>
      <c r="GL208" s="45"/>
      <c r="GM208" s="46"/>
      <c r="GN208" s="47"/>
      <c r="GO208" s="47"/>
      <c r="GP208" s="47"/>
      <c r="GQ208" s="47"/>
      <c r="GR208" s="43"/>
      <c r="GS208" s="44"/>
      <c r="GT208" s="45"/>
      <c r="GU208" s="46"/>
      <c r="GV208" s="47"/>
      <c r="GW208" s="47"/>
      <c r="GX208" s="47"/>
      <c r="GY208" s="47"/>
      <c r="GZ208" s="43"/>
      <c r="HA208" s="44"/>
      <c r="HB208" s="45"/>
      <c r="HC208" s="46"/>
      <c r="HD208" s="47"/>
      <c r="HE208" s="47"/>
      <c r="HF208" s="47"/>
      <c r="HG208" s="47"/>
      <c r="HH208" s="43"/>
      <c r="HI208" s="44"/>
      <c r="HJ208" s="45"/>
      <c r="HK208" s="46"/>
      <c r="HL208" s="47"/>
      <c r="HM208" s="47"/>
      <c r="HN208" s="47"/>
      <c r="HO208" s="47"/>
      <c r="HP208" s="43"/>
      <c r="HQ208" s="44"/>
      <c r="HR208" s="45"/>
      <c r="HS208" s="46"/>
      <c r="HT208" s="47"/>
      <c r="HU208" s="47"/>
      <c r="HV208" s="47"/>
      <c r="HW208" s="47"/>
      <c r="HX208" s="43"/>
      <c r="HY208" s="44"/>
      <c r="HZ208" s="45"/>
      <c r="IA208" s="46"/>
      <c r="IB208" s="47"/>
      <c r="IC208" s="47"/>
      <c r="ID208" s="47"/>
      <c r="IE208" s="47"/>
      <c r="IF208" s="43"/>
      <c r="IG208" s="44"/>
      <c r="IH208" s="45"/>
      <c r="II208" s="46"/>
      <c r="IJ208" s="47"/>
      <c r="IK208" s="47"/>
      <c r="IL208" s="47"/>
      <c r="IM208" s="47"/>
    </row>
    <row r="209" spans="1:8" ht="24.75" customHeight="1">
      <c r="A209" s="2" t="s">
        <v>467</v>
      </c>
      <c r="B209" s="4" t="s">
        <v>468</v>
      </c>
      <c r="C209" s="13" t="s">
        <v>469</v>
      </c>
      <c r="D209" s="15" t="s">
        <v>17</v>
      </c>
      <c r="E209" s="19">
        <v>3</v>
      </c>
      <c r="F209" s="19">
        <v>72.66</v>
      </c>
      <c r="G209" s="19">
        <f>(F209+(F209*$F$10))</f>
        <v>89.49532199999999</v>
      </c>
      <c r="H209" s="19">
        <f>E209*G209</f>
        <v>268.48596599999996</v>
      </c>
    </row>
    <row r="210" spans="1:247" s="48" customFormat="1" ht="24.75" customHeight="1">
      <c r="A210" s="28" t="s">
        <v>470</v>
      </c>
      <c r="B210" s="29"/>
      <c r="C210" s="30" t="s">
        <v>471</v>
      </c>
      <c r="D210" s="31"/>
      <c r="E210" s="32"/>
      <c r="F210" s="32"/>
      <c r="G210" s="32"/>
      <c r="H210" s="32">
        <f>SUBTOTAL(9,H211)</f>
        <v>2953.468796</v>
      </c>
      <c r="I210" s="43"/>
      <c r="J210" s="45"/>
      <c r="K210" s="46"/>
      <c r="L210" s="47"/>
      <c r="M210" s="47"/>
      <c r="N210" s="47"/>
      <c r="O210" s="47"/>
      <c r="P210" s="43"/>
      <c r="Q210" s="44"/>
      <c r="R210" s="45"/>
      <c r="S210" s="46"/>
      <c r="T210" s="47"/>
      <c r="U210" s="47"/>
      <c r="V210" s="47"/>
      <c r="W210" s="47"/>
      <c r="X210" s="43"/>
      <c r="Y210" s="44"/>
      <c r="Z210" s="45"/>
      <c r="AA210" s="46"/>
      <c r="AB210" s="47"/>
      <c r="AC210" s="47"/>
      <c r="AD210" s="47"/>
      <c r="AE210" s="47"/>
      <c r="AF210" s="43"/>
      <c r="AG210" s="44"/>
      <c r="AH210" s="45"/>
      <c r="AI210" s="46"/>
      <c r="AJ210" s="47"/>
      <c r="AK210" s="47"/>
      <c r="AL210" s="47"/>
      <c r="AM210" s="47"/>
      <c r="AN210" s="43"/>
      <c r="AO210" s="44"/>
      <c r="AP210" s="45"/>
      <c r="AQ210" s="46"/>
      <c r="AR210" s="47"/>
      <c r="AS210" s="47"/>
      <c r="AT210" s="47"/>
      <c r="AU210" s="47"/>
      <c r="AV210" s="43"/>
      <c r="AW210" s="44"/>
      <c r="AX210" s="45"/>
      <c r="AY210" s="46"/>
      <c r="AZ210" s="47"/>
      <c r="BA210" s="47"/>
      <c r="BB210" s="47"/>
      <c r="BC210" s="47"/>
      <c r="BD210" s="43"/>
      <c r="BE210" s="44"/>
      <c r="BF210" s="45"/>
      <c r="BG210" s="46"/>
      <c r="BH210" s="47"/>
      <c r="BI210" s="47"/>
      <c r="BJ210" s="47"/>
      <c r="BK210" s="47"/>
      <c r="BL210" s="43"/>
      <c r="BM210" s="44"/>
      <c r="BN210" s="45"/>
      <c r="BO210" s="46"/>
      <c r="BP210" s="47"/>
      <c r="BQ210" s="47"/>
      <c r="BR210" s="47"/>
      <c r="BS210" s="47"/>
      <c r="BT210" s="43"/>
      <c r="BU210" s="44"/>
      <c r="BV210" s="45"/>
      <c r="BW210" s="46"/>
      <c r="BX210" s="47"/>
      <c r="BY210" s="47"/>
      <c r="BZ210" s="47"/>
      <c r="CA210" s="47"/>
      <c r="CB210" s="43"/>
      <c r="CC210" s="44"/>
      <c r="CD210" s="45"/>
      <c r="CE210" s="46"/>
      <c r="CF210" s="47"/>
      <c r="CG210" s="47"/>
      <c r="CH210" s="47"/>
      <c r="CI210" s="47"/>
      <c r="CJ210" s="43"/>
      <c r="CK210" s="44"/>
      <c r="CL210" s="45"/>
      <c r="CM210" s="46"/>
      <c r="CN210" s="47"/>
      <c r="CO210" s="47"/>
      <c r="CP210" s="47"/>
      <c r="CQ210" s="47"/>
      <c r="CR210" s="43"/>
      <c r="CS210" s="44"/>
      <c r="CT210" s="45"/>
      <c r="CU210" s="46"/>
      <c r="CV210" s="47"/>
      <c r="CW210" s="47"/>
      <c r="CX210" s="47"/>
      <c r="CY210" s="47"/>
      <c r="CZ210" s="43"/>
      <c r="DA210" s="44"/>
      <c r="DB210" s="45"/>
      <c r="DC210" s="46"/>
      <c r="DD210" s="47"/>
      <c r="DE210" s="47"/>
      <c r="DF210" s="47"/>
      <c r="DG210" s="47"/>
      <c r="DH210" s="43"/>
      <c r="DI210" s="44"/>
      <c r="DJ210" s="45"/>
      <c r="DK210" s="46"/>
      <c r="DL210" s="47"/>
      <c r="DM210" s="47"/>
      <c r="DN210" s="47"/>
      <c r="DO210" s="47"/>
      <c r="DP210" s="43"/>
      <c r="DQ210" s="44"/>
      <c r="DR210" s="45"/>
      <c r="DS210" s="46"/>
      <c r="DT210" s="47"/>
      <c r="DU210" s="47"/>
      <c r="DV210" s="47"/>
      <c r="DW210" s="47"/>
      <c r="DX210" s="43"/>
      <c r="DY210" s="44"/>
      <c r="DZ210" s="45"/>
      <c r="EA210" s="46"/>
      <c r="EB210" s="47"/>
      <c r="EC210" s="47"/>
      <c r="ED210" s="47"/>
      <c r="EE210" s="47"/>
      <c r="EF210" s="43"/>
      <c r="EG210" s="44"/>
      <c r="EH210" s="45"/>
      <c r="EI210" s="46"/>
      <c r="EJ210" s="47"/>
      <c r="EK210" s="47"/>
      <c r="EL210" s="47"/>
      <c r="EM210" s="47"/>
      <c r="EN210" s="43"/>
      <c r="EO210" s="44"/>
      <c r="EP210" s="45"/>
      <c r="EQ210" s="46"/>
      <c r="ER210" s="47"/>
      <c r="ES210" s="47"/>
      <c r="ET210" s="47"/>
      <c r="EU210" s="47"/>
      <c r="EV210" s="43"/>
      <c r="EW210" s="44"/>
      <c r="EX210" s="45"/>
      <c r="EY210" s="46"/>
      <c r="EZ210" s="47"/>
      <c r="FA210" s="47"/>
      <c r="FB210" s="47"/>
      <c r="FC210" s="47"/>
      <c r="FD210" s="43"/>
      <c r="FE210" s="44"/>
      <c r="FF210" s="45"/>
      <c r="FG210" s="46"/>
      <c r="FH210" s="47"/>
      <c r="FI210" s="47"/>
      <c r="FJ210" s="47"/>
      <c r="FK210" s="47"/>
      <c r="FL210" s="43"/>
      <c r="FM210" s="44"/>
      <c r="FN210" s="45"/>
      <c r="FO210" s="46"/>
      <c r="FP210" s="47"/>
      <c r="FQ210" s="47"/>
      <c r="FR210" s="47"/>
      <c r="FS210" s="47"/>
      <c r="FT210" s="43"/>
      <c r="FU210" s="44"/>
      <c r="FV210" s="45"/>
      <c r="FW210" s="46"/>
      <c r="FX210" s="47"/>
      <c r="FY210" s="47"/>
      <c r="FZ210" s="47"/>
      <c r="GA210" s="47"/>
      <c r="GB210" s="43"/>
      <c r="GC210" s="44"/>
      <c r="GD210" s="45"/>
      <c r="GE210" s="46"/>
      <c r="GF210" s="47"/>
      <c r="GG210" s="47"/>
      <c r="GH210" s="47"/>
      <c r="GI210" s="47"/>
      <c r="GJ210" s="43"/>
      <c r="GK210" s="44"/>
      <c r="GL210" s="45"/>
      <c r="GM210" s="46"/>
      <c r="GN210" s="47"/>
      <c r="GO210" s="47"/>
      <c r="GP210" s="47"/>
      <c r="GQ210" s="47"/>
      <c r="GR210" s="43"/>
      <c r="GS210" s="44"/>
      <c r="GT210" s="45"/>
      <c r="GU210" s="46"/>
      <c r="GV210" s="47"/>
      <c r="GW210" s="47"/>
      <c r="GX210" s="47"/>
      <c r="GY210" s="47"/>
      <c r="GZ210" s="43"/>
      <c r="HA210" s="44"/>
      <c r="HB210" s="45"/>
      <c r="HC210" s="46"/>
      <c r="HD210" s="47"/>
      <c r="HE210" s="47"/>
      <c r="HF210" s="47"/>
      <c r="HG210" s="47"/>
      <c r="HH210" s="43"/>
      <c r="HI210" s="44"/>
      <c r="HJ210" s="45"/>
      <c r="HK210" s="46"/>
      <c r="HL210" s="47"/>
      <c r="HM210" s="47"/>
      <c r="HN210" s="47"/>
      <c r="HO210" s="47"/>
      <c r="HP210" s="43"/>
      <c r="HQ210" s="44"/>
      <c r="HR210" s="45"/>
      <c r="HS210" s="46"/>
      <c r="HT210" s="47"/>
      <c r="HU210" s="47"/>
      <c r="HV210" s="47"/>
      <c r="HW210" s="47"/>
      <c r="HX210" s="43"/>
      <c r="HY210" s="44"/>
      <c r="HZ210" s="45"/>
      <c r="IA210" s="46"/>
      <c r="IB210" s="47"/>
      <c r="IC210" s="47"/>
      <c r="ID210" s="47"/>
      <c r="IE210" s="47"/>
      <c r="IF210" s="43"/>
      <c r="IG210" s="44"/>
      <c r="IH210" s="45"/>
      <c r="II210" s="46"/>
      <c r="IJ210" s="47"/>
      <c r="IK210" s="47"/>
      <c r="IL210" s="47"/>
      <c r="IM210" s="47"/>
    </row>
    <row r="211" spans="1:8" ht="24.75" customHeight="1">
      <c r="A211" s="51" t="s">
        <v>472</v>
      </c>
      <c r="B211" s="52" t="s">
        <v>473</v>
      </c>
      <c r="C211" s="53" t="s">
        <v>474</v>
      </c>
      <c r="D211" s="54" t="s">
        <v>220</v>
      </c>
      <c r="E211" s="55">
        <v>1</v>
      </c>
      <c r="F211" s="55">
        <v>2397.88</v>
      </c>
      <c r="G211" s="55">
        <f>(F211+(F211*$F$10))</f>
        <v>2953.468796</v>
      </c>
      <c r="H211" s="55">
        <f>E211*G211</f>
        <v>2953.468796</v>
      </c>
    </row>
    <row r="212" spans="1:8" ht="24.75" customHeight="1">
      <c r="A212" s="33" t="s">
        <v>475</v>
      </c>
      <c r="B212" s="34"/>
      <c r="C212" s="35" t="s">
        <v>476</v>
      </c>
      <c r="D212" s="36"/>
      <c r="E212" s="37"/>
      <c r="F212" s="37"/>
      <c r="G212" s="37"/>
      <c r="H212" s="37">
        <f>SUBTOTAL(9,H214:H321)</f>
        <v>105217.43671049995</v>
      </c>
    </row>
    <row r="213" spans="1:8" ht="24.75" customHeight="1">
      <c r="A213" s="23" t="s">
        <v>477</v>
      </c>
      <c r="B213" s="24"/>
      <c r="C213" s="25" t="s">
        <v>478</v>
      </c>
      <c r="D213" s="26"/>
      <c r="E213" s="27"/>
      <c r="F213" s="27"/>
      <c r="G213" s="27"/>
      <c r="H213" s="27">
        <f>SUBTOTAL(9,H214:H226)</f>
        <v>14076.29401454</v>
      </c>
    </row>
    <row r="214" spans="1:8" ht="24.75" customHeight="1">
      <c r="A214" s="2" t="s">
        <v>479</v>
      </c>
      <c r="B214" s="4" t="s">
        <v>480</v>
      </c>
      <c r="C214" s="13" t="s">
        <v>481</v>
      </c>
      <c r="D214" s="15" t="s">
        <v>17</v>
      </c>
      <c r="E214" s="19">
        <v>100</v>
      </c>
      <c r="F214" s="19">
        <v>50.12</v>
      </c>
      <c r="G214" s="19">
        <f aca="true" t="shared" si="21" ref="G214:G277">(F214+(F214*$F$10))</f>
        <v>61.732803999999994</v>
      </c>
      <c r="H214" s="19">
        <f>E214*G214</f>
        <v>6173.2804</v>
      </c>
    </row>
    <row r="215" spans="1:8" ht="24.75" customHeight="1">
      <c r="A215" s="2" t="s">
        <v>482</v>
      </c>
      <c r="B215" s="4" t="s">
        <v>483</v>
      </c>
      <c r="C215" s="13" t="s">
        <v>484</v>
      </c>
      <c r="D215" s="15" t="s">
        <v>17</v>
      </c>
      <c r="E215" s="19">
        <v>30</v>
      </c>
      <c r="F215" s="19">
        <v>33.74</v>
      </c>
      <c r="G215" s="19">
        <f t="shared" si="21"/>
        <v>41.557558</v>
      </c>
      <c r="H215" s="19">
        <f aca="true" t="shared" si="22" ref="H215:H226">E215*G215</f>
        <v>1246.72674</v>
      </c>
    </row>
    <row r="216" spans="1:8" ht="24.75" customHeight="1">
      <c r="A216" s="2" t="s">
        <v>485</v>
      </c>
      <c r="B216" s="4" t="s">
        <v>486</v>
      </c>
      <c r="C216" s="13" t="s">
        <v>487</v>
      </c>
      <c r="D216" s="15" t="s">
        <v>220</v>
      </c>
      <c r="E216" s="19">
        <v>4</v>
      </c>
      <c r="F216" s="19">
        <v>28.43</v>
      </c>
      <c r="G216" s="19">
        <f t="shared" si="21"/>
        <v>35.017231</v>
      </c>
      <c r="H216" s="19">
        <f t="shared" si="22"/>
        <v>140.068924</v>
      </c>
    </row>
    <row r="217" spans="1:8" ht="24.75" customHeight="1">
      <c r="A217" s="2" t="s">
        <v>488</v>
      </c>
      <c r="B217" s="4" t="s">
        <v>489</v>
      </c>
      <c r="C217" s="13" t="s">
        <v>490</v>
      </c>
      <c r="D217" s="15" t="s">
        <v>220</v>
      </c>
      <c r="E217" s="19">
        <v>6</v>
      </c>
      <c r="F217" s="19">
        <v>44.64</v>
      </c>
      <c r="G217" s="19">
        <f t="shared" si="21"/>
        <v>54.983088</v>
      </c>
      <c r="H217" s="19">
        <f t="shared" si="22"/>
        <v>329.898528</v>
      </c>
    </row>
    <row r="218" spans="1:8" ht="24.75" customHeight="1">
      <c r="A218" s="2" t="s">
        <v>491</v>
      </c>
      <c r="B218" s="4" t="s">
        <v>492</v>
      </c>
      <c r="C218" s="13" t="s">
        <v>493</v>
      </c>
      <c r="D218" s="15" t="s">
        <v>220</v>
      </c>
      <c r="E218" s="19">
        <v>8</v>
      </c>
      <c r="F218" s="19">
        <v>34.28</v>
      </c>
      <c r="G218" s="19">
        <f t="shared" si="21"/>
        <v>42.222676</v>
      </c>
      <c r="H218" s="19">
        <f t="shared" si="22"/>
        <v>337.781408</v>
      </c>
    </row>
    <row r="219" spans="1:8" ht="24.75" customHeight="1">
      <c r="A219" s="2" t="s">
        <v>494</v>
      </c>
      <c r="B219" s="4" t="s">
        <v>495</v>
      </c>
      <c r="C219" s="13" t="s">
        <v>496</v>
      </c>
      <c r="D219" s="15" t="s">
        <v>220</v>
      </c>
      <c r="E219" s="19">
        <v>2</v>
      </c>
      <c r="F219" s="19">
        <v>35.74</v>
      </c>
      <c r="G219" s="19">
        <f t="shared" si="21"/>
        <v>44.020958</v>
      </c>
      <c r="H219" s="19">
        <f t="shared" si="22"/>
        <v>88.041916</v>
      </c>
    </row>
    <row r="220" spans="1:8" ht="24.75" customHeight="1">
      <c r="A220" s="2" t="s">
        <v>497</v>
      </c>
      <c r="B220" s="4" t="s">
        <v>498</v>
      </c>
      <c r="C220" s="13" t="s">
        <v>499</v>
      </c>
      <c r="D220" s="15" t="s">
        <v>220</v>
      </c>
      <c r="E220" s="19">
        <v>12</v>
      </c>
      <c r="F220" s="19">
        <v>156.37</v>
      </c>
      <c r="G220" s="19">
        <f t="shared" si="21"/>
        <v>192.600929</v>
      </c>
      <c r="H220" s="19">
        <f t="shared" si="22"/>
        <v>2311.2111480000003</v>
      </c>
    </row>
    <row r="221" spans="1:8" ht="24.75" customHeight="1">
      <c r="A221" s="2" t="s">
        <v>500</v>
      </c>
      <c r="B221" s="4" t="s">
        <v>501</v>
      </c>
      <c r="C221" s="13" t="s">
        <v>502</v>
      </c>
      <c r="D221" s="15" t="s">
        <v>220</v>
      </c>
      <c r="E221" s="19">
        <v>12</v>
      </c>
      <c r="F221" s="19">
        <v>47.99</v>
      </c>
      <c r="G221" s="19">
        <f t="shared" si="21"/>
        <v>59.109283000000005</v>
      </c>
      <c r="H221" s="19">
        <f t="shared" si="22"/>
        <v>709.3113960000001</v>
      </c>
    </row>
    <row r="222" spans="1:8" ht="24.75" customHeight="1">
      <c r="A222" s="2" t="s">
        <v>503</v>
      </c>
      <c r="B222" s="4" t="s">
        <v>504</v>
      </c>
      <c r="C222" s="13" t="s">
        <v>505</v>
      </c>
      <c r="D222" s="15" t="s">
        <v>220</v>
      </c>
      <c r="E222" s="19">
        <v>12</v>
      </c>
      <c r="F222" s="19">
        <v>32.42</v>
      </c>
      <c r="G222" s="19">
        <f t="shared" si="21"/>
        <v>39.931714</v>
      </c>
      <c r="H222" s="19">
        <f t="shared" si="22"/>
        <v>479.180568</v>
      </c>
    </row>
    <row r="223" spans="1:8" ht="24.75" customHeight="1">
      <c r="A223" s="2" t="s">
        <v>506</v>
      </c>
      <c r="B223" s="4" t="s">
        <v>507</v>
      </c>
      <c r="C223" s="13" t="s">
        <v>508</v>
      </c>
      <c r="D223" s="15" t="s">
        <v>220</v>
      </c>
      <c r="E223" s="19">
        <v>4</v>
      </c>
      <c r="F223" s="19">
        <v>61.35</v>
      </c>
      <c r="G223" s="19">
        <f t="shared" si="21"/>
        <v>75.564795</v>
      </c>
      <c r="H223" s="19">
        <f t="shared" si="22"/>
        <v>302.25918</v>
      </c>
    </row>
    <row r="224" spans="1:8" ht="24.75" customHeight="1">
      <c r="A224" s="2" t="s">
        <v>509</v>
      </c>
      <c r="B224" s="4" t="s">
        <v>510</v>
      </c>
      <c r="C224" s="13" t="s">
        <v>511</v>
      </c>
      <c r="D224" s="15" t="s">
        <v>17</v>
      </c>
      <c r="E224" s="19">
        <v>12</v>
      </c>
      <c r="F224" s="19">
        <v>26.45</v>
      </c>
      <c r="G224" s="19">
        <f t="shared" si="21"/>
        <v>32.578465</v>
      </c>
      <c r="H224" s="19">
        <f t="shared" si="22"/>
        <v>390.94158000000004</v>
      </c>
    </row>
    <row r="225" spans="1:8" ht="24.75" customHeight="1">
      <c r="A225" s="2" t="s">
        <v>512</v>
      </c>
      <c r="B225" s="4" t="s">
        <v>46</v>
      </c>
      <c r="C225" s="13" t="s">
        <v>47</v>
      </c>
      <c r="D225" s="15" t="s">
        <v>23</v>
      </c>
      <c r="E225" s="19">
        <v>22.5</v>
      </c>
      <c r="F225" s="19">
        <v>50.25</v>
      </c>
      <c r="G225" s="19">
        <f t="shared" si="21"/>
        <v>61.892925</v>
      </c>
      <c r="H225" s="19">
        <f t="shared" si="22"/>
        <v>1392.5908124999999</v>
      </c>
    </row>
    <row r="226" spans="1:8" ht="24.75" customHeight="1">
      <c r="A226" s="2" t="s">
        <v>513</v>
      </c>
      <c r="B226" s="4" t="s">
        <v>49</v>
      </c>
      <c r="C226" s="13" t="s">
        <v>50</v>
      </c>
      <c r="D226" s="15" t="s">
        <v>23</v>
      </c>
      <c r="E226" s="19">
        <v>25.88</v>
      </c>
      <c r="F226" s="19">
        <v>5.49</v>
      </c>
      <c r="G226" s="19">
        <f t="shared" si="21"/>
        <v>6.762033000000001</v>
      </c>
      <c r="H226" s="19">
        <f t="shared" si="22"/>
        <v>175.00141404000001</v>
      </c>
    </row>
    <row r="227" spans="1:8" ht="24.75" customHeight="1">
      <c r="A227" s="23" t="s">
        <v>514</v>
      </c>
      <c r="B227" s="24"/>
      <c r="C227" s="25" t="s">
        <v>515</v>
      </c>
      <c r="D227" s="26"/>
      <c r="E227" s="27"/>
      <c r="F227" s="27"/>
      <c r="G227" s="27"/>
      <c r="H227" s="27">
        <f>SUBTOTAL(9,H228:H234)</f>
        <v>4657.06114876</v>
      </c>
    </row>
    <row r="228" spans="1:8" ht="24.75" customHeight="1">
      <c r="A228" s="2" t="s">
        <v>516</v>
      </c>
      <c r="B228" s="4" t="s">
        <v>517</v>
      </c>
      <c r="C228" s="13" t="s">
        <v>518</v>
      </c>
      <c r="D228" s="15" t="s">
        <v>220</v>
      </c>
      <c r="E228" s="19">
        <v>2</v>
      </c>
      <c r="F228" s="19">
        <v>628.7</v>
      </c>
      <c r="G228" s="19">
        <f t="shared" si="21"/>
        <v>774.3697900000001</v>
      </c>
      <c r="H228" s="19">
        <f>E228*G228</f>
        <v>1548.7395800000002</v>
      </c>
    </row>
    <row r="229" spans="1:8" ht="24.75" customHeight="1">
      <c r="A229" s="2" t="s">
        <v>519</v>
      </c>
      <c r="B229" s="4" t="s">
        <v>520</v>
      </c>
      <c r="C229" s="13" t="s">
        <v>521</v>
      </c>
      <c r="D229" s="15" t="s">
        <v>17</v>
      </c>
      <c r="E229" s="19">
        <v>162</v>
      </c>
      <c r="F229" s="19">
        <v>4.04</v>
      </c>
      <c r="G229" s="19">
        <f t="shared" si="21"/>
        <v>4.976068</v>
      </c>
      <c r="H229" s="19">
        <f aca="true" t="shared" si="23" ref="H229:H234">E229*G229</f>
        <v>806.123016</v>
      </c>
    </row>
    <row r="230" spans="1:8" ht="24.75" customHeight="1">
      <c r="A230" s="2" t="s">
        <v>522</v>
      </c>
      <c r="B230" s="4" t="s">
        <v>523</v>
      </c>
      <c r="C230" s="13" t="s">
        <v>524</v>
      </c>
      <c r="D230" s="15" t="s">
        <v>17</v>
      </c>
      <c r="E230" s="19">
        <v>54</v>
      </c>
      <c r="F230" s="19">
        <v>11.7</v>
      </c>
      <c r="G230" s="19">
        <f t="shared" si="21"/>
        <v>14.410889999999998</v>
      </c>
      <c r="H230" s="19">
        <f t="shared" si="23"/>
        <v>778.18806</v>
      </c>
    </row>
    <row r="231" spans="1:8" ht="24.75" customHeight="1">
      <c r="A231" s="2" t="s">
        <v>525</v>
      </c>
      <c r="B231" s="4" t="s">
        <v>526</v>
      </c>
      <c r="C231" s="13" t="s">
        <v>527</v>
      </c>
      <c r="D231" s="15" t="s">
        <v>220</v>
      </c>
      <c r="E231" s="19">
        <v>1</v>
      </c>
      <c r="F231" s="19">
        <v>84.51</v>
      </c>
      <c r="G231" s="19">
        <f t="shared" si="21"/>
        <v>104.090967</v>
      </c>
      <c r="H231" s="19">
        <f t="shared" si="23"/>
        <v>104.090967</v>
      </c>
    </row>
    <row r="232" spans="1:8" ht="24.75" customHeight="1">
      <c r="A232" s="2" t="s">
        <v>528</v>
      </c>
      <c r="B232" s="4" t="s">
        <v>529</v>
      </c>
      <c r="C232" s="13" t="s">
        <v>530</v>
      </c>
      <c r="D232" s="15" t="s">
        <v>220</v>
      </c>
      <c r="E232" s="19">
        <v>2</v>
      </c>
      <c r="F232" s="19">
        <v>232.79</v>
      </c>
      <c r="G232" s="19">
        <f t="shared" si="21"/>
        <v>286.727443</v>
      </c>
      <c r="H232" s="19">
        <f t="shared" si="23"/>
        <v>573.454886</v>
      </c>
    </row>
    <row r="233" spans="1:8" ht="24.75" customHeight="1">
      <c r="A233" s="2" t="s">
        <v>531</v>
      </c>
      <c r="B233" s="4" t="s">
        <v>46</v>
      </c>
      <c r="C233" s="13" t="s">
        <v>47</v>
      </c>
      <c r="D233" s="15" t="s">
        <v>23</v>
      </c>
      <c r="E233" s="19">
        <v>12.15</v>
      </c>
      <c r="F233" s="19">
        <v>50.25</v>
      </c>
      <c r="G233" s="19">
        <f t="shared" si="21"/>
        <v>61.892925</v>
      </c>
      <c r="H233" s="19">
        <f t="shared" si="23"/>
        <v>751.99903875</v>
      </c>
    </row>
    <row r="234" spans="1:8" ht="24.75" customHeight="1">
      <c r="A234" s="2" t="s">
        <v>532</v>
      </c>
      <c r="B234" s="4" t="s">
        <v>49</v>
      </c>
      <c r="C234" s="13" t="s">
        <v>50</v>
      </c>
      <c r="D234" s="15" t="s">
        <v>23</v>
      </c>
      <c r="E234" s="19">
        <v>13.97</v>
      </c>
      <c r="F234" s="19">
        <v>5.49</v>
      </c>
      <c r="G234" s="19">
        <f t="shared" si="21"/>
        <v>6.762033000000001</v>
      </c>
      <c r="H234" s="19">
        <f t="shared" si="23"/>
        <v>94.46560101000001</v>
      </c>
    </row>
    <row r="235" spans="1:8" ht="24.75" customHeight="1">
      <c r="A235" s="23" t="s">
        <v>533</v>
      </c>
      <c r="B235" s="24"/>
      <c r="C235" s="25" t="s">
        <v>534</v>
      </c>
      <c r="D235" s="26"/>
      <c r="E235" s="27"/>
      <c r="F235" s="27"/>
      <c r="G235" s="27"/>
      <c r="H235" s="27">
        <f>SUBTOTAL(9,H236:H243)</f>
        <v>8795.347994</v>
      </c>
    </row>
    <row r="236" spans="1:8" ht="24.75" customHeight="1">
      <c r="A236" s="2" t="s">
        <v>535</v>
      </c>
      <c r="B236" s="4" t="s">
        <v>536</v>
      </c>
      <c r="C236" s="13" t="s">
        <v>537</v>
      </c>
      <c r="D236" s="15" t="s">
        <v>220</v>
      </c>
      <c r="E236" s="19">
        <v>10</v>
      </c>
      <c r="F236" s="19">
        <v>254.14</v>
      </c>
      <c r="G236" s="19">
        <f t="shared" si="21"/>
        <v>313.02423799999997</v>
      </c>
      <c r="H236" s="19">
        <f>E236*G236</f>
        <v>3130.2423799999997</v>
      </c>
    </row>
    <row r="237" spans="1:8" ht="24.75" customHeight="1">
      <c r="A237" s="2" t="s">
        <v>538</v>
      </c>
      <c r="B237" s="4" t="s">
        <v>539</v>
      </c>
      <c r="C237" s="13" t="s">
        <v>540</v>
      </c>
      <c r="D237" s="15" t="s">
        <v>220</v>
      </c>
      <c r="E237" s="19">
        <v>1</v>
      </c>
      <c r="F237" s="19">
        <v>245.14</v>
      </c>
      <c r="G237" s="19">
        <f t="shared" si="21"/>
        <v>301.938938</v>
      </c>
      <c r="H237" s="19">
        <f aca="true" t="shared" si="24" ref="H237:H243">E237*G237</f>
        <v>301.938938</v>
      </c>
    </row>
    <row r="238" spans="1:8" ht="24.75" customHeight="1">
      <c r="A238" s="2" t="s">
        <v>541</v>
      </c>
      <c r="B238" s="4" t="s">
        <v>542</v>
      </c>
      <c r="C238" s="13" t="s">
        <v>543</v>
      </c>
      <c r="D238" s="15" t="s">
        <v>17</v>
      </c>
      <c r="E238" s="19">
        <v>40</v>
      </c>
      <c r="F238" s="19">
        <v>34.46</v>
      </c>
      <c r="G238" s="19">
        <f t="shared" si="21"/>
        <v>42.444382000000004</v>
      </c>
      <c r="H238" s="19">
        <f t="shared" si="24"/>
        <v>1697.7752800000003</v>
      </c>
    </row>
    <row r="239" spans="1:8" ht="24.75" customHeight="1">
      <c r="A239" s="2" t="s">
        <v>544</v>
      </c>
      <c r="B239" s="4" t="s">
        <v>545</v>
      </c>
      <c r="C239" s="13" t="s">
        <v>546</v>
      </c>
      <c r="D239" s="15" t="s">
        <v>224</v>
      </c>
      <c r="E239" s="19">
        <v>16</v>
      </c>
      <c r="F239" s="19">
        <v>32.88</v>
      </c>
      <c r="G239" s="19">
        <f t="shared" si="21"/>
        <v>40.498296</v>
      </c>
      <c r="H239" s="19">
        <f t="shared" si="24"/>
        <v>647.972736</v>
      </c>
    </row>
    <row r="240" spans="1:8" ht="24.75" customHeight="1">
      <c r="A240" s="2" t="s">
        <v>547</v>
      </c>
      <c r="B240" s="4" t="s">
        <v>548</v>
      </c>
      <c r="C240" s="13" t="s">
        <v>549</v>
      </c>
      <c r="D240" s="15" t="s">
        <v>220</v>
      </c>
      <c r="E240" s="19">
        <v>14</v>
      </c>
      <c r="F240" s="19">
        <v>22.1</v>
      </c>
      <c r="G240" s="19">
        <f t="shared" si="21"/>
        <v>27.220570000000002</v>
      </c>
      <c r="H240" s="19">
        <f t="shared" si="24"/>
        <v>381.08798</v>
      </c>
    </row>
    <row r="241" spans="1:8" ht="24.75" customHeight="1">
      <c r="A241" s="2" t="s">
        <v>550</v>
      </c>
      <c r="B241" s="4" t="s">
        <v>551</v>
      </c>
      <c r="C241" s="13" t="s">
        <v>552</v>
      </c>
      <c r="D241" s="15" t="s">
        <v>224</v>
      </c>
      <c r="E241" s="19">
        <v>4</v>
      </c>
      <c r="F241" s="19">
        <v>40.35</v>
      </c>
      <c r="G241" s="19">
        <f t="shared" si="21"/>
        <v>49.699095</v>
      </c>
      <c r="H241" s="19">
        <f t="shared" si="24"/>
        <v>198.79638</v>
      </c>
    </row>
    <row r="242" spans="1:8" ht="24.75" customHeight="1">
      <c r="A242" s="2" t="s">
        <v>553</v>
      </c>
      <c r="B242" s="4" t="s">
        <v>520</v>
      </c>
      <c r="C242" s="13" t="s">
        <v>521</v>
      </c>
      <c r="D242" s="15" t="s">
        <v>17</v>
      </c>
      <c r="E242" s="19">
        <v>380</v>
      </c>
      <c r="F242" s="19">
        <v>4.04</v>
      </c>
      <c r="G242" s="19">
        <f t="shared" si="21"/>
        <v>4.976068</v>
      </c>
      <c r="H242" s="19">
        <f t="shared" si="24"/>
        <v>1890.90584</v>
      </c>
    </row>
    <row r="243" spans="1:8" ht="24.75" customHeight="1">
      <c r="A243" s="2" t="s">
        <v>554</v>
      </c>
      <c r="B243" s="4" t="s">
        <v>555</v>
      </c>
      <c r="C243" s="13" t="s">
        <v>556</v>
      </c>
      <c r="D243" s="15" t="s">
        <v>17</v>
      </c>
      <c r="E243" s="19">
        <v>140</v>
      </c>
      <c r="F243" s="19">
        <v>3.17</v>
      </c>
      <c r="G243" s="19">
        <f t="shared" si="21"/>
        <v>3.904489</v>
      </c>
      <c r="H243" s="19">
        <f t="shared" si="24"/>
        <v>546.62846</v>
      </c>
    </row>
    <row r="244" spans="1:8" ht="24.75" customHeight="1">
      <c r="A244" s="23" t="s">
        <v>557</v>
      </c>
      <c r="B244" s="24"/>
      <c r="C244" s="25" t="s">
        <v>558</v>
      </c>
      <c r="D244" s="26"/>
      <c r="E244" s="27"/>
      <c r="F244" s="27"/>
      <c r="G244" s="27"/>
      <c r="H244" s="27">
        <f>SUBTOTAL(9,H245:H255)</f>
        <v>7319.278714</v>
      </c>
    </row>
    <row r="245" spans="1:8" ht="24.75" customHeight="1">
      <c r="A245" s="2" t="s">
        <v>559</v>
      </c>
      <c r="B245" s="4" t="s">
        <v>536</v>
      </c>
      <c r="C245" s="13" t="s">
        <v>537</v>
      </c>
      <c r="D245" s="15" t="s">
        <v>220</v>
      </c>
      <c r="E245" s="19">
        <v>7</v>
      </c>
      <c r="F245" s="19">
        <v>254.14</v>
      </c>
      <c r="G245" s="19">
        <f t="shared" si="21"/>
        <v>313.02423799999997</v>
      </c>
      <c r="H245" s="19">
        <f>E245*G245</f>
        <v>2191.169666</v>
      </c>
    </row>
    <row r="246" spans="1:8" ht="24.75" customHeight="1">
      <c r="A246" s="2" t="s">
        <v>560</v>
      </c>
      <c r="B246" s="4" t="s">
        <v>539</v>
      </c>
      <c r="C246" s="13" t="s">
        <v>540</v>
      </c>
      <c r="D246" s="15" t="s">
        <v>220</v>
      </c>
      <c r="E246" s="19">
        <v>1</v>
      </c>
      <c r="F246" s="19">
        <v>245.14</v>
      </c>
      <c r="G246" s="19">
        <f t="shared" si="21"/>
        <v>301.938938</v>
      </c>
      <c r="H246" s="19">
        <f aca="true" t="shared" si="25" ref="H246:H255">E246*G246</f>
        <v>301.938938</v>
      </c>
    </row>
    <row r="247" spans="1:8" ht="24.75" customHeight="1">
      <c r="A247" s="2" t="s">
        <v>561</v>
      </c>
      <c r="B247" s="4" t="s">
        <v>562</v>
      </c>
      <c r="C247" s="13" t="s">
        <v>563</v>
      </c>
      <c r="D247" s="15" t="s">
        <v>224</v>
      </c>
      <c r="E247" s="19">
        <v>2</v>
      </c>
      <c r="F247" s="19">
        <v>432.17</v>
      </c>
      <c r="G247" s="19">
        <f t="shared" si="21"/>
        <v>532.303789</v>
      </c>
      <c r="H247" s="19">
        <f t="shared" si="25"/>
        <v>1064.607578</v>
      </c>
    </row>
    <row r="248" spans="1:8" ht="24.75" customHeight="1">
      <c r="A248" s="2" t="s">
        <v>564</v>
      </c>
      <c r="B248" s="4" t="s">
        <v>542</v>
      </c>
      <c r="C248" s="13" t="s">
        <v>543</v>
      </c>
      <c r="D248" s="15" t="s">
        <v>17</v>
      </c>
      <c r="E248" s="19">
        <v>30</v>
      </c>
      <c r="F248" s="19">
        <v>34.46</v>
      </c>
      <c r="G248" s="19">
        <f t="shared" si="21"/>
        <v>42.444382000000004</v>
      </c>
      <c r="H248" s="19">
        <f t="shared" si="25"/>
        <v>1273.33146</v>
      </c>
    </row>
    <row r="249" spans="1:8" ht="24.75" customHeight="1">
      <c r="A249" s="2" t="s">
        <v>565</v>
      </c>
      <c r="B249" s="4" t="s">
        <v>566</v>
      </c>
      <c r="C249" s="13" t="s">
        <v>567</v>
      </c>
      <c r="D249" s="15" t="s">
        <v>17</v>
      </c>
      <c r="E249" s="19">
        <v>8</v>
      </c>
      <c r="F249" s="19">
        <v>40.52</v>
      </c>
      <c r="G249" s="19">
        <f t="shared" si="21"/>
        <v>49.908484</v>
      </c>
      <c r="H249" s="19">
        <f t="shared" si="25"/>
        <v>399.267872</v>
      </c>
    </row>
    <row r="250" spans="1:8" ht="24.75" customHeight="1">
      <c r="A250" s="2" t="s">
        <v>568</v>
      </c>
      <c r="B250" s="4" t="s">
        <v>545</v>
      </c>
      <c r="C250" s="13" t="s">
        <v>546</v>
      </c>
      <c r="D250" s="15" t="s">
        <v>224</v>
      </c>
      <c r="E250" s="19">
        <v>18</v>
      </c>
      <c r="F250" s="19">
        <v>32.88</v>
      </c>
      <c r="G250" s="19">
        <f t="shared" si="21"/>
        <v>40.498296</v>
      </c>
      <c r="H250" s="19">
        <f t="shared" si="25"/>
        <v>728.969328</v>
      </c>
    </row>
    <row r="251" spans="1:8" ht="24.75" customHeight="1">
      <c r="A251" s="2" t="s">
        <v>569</v>
      </c>
      <c r="B251" s="4" t="s">
        <v>570</v>
      </c>
      <c r="C251" s="13" t="s">
        <v>571</v>
      </c>
      <c r="D251" s="15" t="s">
        <v>224</v>
      </c>
      <c r="E251" s="19">
        <v>5</v>
      </c>
      <c r="F251" s="19">
        <v>37.98</v>
      </c>
      <c r="G251" s="19">
        <f t="shared" si="21"/>
        <v>46.779965999999995</v>
      </c>
      <c r="H251" s="19">
        <f t="shared" si="25"/>
        <v>233.89982999999998</v>
      </c>
    </row>
    <row r="252" spans="1:8" ht="24.75" customHeight="1">
      <c r="A252" s="2" t="s">
        <v>572</v>
      </c>
      <c r="B252" s="4" t="s">
        <v>548</v>
      </c>
      <c r="C252" s="13" t="s">
        <v>549</v>
      </c>
      <c r="D252" s="15" t="s">
        <v>220</v>
      </c>
      <c r="E252" s="19">
        <v>6</v>
      </c>
      <c r="F252" s="19">
        <v>22.1</v>
      </c>
      <c r="G252" s="19">
        <f t="shared" si="21"/>
        <v>27.220570000000002</v>
      </c>
      <c r="H252" s="19">
        <f t="shared" si="25"/>
        <v>163.32342</v>
      </c>
    </row>
    <row r="253" spans="1:8" ht="24.75" customHeight="1">
      <c r="A253" s="2" t="s">
        <v>573</v>
      </c>
      <c r="B253" s="4" t="s">
        <v>551</v>
      </c>
      <c r="C253" s="13" t="s">
        <v>552</v>
      </c>
      <c r="D253" s="15" t="s">
        <v>224</v>
      </c>
      <c r="E253" s="19">
        <v>5</v>
      </c>
      <c r="F253" s="19">
        <v>40.35</v>
      </c>
      <c r="G253" s="19">
        <f t="shared" si="21"/>
        <v>49.699095</v>
      </c>
      <c r="H253" s="19">
        <f t="shared" si="25"/>
        <v>248.495475</v>
      </c>
    </row>
    <row r="254" spans="1:8" ht="24.75" customHeight="1">
      <c r="A254" s="2" t="s">
        <v>574</v>
      </c>
      <c r="B254" s="4" t="s">
        <v>520</v>
      </c>
      <c r="C254" s="13" t="s">
        <v>521</v>
      </c>
      <c r="D254" s="15" t="s">
        <v>17</v>
      </c>
      <c r="E254" s="19">
        <v>69</v>
      </c>
      <c r="F254" s="19">
        <v>4.04</v>
      </c>
      <c r="G254" s="19">
        <f t="shared" si="21"/>
        <v>4.976068</v>
      </c>
      <c r="H254" s="19">
        <f t="shared" si="25"/>
        <v>343.34869199999997</v>
      </c>
    </row>
    <row r="255" spans="1:8" ht="24.75" customHeight="1">
      <c r="A255" s="2" t="s">
        <v>575</v>
      </c>
      <c r="B255" s="4" t="s">
        <v>555</v>
      </c>
      <c r="C255" s="13" t="s">
        <v>556</v>
      </c>
      <c r="D255" s="15" t="s">
        <v>17</v>
      </c>
      <c r="E255" s="19">
        <v>95</v>
      </c>
      <c r="F255" s="19">
        <v>3.17</v>
      </c>
      <c r="G255" s="19">
        <f t="shared" si="21"/>
        <v>3.904489</v>
      </c>
      <c r="H255" s="19">
        <f t="shared" si="25"/>
        <v>370.926455</v>
      </c>
    </row>
    <row r="256" spans="1:8" ht="24.75" customHeight="1">
      <c r="A256" s="23" t="s">
        <v>576</v>
      </c>
      <c r="B256" s="24"/>
      <c r="C256" s="25" t="s">
        <v>577</v>
      </c>
      <c r="D256" s="26"/>
      <c r="E256" s="27"/>
      <c r="F256" s="27"/>
      <c r="G256" s="27"/>
      <c r="H256" s="27">
        <f>SUBTOTAL(9,H257:H282)</f>
        <v>38651.641445900015</v>
      </c>
    </row>
    <row r="257" spans="1:8" ht="24.75" customHeight="1">
      <c r="A257" s="2" t="s">
        <v>578</v>
      </c>
      <c r="B257" s="4" t="s">
        <v>579</v>
      </c>
      <c r="C257" s="13" t="s">
        <v>580</v>
      </c>
      <c r="D257" s="15" t="s">
        <v>220</v>
      </c>
      <c r="E257" s="19">
        <v>22</v>
      </c>
      <c r="F257" s="19">
        <v>304.18</v>
      </c>
      <c r="G257" s="19">
        <f t="shared" si="21"/>
        <v>374.658506</v>
      </c>
      <c r="H257" s="19">
        <f>E257*G257</f>
        <v>8242.487132</v>
      </c>
    </row>
    <row r="258" spans="1:8" ht="24.75" customHeight="1">
      <c r="A258" s="2" t="s">
        <v>581</v>
      </c>
      <c r="B258" s="4" t="s">
        <v>539</v>
      </c>
      <c r="C258" s="13" t="s">
        <v>540</v>
      </c>
      <c r="D258" s="15" t="s">
        <v>220</v>
      </c>
      <c r="E258" s="19">
        <v>5</v>
      </c>
      <c r="F258" s="19">
        <v>245.14</v>
      </c>
      <c r="G258" s="19">
        <f t="shared" si="21"/>
        <v>301.938938</v>
      </c>
      <c r="H258" s="19">
        <f aca="true" t="shared" si="26" ref="H258:H282">E258*G258</f>
        <v>1509.69469</v>
      </c>
    </row>
    <row r="259" spans="1:8" ht="24.75" customHeight="1">
      <c r="A259" s="2" t="s">
        <v>582</v>
      </c>
      <c r="B259" s="4" t="s">
        <v>583</v>
      </c>
      <c r="C259" s="13" t="s">
        <v>584</v>
      </c>
      <c r="D259" s="15" t="s">
        <v>17</v>
      </c>
      <c r="E259" s="19">
        <v>150</v>
      </c>
      <c r="F259" s="19">
        <v>41.45</v>
      </c>
      <c r="G259" s="19">
        <f t="shared" si="21"/>
        <v>51.053965000000005</v>
      </c>
      <c r="H259" s="19">
        <f t="shared" si="26"/>
        <v>7658.094750000001</v>
      </c>
    </row>
    <row r="260" spans="1:8" ht="24.75" customHeight="1">
      <c r="A260" s="2" t="s">
        <v>585</v>
      </c>
      <c r="B260" s="4" t="s">
        <v>586</v>
      </c>
      <c r="C260" s="13" t="s">
        <v>587</v>
      </c>
      <c r="D260" s="15" t="s">
        <v>220</v>
      </c>
      <c r="E260" s="19">
        <v>125</v>
      </c>
      <c r="F260" s="19">
        <v>13.53</v>
      </c>
      <c r="G260" s="19">
        <f t="shared" si="21"/>
        <v>16.664901</v>
      </c>
      <c r="H260" s="19">
        <f t="shared" si="26"/>
        <v>2083.112625</v>
      </c>
    </row>
    <row r="261" spans="1:8" ht="24.75" customHeight="1">
      <c r="A261" s="2" t="s">
        <v>588</v>
      </c>
      <c r="B261" s="4" t="s">
        <v>589</v>
      </c>
      <c r="C261" s="13" t="s">
        <v>590</v>
      </c>
      <c r="D261" s="15" t="s">
        <v>220</v>
      </c>
      <c r="E261" s="19">
        <v>42</v>
      </c>
      <c r="F261" s="19">
        <v>9.42</v>
      </c>
      <c r="G261" s="19">
        <f t="shared" si="21"/>
        <v>11.602613999999999</v>
      </c>
      <c r="H261" s="19">
        <f t="shared" si="26"/>
        <v>487.30978799999997</v>
      </c>
    </row>
    <row r="262" spans="1:8" ht="24.75" customHeight="1">
      <c r="A262" s="2" t="s">
        <v>591</v>
      </c>
      <c r="B262" s="4" t="s">
        <v>592</v>
      </c>
      <c r="C262" s="13" t="s">
        <v>593</v>
      </c>
      <c r="D262" s="15" t="s">
        <v>224</v>
      </c>
      <c r="E262" s="19">
        <v>21</v>
      </c>
      <c r="F262" s="19">
        <v>27.88</v>
      </c>
      <c r="G262" s="19">
        <f t="shared" si="21"/>
        <v>34.339796</v>
      </c>
      <c r="H262" s="19">
        <f t="shared" si="26"/>
        <v>721.135716</v>
      </c>
    </row>
    <row r="263" spans="1:8" ht="24.75" customHeight="1">
      <c r="A263" s="2" t="s">
        <v>594</v>
      </c>
      <c r="B263" s="4" t="s">
        <v>595</v>
      </c>
      <c r="C263" s="13" t="s">
        <v>596</v>
      </c>
      <c r="D263" s="15" t="s">
        <v>220</v>
      </c>
      <c r="E263" s="19">
        <v>7</v>
      </c>
      <c r="F263" s="19">
        <v>9.93</v>
      </c>
      <c r="G263" s="19">
        <f t="shared" si="21"/>
        <v>12.230781</v>
      </c>
      <c r="H263" s="19">
        <f t="shared" si="26"/>
        <v>85.615467</v>
      </c>
    </row>
    <row r="264" spans="1:8" ht="24.75" customHeight="1">
      <c r="A264" s="2" t="s">
        <v>597</v>
      </c>
      <c r="B264" s="4" t="s">
        <v>598</v>
      </c>
      <c r="C264" s="13" t="s">
        <v>599</v>
      </c>
      <c r="D264" s="15" t="s">
        <v>220</v>
      </c>
      <c r="E264" s="19">
        <v>12</v>
      </c>
      <c r="F264" s="19">
        <v>8.59</v>
      </c>
      <c r="G264" s="19">
        <f t="shared" si="21"/>
        <v>10.580303</v>
      </c>
      <c r="H264" s="19">
        <f t="shared" si="26"/>
        <v>126.96363600000001</v>
      </c>
    </row>
    <row r="265" spans="1:8" ht="24.75" customHeight="1">
      <c r="A265" s="2" t="s">
        <v>600</v>
      </c>
      <c r="B265" s="4" t="s">
        <v>592</v>
      </c>
      <c r="C265" s="13" t="s">
        <v>593</v>
      </c>
      <c r="D265" s="15" t="s">
        <v>224</v>
      </c>
      <c r="E265" s="19">
        <v>21</v>
      </c>
      <c r="F265" s="19">
        <v>27.88</v>
      </c>
      <c r="G265" s="19">
        <f t="shared" si="21"/>
        <v>34.339796</v>
      </c>
      <c r="H265" s="19">
        <f t="shared" si="26"/>
        <v>721.135716</v>
      </c>
    </row>
    <row r="266" spans="1:8" ht="24.75" customHeight="1">
      <c r="A266" s="2" t="s">
        <v>601</v>
      </c>
      <c r="B266" s="4" t="s">
        <v>548</v>
      </c>
      <c r="C266" s="13" t="s">
        <v>549</v>
      </c>
      <c r="D266" s="15" t="s">
        <v>220</v>
      </c>
      <c r="E266" s="19">
        <v>9</v>
      </c>
      <c r="F266" s="19">
        <v>22.1</v>
      </c>
      <c r="G266" s="19">
        <f t="shared" si="21"/>
        <v>27.220570000000002</v>
      </c>
      <c r="H266" s="19">
        <f t="shared" si="26"/>
        <v>244.98513000000003</v>
      </c>
    </row>
    <row r="267" spans="1:8" ht="24.75" customHeight="1">
      <c r="A267" s="2" t="s">
        <v>602</v>
      </c>
      <c r="B267" s="4" t="s">
        <v>551</v>
      </c>
      <c r="C267" s="13" t="s">
        <v>552</v>
      </c>
      <c r="D267" s="15" t="s">
        <v>224</v>
      </c>
      <c r="E267" s="19">
        <v>4</v>
      </c>
      <c r="F267" s="19">
        <v>40.35</v>
      </c>
      <c r="G267" s="19">
        <f t="shared" si="21"/>
        <v>49.699095</v>
      </c>
      <c r="H267" s="19">
        <f t="shared" si="26"/>
        <v>198.79638</v>
      </c>
    </row>
    <row r="268" spans="1:8" ht="24.75" customHeight="1">
      <c r="A268" s="2" t="s">
        <v>603</v>
      </c>
      <c r="B268" s="4" t="s">
        <v>604</v>
      </c>
      <c r="C268" s="13" t="s">
        <v>605</v>
      </c>
      <c r="D268" s="15" t="s">
        <v>224</v>
      </c>
      <c r="E268" s="19">
        <v>4</v>
      </c>
      <c r="F268" s="19">
        <v>53.31</v>
      </c>
      <c r="G268" s="19">
        <f t="shared" si="21"/>
        <v>65.661927</v>
      </c>
      <c r="H268" s="19">
        <f t="shared" si="26"/>
        <v>262.647708</v>
      </c>
    </row>
    <row r="269" spans="1:8" ht="24.75" customHeight="1">
      <c r="A269" s="2" t="s">
        <v>606</v>
      </c>
      <c r="B269" s="4" t="s">
        <v>607</v>
      </c>
      <c r="C269" s="13" t="s">
        <v>608</v>
      </c>
      <c r="D269" s="15" t="s">
        <v>220</v>
      </c>
      <c r="E269" s="19">
        <v>7</v>
      </c>
      <c r="F269" s="19">
        <v>60.7</v>
      </c>
      <c r="G269" s="19">
        <f t="shared" si="21"/>
        <v>74.76419</v>
      </c>
      <c r="H269" s="19">
        <f t="shared" si="26"/>
        <v>523.34933</v>
      </c>
    </row>
    <row r="270" spans="1:8" ht="24.75" customHeight="1">
      <c r="A270" s="2" t="s">
        <v>609</v>
      </c>
      <c r="B270" s="4" t="s">
        <v>520</v>
      </c>
      <c r="C270" s="13" t="s">
        <v>521</v>
      </c>
      <c r="D270" s="15" t="s">
        <v>17</v>
      </c>
      <c r="E270" s="19">
        <v>700</v>
      </c>
      <c r="F270" s="19">
        <v>4.04</v>
      </c>
      <c r="G270" s="19">
        <f t="shared" si="21"/>
        <v>4.976068</v>
      </c>
      <c r="H270" s="19">
        <f t="shared" si="26"/>
        <v>3483.2475999999997</v>
      </c>
    </row>
    <row r="271" spans="1:8" ht="24.75" customHeight="1">
      <c r="A271" s="2" t="s">
        <v>610</v>
      </c>
      <c r="B271" s="4" t="s">
        <v>555</v>
      </c>
      <c r="C271" s="13" t="s">
        <v>556</v>
      </c>
      <c r="D271" s="15" t="s">
        <v>17</v>
      </c>
      <c r="E271" s="19">
        <v>590</v>
      </c>
      <c r="F271" s="19">
        <v>3.17</v>
      </c>
      <c r="G271" s="19">
        <f t="shared" si="21"/>
        <v>3.904489</v>
      </c>
      <c r="H271" s="19">
        <f t="shared" si="26"/>
        <v>2303.64851</v>
      </c>
    </row>
    <row r="272" spans="1:8" ht="24.75" customHeight="1">
      <c r="A272" s="2" t="s">
        <v>611</v>
      </c>
      <c r="B272" s="4" t="s">
        <v>545</v>
      </c>
      <c r="C272" s="13" t="s">
        <v>546</v>
      </c>
      <c r="D272" s="15" t="s">
        <v>224</v>
      </c>
      <c r="E272" s="19">
        <v>30</v>
      </c>
      <c r="F272" s="19">
        <v>32.88</v>
      </c>
      <c r="G272" s="19">
        <f t="shared" si="21"/>
        <v>40.498296</v>
      </c>
      <c r="H272" s="19">
        <f t="shared" si="26"/>
        <v>1214.9488800000001</v>
      </c>
    </row>
    <row r="273" spans="1:8" ht="24.75" customHeight="1">
      <c r="A273" s="2" t="s">
        <v>612</v>
      </c>
      <c r="B273" s="4" t="s">
        <v>542</v>
      </c>
      <c r="C273" s="13" t="s">
        <v>543</v>
      </c>
      <c r="D273" s="15" t="s">
        <v>17</v>
      </c>
      <c r="E273" s="19">
        <v>50</v>
      </c>
      <c r="F273" s="19">
        <v>34.46</v>
      </c>
      <c r="G273" s="19">
        <f t="shared" si="21"/>
        <v>42.444382000000004</v>
      </c>
      <c r="H273" s="19">
        <f t="shared" si="26"/>
        <v>2122.2191000000003</v>
      </c>
    </row>
    <row r="274" spans="1:8" ht="24.75" customHeight="1">
      <c r="A274" s="2" t="s">
        <v>613</v>
      </c>
      <c r="B274" s="4" t="s">
        <v>614</v>
      </c>
      <c r="C274" s="13" t="s">
        <v>615</v>
      </c>
      <c r="D274" s="15" t="s">
        <v>220</v>
      </c>
      <c r="E274" s="19">
        <v>1</v>
      </c>
      <c r="F274" s="19">
        <v>698.23</v>
      </c>
      <c r="G274" s="19">
        <f t="shared" si="21"/>
        <v>860.009891</v>
      </c>
      <c r="H274" s="19">
        <f t="shared" si="26"/>
        <v>860.009891</v>
      </c>
    </row>
    <row r="275" spans="1:8" ht="24.75" customHeight="1">
      <c r="A275" s="2" t="s">
        <v>616</v>
      </c>
      <c r="B275" s="4" t="s">
        <v>617</v>
      </c>
      <c r="C275" s="13" t="s">
        <v>618</v>
      </c>
      <c r="D275" s="15" t="s">
        <v>33</v>
      </c>
      <c r="E275" s="19">
        <v>0.3</v>
      </c>
      <c r="F275" s="19">
        <v>118.29</v>
      </c>
      <c r="G275" s="19">
        <f t="shared" si="21"/>
        <v>145.69779300000002</v>
      </c>
      <c r="H275" s="19">
        <f t="shared" si="26"/>
        <v>43.7093379</v>
      </c>
    </row>
    <row r="276" spans="1:8" ht="24.75" customHeight="1">
      <c r="A276" s="2" t="s">
        <v>619</v>
      </c>
      <c r="B276" s="4" t="s">
        <v>620</v>
      </c>
      <c r="C276" s="13" t="s">
        <v>621</v>
      </c>
      <c r="D276" s="15" t="s">
        <v>220</v>
      </c>
      <c r="E276" s="19">
        <v>1</v>
      </c>
      <c r="F276" s="19">
        <v>158.17</v>
      </c>
      <c r="G276" s="19">
        <f t="shared" si="21"/>
        <v>194.81798899999998</v>
      </c>
      <c r="H276" s="19">
        <f t="shared" si="26"/>
        <v>194.81798899999998</v>
      </c>
    </row>
    <row r="277" spans="1:8" ht="24.75" customHeight="1">
      <c r="A277" s="2" t="s">
        <v>622</v>
      </c>
      <c r="B277" s="4" t="s">
        <v>623</v>
      </c>
      <c r="C277" s="13" t="s">
        <v>624</v>
      </c>
      <c r="D277" s="15" t="s">
        <v>220</v>
      </c>
      <c r="E277" s="19">
        <v>10</v>
      </c>
      <c r="F277" s="19">
        <v>30.29</v>
      </c>
      <c r="G277" s="19">
        <f t="shared" si="21"/>
        <v>37.308192999999996</v>
      </c>
      <c r="H277" s="19">
        <f t="shared" si="26"/>
        <v>373.08192999999994</v>
      </c>
    </row>
    <row r="278" spans="1:8" ht="24.75" customHeight="1">
      <c r="A278" s="2" t="s">
        <v>625</v>
      </c>
      <c r="B278" s="4" t="s">
        <v>626</v>
      </c>
      <c r="C278" s="13" t="s">
        <v>627</v>
      </c>
      <c r="D278" s="15" t="s">
        <v>220</v>
      </c>
      <c r="E278" s="19">
        <v>5</v>
      </c>
      <c r="F278" s="19">
        <v>117.44</v>
      </c>
      <c r="G278" s="19">
        <f aca="true" t="shared" si="27" ref="G278:G327">(F278+(F278*$F$10))</f>
        <v>144.650848</v>
      </c>
      <c r="H278" s="19">
        <f t="shared" si="26"/>
        <v>723.25424</v>
      </c>
    </row>
    <row r="279" spans="1:8" ht="24.75" customHeight="1">
      <c r="A279" s="2" t="s">
        <v>628</v>
      </c>
      <c r="B279" s="4" t="s">
        <v>629</v>
      </c>
      <c r="C279" s="13" t="s">
        <v>630</v>
      </c>
      <c r="D279" s="15" t="s">
        <v>220</v>
      </c>
      <c r="E279" s="19">
        <v>3</v>
      </c>
      <c r="F279" s="19">
        <v>643.37</v>
      </c>
      <c r="G279" s="19">
        <f t="shared" si="27"/>
        <v>792.4388289999999</v>
      </c>
      <c r="H279" s="19">
        <f t="shared" si="26"/>
        <v>2377.316487</v>
      </c>
    </row>
    <row r="280" spans="1:8" ht="24.75" customHeight="1">
      <c r="A280" s="2" t="s">
        <v>631</v>
      </c>
      <c r="B280" s="4" t="s">
        <v>632</v>
      </c>
      <c r="C280" s="13" t="s">
        <v>633</v>
      </c>
      <c r="D280" s="15" t="s">
        <v>220</v>
      </c>
      <c r="E280" s="19">
        <v>1</v>
      </c>
      <c r="F280" s="19">
        <v>445.59</v>
      </c>
      <c r="G280" s="19">
        <f t="shared" si="27"/>
        <v>548.8332029999999</v>
      </c>
      <c r="H280" s="19">
        <f t="shared" si="26"/>
        <v>548.8332029999999</v>
      </c>
    </row>
    <row r="281" spans="1:8" ht="24.75" customHeight="1">
      <c r="A281" s="2" t="s">
        <v>634</v>
      </c>
      <c r="B281" s="4" t="s">
        <v>635</v>
      </c>
      <c r="C281" s="13" t="s">
        <v>636</v>
      </c>
      <c r="D281" s="15" t="s">
        <v>17</v>
      </c>
      <c r="E281" s="19">
        <v>30</v>
      </c>
      <c r="F281" s="19">
        <v>37.95</v>
      </c>
      <c r="G281" s="19">
        <f t="shared" si="27"/>
        <v>46.743015</v>
      </c>
      <c r="H281" s="19">
        <f t="shared" si="26"/>
        <v>1402.29045</v>
      </c>
    </row>
    <row r="282" spans="1:8" ht="24.75" customHeight="1">
      <c r="A282" s="2" t="s">
        <v>637</v>
      </c>
      <c r="B282" s="4" t="s">
        <v>638</v>
      </c>
      <c r="C282" s="13" t="s">
        <v>639</v>
      </c>
      <c r="D282" s="15" t="s">
        <v>220</v>
      </c>
      <c r="E282" s="19">
        <v>8</v>
      </c>
      <c r="F282" s="19">
        <v>14.1</v>
      </c>
      <c r="G282" s="19">
        <f t="shared" si="27"/>
        <v>17.36697</v>
      </c>
      <c r="H282" s="19">
        <f t="shared" si="26"/>
        <v>138.93576</v>
      </c>
    </row>
    <row r="283" spans="1:8" ht="24.75" customHeight="1">
      <c r="A283" s="23" t="s">
        <v>640</v>
      </c>
      <c r="B283" s="24"/>
      <c r="C283" s="25" t="s">
        <v>641</v>
      </c>
      <c r="D283" s="26"/>
      <c r="E283" s="27"/>
      <c r="F283" s="27"/>
      <c r="G283" s="27"/>
      <c r="H283" s="27">
        <f>SUBTOTAL(9,H284:H290)</f>
        <v>4130.161074000001</v>
      </c>
    </row>
    <row r="284" spans="1:8" ht="24.75" customHeight="1">
      <c r="A284" s="2" t="s">
        <v>642</v>
      </c>
      <c r="B284" s="4" t="s">
        <v>643</v>
      </c>
      <c r="C284" s="13" t="s">
        <v>644</v>
      </c>
      <c r="D284" s="15" t="s">
        <v>220</v>
      </c>
      <c r="E284" s="19">
        <v>8</v>
      </c>
      <c r="F284" s="19">
        <v>104.34</v>
      </c>
      <c r="G284" s="19">
        <f t="shared" si="27"/>
        <v>128.515578</v>
      </c>
      <c r="H284" s="19">
        <f>E284*G284</f>
        <v>1028.124624</v>
      </c>
    </row>
    <row r="285" spans="1:8" ht="24.75" customHeight="1">
      <c r="A285" s="2" t="s">
        <v>645</v>
      </c>
      <c r="B285" s="4" t="s">
        <v>646</v>
      </c>
      <c r="C285" s="13" t="s">
        <v>647</v>
      </c>
      <c r="D285" s="15" t="s">
        <v>220</v>
      </c>
      <c r="E285" s="19">
        <v>16</v>
      </c>
      <c r="F285" s="19">
        <v>30.98</v>
      </c>
      <c r="G285" s="19">
        <f t="shared" si="27"/>
        <v>38.158066</v>
      </c>
      <c r="H285" s="19">
        <f aca="true" t="shared" si="28" ref="H285:H290">E285*G285</f>
        <v>610.529056</v>
      </c>
    </row>
    <row r="286" spans="1:8" ht="24.75" customHeight="1">
      <c r="A286" s="2" t="s">
        <v>648</v>
      </c>
      <c r="B286" s="4" t="s">
        <v>545</v>
      </c>
      <c r="C286" s="13" t="s">
        <v>546</v>
      </c>
      <c r="D286" s="15" t="s">
        <v>224</v>
      </c>
      <c r="E286" s="19">
        <v>19</v>
      </c>
      <c r="F286" s="19">
        <v>32.88</v>
      </c>
      <c r="G286" s="19">
        <f t="shared" si="27"/>
        <v>40.498296</v>
      </c>
      <c r="H286" s="19">
        <f t="shared" si="28"/>
        <v>769.4676240000001</v>
      </c>
    </row>
    <row r="287" spans="1:8" ht="24.75" customHeight="1">
      <c r="A287" s="2" t="s">
        <v>649</v>
      </c>
      <c r="B287" s="4" t="s">
        <v>542</v>
      </c>
      <c r="C287" s="13" t="s">
        <v>543</v>
      </c>
      <c r="D287" s="15" t="s">
        <v>17</v>
      </c>
      <c r="E287" s="19">
        <v>30</v>
      </c>
      <c r="F287" s="19">
        <v>34.46</v>
      </c>
      <c r="G287" s="19">
        <f t="shared" si="27"/>
        <v>42.444382000000004</v>
      </c>
      <c r="H287" s="19">
        <f t="shared" si="28"/>
        <v>1273.33146</v>
      </c>
    </row>
    <row r="288" spans="1:8" ht="24.75" customHeight="1">
      <c r="A288" s="2" t="s">
        <v>650</v>
      </c>
      <c r="B288" s="4" t="s">
        <v>548</v>
      </c>
      <c r="C288" s="13" t="s">
        <v>549</v>
      </c>
      <c r="D288" s="15" t="s">
        <v>220</v>
      </c>
      <c r="E288" s="19">
        <v>2</v>
      </c>
      <c r="F288" s="19">
        <v>22.1</v>
      </c>
      <c r="G288" s="19">
        <f t="shared" si="27"/>
        <v>27.220570000000002</v>
      </c>
      <c r="H288" s="19">
        <f t="shared" si="28"/>
        <v>54.441140000000004</v>
      </c>
    </row>
    <row r="289" spans="1:8" ht="24.75" customHeight="1">
      <c r="A289" s="2" t="s">
        <v>651</v>
      </c>
      <c r="B289" s="4" t="s">
        <v>520</v>
      </c>
      <c r="C289" s="13" t="s">
        <v>521</v>
      </c>
      <c r="D289" s="15" t="s">
        <v>17</v>
      </c>
      <c r="E289" s="19">
        <v>40</v>
      </c>
      <c r="F289" s="19">
        <v>4.04</v>
      </c>
      <c r="G289" s="19">
        <f t="shared" si="27"/>
        <v>4.976068</v>
      </c>
      <c r="H289" s="19">
        <f t="shared" si="28"/>
        <v>199.04271999999997</v>
      </c>
    </row>
    <row r="290" spans="1:8" ht="24.75" customHeight="1">
      <c r="A290" s="2" t="s">
        <v>652</v>
      </c>
      <c r="B290" s="4" t="s">
        <v>555</v>
      </c>
      <c r="C290" s="13" t="s">
        <v>556</v>
      </c>
      <c r="D290" s="15" t="s">
        <v>17</v>
      </c>
      <c r="E290" s="19">
        <v>50</v>
      </c>
      <c r="F290" s="19">
        <v>3.17</v>
      </c>
      <c r="G290" s="19">
        <f t="shared" si="27"/>
        <v>3.904489</v>
      </c>
      <c r="H290" s="19">
        <f t="shared" si="28"/>
        <v>195.22445</v>
      </c>
    </row>
    <row r="291" spans="1:8" ht="24.75" customHeight="1">
      <c r="A291" s="23" t="s">
        <v>653</v>
      </c>
      <c r="B291" s="24"/>
      <c r="C291" s="25" t="s">
        <v>654</v>
      </c>
      <c r="D291" s="26"/>
      <c r="E291" s="27"/>
      <c r="F291" s="27"/>
      <c r="G291" s="27"/>
      <c r="H291" s="27">
        <f>SUBTOTAL(9,H292:H309)</f>
        <v>14980.637469000001</v>
      </c>
    </row>
    <row r="292" spans="1:8" ht="24.75" customHeight="1">
      <c r="A292" s="2" t="s">
        <v>655</v>
      </c>
      <c r="B292" s="4" t="s">
        <v>510</v>
      </c>
      <c r="C292" s="13" t="s">
        <v>511</v>
      </c>
      <c r="D292" s="15" t="s">
        <v>17</v>
      </c>
      <c r="E292" s="19">
        <v>15</v>
      </c>
      <c r="F292" s="19">
        <v>26.45</v>
      </c>
      <c r="G292" s="19">
        <f t="shared" si="27"/>
        <v>32.578465</v>
      </c>
      <c r="H292" s="19">
        <f>E292*G292</f>
        <v>488.676975</v>
      </c>
    </row>
    <row r="293" spans="1:8" ht="24.75" customHeight="1">
      <c r="A293" s="2" t="s">
        <v>656</v>
      </c>
      <c r="B293" s="4" t="s">
        <v>657</v>
      </c>
      <c r="C293" s="13" t="s">
        <v>658</v>
      </c>
      <c r="D293" s="15" t="s">
        <v>17</v>
      </c>
      <c r="E293" s="19">
        <v>10</v>
      </c>
      <c r="F293" s="19">
        <v>33.19</v>
      </c>
      <c r="G293" s="19">
        <f t="shared" si="27"/>
        <v>40.880123</v>
      </c>
      <c r="H293" s="19">
        <f aca="true" t="shared" si="29" ref="H293:H309">E293*G293</f>
        <v>408.80123</v>
      </c>
    </row>
    <row r="294" spans="1:8" ht="24.75" customHeight="1">
      <c r="A294" s="2" t="s">
        <v>659</v>
      </c>
      <c r="B294" s="4" t="s">
        <v>542</v>
      </c>
      <c r="C294" s="13" t="s">
        <v>543</v>
      </c>
      <c r="D294" s="15" t="s">
        <v>17</v>
      </c>
      <c r="E294" s="19">
        <v>15</v>
      </c>
      <c r="F294" s="19">
        <v>34.46</v>
      </c>
      <c r="G294" s="19">
        <f t="shared" si="27"/>
        <v>42.444382000000004</v>
      </c>
      <c r="H294" s="19">
        <f t="shared" si="29"/>
        <v>636.66573</v>
      </c>
    </row>
    <row r="295" spans="1:8" ht="24.75" customHeight="1">
      <c r="A295" s="2" t="s">
        <v>660</v>
      </c>
      <c r="B295" s="4" t="s">
        <v>545</v>
      </c>
      <c r="C295" s="13" t="s">
        <v>546</v>
      </c>
      <c r="D295" s="15" t="s">
        <v>224</v>
      </c>
      <c r="E295" s="19">
        <v>5</v>
      </c>
      <c r="F295" s="19">
        <v>32.88</v>
      </c>
      <c r="G295" s="19">
        <f t="shared" si="27"/>
        <v>40.498296</v>
      </c>
      <c r="H295" s="19">
        <f t="shared" si="29"/>
        <v>202.49148000000002</v>
      </c>
    </row>
    <row r="296" spans="1:8" ht="24.75" customHeight="1">
      <c r="A296" s="2" t="s">
        <v>661</v>
      </c>
      <c r="B296" s="4" t="s">
        <v>662</v>
      </c>
      <c r="C296" s="13" t="s">
        <v>663</v>
      </c>
      <c r="D296" s="15" t="s">
        <v>17</v>
      </c>
      <c r="E296" s="19">
        <v>15</v>
      </c>
      <c r="F296" s="19">
        <v>7.99</v>
      </c>
      <c r="G296" s="19">
        <f t="shared" si="27"/>
        <v>9.841283</v>
      </c>
      <c r="H296" s="19">
        <f t="shared" si="29"/>
        <v>147.619245</v>
      </c>
    </row>
    <row r="297" spans="1:8" ht="24.75" customHeight="1">
      <c r="A297" s="2" t="s">
        <v>664</v>
      </c>
      <c r="B297" s="4" t="s">
        <v>665</v>
      </c>
      <c r="C297" s="13" t="s">
        <v>666</v>
      </c>
      <c r="D297" s="15" t="s">
        <v>17</v>
      </c>
      <c r="E297" s="19">
        <v>50</v>
      </c>
      <c r="F297" s="19">
        <v>25.05</v>
      </c>
      <c r="G297" s="19">
        <f t="shared" si="27"/>
        <v>30.854085</v>
      </c>
      <c r="H297" s="19">
        <f t="shared" si="29"/>
        <v>1542.70425</v>
      </c>
    </row>
    <row r="298" spans="1:8" ht="24.75" customHeight="1">
      <c r="A298" s="2" t="s">
        <v>667</v>
      </c>
      <c r="B298" s="4" t="s">
        <v>668</v>
      </c>
      <c r="C298" s="13" t="s">
        <v>669</v>
      </c>
      <c r="D298" s="15" t="s">
        <v>220</v>
      </c>
      <c r="E298" s="19">
        <v>1</v>
      </c>
      <c r="F298" s="19">
        <v>912.27</v>
      </c>
      <c r="G298" s="19">
        <f t="shared" si="27"/>
        <v>1123.642959</v>
      </c>
      <c r="H298" s="19">
        <f t="shared" si="29"/>
        <v>1123.642959</v>
      </c>
    </row>
    <row r="299" spans="1:8" ht="24.75" customHeight="1">
      <c r="A299" s="2" t="s">
        <v>670</v>
      </c>
      <c r="B299" s="4" t="s">
        <v>671</v>
      </c>
      <c r="C299" s="13" t="s">
        <v>672</v>
      </c>
      <c r="D299" s="15" t="s">
        <v>220</v>
      </c>
      <c r="E299" s="19">
        <v>4</v>
      </c>
      <c r="F299" s="19">
        <v>31.87</v>
      </c>
      <c r="G299" s="19">
        <f t="shared" si="27"/>
        <v>39.254279000000004</v>
      </c>
      <c r="H299" s="19">
        <f t="shared" si="29"/>
        <v>157.01711600000002</v>
      </c>
    </row>
    <row r="300" spans="1:8" ht="24.75" customHeight="1">
      <c r="A300" s="2" t="s">
        <v>673</v>
      </c>
      <c r="B300" s="4" t="s">
        <v>674</v>
      </c>
      <c r="C300" s="13" t="s">
        <v>675</v>
      </c>
      <c r="D300" s="15" t="s">
        <v>220</v>
      </c>
      <c r="E300" s="19">
        <v>10</v>
      </c>
      <c r="F300" s="19">
        <v>64.69</v>
      </c>
      <c r="G300" s="19">
        <f t="shared" si="27"/>
        <v>79.678673</v>
      </c>
      <c r="H300" s="19">
        <f t="shared" si="29"/>
        <v>796.78673</v>
      </c>
    </row>
    <row r="301" spans="1:8" ht="24.75" customHeight="1">
      <c r="A301" s="2" t="s">
        <v>676</v>
      </c>
      <c r="B301" s="4" t="s">
        <v>677</v>
      </c>
      <c r="C301" s="13" t="s">
        <v>678</v>
      </c>
      <c r="D301" s="15" t="s">
        <v>220</v>
      </c>
      <c r="E301" s="19">
        <v>5</v>
      </c>
      <c r="F301" s="19">
        <v>39.06</v>
      </c>
      <c r="G301" s="19">
        <f t="shared" si="27"/>
        <v>48.110202</v>
      </c>
      <c r="H301" s="19">
        <f t="shared" si="29"/>
        <v>240.55101000000002</v>
      </c>
    </row>
    <row r="302" spans="1:8" ht="24.75" customHeight="1">
      <c r="A302" s="2" t="s">
        <v>679</v>
      </c>
      <c r="B302" s="4" t="s">
        <v>680</v>
      </c>
      <c r="C302" s="13" t="s">
        <v>681</v>
      </c>
      <c r="D302" s="15" t="s">
        <v>220</v>
      </c>
      <c r="E302" s="19">
        <v>5</v>
      </c>
      <c r="F302" s="19">
        <v>53.95</v>
      </c>
      <c r="G302" s="19">
        <f t="shared" si="27"/>
        <v>66.450215</v>
      </c>
      <c r="H302" s="19">
        <f t="shared" si="29"/>
        <v>332.251075</v>
      </c>
    </row>
    <row r="303" spans="1:8" ht="24.75" customHeight="1">
      <c r="A303" s="2" t="s">
        <v>682</v>
      </c>
      <c r="B303" s="4" t="s">
        <v>683</v>
      </c>
      <c r="C303" s="13" t="s">
        <v>684</v>
      </c>
      <c r="D303" s="15" t="s">
        <v>220</v>
      </c>
      <c r="E303" s="19">
        <v>1</v>
      </c>
      <c r="F303" s="19">
        <v>714.23</v>
      </c>
      <c r="G303" s="19">
        <f t="shared" si="27"/>
        <v>879.717091</v>
      </c>
      <c r="H303" s="19">
        <f t="shared" si="29"/>
        <v>879.717091</v>
      </c>
    </row>
    <row r="304" spans="1:8" ht="24.75" customHeight="1">
      <c r="A304" s="2" t="s">
        <v>685</v>
      </c>
      <c r="B304" s="4" t="s">
        <v>686</v>
      </c>
      <c r="C304" s="13" t="s">
        <v>687</v>
      </c>
      <c r="D304" s="15" t="s">
        <v>220</v>
      </c>
      <c r="E304" s="19">
        <v>1</v>
      </c>
      <c r="F304" s="19">
        <v>1444.79</v>
      </c>
      <c r="G304" s="19">
        <f t="shared" si="27"/>
        <v>1779.5478429999998</v>
      </c>
      <c r="H304" s="19">
        <f t="shared" si="29"/>
        <v>1779.5478429999998</v>
      </c>
    </row>
    <row r="305" spans="1:8" ht="24.75" customHeight="1">
      <c r="A305" s="2" t="s">
        <v>688</v>
      </c>
      <c r="B305" s="4" t="s">
        <v>689</v>
      </c>
      <c r="C305" s="13" t="s">
        <v>690</v>
      </c>
      <c r="D305" s="15" t="s">
        <v>220</v>
      </c>
      <c r="E305" s="19">
        <v>1</v>
      </c>
      <c r="F305" s="19">
        <v>29.61</v>
      </c>
      <c r="G305" s="19">
        <f t="shared" si="27"/>
        <v>36.470636999999996</v>
      </c>
      <c r="H305" s="19">
        <f t="shared" si="29"/>
        <v>36.470636999999996</v>
      </c>
    </row>
    <row r="306" spans="1:8" ht="24.75" customHeight="1">
      <c r="A306" s="2" t="s">
        <v>691</v>
      </c>
      <c r="B306" s="4" t="s">
        <v>692</v>
      </c>
      <c r="C306" s="13" t="s">
        <v>693</v>
      </c>
      <c r="D306" s="15" t="s">
        <v>220</v>
      </c>
      <c r="E306" s="19">
        <v>1</v>
      </c>
      <c r="F306" s="19">
        <v>74.72</v>
      </c>
      <c r="G306" s="19">
        <f t="shared" si="27"/>
        <v>92.032624</v>
      </c>
      <c r="H306" s="19">
        <f t="shared" si="29"/>
        <v>92.032624</v>
      </c>
    </row>
    <row r="307" spans="1:8" ht="24.75" customHeight="1">
      <c r="A307" s="2" t="s">
        <v>694</v>
      </c>
      <c r="B307" s="4" t="s">
        <v>695</v>
      </c>
      <c r="C307" s="13" t="s">
        <v>696</v>
      </c>
      <c r="D307" s="15" t="s">
        <v>220</v>
      </c>
      <c r="E307" s="19">
        <v>1</v>
      </c>
      <c r="F307" s="19">
        <v>12.09</v>
      </c>
      <c r="G307" s="19">
        <f t="shared" si="27"/>
        <v>14.891252999999999</v>
      </c>
      <c r="H307" s="19">
        <f t="shared" si="29"/>
        <v>14.891252999999999</v>
      </c>
    </row>
    <row r="308" spans="1:8" ht="24.75" customHeight="1">
      <c r="A308" s="2" t="s">
        <v>697</v>
      </c>
      <c r="B308" s="4" t="s">
        <v>698</v>
      </c>
      <c r="C308" s="13" t="s">
        <v>699</v>
      </c>
      <c r="D308" s="15" t="s">
        <v>220</v>
      </c>
      <c r="E308" s="19">
        <v>1</v>
      </c>
      <c r="F308" s="19">
        <v>2371.05</v>
      </c>
      <c r="G308" s="19">
        <f t="shared" si="27"/>
        <v>2920.422285</v>
      </c>
      <c r="H308" s="19">
        <f t="shared" si="29"/>
        <v>2920.422285</v>
      </c>
    </row>
    <row r="309" spans="1:8" ht="24.75" customHeight="1">
      <c r="A309" s="2" t="s">
        <v>700</v>
      </c>
      <c r="B309" s="4" t="s">
        <v>701</v>
      </c>
      <c r="C309" s="13" t="s">
        <v>702</v>
      </c>
      <c r="D309" s="15" t="s">
        <v>220</v>
      </c>
      <c r="E309" s="19">
        <v>2</v>
      </c>
      <c r="F309" s="19">
        <v>1291.04</v>
      </c>
      <c r="G309" s="19">
        <f t="shared" si="27"/>
        <v>1590.173968</v>
      </c>
      <c r="H309" s="19">
        <f t="shared" si="29"/>
        <v>3180.347936</v>
      </c>
    </row>
    <row r="310" spans="1:8" ht="24.75" customHeight="1">
      <c r="A310" s="23" t="s">
        <v>703</v>
      </c>
      <c r="B310" s="24"/>
      <c r="C310" s="25" t="s">
        <v>704</v>
      </c>
      <c r="D310" s="26"/>
      <c r="E310" s="27"/>
      <c r="F310" s="27"/>
      <c r="G310" s="27"/>
      <c r="H310" s="27">
        <f>SUBTOTAL(9,H311:H321)</f>
        <v>12607.0148503</v>
      </c>
    </row>
    <row r="311" spans="1:8" ht="24.75" customHeight="1">
      <c r="A311" s="2" t="s">
        <v>705</v>
      </c>
      <c r="B311" s="4" t="s">
        <v>520</v>
      </c>
      <c r="C311" s="13" t="s">
        <v>521</v>
      </c>
      <c r="D311" s="15" t="s">
        <v>17</v>
      </c>
      <c r="E311" s="19">
        <v>350</v>
      </c>
      <c r="F311" s="19">
        <v>4.04</v>
      </c>
      <c r="G311" s="19">
        <f t="shared" si="27"/>
        <v>4.976068</v>
      </c>
      <c r="H311" s="19">
        <f>E311*G311</f>
        <v>1741.6237999999998</v>
      </c>
    </row>
    <row r="312" spans="1:8" ht="24.75" customHeight="1">
      <c r="A312" s="2" t="s">
        <v>706</v>
      </c>
      <c r="B312" s="4" t="s">
        <v>707</v>
      </c>
      <c r="C312" s="13" t="s">
        <v>708</v>
      </c>
      <c r="D312" s="15" t="s">
        <v>17</v>
      </c>
      <c r="E312" s="19">
        <v>440</v>
      </c>
      <c r="F312" s="19">
        <v>6.15</v>
      </c>
      <c r="G312" s="19">
        <f t="shared" si="27"/>
        <v>7.574955</v>
      </c>
      <c r="H312" s="19">
        <f aca="true" t="shared" si="30" ref="H312:H321">E312*G312</f>
        <v>3332.9802</v>
      </c>
    </row>
    <row r="313" spans="1:8" ht="24.75" customHeight="1">
      <c r="A313" s="2" t="s">
        <v>709</v>
      </c>
      <c r="B313" s="4" t="s">
        <v>635</v>
      </c>
      <c r="C313" s="13" t="s">
        <v>636</v>
      </c>
      <c r="D313" s="15" t="s">
        <v>17</v>
      </c>
      <c r="E313" s="19">
        <v>30</v>
      </c>
      <c r="F313" s="19">
        <v>37.95</v>
      </c>
      <c r="G313" s="19">
        <f t="shared" si="27"/>
        <v>46.743015</v>
      </c>
      <c r="H313" s="19">
        <f t="shared" si="30"/>
        <v>1402.29045</v>
      </c>
    </row>
    <row r="314" spans="1:8" ht="24.75" customHeight="1">
      <c r="A314" s="2" t="s">
        <v>710</v>
      </c>
      <c r="B314" s="4" t="s">
        <v>638</v>
      </c>
      <c r="C314" s="13" t="s">
        <v>639</v>
      </c>
      <c r="D314" s="15" t="s">
        <v>220</v>
      </c>
      <c r="E314" s="19">
        <v>6</v>
      </c>
      <c r="F314" s="19">
        <v>14.1</v>
      </c>
      <c r="G314" s="19">
        <f t="shared" si="27"/>
        <v>17.36697</v>
      </c>
      <c r="H314" s="19">
        <f t="shared" si="30"/>
        <v>104.20182</v>
      </c>
    </row>
    <row r="315" spans="1:8" ht="24.75" customHeight="1">
      <c r="A315" s="2" t="s">
        <v>711</v>
      </c>
      <c r="B315" s="4" t="s">
        <v>542</v>
      </c>
      <c r="C315" s="13" t="s">
        <v>543</v>
      </c>
      <c r="D315" s="15" t="s">
        <v>17</v>
      </c>
      <c r="E315" s="19">
        <v>50</v>
      </c>
      <c r="F315" s="19">
        <v>34.46</v>
      </c>
      <c r="G315" s="19">
        <f t="shared" si="27"/>
        <v>42.444382000000004</v>
      </c>
      <c r="H315" s="19">
        <f t="shared" si="30"/>
        <v>2122.2191000000003</v>
      </c>
    </row>
    <row r="316" spans="1:8" ht="24.75" customHeight="1">
      <c r="A316" s="2" t="s">
        <v>712</v>
      </c>
      <c r="B316" s="4" t="s">
        <v>545</v>
      </c>
      <c r="C316" s="13" t="s">
        <v>546</v>
      </c>
      <c r="D316" s="15" t="s">
        <v>224</v>
      </c>
      <c r="E316" s="19">
        <v>15</v>
      </c>
      <c r="F316" s="19">
        <v>32.88</v>
      </c>
      <c r="G316" s="19">
        <f t="shared" si="27"/>
        <v>40.498296</v>
      </c>
      <c r="H316" s="19">
        <f t="shared" si="30"/>
        <v>607.4744400000001</v>
      </c>
    </row>
    <row r="317" spans="1:8" ht="24.75" customHeight="1">
      <c r="A317" s="2" t="s">
        <v>713</v>
      </c>
      <c r="B317" s="4" t="s">
        <v>714</v>
      </c>
      <c r="C317" s="13" t="s">
        <v>715</v>
      </c>
      <c r="D317" s="15" t="s">
        <v>220</v>
      </c>
      <c r="E317" s="19">
        <v>1</v>
      </c>
      <c r="F317" s="19">
        <v>821.2</v>
      </c>
      <c r="G317" s="19">
        <f t="shared" si="27"/>
        <v>1011.4720400000001</v>
      </c>
      <c r="H317" s="19">
        <f t="shared" si="30"/>
        <v>1011.4720400000001</v>
      </c>
    </row>
    <row r="318" spans="1:8" ht="24.75" customHeight="1">
      <c r="A318" s="2" t="s">
        <v>716</v>
      </c>
      <c r="B318" s="4" t="s">
        <v>617</v>
      </c>
      <c r="C318" s="13" t="s">
        <v>618</v>
      </c>
      <c r="D318" s="15" t="s">
        <v>33</v>
      </c>
      <c r="E318" s="19">
        <v>0.1</v>
      </c>
      <c r="F318" s="19">
        <v>118.29</v>
      </c>
      <c r="G318" s="19">
        <f t="shared" si="27"/>
        <v>145.69779300000002</v>
      </c>
      <c r="H318" s="19">
        <f t="shared" si="30"/>
        <v>14.569779300000002</v>
      </c>
    </row>
    <row r="319" spans="1:8" ht="24.75" customHeight="1">
      <c r="A319" s="2" t="s">
        <v>717</v>
      </c>
      <c r="B319" s="4" t="s">
        <v>620</v>
      </c>
      <c r="C319" s="13" t="s">
        <v>621</v>
      </c>
      <c r="D319" s="15" t="s">
        <v>220</v>
      </c>
      <c r="E319" s="19">
        <v>1</v>
      </c>
      <c r="F319" s="19">
        <v>158.17</v>
      </c>
      <c r="G319" s="19">
        <f t="shared" si="27"/>
        <v>194.81798899999998</v>
      </c>
      <c r="H319" s="19">
        <f t="shared" si="30"/>
        <v>194.81798899999998</v>
      </c>
    </row>
    <row r="320" spans="1:8" ht="24.75" customHeight="1">
      <c r="A320" s="2" t="s">
        <v>718</v>
      </c>
      <c r="B320" s="4" t="s">
        <v>626</v>
      </c>
      <c r="C320" s="13" t="s">
        <v>627</v>
      </c>
      <c r="D320" s="15" t="s">
        <v>220</v>
      </c>
      <c r="E320" s="19">
        <v>11</v>
      </c>
      <c r="F320" s="19">
        <v>117.44</v>
      </c>
      <c r="G320" s="19">
        <f t="shared" si="27"/>
        <v>144.650848</v>
      </c>
      <c r="H320" s="19">
        <f t="shared" si="30"/>
        <v>1591.159328</v>
      </c>
    </row>
    <row r="321" spans="1:8" ht="24.75" customHeight="1">
      <c r="A321" s="2" t="s">
        <v>719</v>
      </c>
      <c r="B321" s="4" t="s">
        <v>720</v>
      </c>
      <c r="C321" s="13" t="s">
        <v>721</v>
      </c>
      <c r="D321" s="15" t="s">
        <v>220</v>
      </c>
      <c r="E321" s="19">
        <v>2</v>
      </c>
      <c r="F321" s="19">
        <v>196.56</v>
      </c>
      <c r="G321" s="19">
        <f t="shared" si="27"/>
        <v>242.10295200000002</v>
      </c>
      <c r="H321" s="19">
        <f t="shared" si="30"/>
        <v>484.20590400000003</v>
      </c>
    </row>
    <row r="322" spans="1:8" ht="24.75" customHeight="1">
      <c r="A322" s="33" t="s">
        <v>722</v>
      </c>
      <c r="B322" s="34"/>
      <c r="C322" s="35" t="s">
        <v>723</v>
      </c>
      <c r="D322" s="36"/>
      <c r="E322" s="37"/>
      <c r="F322" s="37"/>
      <c r="G322" s="37"/>
      <c r="H322" s="37">
        <f>SUBTOTAL(9,H323:H327)</f>
        <v>1610.8221868</v>
      </c>
    </row>
    <row r="323" spans="1:8" ht="24.75" customHeight="1">
      <c r="A323" s="2" t="s">
        <v>724</v>
      </c>
      <c r="B323" s="4" t="s">
        <v>725</v>
      </c>
      <c r="C323" s="13" t="s">
        <v>726</v>
      </c>
      <c r="D323" s="15" t="s">
        <v>17</v>
      </c>
      <c r="E323" s="19">
        <v>7.2</v>
      </c>
      <c r="F323" s="19">
        <v>18.69</v>
      </c>
      <c r="G323" s="19">
        <f t="shared" si="27"/>
        <v>23.020473000000003</v>
      </c>
      <c r="H323" s="19">
        <f>E323*G323</f>
        <v>165.74740560000004</v>
      </c>
    </row>
    <row r="324" spans="1:8" ht="24.75" customHeight="1">
      <c r="A324" s="2" t="s">
        <v>727</v>
      </c>
      <c r="B324" s="4" t="s">
        <v>728</v>
      </c>
      <c r="C324" s="13" t="s">
        <v>729</v>
      </c>
      <c r="D324" s="15" t="s">
        <v>17</v>
      </c>
      <c r="E324" s="19">
        <v>12</v>
      </c>
      <c r="F324" s="19">
        <v>27.02</v>
      </c>
      <c r="G324" s="19">
        <f t="shared" si="27"/>
        <v>33.280534</v>
      </c>
      <c r="H324" s="19">
        <f>E324*G324</f>
        <v>399.36640800000004</v>
      </c>
    </row>
    <row r="325" spans="1:8" ht="24.75" customHeight="1">
      <c r="A325" s="2" t="s">
        <v>730</v>
      </c>
      <c r="B325" s="4" t="s">
        <v>731</v>
      </c>
      <c r="C325" s="13" t="s">
        <v>732</v>
      </c>
      <c r="D325" s="15" t="s">
        <v>17</v>
      </c>
      <c r="E325" s="19">
        <v>2</v>
      </c>
      <c r="F325" s="19">
        <v>33.58</v>
      </c>
      <c r="G325" s="19">
        <f t="shared" si="27"/>
        <v>41.360485999999995</v>
      </c>
      <c r="H325" s="19">
        <f>E325*G325</f>
        <v>82.72097199999999</v>
      </c>
    </row>
    <row r="326" spans="1:8" ht="24.75" customHeight="1">
      <c r="A326" s="2" t="s">
        <v>733</v>
      </c>
      <c r="B326" s="4" t="s">
        <v>734</v>
      </c>
      <c r="C326" s="13" t="s">
        <v>735</v>
      </c>
      <c r="D326" s="15" t="s">
        <v>17</v>
      </c>
      <c r="E326" s="19">
        <v>5.2</v>
      </c>
      <c r="F326" s="19">
        <v>39.93</v>
      </c>
      <c r="G326" s="19">
        <f t="shared" si="27"/>
        <v>49.181781</v>
      </c>
      <c r="H326" s="19">
        <f>E326*G326</f>
        <v>255.74526120000002</v>
      </c>
    </row>
    <row r="327" spans="1:8" ht="24.75" customHeight="1">
      <c r="A327" s="2" t="s">
        <v>736</v>
      </c>
      <c r="B327" s="4" t="s">
        <v>737</v>
      </c>
      <c r="C327" s="13" t="s">
        <v>738</v>
      </c>
      <c r="D327" s="15" t="s">
        <v>17</v>
      </c>
      <c r="E327" s="19">
        <v>12</v>
      </c>
      <c r="F327" s="19">
        <v>47.85</v>
      </c>
      <c r="G327" s="19">
        <f t="shared" si="27"/>
        <v>58.936845000000005</v>
      </c>
      <c r="H327" s="19">
        <f>E327*G327</f>
        <v>707.2421400000001</v>
      </c>
    </row>
    <row r="328" spans="1:8" ht="24.75" customHeight="1">
      <c r="A328" s="33" t="s">
        <v>739</v>
      </c>
      <c r="B328" s="34"/>
      <c r="C328" s="35" t="s">
        <v>740</v>
      </c>
      <c r="D328" s="36"/>
      <c r="E328" s="37"/>
      <c r="F328" s="37"/>
      <c r="G328" s="37"/>
      <c r="H328" s="37">
        <f>SUBTOTAL(9,H329:H332)</f>
        <v>1285.5807165</v>
      </c>
    </row>
    <row r="329" spans="1:8" ht="24.75" customHeight="1">
      <c r="A329" s="23" t="s">
        <v>741</v>
      </c>
      <c r="B329" s="24"/>
      <c r="C329" s="25" t="s">
        <v>129</v>
      </c>
      <c r="D329" s="26"/>
      <c r="E329" s="27"/>
      <c r="F329" s="27"/>
      <c r="G329" s="27"/>
      <c r="H329" s="27">
        <f>SUBTOTAL(9,H330:H332)</f>
        <v>1285.5807165</v>
      </c>
    </row>
    <row r="330" spans="1:8" ht="24.75" customHeight="1">
      <c r="A330" s="2" t="s">
        <v>742</v>
      </c>
      <c r="B330" s="4" t="s">
        <v>131</v>
      </c>
      <c r="C330" s="13" t="s">
        <v>132</v>
      </c>
      <c r="D330" s="15" t="s">
        <v>33</v>
      </c>
      <c r="E330" s="19">
        <v>18</v>
      </c>
      <c r="F330" s="19">
        <v>10.64</v>
      </c>
      <c r="G330" s="19">
        <f>(F330+(F330*$F$10))</f>
        <v>13.105288000000002</v>
      </c>
      <c r="H330" s="19">
        <f>E330*G330</f>
        <v>235.89518400000003</v>
      </c>
    </row>
    <row r="331" spans="1:8" ht="24.75" customHeight="1">
      <c r="A331" s="2" t="s">
        <v>743</v>
      </c>
      <c r="B331" s="4" t="s">
        <v>134</v>
      </c>
      <c r="C331" s="13" t="s">
        <v>135</v>
      </c>
      <c r="D331" s="15" t="s">
        <v>23</v>
      </c>
      <c r="E331" s="19">
        <v>1.25</v>
      </c>
      <c r="F331" s="19">
        <v>124.26</v>
      </c>
      <c r="G331" s="19">
        <f>(F331+(F331*$F$10))</f>
        <v>153.051042</v>
      </c>
      <c r="H331" s="19">
        <f>E331*G331</f>
        <v>191.3138025</v>
      </c>
    </row>
    <row r="332" spans="1:8" ht="24.75" customHeight="1">
      <c r="A332" s="2" t="s">
        <v>744</v>
      </c>
      <c r="B332" s="4" t="s">
        <v>745</v>
      </c>
      <c r="C332" s="13" t="s">
        <v>746</v>
      </c>
      <c r="D332" s="15" t="s">
        <v>23</v>
      </c>
      <c r="E332" s="19">
        <v>1.25</v>
      </c>
      <c r="F332" s="19">
        <v>557.52</v>
      </c>
      <c r="G332" s="19">
        <f>(F332+(F332*$F$10))</f>
        <v>686.6973839999999</v>
      </c>
      <c r="H332" s="19">
        <f>E332*G332</f>
        <v>858.37173</v>
      </c>
    </row>
    <row r="333" spans="1:8" ht="24.75" customHeight="1">
      <c r="A333" s="38"/>
      <c r="B333" s="39"/>
      <c r="C333" s="40"/>
      <c r="D333" s="41"/>
      <c r="E333" s="42"/>
      <c r="F333" s="42" t="s">
        <v>759</v>
      </c>
      <c r="G333" s="42" t="s">
        <v>761</v>
      </c>
      <c r="H333" s="42">
        <f>SUBTOTAL(9,H14:H332)</f>
        <v>788060.7708108604</v>
      </c>
    </row>
    <row r="335" spans="1:8" ht="39.75" customHeight="1">
      <c r="A335" s="56"/>
      <c r="B335" s="39"/>
      <c r="C335" s="40" t="s">
        <v>783</v>
      </c>
      <c r="D335" s="41"/>
      <c r="E335" s="42"/>
      <c r="F335" s="42"/>
      <c r="G335" s="42"/>
      <c r="H335" s="42">
        <f>SUBTOTAL(9,H336:H364)</f>
        <v>121426.66922835508</v>
      </c>
    </row>
    <row r="336" spans="1:9" ht="24.75" customHeight="1">
      <c r="A336" s="23" t="s">
        <v>763</v>
      </c>
      <c r="B336" s="24"/>
      <c r="C336" s="25" t="s">
        <v>3</v>
      </c>
      <c r="D336" s="26"/>
      <c r="E336" s="27"/>
      <c r="F336" s="27"/>
      <c r="G336" s="27"/>
      <c r="H336" s="27">
        <f>SUBTOTAL(9,H337:H338)</f>
        <v>7144.882311000001</v>
      </c>
      <c r="I336" s="58"/>
    </row>
    <row r="337" spans="1:8" ht="24.75" customHeight="1">
      <c r="A337" s="2" t="s">
        <v>764</v>
      </c>
      <c r="B337" s="59" t="s">
        <v>798</v>
      </c>
      <c r="C337" s="13" t="s">
        <v>799</v>
      </c>
      <c r="D337" s="15" t="s">
        <v>765</v>
      </c>
      <c r="E337" s="19">
        <v>1</v>
      </c>
      <c r="F337" s="19">
        <v>2064.03</v>
      </c>
      <c r="G337" s="19">
        <f>(F337+(F337*$F$10))</f>
        <v>2542.2657510000004</v>
      </c>
      <c r="H337" s="19">
        <f>E337*G337</f>
        <v>2542.2657510000004</v>
      </c>
    </row>
    <row r="338" spans="1:8" ht="24.75" customHeight="1">
      <c r="A338" s="2" t="s">
        <v>780</v>
      </c>
      <c r="B338" s="4" t="s">
        <v>768</v>
      </c>
      <c r="C338" s="13" t="s">
        <v>769</v>
      </c>
      <c r="D338" s="15" t="s">
        <v>23</v>
      </c>
      <c r="E338" s="19">
        <v>6</v>
      </c>
      <c r="F338" s="19">
        <v>622.8</v>
      </c>
      <c r="G338" s="19">
        <f>(F338+(F338*$F$10))</f>
        <v>767.10276</v>
      </c>
      <c r="H338" s="19">
        <f>E338*G338</f>
        <v>4602.61656</v>
      </c>
    </row>
    <row r="339" spans="1:9" ht="24.75" customHeight="1">
      <c r="A339" s="23" t="s">
        <v>770</v>
      </c>
      <c r="B339" s="24"/>
      <c r="C339" s="25" t="s">
        <v>795</v>
      </c>
      <c r="D339" s="26"/>
      <c r="E339" s="27"/>
      <c r="F339" s="27"/>
      <c r="G339" s="27"/>
      <c r="H339" s="27">
        <f>SUBTOTAL(9,H340:H344)</f>
        <v>52205.121560283595</v>
      </c>
      <c r="I339" s="58"/>
    </row>
    <row r="340" spans="1:8" ht="24.75" customHeight="1">
      <c r="A340" s="2" t="s">
        <v>771</v>
      </c>
      <c r="B340" s="4" t="s">
        <v>766</v>
      </c>
      <c r="C340" s="13" t="s">
        <v>767</v>
      </c>
      <c r="D340" s="15" t="s">
        <v>9</v>
      </c>
      <c r="E340" s="19">
        <f>307.36+12.92</f>
        <v>320.28000000000003</v>
      </c>
      <c r="F340" s="19">
        <f>11.25</f>
        <v>11.25</v>
      </c>
      <c r="G340" s="19">
        <f>(F340+(F340*$F$10))</f>
        <v>13.856625</v>
      </c>
      <c r="H340" s="19">
        <f>E340*G340</f>
        <v>4437.999855</v>
      </c>
    </row>
    <row r="341" spans="1:8" ht="24.75" customHeight="1">
      <c r="A341" s="2" t="s">
        <v>772</v>
      </c>
      <c r="B341" s="4" t="s">
        <v>832</v>
      </c>
      <c r="C341" s="13" t="s">
        <v>831</v>
      </c>
      <c r="D341" s="15" t="s">
        <v>9</v>
      </c>
      <c r="E341" s="19">
        <f>280.57+384</f>
        <v>664.5699999999999</v>
      </c>
      <c r="F341" s="19">
        <v>2.87</v>
      </c>
      <c r="G341" s="19">
        <f>(F341+(F341*$F$10))</f>
        <v>3.534979</v>
      </c>
      <c r="H341" s="19">
        <f>E341*G341</f>
        <v>2349.24099403</v>
      </c>
    </row>
    <row r="342" spans="1:8" ht="24.75" customHeight="1">
      <c r="A342" s="2" t="s">
        <v>773</v>
      </c>
      <c r="B342" s="4" t="s">
        <v>134</v>
      </c>
      <c r="C342" s="13" t="s">
        <v>135</v>
      </c>
      <c r="D342" s="15" t="s">
        <v>23</v>
      </c>
      <c r="E342" s="19">
        <f>280.57*0.03</f>
        <v>8.4171</v>
      </c>
      <c r="F342" s="19">
        <v>124.26</v>
      </c>
      <c r="G342" s="19">
        <f>(F342+(F342*$F$10))</f>
        <v>153.051042</v>
      </c>
      <c r="H342" s="19">
        <f>E342*G342</f>
        <v>1288.2459256181999</v>
      </c>
    </row>
    <row r="343" spans="1:8" ht="24.75" customHeight="1">
      <c r="A343" s="2" t="s">
        <v>774</v>
      </c>
      <c r="B343" s="59" t="s">
        <v>796</v>
      </c>
      <c r="C343" s="13" t="s">
        <v>782</v>
      </c>
      <c r="D343" s="15" t="s">
        <v>23</v>
      </c>
      <c r="E343" s="19">
        <f>280.57*0.07</f>
        <v>19.6399</v>
      </c>
      <c r="F343" s="19">
        <v>527.58</v>
      </c>
      <c r="G343" s="19">
        <f aca="true" t="shared" si="31" ref="G343:G364">(F343+(F343*$F$10))</f>
        <v>649.820286</v>
      </c>
      <c r="H343" s="19">
        <f aca="true" t="shared" si="32" ref="H343:H364">E343*G343</f>
        <v>12762.4054350114</v>
      </c>
    </row>
    <row r="344" spans="1:8" ht="24.75" customHeight="1">
      <c r="A344" s="2" t="s">
        <v>775</v>
      </c>
      <c r="B344" s="59" t="s">
        <v>797</v>
      </c>
      <c r="C344" s="13" t="s">
        <v>781</v>
      </c>
      <c r="D344" s="15" t="s">
        <v>9</v>
      </c>
      <c r="E344" s="19">
        <f>328.88+40.33+(2.9+10+11.4+11.85+11.5+11.8+2.92+11.56+73.93)*0.1</f>
        <v>383.996</v>
      </c>
      <c r="F344" s="19">
        <v>66.32</v>
      </c>
      <c r="G344" s="19">
        <f>(F344+(F344*$F$10))</f>
        <v>81.68634399999999</v>
      </c>
      <c r="H344" s="19">
        <f>E344*G344</f>
        <v>31367.229350623995</v>
      </c>
    </row>
    <row r="345" spans="1:8" ht="24.75" customHeight="1">
      <c r="A345" s="23" t="s">
        <v>800</v>
      </c>
      <c r="B345" s="24"/>
      <c r="C345" s="25" t="s">
        <v>794</v>
      </c>
      <c r="D345" s="26"/>
      <c r="E345" s="27"/>
      <c r="F345" s="27"/>
      <c r="G345" s="27"/>
      <c r="H345" s="27">
        <f>SUBTOTAL(9,H346:H360)</f>
        <v>57386.52419507153</v>
      </c>
    </row>
    <row r="346" spans="1:8" ht="24.75" customHeight="1">
      <c r="A346" s="2" t="s">
        <v>801</v>
      </c>
      <c r="B346" s="4" t="s">
        <v>15</v>
      </c>
      <c r="C346" s="13" t="s">
        <v>16</v>
      </c>
      <c r="D346" s="15" t="s">
        <v>17</v>
      </c>
      <c r="E346" s="19">
        <f>39*3</f>
        <v>117</v>
      </c>
      <c r="F346" s="19">
        <v>59.72</v>
      </c>
      <c r="G346" s="19">
        <f t="shared" si="31"/>
        <v>73.557124</v>
      </c>
      <c r="H346" s="19">
        <f t="shared" si="32"/>
        <v>8606.183508</v>
      </c>
    </row>
    <row r="347" spans="1:8" ht="24.75" customHeight="1">
      <c r="A347" s="2" t="s">
        <v>802</v>
      </c>
      <c r="B347" s="4" t="s">
        <v>46</v>
      </c>
      <c r="C347" s="13" t="s">
        <v>47</v>
      </c>
      <c r="D347" s="15" t="s">
        <v>23</v>
      </c>
      <c r="E347" s="19">
        <f>77*0.4*0.35+20*0.5*0.5*0.45</f>
        <v>13.03</v>
      </c>
      <c r="F347" s="19">
        <v>41.88</v>
      </c>
      <c r="G347" s="19">
        <f t="shared" si="31"/>
        <v>51.583596</v>
      </c>
      <c r="H347" s="19">
        <f t="shared" si="32"/>
        <v>672.13425588</v>
      </c>
    </row>
    <row r="348" spans="1:8" ht="24.75" customHeight="1">
      <c r="A348" s="2" t="s">
        <v>803</v>
      </c>
      <c r="B348" s="4" t="s">
        <v>28</v>
      </c>
      <c r="C348" s="13" t="s">
        <v>29</v>
      </c>
      <c r="D348" s="15" t="s">
        <v>9</v>
      </c>
      <c r="E348" s="19">
        <f>(77*0.3*2)+(20*(0.4*4)*0.3)</f>
        <v>55.8</v>
      </c>
      <c r="F348" s="19">
        <v>76.77</v>
      </c>
      <c r="G348" s="19">
        <f t="shared" si="31"/>
        <v>94.557609</v>
      </c>
      <c r="H348" s="19">
        <f t="shared" si="32"/>
        <v>5276.3145822</v>
      </c>
    </row>
    <row r="349" spans="1:8" ht="24.75" customHeight="1">
      <c r="A349" s="2" t="s">
        <v>804</v>
      </c>
      <c r="B349" s="4" t="s">
        <v>64</v>
      </c>
      <c r="C349" s="13" t="s">
        <v>65</v>
      </c>
      <c r="D349" s="15" t="s">
        <v>9</v>
      </c>
      <c r="E349" s="19">
        <f>(39*2.2*0.15*2)</f>
        <v>25.740000000000002</v>
      </c>
      <c r="F349" s="19">
        <v>147.29</v>
      </c>
      <c r="G349" s="19">
        <f t="shared" si="31"/>
        <v>181.417093</v>
      </c>
      <c r="H349" s="19">
        <f t="shared" si="32"/>
        <v>4669.67597382</v>
      </c>
    </row>
    <row r="350" spans="1:8" ht="24.75" customHeight="1">
      <c r="A350" s="2" t="s">
        <v>805</v>
      </c>
      <c r="B350" s="4" t="s">
        <v>134</v>
      </c>
      <c r="C350" s="13" t="s">
        <v>135</v>
      </c>
      <c r="D350" s="15" t="s">
        <v>23</v>
      </c>
      <c r="E350" s="19">
        <f>77*0.2*0.05</f>
        <v>0.77</v>
      </c>
      <c r="F350" s="19">
        <v>124.26</v>
      </c>
      <c r="G350" s="19">
        <f t="shared" si="31"/>
        <v>153.051042</v>
      </c>
      <c r="H350" s="19">
        <f t="shared" si="32"/>
        <v>117.84930234</v>
      </c>
    </row>
    <row r="351" spans="1:8" ht="24.75" customHeight="1">
      <c r="A351" s="2" t="s">
        <v>806</v>
      </c>
      <c r="B351" s="4" t="s">
        <v>31</v>
      </c>
      <c r="C351" s="13" t="s">
        <v>32</v>
      </c>
      <c r="D351" s="15" t="s">
        <v>33</v>
      </c>
      <c r="E351" s="19">
        <f>(77*4*0.617)+(39*2.2*4*0.617)+(20*(0.36*4+0.2)*6*0.617)</f>
        <v>523.216</v>
      </c>
      <c r="F351" s="19">
        <v>11.68</v>
      </c>
      <c r="G351" s="19">
        <f t="shared" si="31"/>
        <v>14.386256</v>
      </c>
      <c r="H351" s="19">
        <f t="shared" si="32"/>
        <v>7527.119319296</v>
      </c>
    </row>
    <row r="352" spans="1:8" ht="24.75" customHeight="1">
      <c r="A352" s="2" t="s">
        <v>807</v>
      </c>
      <c r="B352" s="4" t="s">
        <v>68</v>
      </c>
      <c r="C352" s="13" t="s">
        <v>69</v>
      </c>
      <c r="D352" s="15" t="s">
        <v>33</v>
      </c>
      <c r="E352" s="19">
        <f>(513*(0.16*2+0.26*2+0.2)*0.154)+(15*(0.11*4+0.2)*0.154)+(20*4*(0.36*4+0.2)*0.154)</f>
        <v>103.84528</v>
      </c>
      <c r="F352" s="19">
        <v>14.27</v>
      </c>
      <c r="G352" s="19">
        <f t="shared" si="31"/>
        <v>17.576359</v>
      </c>
      <c r="H352" s="19">
        <f t="shared" si="32"/>
        <v>1825.22192173552</v>
      </c>
    </row>
    <row r="353" spans="1:8" ht="24.75" customHeight="1">
      <c r="A353" s="2" t="s">
        <v>808</v>
      </c>
      <c r="B353" s="4" t="s">
        <v>785</v>
      </c>
      <c r="C353" s="13" t="s">
        <v>784</v>
      </c>
      <c r="D353" s="15" t="s">
        <v>23</v>
      </c>
      <c r="E353" s="19">
        <f>(77*0.2*0.3)+(39*2.1*0.15*0.15)+(20*0.4*0.4*0.4)</f>
        <v>7.74275</v>
      </c>
      <c r="F353" s="19">
        <v>329.66</v>
      </c>
      <c r="G353" s="19">
        <f>(F353+(F353*$F$10))</f>
        <v>406.04222200000004</v>
      </c>
      <c r="H353" s="19">
        <f>E353*G353</f>
        <v>3143.8834143905</v>
      </c>
    </row>
    <row r="354" spans="1:8" ht="24.75" customHeight="1">
      <c r="A354" s="2" t="s">
        <v>809</v>
      </c>
      <c r="B354" s="4" t="s">
        <v>60</v>
      </c>
      <c r="C354" s="13" t="s">
        <v>61</v>
      </c>
      <c r="D354" s="15" t="s">
        <v>23</v>
      </c>
      <c r="E354" s="19">
        <f>E353</f>
        <v>7.74275</v>
      </c>
      <c r="F354" s="19">
        <v>97.54</v>
      </c>
      <c r="G354" s="19">
        <f>(F354+(F354*$F$10))</f>
        <v>120.14001800000001</v>
      </c>
      <c r="H354" s="19">
        <f>E354*G354</f>
        <v>930.2141243695</v>
      </c>
    </row>
    <row r="355" spans="1:8" ht="24.75" customHeight="1">
      <c r="A355" s="2" t="s">
        <v>810</v>
      </c>
      <c r="B355" s="4" t="s">
        <v>43</v>
      </c>
      <c r="C355" s="13" t="s">
        <v>44</v>
      </c>
      <c r="D355" s="15" t="s">
        <v>23</v>
      </c>
      <c r="E355" s="19">
        <f>77*(0.3+0.3+0.2)*0.05</f>
        <v>3.08</v>
      </c>
      <c r="F355" s="19">
        <v>660.43</v>
      </c>
      <c r="G355" s="19">
        <f t="shared" si="31"/>
        <v>813.4516309999999</v>
      </c>
      <c r="H355" s="19">
        <f t="shared" si="32"/>
        <v>2505.4310234799996</v>
      </c>
    </row>
    <row r="356" spans="1:8" ht="24.75" customHeight="1">
      <c r="A356" s="2" t="s">
        <v>811</v>
      </c>
      <c r="B356" s="4" t="s">
        <v>787</v>
      </c>
      <c r="C356" s="13" t="s">
        <v>786</v>
      </c>
      <c r="D356" s="15" t="s">
        <v>23</v>
      </c>
      <c r="E356" s="19">
        <f>77*0.2*0.35+20*1*2*0.45</f>
        <v>23.39</v>
      </c>
      <c r="F356" s="19">
        <v>15.63</v>
      </c>
      <c r="G356" s="19">
        <f t="shared" si="31"/>
        <v>19.251471000000002</v>
      </c>
      <c r="H356" s="19">
        <f t="shared" si="32"/>
        <v>450.2919066900001</v>
      </c>
    </row>
    <row r="357" spans="1:8" ht="24.75" customHeight="1">
      <c r="A357" s="2" t="s">
        <v>812</v>
      </c>
      <c r="B357" s="4" t="s">
        <v>789</v>
      </c>
      <c r="C357" s="13" t="s">
        <v>788</v>
      </c>
      <c r="D357" s="15" t="s">
        <v>9</v>
      </c>
      <c r="E357" s="19">
        <f>(77*(2.2-0.15))-(39*0.15*2.2)</f>
        <v>144.98000000000002</v>
      </c>
      <c r="F357" s="19">
        <v>59.72</v>
      </c>
      <c r="G357" s="19">
        <f t="shared" si="31"/>
        <v>73.557124</v>
      </c>
      <c r="H357" s="19">
        <f t="shared" si="32"/>
        <v>10664.311837520001</v>
      </c>
    </row>
    <row r="358" spans="1:8" ht="24.75" customHeight="1">
      <c r="A358" s="2" t="s">
        <v>813</v>
      </c>
      <c r="B358" s="59" t="s">
        <v>820</v>
      </c>
      <c r="C358" s="13" t="s">
        <v>790</v>
      </c>
      <c r="D358" s="15" t="s">
        <v>17</v>
      </c>
      <c r="E358" s="19">
        <v>77</v>
      </c>
      <c r="F358" s="19">
        <v>35.29</v>
      </c>
      <c r="G358" s="19">
        <f t="shared" si="31"/>
        <v>43.466693</v>
      </c>
      <c r="H358" s="19">
        <f t="shared" si="32"/>
        <v>3346.935361</v>
      </c>
    </row>
    <row r="359" spans="1:8" ht="24.75" customHeight="1">
      <c r="A359" s="2" t="s">
        <v>814</v>
      </c>
      <c r="B359" s="59" t="s">
        <v>821</v>
      </c>
      <c r="C359" s="13" t="s">
        <v>791</v>
      </c>
      <c r="D359" s="15" t="s">
        <v>9</v>
      </c>
      <c r="E359" s="19">
        <f>77*2.2*2+77*0.15</f>
        <v>350.35</v>
      </c>
      <c r="F359" s="19">
        <v>2.75</v>
      </c>
      <c r="G359" s="19">
        <f>(F359+(F359*$F$10))</f>
        <v>3.387175</v>
      </c>
      <c r="H359" s="19">
        <f>E359*G359</f>
        <v>1186.69676125</v>
      </c>
    </row>
    <row r="360" spans="1:8" ht="24.75" customHeight="1">
      <c r="A360" s="2" t="s">
        <v>815</v>
      </c>
      <c r="B360" s="59" t="s">
        <v>822</v>
      </c>
      <c r="C360" s="13" t="s">
        <v>792</v>
      </c>
      <c r="D360" s="15" t="s">
        <v>9</v>
      </c>
      <c r="E360" s="19">
        <f>E359</f>
        <v>350.35</v>
      </c>
      <c r="F360" s="19">
        <v>14.98</v>
      </c>
      <c r="G360" s="19">
        <f t="shared" si="31"/>
        <v>18.450866</v>
      </c>
      <c r="H360" s="19">
        <f t="shared" si="32"/>
        <v>6464.260903100001</v>
      </c>
    </row>
    <row r="361" spans="1:9" ht="24.75" customHeight="1">
      <c r="A361" s="23" t="s">
        <v>816</v>
      </c>
      <c r="B361" s="24"/>
      <c r="C361" s="25" t="s">
        <v>823</v>
      </c>
      <c r="D361" s="26"/>
      <c r="E361" s="27"/>
      <c r="F361" s="27"/>
      <c r="G361" s="27"/>
      <c r="H361" s="27">
        <f>SUBTOTAL(9,H362:H364)</f>
        <v>4690.141162</v>
      </c>
      <c r="I361" s="58"/>
    </row>
    <row r="362" spans="1:8" ht="24.75" customHeight="1">
      <c r="A362" s="2" t="s">
        <v>817</v>
      </c>
      <c r="B362" s="59" t="s">
        <v>825</v>
      </c>
      <c r="C362" s="13" t="s">
        <v>824</v>
      </c>
      <c r="D362" s="15" t="s">
        <v>765</v>
      </c>
      <c r="E362" s="19">
        <v>5</v>
      </c>
      <c r="F362" s="19">
        <v>253.82</v>
      </c>
      <c r="G362" s="19">
        <f t="shared" si="31"/>
        <v>312.630094</v>
      </c>
      <c r="H362" s="19">
        <f t="shared" si="32"/>
        <v>1563.15047</v>
      </c>
    </row>
    <row r="363" spans="1:8" ht="24.75" customHeight="1">
      <c r="A363" s="2" t="s">
        <v>818</v>
      </c>
      <c r="B363" s="59" t="s">
        <v>827</v>
      </c>
      <c r="C363" s="13" t="s">
        <v>826</v>
      </c>
      <c r="D363" s="15" t="s">
        <v>17</v>
      </c>
      <c r="E363" s="19">
        <v>26</v>
      </c>
      <c r="F363" s="19">
        <v>46.31</v>
      </c>
      <c r="G363" s="19">
        <f t="shared" si="31"/>
        <v>57.040027</v>
      </c>
      <c r="H363" s="19">
        <f t="shared" si="32"/>
        <v>1483.040702</v>
      </c>
    </row>
    <row r="364" spans="1:8" ht="24.75" customHeight="1">
      <c r="A364" s="2" t="s">
        <v>819</v>
      </c>
      <c r="B364" s="59" t="s">
        <v>829</v>
      </c>
      <c r="C364" s="13" t="s">
        <v>828</v>
      </c>
      <c r="D364" s="15" t="s">
        <v>17</v>
      </c>
      <c r="E364" s="19">
        <v>18</v>
      </c>
      <c r="F364" s="19">
        <v>74.15</v>
      </c>
      <c r="G364" s="19">
        <f t="shared" si="31"/>
        <v>91.330555</v>
      </c>
      <c r="H364" s="19">
        <f t="shared" si="32"/>
        <v>1643.94999</v>
      </c>
    </row>
    <row r="365" spans="1:8" ht="24.75" customHeight="1">
      <c r="A365" s="38"/>
      <c r="B365" s="39"/>
      <c r="C365" s="40"/>
      <c r="D365" s="41"/>
      <c r="E365" s="42"/>
      <c r="F365" s="42" t="s">
        <v>776</v>
      </c>
      <c r="G365" s="42" t="s">
        <v>761</v>
      </c>
      <c r="H365" s="42">
        <f>H335</f>
        <v>121426.66922835508</v>
      </c>
    </row>
    <row r="366" spans="1:7" ht="24.75" customHeight="1">
      <c r="A366" s="2"/>
      <c r="B366" s="4"/>
      <c r="C366" s="13"/>
      <c r="D366" s="15"/>
      <c r="E366" s="19"/>
      <c r="F366" s="19"/>
      <c r="G366" s="19"/>
    </row>
    <row r="367" spans="1:8" ht="24.75" customHeight="1">
      <c r="A367" s="66" t="s">
        <v>1</v>
      </c>
      <c r="B367" s="67"/>
      <c r="C367" s="67"/>
      <c r="D367" s="67"/>
      <c r="E367" s="68"/>
      <c r="F367" s="60">
        <f>H13</f>
        <v>788060.7708108604</v>
      </c>
      <c r="G367" s="60"/>
      <c r="H367" s="60"/>
    </row>
    <row r="368" spans="1:8" ht="24.75" customHeight="1">
      <c r="A368" s="66" t="s">
        <v>776</v>
      </c>
      <c r="B368" s="67"/>
      <c r="C368" s="67"/>
      <c r="D368" s="67"/>
      <c r="E368" s="68"/>
      <c r="F368" s="60">
        <f>H335</f>
        <v>121426.66922835508</v>
      </c>
      <c r="G368" s="60"/>
      <c r="H368" s="60"/>
    </row>
    <row r="369" spans="1:8" ht="24.75" customHeight="1">
      <c r="A369" s="69" t="s">
        <v>777</v>
      </c>
      <c r="B369" s="70"/>
      <c r="C369" s="70"/>
      <c r="D369" s="70"/>
      <c r="E369" s="71"/>
      <c r="F369" s="61">
        <f>F367+F368</f>
        <v>909487.4400392155</v>
      </c>
      <c r="G369" s="62"/>
      <c r="H369" s="63"/>
    </row>
    <row r="373" spans="1:7" ht="24.75" customHeight="1">
      <c r="A373" s="57"/>
      <c r="B373" s="57"/>
      <c r="C373" s="57"/>
      <c r="D373" s="57"/>
      <c r="E373" s="57"/>
      <c r="F373" s="57"/>
      <c r="G373" s="57"/>
    </row>
    <row r="374" spans="1:8" ht="24.75" customHeight="1">
      <c r="A374" s="65" t="s">
        <v>778</v>
      </c>
      <c r="B374" s="65"/>
      <c r="C374" s="65"/>
      <c r="D374" s="65"/>
      <c r="E374" s="65"/>
      <c r="F374" s="65"/>
      <c r="G374" s="65"/>
      <c r="H374" s="65"/>
    </row>
    <row r="375" spans="1:8" ht="54.75" customHeight="1">
      <c r="A375" s="64" t="s">
        <v>830</v>
      </c>
      <c r="B375" s="64"/>
      <c r="C375" s="64"/>
      <c r="D375" s="64"/>
      <c r="E375" s="64"/>
      <c r="F375" s="64"/>
      <c r="G375" s="64"/>
      <c r="H375" s="64"/>
    </row>
  </sheetData>
  <sheetProtection/>
  <mergeCells count="8">
    <mergeCell ref="F367:H367"/>
    <mergeCell ref="F368:H368"/>
    <mergeCell ref="F369:H369"/>
    <mergeCell ref="A375:H375"/>
    <mergeCell ref="A374:H374"/>
    <mergeCell ref="A367:E367"/>
    <mergeCell ref="A368:E368"/>
    <mergeCell ref="A369:E369"/>
  </mergeCells>
  <printOptions/>
  <pageMargins left="0.590551181102362" right="0.47244094488189003" top="0.590551181102362" bottom="0.590551181102362" header="0.31496062992126" footer="0.31496062992126"/>
  <pageSetup cellComments="atEnd" errors="blank" fitToHeight="0" fitToWidth="1" horizontalDpi="600" verticalDpi="600" orientation="portrait" paperSize="9" scale="51" r:id="rId2"/>
  <headerFooter>
    <oddHeader>&amp;R&amp;8&amp;D &amp;T</oddHeader>
    <oddFooter>&amp;R&amp;8&amp;P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de Lourdes Siracuza Cappi</dc:creator>
  <cp:keywords/>
  <dc:description/>
  <cp:lastModifiedBy>usuario</cp:lastModifiedBy>
  <cp:lastPrinted>2021-09-17T16:53:03Z</cp:lastPrinted>
  <dcterms:created xsi:type="dcterms:W3CDTF">2021-08-10T21:33:54Z</dcterms:created>
  <dcterms:modified xsi:type="dcterms:W3CDTF">2021-09-20T17:42:06Z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19.2.7.0</vt:lpwstr>
  </property>
</Properties>
</file>