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ras\Licitações\Obras Processos Licitação\Reforma ROQUE RIELLO\"/>
    </mc:Choice>
  </mc:AlternateContent>
  <xr:revisionPtr revIDLastSave="0" documentId="13_ncr:1_{AC6AA124-F8C6-4C57-8D5B-8AE002755D8A}" xr6:coauthVersionLast="47" xr6:coauthVersionMax="47" xr10:uidLastSave="{00000000-0000-0000-0000-000000000000}"/>
  <bookViews>
    <workbookView xWindow="-120" yWindow="-120" windowWidth="20730" windowHeight="11160" xr2:uid="{61950F28-9054-4E14-928E-A0D4CC1E8B43}"/>
  </bookViews>
  <sheets>
    <sheet name="PLANILHA" sheetId="1" r:id="rId1"/>
    <sheet name="Cronograma" sheetId="2" r:id="rId2"/>
  </sheets>
  <definedNames>
    <definedName name="_xlnm.Print_Area" localSheetId="1">Cronograma!$A$1:$I$29</definedName>
    <definedName name="_xlnm.Print_Area" localSheetId="0">PLANILHA!$A$1:$H$79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H18" i="2" s="1"/>
  <c r="E61" i="1"/>
  <c r="G60" i="1"/>
  <c r="H60" i="1" s="1"/>
  <c r="J60" i="1"/>
  <c r="K60" i="1"/>
  <c r="J61" i="1"/>
  <c r="G61" i="1"/>
  <c r="J53" i="1"/>
  <c r="K53" i="1" s="1"/>
  <c r="G53" i="1"/>
  <c r="H53" i="1" s="1"/>
  <c r="J52" i="1"/>
  <c r="K52" i="1" s="1"/>
  <c r="G52" i="1"/>
  <c r="H52" i="1" s="1"/>
  <c r="J51" i="1"/>
  <c r="K51" i="1" s="1"/>
  <c r="G51" i="1"/>
  <c r="H51" i="1" s="1"/>
  <c r="J50" i="1"/>
  <c r="K50" i="1" s="1"/>
  <c r="G50" i="1"/>
  <c r="H50" i="1" s="1"/>
  <c r="J49" i="1"/>
  <c r="K49" i="1" s="1"/>
  <c r="G49" i="1"/>
  <c r="H49" i="1" s="1"/>
  <c r="B18" i="2"/>
  <c r="A18" i="2"/>
  <c r="E28" i="1"/>
  <c r="J28" i="1"/>
  <c r="G28" i="1"/>
  <c r="G29" i="1"/>
  <c r="J38" i="1"/>
  <c r="K38" i="1" s="1"/>
  <c r="G38" i="1"/>
  <c r="H38" i="1" s="1"/>
  <c r="J62" i="1"/>
  <c r="K62" i="1" s="1"/>
  <c r="G62" i="1"/>
  <c r="H62" i="1" s="1"/>
  <c r="B19" i="2"/>
  <c r="A19" i="2"/>
  <c r="B17" i="2"/>
  <c r="A17" i="2"/>
  <c r="B16" i="2"/>
  <c r="A16" i="2"/>
  <c r="B15" i="2"/>
  <c r="A15" i="2"/>
  <c r="B14" i="2"/>
  <c r="A14" i="2"/>
  <c r="E9" i="2"/>
  <c r="E8" i="2"/>
  <c r="B9" i="2"/>
  <c r="B8" i="2"/>
  <c r="B6" i="2"/>
  <c r="B5" i="2"/>
  <c r="A5" i="2"/>
  <c r="A4" i="2"/>
  <c r="A3" i="2"/>
  <c r="A2" i="2"/>
  <c r="A1" i="2"/>
  <c r="E63" i="1"/>
  <c r="J58" i="1"/>
  <c r="K58" i="1" s="1"/>
  <c r="G58" i="1"/>
  <c r="H58" i="1" s="1"/>
  <c r="J33" i="1"/>
  <c r="K33" i="1" s="1"/>
  <c r="G33" i="1"/>
  <c r="H33" i="1" s="1"/>
  <c r="E29" i="1"/>
  <c r="J29" i="1"/>
  <c r="J23" i="1"/>
  <c r="K23" i="1" s="1"/>
  <c r="G23" i="1"/>
  <c r="H23" i="1" s="1"/>
  <c r="J22" i="1"/>
  <c r="K22" i="1" s="1"/>
  <c r="G22" i="1"/>
  <c r="H22" i="1" s="1"/>
  <c r="J27" i="1"/>
  <c r="G27" i="1"/>
  <c r="E27" i="1"/>
  <c r="E26" i="1"/>
  <c r="J26" i="1"/>
  <c r="G26" i="1"/>
  <c r="E34" i="1"/>
  <c r="J32" i="1"/>
  <c r="K32" i="1" s="1"/>
  <c r="G32" i="1"/>
  <c r="H32" i="1" s="1"/>
  <c r="E20" i="1"/>
  <c r="J21" i="1"/>
  <c r="K21" i="1" s="1"/>
  <c r="G21" i="1"/>
  <c r="H21" i="1" s="1"/>
  <c r="E19" i="1"/>
  <c r="E18" i="1"/>
  <c r="J18" i="1"/>
  <c r="J19" i="1"/>
  <c r="J20" i="1"/>
  <c r="J24" i="1"/>
  <c r="K24" i="1" s="1"/>
  <c r="J25" i="1"/>
  <c r="K25" i="1" s="1"/>
  <c r="J34" i="1"/>
  <c r="J37" i="1"/>
  <c r="K37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56" i="1"/>
  <c r="K56" i="1" s="1"/>
  <c r="J57" i="1"/>
  <c r="K57" i="1" s="1"/>
  <c r="J59" i="1"/>
  <c r="K59" i="1" s="1"/>
  <c r="J63" i="1"/>
  <c r="G18" i="1"/>
  <c r="G19" i="1"/>
  <c r="G20" i="1"/>
  <c r="G24" i="1"/>
  <c r="H24" i="1" s="1"/>
  <c r="G25" i="1"/>
  <c r="H25" i="1" s="1"/>
  <c r="G34" i="1"/>
  <c r="G37" i="1"/>
  <c r="H37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56" i="1"/>
  <c r="H56" i="1" s="1"/>
  <c r="G57" i="1"/>
  <c r="H57" i="1" s="1"/>
  <c r="G59" i="1"/>
  <c r="H59" i="1" s="1"/>
  <c r="G63" i="1"/>
  <c r="J15" i="1"/>
  <c r="G15" i="1"/>
  <c r="E15" i="1"/>
  <c r="H61" i="1" l="1"/>
  <c r="K61" i="1"/>
  <c r="H29" i="1"/>
  <c r="K54" i="1"/>
  <c r="H54" i="1"/>
  <c r="C18" i="2" s="1"/>
  <c r="K28" i="1"/>
  <c r="H28" i="1"/>
  <c r="H63" i="1"/>
  <c r="K63" i="1"/>
  <c r="K29" i="1"/>
  <c r="K26" i="1"/>
  <c r="H46" i="1"/>
  <c r="C17" i="2" s="1"/>
  <c r="D17" i="2" s="1"/>
  <c r="H17" i="2" s="1"/>
  <c r="K46" i="1"/>
  <c r="H27" i="1"/>
  <c r="K27" i="1"/>
  <c r="H26" i="1"/>
  <c r="K34" i="1"/>
  <c r="K35" i="1" s="1"/>
  <c r="H34" i="1"/>
  <c r="H35" i="1" s="1"/>
  <c r="C16" i="2" s="1"/>
  <c r="F16" i="2" s="1"/>
  <c r="H16" i="2" s="1"/>
  <c r="H19" i="1"/>
  <c r="K15" i="1"/>
  <c r="K19" i="1"/>
  <c r="H15" i="1"/>
  <c r="H20" i="1"/>
  <c r="K20" i="1"/>
  <c r="H18" i="1"/>
  <c r="K18" i="1"/>
  <c r="H64" i="1" l="1"/>
  <c r="C19" i="2" s="1"/>
  <c r="F19" i="2" s="1"/>
  <c r="H19" i="2" s="1"/>
  <c r="K64" i="1"/>
  <c r="H16" i="1"/>
  <c r="C14" i="2" s="1"/>
  <c r="K16" i="1"/>
  <c r="K30" i="1"/>
  <c r="H30" i="1"/>
  <c r="H65" i="1" l="1"/>
  <c r="K65" i="1"/>
  <c r="C15" i="2"/>
  <c r="D14" i="2"/>
  <c r="H14" i="2" s="1"/>
  <c r="F15" i="2" l="1"/>
  <c r="F20" i="2" s="1"/>
  <c r="D15" i="2"/>
  <c r="C20" i="2"/>
  <c r="H15" i="2" l="1"/>
  <c r="H20" i="2" s="1"/>
  <c r="D20" i="2"/>
  <c r="G14" i="2" l="1"/>
  <c r="G18" i="2"/>
  <c r="E18" i="2"/>
  <c r="E19" i="2"/>
  <c r="G17" i="2"/>
  <c r="E17" i="2"/>
  <c r="E14" i="2"/>
  <c r="G16" i="2"/>
  <c r="E16" i="2"/>
  <c r="G19" i="2"/>
  <c r="G15" i="2"/>
  <c r="E15" i="2"/>
  <c r="I19" i="2" l="1"/>
  <c r="E20" i="2"/>
  <c r="I18" i="2"/>
  <c r="I14" i="2"/>
  <c r="I15" i="2"/>
  <c r="I16" i="2"/>
  <c r="I17" i="2"/>
  <c r="G20" i="2"/>
  <c r="I20" i="2" l="1"/>
</calcChain>
</file>

<file path=xl/sharedStrings.xml><?xml version="1.0" encoding="utf-8"?>
<sst xmlns="http://schemas.openxmlformats.org/spreadsheetml/2006/main" count="196" uniqueCount="143">
  <si>
    <t>Requerente: Prefeitura de Boituva SP</t>
  </si>
  <si>
    <t>Secretaria: Esportes</t>
  </si>
  <si>
    <t>Objeto: Revitalização - Roque Riello</t>
  </si>
  <si>
    <t>Item</t>
  </si>
  <si>
    <t>Descrição</t>
  </si>
  <si>
    <t>Unidade</t>
  </si>
  <si>
    <t>Quantidade</t>
  </si>
  <si>
    <t>R$ com BDI</t>
  </si>
  <si>
    <t>R$ Total</t>
  </si>
  <si>
    <t>R$ unitário</t>
  </si>
  <si>
    <t>DESONERADO</t>
  </si>
  <si>
    <t>NÃO DESONERADO</t>
  </si>
  <si>
    <t>ORÇAMENTO</t>
  </si>
  <si>
    <t>BASE:</t>
  </si>
  <si>
    <t>SINAPI 07/2021</t>
  </si>
  <si>
    <t>CDHU 182</t>
  </si>
  <si>
    <t>código</t>
  </si>
  <si>
    <t>02.08.050</t>
  </si>
  <si>
    <t>Placa em lona com impressão digital e estrutura em madeira</t>
  </si>
  <si>
    <t>m²</t>
  </si>
  <si>
    <t>1.1</t>
  </si>
  <si>
    <t>SERVIÇOS PRELIMINARES</t>
  </si>
  <si>
    <t>SUBTOTAL</t>
  </si>
  <si>
    <t>ACESSÓRIOS</t>
  </si>
  <si>
    <t>2.1</t>
  </si>
  <si>
    <t>04.14.020</t>
  </si>
  <si>
    <t>Retirada de vidro ou espelho com raspagem da massa ou retirada de baguete</t>
  </si>
  <si>
    <t>2.2</t>
  </si>
  <si>
    <t>26.01.020</t>
  </si>
  <si>
    <t>Vidro liso transparente de 3 mm</t>
  </si>
  <si>
    <t>ESQUADRIAS</t>
  </si>
  <si>
    <t>2.3</t>
  </si>
  <si>
    <t>23.09.050</t>
  </si>
  <si>
    <t>Porta lisa com batente madeira - 90 x 210 cm</t>
  </si>
  <si>
    <t>uni</t>
  </si>
  <si>
    <t>2.4</t>
  </si>
  <si>
    <t>2.5</t>
  </si>
  <si>
    <t>Fechadura de embutir com cilindro, externa, completa, acabamento padrão médio, incluso execusão de furo - fornecimento e instalação. AF 12/2019</t>
  </si>
  <si>
    <t xml:space="preserve">Remoção de portas, de forma manual, sem reaproveitamento. </t>
  </si>
  <si>
    <t>2.6</t>
  </si>
  <si>
    <t>2.7</t>
  </si>
  <si>
    <t>2.8</t>
  </si>
  <si>
    <t>2.9</t>
  </si>
  <si>
    <t>Puxador para PCD, fixado na porta - fornecimento e instalação.AF_01/2020</t>
  </si>
  <si>
    <t>3.1</t>
  </si>
  <si>
    <t>3.2</t>
  </si>
  <si>
    <t>44.03.180</t>
  </si>
  <si>
    <t>3.3</t>
  </si>
  <si>
    <t>Dispenser toalheiro em ABS, para folhas</t>
  </si>
  <si>
    <t>26.04.010</t>
  </si>
  <si>
    <t>Espelho em vidro cristal liso, espessura de 4 mm</t>
  </si>
  <si>
    <t>24.03.100</t>
  </si>
  <si>
    <t>Alçapão/tampa em chapa de ferro com porta cadeado</t>
  </si>
  <si>
    <t>34.05.320</t>
  </si>
  <si>
    <t>Portão de ferro perfilado, tipo parque</t>
  </si>
  <si>
    <t>23.09.030</t>
  </si>
  <si>
    <t>23.09.040</t>
  </si>
  <si>
    <t>Porta lisa com batente madeira - 80 x 210 cm</t>
  </si>
  <si>
    <t>Porta lisa com batente madeira - 70 x 210 cm</t>
  </si>
  <si>
    <t>2.10</t>
  </si>
  <si>
    <t>2.11</t>
  </si>
  <si>
    <t>24.02.040</t>
  </si>
  <si>
    <t>Porta/portão tipo gradil sob medida</t>
  </si>
  <si>
    <t>HIDRAULICA</t>
  </si>
  <si>
    <t>4.1</t>
  </si>
  <si>
    <t>4.2</t>
  </si>
  <si>
    <t>4.3</t>
  </si>
  <si>
    <t>44.03.510</t>
  </si>
  <si>
    <t>Torneira de parede antivandalismo, DN= 3/4´</t>
  </si>
  <si>
    <t>44.03.450</t>
  </si>
  <si>
    <t>Torneira longa sem rosca para uso geral, em latão fundido cromado</t>
  </si>
  <si>
    <t>44.20.060</t>
  </si>
  <si>
    <t>Recolocação de aparelhos sanitários, incluindo acessórios</t>
  </si>
  <si>
    <t>O.12.000.069555</t>
  </si>
  <si>
    <t>Anel borracha expansão para ligação em bacia sifonada, 100 mm (4´)</t>
  </si>
  <si>
    <t>4.4</t>
  </si>
  <si>
    <t>4.5</t>
  </si>
  <si>
    <t>4.6</t>
  </si>
  <si>
    <t>4.7</t>
  </si>
  <si>
    <t>O.12.000.069550</t>
  </si>
  <si>
    <t>Tampa plástica para bacia sanitária</t>
  </si>
  <si>
    <t>O.12.000.064504</t>
  </si>
  <si>
    <t>Sifão sanfonado universal de 1´ x 40mm e 50mm, ref. SSU e SSU40 da Astra</t>
  </si>
  <si>
    <t>E.18.000.020159</t>
  </si>
  <si>
    <t>Barra de apoio lateral para lavatório, para pessoas com mobilidade reduzida, em tubo de aço inoxidável de 1.1/4´, comprimento 25 a 30 cm</t>
  </si>
  <si>
    <t>30.01.120</t>
  </si>
  <si>
    <t>Barra de apoio reta, para pessoas com mobilidade reduzida, em tubo de aço inoxidável de 1 1/4´ x 400 mm</t>
  </si>
  <si>
    <t>Barra de apoio reta, em aço inox polido, comprimento 70cm, fixada na parede - fornecimento e instalação. AF_01/2020</t>
  </si>
  <si>
    <t>4.8</t>
  </si>
  <si>
    <t>OUTROS</t>
  </si>
  <si>
    <t>5.1</t>
  </si>
  <si>
    <t>Telhamento com telha ondulada de fibrocimento e=6mm, com recobrimento lateral de 1/4 de onda para telhado com inclinação maior que 10º, com até 2 águas, incluso içamento. AF_07/2019.</t>
  </si>
  <si>
    <t>5.2</t>
  </si>
  <si>
    <t>m</t>
  </si>
  <si>
    <t>Rufo externo/interno em chapa de aço galvanizado número 26, corte de 33cm, incluso içamento. AF_07/2019.</t>
  </si>
  <si>
    <t>5.3</t>
  </si>
  <si>
    <t>Remoção de telhas, de fibrocimento, metálica e cerâmica, de forma manual, sem reaproveitamento. AF_12/2017.</t>
  </si>
  <si>
    <t>5.4</t>
  </si>
  <si>
    <t>Revestimento cerâmico para paredes internas com placas tipo esmaltada extra de dimensões 20x20cm aplicadas em ambientes de área menor de 5m² a meia altura das paredes. AF_06/2014</t>
  </si>
  <si>
    <t>TOTAL GERAL</t>
  </si>
  <si>
    <t>5.5</t>
  </si>
  <si>
    <t>16.33.062</t>
  </si>
  <si>
    <t>Calha, rufo, afins em chapa galvanizada nº 24 - corte 1,00 m</t>
  </si>
  <si>
    <t>ITEM</t>
  </si>
  <si>
    <t>DESCRIÇÃO</t>
  </si>
  <si>
    <t>TOTAL</t>
  </si>
  <si>
    <t>R$ TOTAL ITEM</t>
  </si>
  <si>
    <t>R$</t>
  </si>
  <si>
    <t>%</t>
  </si>
  <si>
    <t>Sr. João Alfredo Marques</t>
  </si>
  <si>
    <t>Secretário de Esportes</t>
  </si>
  <si>
    <t>Elisa Harumi Nasu</t>
  </si>
  <si>
    <t>Engenheira Civil</t>
  </si>
  <si>
    <t>15 DIAS</t>
  </si>
  <si>
    <t>45 DIAS</t>
  </si>
  <si>
    <t>48.20.020</t>
  </si>
  <si>
    <t>Limpeza de caixa d´água até 1.000 litros</t>
  </si>
  <si>
    <t>44.20.310</t>
  </si>
  <si>
    <t>Filtro de pressão em ABS, para 360 l/h</t>
  </si>
  <si>
    <t>4.9</t>
  </si>
  <si>
    <t>2.12</t>
  </si>
  <si>
    <t>Gradil em ferro fixado em vão de janelas, formado por barras chatas de 25x4,8mm. AF_04/2019</t>
  </si>
  <si>
    <t>6.1</t>
  </si>
  <si>
    <t>6.2</t>
  </si>
  <si>
    <t>6.3</t>
  </si>
  <si>
    <t>6.4</t>
  </si>
  <si>
    <t>6.5</t>
  </si>
  <si>
    <t>6.6</t>
  </si>
  <si>
    <t>ELÉTRICA</t>
  </si>
  <si>
    <t>Ponto de tomada residencial incluindo tomada 10A/250V, caixa elétrica, eletroduto, cabo, rasgo, quebra e chumbamento. AF_01/2016</t>
  </si>
  <si>
    <t>Condulete de PVC, tipo X, para eletroduto de PVC soldável DN 20mm (1/2''), aparente - fornecimento e instalação. AF_11/2016</t>
  </si>
  <si>
    <t>Eletroduto rígido roscável, PVC, DN 25 mm (3/4"), para circuitos terminais, instalado em laje - fornecimento e instalação. AF_12/2015</t>
  </si>
  <si>
    <t>41.02.551</t>
  </si>
  <si>
    <t>Lâmpada LED tubular T8 com base G13, de 1850 até 2000 Im - 18 a 20W</t>
  </si>
  <si>
    <t>41.31.070</t>
  </si>
  <si>
    <t>Local: Rua Orlando Maciel de Lima, 156 - Parque Novo Mundo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</si>
  <si>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</si>
  <si>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</si>
  <si>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</si>
  <si>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</si>
  <si>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6.7</t>
  </si>
  <si>
    <t>6.8</t>
  </si>
  <si>
    <t>Luminária LED tipo calha de sobrepor com difusor prismático translúcido, 4000 K, fluxo luminoso de 1363 a 1800 lm, potência de 15 a 24 W para 2 lampadas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</si>
</sst>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164" fontId="0" fillId="0" borderId="5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0" xfId="0" applyNumberFormat="1" applyFont="1"/>
    <xf numFmtId="2" fontId="0" fillId="0" borderId="8" xfId="0" applyNumberFormat="1" applyBorder="1" applyAlignment="1">
      <alignment horizontal="center"/>
    </xf>
    <xf numFmtId="164" fontId="0" fillId="0" borderId="1" xfId="0" applyNumberFormat="1" applyBorder="1"/>
    <xf numFmtId="10" fontId="0" fillId="0" borderId="1" xfId="0" applyNumberForma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0" fontId="1" fillId="0" borderId="1" xfId="0" applyNumberFormat="1" applyFont="1" applyFill="1" applyBorder="1"/>
    <xf numFmtId="0" fontId="0" fillId="0" borderId="26" xfId="0" applyBorder="1"/>
    <xf numFmtId="2" fontId="0" fillId="0" borderId="26" xfId="0" applyNumberFormat="1" applyBorder="1"/>
    <xf numFmtId="164" fontId="0" fillId="0" borderId="28" xfId="0" applyNumberFormat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0" fontId="0" fillId="0" borderId="18" xfId="0" applyBorder="1"/>
    <xf numFmtId="164" fontId="0" fillId="0" borderId="32" xfId="0" applyNumberFormat="1" applyBorder="1"/>
    <xf numFmtId="164" fontId="1" fillId="0" borderId="20" xfId="0" applyNumberFormat="1" applyFont="1" applyBorder="1"/>
    <xf numFmtId="164" fontId="1" fillId="0" borderId="18" xfId="0" applyNumberFormat="1" applyFont="1" applyBorder="1"/>
    <xf numFmtId="164" fontId="1" fillId="0" borderId="32" xfId="0" applyNumberFormat="1" applyFont="1" applyBorder="1"/>
    <xf numFmtId="164" fontId="1" fillId="0" borderId="33" xfId="0" applyNumberFormat="1" applyFont="1" applyBorder="1"/>
    <xf numFmtId="0" fontId="0" fillId="0" borderId="25" xfId="0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164" fontId="0" fillId="0" borderId="3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0" xfId="0" applyNumberFormat="1"/>
    <xf numFmtId="10" fontId="0" fillId="0" borderId="0" xfId="0" applyNumberFormat="1"/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EA5F-4068-4766-B0B5-F9B94CBD09AB}">
  <dimension ref="A1:K79"/>
  <sheetViews>
    <sheetView tabSelected="1" workbookViewId="0">
      <selection activeCell="C63" sqref="C63"/>
    </sheetView>
  </sheetViews>
  <sheetFormatPr defaultRowHeight="15" x14ac:dyDescent="0.25"/>
  <cols>
    <col min="1" max="1" width="8.5703125" customWidth="1"/>
    <col min="2" max="2" width="17.5703125" customWidth="1"/>
    <col min="3" max="3" width="74" customWidth="1"/>
    <col min="4" max="4" width="9.140625" style="1"/>
    <col min="5" max="5" width="11.42578125" style="1" bestFit="1" customWidth="1"/>
    <col min="6" max="6" width="14.28515625" bestFit="1" customWidth="1"/>
    <col min="7" max="7" width="15.140625" style="6" customWidth="1"/>
    <col min="8" max="8" width="14.5703125" style="6" customWidth="1"/>
    <col min="9" max="9" width="13.42578125" hidden="1" customWidth="1"/>
    <col min="10" max="10" width="13.5703125" hidden="1" customWidth="1"/>
    <col min="11" max="11" width="15.7109375" hidden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4" spans="1:11" x14ac:dyDescent="0.25">
      <c r="A4" t="s">
        <v>135</v>
      </c>
    </row>
    <row r="6" spans="1:11" x14ac:dyDescent="0.25">
      <c r="A6" t="s">
        <v>13</v>
      </c>
      <c r="C6" t="s">
        <v>14</v>
      </c>
    </row>
    <row r="7" spans="1:11" x14ac:dyDescent="0.25">
      <c r="C7" t="s">
        <v>15</v>
      </c>
    </row>
    <row r="9" spans="1:11" x14ac:dyDescent="0.25">
      <c r="C9" t="s">
        <v>10</v>
      </c>
      <c r="D9" s="1">
        <v>22.47</v>
      </c>
    </row>
    <row r="10" spans="1:11" hidden="1" x14ac:dyDescent="0.25">
      <c r="C10" t="s">
        <v>11</v>
      </c>
      <c r="D10" s="1">
        <v>28.82</v>
      </c>
    </row>
    <row r="11" spans="1:11" ht="15.75" thickBot="1" x14ac:dyDescent="0.3"/>
    <row r="12" spans="1:11" s="19" customFormat="1" ht="15.75" thickBot="1" x14ac:dyDescent="0.3">
      <c r="A12" s="81" t="s">
        <v>12</v>
      </c>
      <c r="B12" s="78"/>
      <c r="C12" s="79"/>
      <c r="D12" s="79"/>
      <c r="E12" s="82"/>
      <c r="F12" s="81" t="s">
        <v>10</v>
      </c>
      <c r="G12" s="79"/>
      <c r="H12" s="80"/>
      <c r="I12" s="78" t="s">
        <v>11</v>
      </c>
      <c r="J12" s="79"/>
      <c r="K12" s="80"/>
    </row>
    <row r="13" spans="1:11" x14ac:dyDescent="0.25">
      <c r="A13" s="11" t="s">
        <v>3</v>
      </c>
      <c r="B13" s="12" t="s">
        <v>16</v>
      </c>
      <c r="C13" s="13" t="s">
        <v>4</v>
      </c>
      <c r="D13" s="14" t="s">
        <v>5</v>
      </c>
      <c r="E13" s="15" t="s">
        <v>6</v>
      </c>
      <c r="F13" s="11" t="s">
        <v>9</v>
      </c>
      <c r="G13" s="16" t="s">
        <v>7</v>
      </c>
      <c r="H13" s="17" t="s">
        <v>8</v>
      </c>
      <c r="I13" s="12" t="s">
        <v>9</v>
      </c>
      <c r="J13" s="14" t="s">
        <v>7</v>
      </c>
      <c r="K13" s="18" t="s">
        <v>8</v>
      </c>
    </row>
    <row r="14" spans="1:11" s="19" customFormat="1" x14ac:dyDescent="0.25">
      <c r="A14" s="20">
        <v>1</v>
      </c>
      <c r="B14" s="21"/>
      <c r="C14" s="22" t="s">
        <v>21</v>
      </c>
      <c r="D14" s="23"/>
      <c r="E14" s="24"/>
      <c r="F14" s="20"/>
      <c r="G14" s="25"/>
      <c r="H14" s="26"/>
      <c r="I14" s="21"/>
      <c r="J14" s="23"/>
      <c r="K14" s="27"/>
    </row>
    <row r="15" spans="1:11" x14ac:dyDescent="0.25">
      <c r="A15" s="3" t="s">
        <v>20</v>
      </c>
      <c r="B15" s="4" t="s">
        <v>17</v>
      </c>
      <c r="C15" s="2" t="s">
        <v>18</v>
      </c>
      <c r="D15" s="5" t="s">
        <v>19</v>
      </c>
      <c r="E15" s="43">
        <f>2*3</f>
        <v>6</v>
      </c>
      <c r="F15" s="7">
        <v>145.47</v>
      </c>
      <c r="G15" s="8">
        <f>(F15*D$9/100)+F15</f>
        <v>178.15710899999999</v>
      </c>
      <c r="H15" s="9">
        <f>G15*E15</f>
        <v>1068.9426539999999</v>
      </c>
      <c r="I15" s="10">
        <v>151.33000000000001</v>
      </c>
      <c r="J15" s="8">
        <f>(I15*D$10/100)+I15</f>
        <v>194.94330600000001</v>
      </c>
      <c r="K15" s="9">
        <f>J15*E15</f>
        <v>1169.659836</v>
      </c>
    </row>
    <row r="16" spans="1:11" x14ac:dyDescent="0.25">
      <c r="A16" s="83" t="s">
        <v>22</v>
      </c>
      <c r="B16" s="84"/>
      <c r="C16" s="84"/>
      <c r="D16" s="84"/>
      <c r="E16" s="85"/>
      <c r="F16" s="7"/>
      <c r="G16" s="8"/>
      <c r="H16" s="35">
        <f>SUM(H15)</f>
        <v>1068.9426539999999</v>
      </c>
      <c r="I16" s="10"/>
      <c r="J16" s="8"/>
      <c r="K16" s="35">
        <f>SUM(K15)</f>
        <v>1169.659836</v>
      </c>
    </row>
    <row r="17" spans="1:11" s="19" customFormat="1" x14ac:dyDescent="0.25">
      <c r="A17" s="28">
        <v>2</v>
      </c>
      <c r="B17" s="29"/>
      <c r="C17" s="30" t="s">
        <v>30</v>
      </c>
      <c r="D17" s="31"/>
      <c r="E17" s="32"/>
      <c r="F17" s="33"/>
      <c r="G17" s="34"/>
      <c r="H17" s="35"/>
      <c r="I17" s="36"/>
      <c r="J17" s="34"/>
      <c r="K17" s="35"/>
    </row>
    <row r="18" spans="1:11" x14ac:dyDescent="0.25">
      <c r="A18" s="3" t="s">
        <v>24</v>
      </c>
      <c r="B18" s="4" t="s">
        <v>25</v>
      </c>
      <c r="C18" s="2" t="s">
        <v>26</v>
      </c>
      <c r="D18" s="5" t="s">
        <v>19</v>
      </c>
      <c r="E18" s="43">
        <f>(4*0.5*0.15)+(0.3*0.25)+(0.5*0.6)</f>
        <v>0.67500000000000004</v>
      </c>
      <c r="F18" s="7">
        <v>10.94</v>
      </c>
      <c r="G18" s="8">
        <f t="shared" ref="G18:G63" si="0">(F18*D$9/100)+F18</f>
        <v>13.398218</v>
      </c>
      <c r="H18" s="9">
        <f t="shared" ref="H18:H63" si="1">G18*E18</f>
        <v>9.0437971500000014</v>
      </c>
      <c r="I18" s="10">
        <v>12.62</v>
      </c>
      <c r="J18" s="8">
        <f t="shared" ref="J18:J63" si="2">(I18*D$10/100)+I18</f>
        <v>16.257083999999999</v>
      </c>
      <c r="K18" s="9">
        <f t="shared" ref="K18:K63" si="3">J18*E18</f>
        <v>10.973531700000001</v>
      </c>
    </row>
    <row r="19" spans="1:11" x14ac:dyDescent="0.25">
      <c r="A19" s="3" t="s">
        <v>27</v>
      </c>
      <c r="B19" s="4" t="s">
        <v>28</v>
      </c>
      <c r="C19" s="2" t="s">
        <v>29</v>
      </c>
      <c r="D19" s="5" t="s">
        <v>19</v>
      </c>
      <c r="E19" s="43">
        <f>(4*0.5*0.15)+(0.3*0.25)+(0.5*0.6)</f>
        <v>0.67500000000000004</v>
      </c>
      <c r="F19" s="7">
        <v>98.55</v>
      </c>
      <c r="G19" s="8">
        <f t="shared" si="0"/>
        <v>120.69418499999999</v>
      </c>
      <c r="H19" s="9">
        <f t="shared" si="1"/>
        <v>81.468574875000002</v>
      </c>
      <c r="I19" s="10">
        <v>101.92</v>
      </c>
      <c r="J19" s="8">
        <f t="shared" si="2"/>
        <v>131.29334399999999</v>
      </c>
      <c r="K19" s="9">
        <f t="shared" si="3"/>
        <v>88.623007200000004</v>
      </c>
    </row>
    <row r="20" spans="1:11" x14ac:dyDescent="0.25">
      <c r="A20" s="3" t="s">
        <v>31</v>
      </c>
      <c r="B20" s="4">
        <v>97644</v>
      </c>
      <c r="C20" s="2" t="s">
        <v>38</v>
      </c>
      <c r="D20" s="5" t="s">
        <v>19</v>
      </c>
      <c r="E20" s="43">
        <f>(2*0.9*2.1)+(0.8*2.1)</f>
        <v>5.4600000000000009</v>
      </c>
      <c r="F20" s="7">
        <v>8.0500000000000007</v>
      </c>
      <c r="G20" s="8">
        <f t="shared" si="0"/>
        <v>9.8588350000000009</v>
      </c>
      <c r="H20" s="9">
        <f t="shared" si="1"/>
        <v>53.829239100000017</v>
      </c>
      <c r="I20" s="10">
        <v>8.99</v>
      </c>
      <c r="J20" s="8">
        <f t="shared" si="2"/>
        <v>11.580918</v>
      </c>
      <c r="K20" s="9">
        <f t="shared" si="3"/>
        <v>63.231812280000014</v>
      </c>
    </row>
    <row r="21" spans="1:11" x14ac:dyDescent="0.25">
      <c r="A21" s="3" t="s">
        <v>35</v>
      </c>
      <c r="B21" s="4" t="s">
        <v>32</v>
      </c>
      <c r="C21" s="2" t="s">
        <v>33</v>
      </c>
      <c r="D21" s="5" t="s">
        <v>34</v>
      </c>
      <c r="E21" s="43">
        <v>2</v>
      </c>
      <c r="F21" s="7">
        <v>460.72</v>
      </c>
      <c r="G21" s="8">
        <f t="shared" ref="G21:G23" si="4">(F21*D$9/100)+F21</f>
        <v>564.24378400000001</v>
      </c>
      <c r="H21" s="9">
        <f t="shared" ref="H21:H23" si="5">G21*E21</f>
        <v>1128.487568</v>
      </c>
      <c r="I21" s="10">
        <v>474.59</v>
      </c>
      <c r="J21" s="8">
        <f t="shared" ref="J21:J23" si="6">(I21*D$10/100)+I21</f>
        <v>611.36683799999992</v>
      </c>
      <c r="K21" s="9">
        <f t="shared" ref="K21:K23" si="7">J21*E21</f>
        <v>1222.7336759999998</v>
      </c>
    </row>
    <row r="22" spans="1:11" x14ac:dyDescent="0.25">
      <c r="A22" s="3" t="s">
        <v>36</v>
      </c>
      <c r="B22" s="4" t="s">
        <v>56</v>
      </c>
      <c r="C22" s="2" t="s">
        <v>57</v>
      </c>
      <c r="D22" s="5" t="s">
        <v>34</v>
      </c>
      <c r="E22" s="43">
        <v>1</v>
      </c>
      <c r="F22" s="7">
        <v>444.77</v>
      </c>
      <c r="G22" s="8">
        <f t="shared" si="4"/>
        <v>544.70981899999992</v>
      </c>
      <c r="H22" s="9">
        <f t="shared" si="5"/>
        <v>544.70981899999992</v>
      </c>
      <c r="I22" s="10">
        <v>458.64</v>
      </c>
      <c r="J22" s="8">
        <f t="shared" si="6"/>
        <v>590.82004800000004</v>
      </c>
      <c r="K22" s="9">
        <f t="shared" si="7"/>
        <v>590.82004800000004</v>
      </c>
    </row>
    <row r="23" spans="1:11" x14ac:dyDescent="0.25">
      <c r="A23" s="3" t="s">
        <v>39</v>
      </c>
      <c r="B23" s="4" t="s">
        <v>55</v>
      </c>
      <c r="C23" s="2" t="s">
        <v>58</v>
      </c>
      <c r="D23" s="5" t="s">
        <v>34</v>
      </c>
      <c r="E23" s="43">
        <v>1</v>
      </c>
      <c r="F23" s="7">
        <v>438.01</v>
      </c>
      <c r="G23" s="8">
        <f t="shared" si="4"/>
        <v>536.43084699999997</v>
      </c>
      <c r="H23" s="9">
        <f t="shared" si="5"/>
        <v>536.43084699999997</v>
      </c>
      <c r="I23" s="10">
        <v>451.88</v>
      </c>
      <c r="J23" s="8">
        <f t="shared" si="6"/>
        <v>582.11181599999998</v>
      </c>
      <c r="K23" s="9">
        <f t="shared" si="7"/>
        <v>582.11181599999998</v>
      </c>
    </row>
    <row r="24" spans="1:11" ht="30" x14ac:dyDescent="0.25">
      <c r="A24" s="3" t="s">
        <v>40</v>
      </c>
      <c r="B24" s="4">
        <v>90830</v>
      </c>
      <c r="C24" s="37" t="s">
        <v>37</v>
      </c>
      <c r="D24" s="5" t="s">
        <v>34</v>
      </c>
      <c r="E24" s="43">
        <v>4</v>
      </c>
      <c r="F24" s="7">
        <v>185.12</v>
      </c>
      <c r="G24" s="8">
        <f t="shared" si="0"/>
        <v>226.716464</v>
      </c>
      <c r="H24" s="9">
        <f t="shared" si="1"/>
        <v>906.86585600000001</v>
      </c>
      <c r="I24" s="10">
        <v>188.94</v>
      </c>
      <c r="J24" s="8">
        <f t="shared" si="2"/>
        <v>243.39250799999999</v>
      </c>
      <c r="K24" s="9">
        <f t="shared" si="3"/>
        <v>973.57003199999997</v>
      </c>
    </row>
    <row r="25" spans="1:11" x14ac:dyDescent="0.25">
      <c r="A25" s="3" t="s">
        <v>41</v>
      </c>
      <c r="B25" s="4">
        <v>100874</v>
      </c>
      <c r="C25" s="37" t="s">
        <v>43</v>
      </c>
      <c r="D25" s="5" t="s">
        <v>34</v>
      </c>
      <c r="E25" s="43">
        <v>2</v>
      </c>
      <c r="F25" s="7">
        <v>239.24</v>
      </c>
      <c r="G25" s="8">
        <f t="shared" si="0"/>
        <v>292.99722800000001</v>
      </c>
      <c r="H25" s="9">
        <f t="shared" si="1"/>
        <v>585.99445600000001</v>
      </c>
      <c r="I25" s="10">
        <v>242.54</v>
      </c>
      <c r="J25" s="8">
        <f t="shared" si="2"/>
        <v>312.44002799999998</v>
      </c>
      <c r="K25" s="9">
        <f t="shared" si="3"/>
        <v>624.88005599999997</v>
      </c>
    </row>
    <row r="26" spans="1:11" x14ac:dyDescent="0.25">
      <c r="A26" s="3" t="s">
        <v>42</v>
      </c>
      <c r="B26" s="4" t="s">
        <v>51</v>
      </c>
      <c r="C26" s="37" t="s">
        <v>52</v>
      </c>
      <c r="D26" s="5" t="s">
        <v>19</v>
      </c>
      <c r="E26" s="43">
        <f>(0.6*0.6)+(0.55*0.45)</f>
        <v>0.60750000000000004</v>
      </c>
      <c r="F26" s="7">
        <v>1370.18</v>
      </c>
      <c r="G26" s="8">
        <f t="shared" si="0"/>
        <v>1678.059446</v>
      </c>
      <c r="H26" s="9">
        <f t="shared" si="1"/>
        <v>1019.4211134450001</v>
      </c>
      <c r="I26" s="10">
        <v>1380.08</v>
      </c>
      <c r="J26" s="8">
        <f t="shared" si="2"/>
        <v>1777.8190559999998</v>
      </c>
      <c r="K26" s="9">
        <f t="shared" si="3"/>
        <v>1080.0250765199999</v>
      </c>
    </row>
    <row r="27" spans="1:11" x14ac:dyDescent="0.25">
      <c r="A27" s="3" t="s">
        <v>59</v>
      </c>
      <c r="B27" s="4" t="s">
        <v>53</v>
      </c>
      <c r="C27" s="37" t="s">
        <v>54</v>
      </c>
      <c r="D27" s="5" t="s">
        <v>19</v>
      </c>
      <c r="E27" s="43">
        <f>0.6*0.65</f>
        <v>0.39</v>
      </c>
      <c r="F27" s="7">
        <v>670.09</v>
      </c>
      <c r="G27" s="8">
        <f t="shared" si="0"/>
        <v>820.659223</v>
      </c>
      <c r="H27" s="9">
        <f t="shared" si="1"/>
        <v>320.05709697000003</v>
      </c>
      <c r="I27" s="10">
        <v>673.86</v>
      </c>
      <c r="J27" s="8">
        <f t="shared" si="2"/>
        <v>868.06645200000003</v>
      </c>
      <c r="K27" s="9">
        <f t="shared" si="3"/>
        <v>338.54591628000003</v>
      </c>
    </row>
    <row r="28" spans="1:11" ht="30" x14ac:dyDescent="0.25">
      <c r="A28" s="3" t="s">
        <v>60</v>
      </c>
      <c r="B28" s="4">
        <v>99861</v>
      </c>
      <c r="C28" s="37" t="s">
        <v>121</v>
      </c>
      <c r="D28" s="5" t="s">
        <v>19</v>
      </c>
      <c r="E28" s="43">
        <f>(1.5*2*2)+(0.6*0.8*5)</f>
        <v>8.4</v>
      </c>
      <c r="F28" s="7">
        <v>593.30999999999995</v>
      </c>
      <c r="G28" s="8">
        <f t="shared" ref="G28:G29" si="8">(F28*D$9/100)+F28</f>
        <v>726.62675699999988</v>
      </c>
      <c r="H28" s="9">
        <f t="shared" ref="H28:H29" si="9">G28*E28</f>
        <v>6103.6647587999996</v>
      </c>
      <c r="I28" s="10">
        <v>630.42999999999995</v>
      </c>
      <c r="J28" s="8">
        <f t="shared" ref="J28" si="10">(I28*D$10/100)+I28</f>
        <v>812.11992599999996</v>
      </c>
      <c r="K28" s="9">
        <f t="shared" ref="K28" si="11">J28*E28</f>
        <v>6821.8073783999998</v>
      </c>
    </row>
    <row r="29" spans="1:11" x14ac:dyDescent="0.25">
      <c r="A29" s="3" t="s">
        <v>120</v>
      </c>
      <c r="B29" s="4" t="s">
        <v>61</v>
      </c>
      <c r="C29" s="37" t="s">
        <v>62</v>
      </c>
      <c r="D29" s="5" t="s">
        <v>19</v>
      </c>
      <c r="E29" s="43">
        <f>(0.7*2.1)+(0.8*2.1)</f>
        <v>3.1500000000000004</v>
      </c>
      <c r="F29" s="7">
        <v>881.51</v>
      </c>
      <c r="G29" s="8">
        <f t="shared" si="8"/>
        <v>1079.5852970000001</v>
      </c>
      <c r="H29" s="9">
        <f t="shared" si="9"/>
        <v>3400.6936855500007</v>
      </c>
      <c r="I29" s="10">
        <v>890.92</v>
      </c>
      <c r="J29" s="8">
        <f t="shared" si="2"/>
        <v>1147.6831440000001</v>
      </c>
      <c r="K29" s="9">
        <f t="shared" si="3"/>
        <v>3615.2019036000006</v>
      </c>
    </row>
    <row r="30" spans="1:11" x14ac:dyDescent="0.25">
      <c r="A30" s="83" t="s">
        <v>22</v>
      </c>
      <c r="B30" s="84"/>
      <c r="C30" s="84"/>
      <c r="D30" s="84"/>
      <c r="E30" s="85"/>
      <c r="F30" s="7"/>
      <c r="G30" s="8"/>
      <c r="H30" s="35">
        <f>SUM(H18:H29)</f>
        <v>14690.66681189</v>
      </c>
      <c r="I30" s="10"/>
      <c r="J30" s="8"/>
      <c r="K30" s="35">
        <f>SUM(K18:K29)</f>
        <v>16012.52425398</v>
      </c>
    </row>
    <row r="31" spans="1:11" s="19" customFormat="1" x14ac:dyDescent="0.25">
      <c r="A31" s="28">
        <v>3</v>
      </c>
      <c r="B31" s="29"/>
      <c r="C31" s="30" t="s">
        <v>23</v>
      </c>
      <c r="D31" s="31"/>
      <c r="E31" s="32"/>
      <c r="F31" s="33"/>
      <c r="G31" s="34"/>
      <c r="H31" s="35"/>
      <c r="I31" s="36"/>
      <c r="J31" s="34"/>
      <c r="K31" s="35"/>
    </row>
    <row r="32" spans="1:11" x14ac:dyDescent="0.25">
      <c r="A32" s="3" t="s">
        <v>44</v>
      </c>
      <c r="B32" s="4" t="s">
        <v>46</v>
      </c>
      <c r="C32" s="2" t="s">
        <v>48</v>
      </c>
      <c r="D32" s="5" t="s">
        <v>34</v>
      </c>
      <c r="E32" s="43">
        <v>2</v>
      </c>
      <c r="F32" s="7">
        <v>56.15</v>
      </c>
      <c r="G32" s="8">
        <f t="shared" ref="G32" si="12">(F32*D$9/100)+F32</f>
        <v>68.766904999999994</v>
      </c>
      <c r="H32" s="9">
        <f t="shared" ref="H32" si="13">G32*E32</f>
        <v>137.53380999999999</v>
      </c>
      <c r="I32" s="10">
        <v>56.83</v>
      </c>
      <c r="J32" s="8">
        <f t="shared" ref="J32" si="14">(I32*D$10/100)+I32</f>
        <v>73.208405999999997</v>
      </c>
      <c r="K32" s="9">
        <f t="shared" ref="K32" si="15">J32*E32</f>
        <v>146.41681199999999</v>
      </c>
    </row>
    <row r="33" spans="1:11" x14ac:dyDescent="0.25">
      <c r="A33" s="3" t="s">
        <v>45</v>
      </c>
      <c r="B33" s="4" t="s">
        <v>79</v>
      </c>
      <c r="C33" s="2" t="s">
        <v>80</v>
      </c>
      <c r="D33" s="5" t="s">
        <v>34</v>
      </c>
      <c r="E33" s="43">
        <v>2</v>
      </c>
      <c r="F33" s="7">
        <v>31.75</v>
      </c>
      <c r="G33" s="8">
        <f t="shared" ref="G33" si="16">(F33*D$9/100)+F33</f>
        <v>38.884225000000001</v>
      </c>
      <c r="H33" s="9">
        <f t="shared" ref="H33" si="17">G33*E33</f>
        <v>77.768450000000001</v>
      </c>
      <c r="I33" s="10">
        <v>31.75</v>
      </c>
      <c r="J33" s="8">
        <f t="shared" ref="J33" si="18">(I33*D$10/100)+I33</f>
        <v>40.900350000000003</v>
      </c>
      <c r="K33" s="9">
        <f t="shared" ref="K33" si="19">J33*E33</f>
        <v>81.800700000000006</v>
      </c>
    </row>
    <row r="34" spans="1:11" x14ac:dyDescent="0.25">
      <c r="A34" s="3" t="s">
        <v>47</v>
      </c>
      <c r="B34" s="4" t="s">
        <v>49</v>
      </c>
      <c r="C34" s="2" t="s">
        <v>50</v>
      </c>
      <c r="D34" s="5" t="s">
        <v>19</v>
      </c>
      <c r="E34" s="43">
        <f>(0.5*0.7)*2</f>
        <v>0.7</v>
      </c>
      <c r="F34" s="7">
        <v>56.15</v>
      </c>
      <c r="G34" s="8">
        <f t="shared" si="0"/>
        <v>68.766904999999994</v>
      </c>
      <c r="H34" s="9">
        <f t="shared" si="1"/>
        <v>48.136833499999995</v>
      </c>
      <c r="I34" s="10">
        <v>56.83</v>
      </c>
      <c r="J34" s="8">
        <f t="shared" si="2"/>
        <v>73.208405999999997</v>
      </c>
      <c r="K34" s="9">
        <f t="shared" si="3"/>
        <v>51.245884199999992</v>
      </c>
    </row>
    <row r="35" spans="1:11" x14ac:dyDescent="0.25">
      <c r="A35" s="83" t="s">
        <v>22</v>
      </c>
      <c r="B35" s="84"/>
      <c r="C35" s="84"/>
      <c r="D35" s="84"/>
      <c r="E35" s="85"/>
      <c r="F35" s="7"/>
      <c r="G35" s="8"/>
      <c r="H35" s="35">
        <f>SUM(H32:H34)</f>
        <v>263.43909350000001</v>
      </c>
      <c r="I35" s="10"/>
      <c r="J35" s="8"/>
      <c r="K35" s="35">
        <f>SUM(K32:K34)</f>
        <v>279.46339619999998</v>
      </c>
    </row>
    <row r="36" spans="1:11" s="19" customFormat="1" x14ac:dyDescent="0.25">
      <c r="A36" s="28">
        <v>4</v>
      </c>
      <c r="B36" s="29"/>
      <c r="C36" s="30" t="s">
        <v>63</v>
      </c>
      <c r="D36" s="31"/>
      <c r="E36" s="32"/>
      <c r="F36" s="33"/>
      <c r="G36" s="38"/>
      <c r="H36" s="39"/>
      <c r="I36" s="40"/>
      <c r="J36" s="38"/>
      <c r="K36" s="39"/>
    </row>
    <row r="37" spans="1:11" x14ac:dyDescent="0.25">
      <c r="A37" s="3" t="s">
        <v>64</v>
      </c>
      <c r="B37" s="4" t="s">
        <v>67</v>
      </c>
      <c r="C37" s="2" t="s">
        <v>68</v>
      </c>
      <c r="D37" s="5" t="s">
        <v>34</v>
      </c>
      <c r="E37" s="43">
        <v>1</v>
      </c>
      <c r="F37" s="7">
        <v>371.18</v>
      </c>
      <c r="G37" s="8">
        <f t="shared" si="0"/>
        <v>454.58414600000003</v>
      </c>
      <c r="H37" s="9">
        <f t="shared" si="1"/>
        <v>454.58414600000003</v>
      </c>
      <c r="I37" s="10">
        <v>375.66</v>
      </c>
      <c r="J37" s="8">
        <f t="shared" si="2"/>
        <v>483.92521200000004</v>
      </c>
      <c r="K37" s="9">
        <f t="shared" si="3"/>
        <v>483.92521200000004</v>
      </c>
    </row>
    <row r="38" spans="1:11" x14ac:dyDescent="0.25">
      <c r="A38" s="3" t="s">
        <v>65</v>
      </c>
      <c r="B38" s="4" t="s">
        <v>117</v>
      </c>
      <c r="C38" s="2" t="s">
        <v>118</v>
      </c>
      <c r="D38" s="5" t="s">
        <v>34</v>
      </c>
      <c r="E38" s="43">
        <v>1</v>
      </c>
      <c r="F38" s="7">
        <v>320.64999999999998</v>
      </c>
      <c r="G38" s="8">
        <f t="shared" ref="G38" si="20">(F38*D$9/100)+F38</f>
        <v>392.70005499999996</v>
      </c>
      <c r="H38" s="9">
        <f t="shared" ref="H38" si="21">G38*E38</f>
        <v>392.70005499999996</v>
      </c>
      <c r="I38" s="10">
        <v>324.56</v>
      </c>
      <c r="J38" s="8">
        <f t="shared" ref="J38" si="22">(I38*D$10/100)+I38</f>
        <v>418.09819199999998</v>
      </c>
      <c r="K38" s="9">
        <f t="shared" ref="K38" si="23">J38*E38</f>
        <v>418.09819199999998</v>
      </c>
    </row>
    <row r="39" spans="1:11" x14ac:dyDescent="0.25">
      <c r="A39" s="3" t="s">
        <v>66</v>
      </c>
      <c r="B39" s="4" t="s">
        <v>69</v>
      </c>
      <c r="C39" s="2" t="s">
        <v>70</v>
      </c>
      <c r="D39" s="5" t="s">
        <v>34</v>
      </c>
      <c r="E39" s="43">
        <v>1</v>
      </c>
      <c r="F39" s="7">
        <v>59.37</v>
      </c>
      <c r="G39" s="8">
        <f t="shared" si="0"/>
        <v>72.710438999999994</v>
      </c>
      <c r="H39" s="9">
        <f t="shared" si="1"/>
        <v>72.710438999999994</v>
      </c>
      <c r="I39" s="10">
        <v>61.33</v>
      </c>
      <c r="J39" s="8">
        <f t="shared" si="2"/>
        <v>79.00530599999999</v>
      </c>
      <c r="K39" s="9">
        <f t="shared" si="3"/>
        <v>79.00530599999999</v>
      </c>
    </row>
    <row r="40" spans="1:11" x14ac:dyDescent="0.25">
      <c r="A40" s="3" t="s">
        <v>75</v>
      </c>
      <c r="B40" s="4" t="s">
        <v>71</v>
      </c>
      <c r="C40" s="2" t="s">
        <v>72</v>
      </c>
      <c r="D40" s="5" t="s">
        <v>34</v>
      </c>
      <c r="E40" s="43">
        <v>4</v>
      </c>
      <c r="F40" s="7">
        <v>51.66</v>
      </c>
      <c r="G40" s="8">
        <f t="shared" si="0"/>
        <v>63.268001999999996</v>
      </c>
      <c r="H40" s="9">
        <f t="shared" si="1"/>
        <v>253.07200799999998</v>
      </c>
      <c r="I40" s="10">
        <v>59.49</v>
      </c>
      <c r="J40" s="8">
        <f t="shared" si="2"/>
        <v>76.635018000000002</v>
      </c>
      <c r="K40" s="9">
        <f t="shared" si="3"/>
        <v>306.54007200000001</v>
      </c>
    </row>
    <row r="41" spans="1:11" x14ac:dyDescent="0.25">
      <c r="A41" s="3" t="s">
        <v>76</v>
      </c>
      <c r="B41" s="4" t="s">
        <v>73</v>
      </c>
      <c r="C41" s="37" t="s">
        <v>74</v>
      </c>
      <c r="D41" s="5" t="s">
        <v>34</v>
      </c>
      <c r="E41" s="43">
        <v>2</v>
      </c>
      <c r="F41" s="7">
        <v>17.22</v>
      </c>
      <c r="G41" s="8">
        <f t="shared" si="0"/>
        <v>21.089333999999997</v>
      </c>
      <c r="H41" s="9">
        <f t="shared" si="1"/>
        <v>42.178667999999995</v>
      </c>
      <c r="I41" s="10">
        <v>17.22</v>
      </c>
      <c r="J41" s="8">
        <f t="shared" si="2"/>
        <v>22.182803999999997</v>
      </c>
      <c r="K41" s="9">
        <f t="shared" si="3"/>
        <v>44.365607999999995</v>
      </c>
    </row>
    <row r="42" spans="1:11" x14ac:dyDescent="0.25">
      <c r="A42" s="3" t="s">
        <v>77</v>
      </c>
      <c r="B42" s="4" t="s">
        <v>81</v>
      </c>
      <c r="C42" s="2" t="s">
        <v>82</v>
      </c>
      <c r="D42" s="5" t="s">
        <v>34</v>
      </c>
      <c r="E42" s="43">
        <v>2</v>
      </c>
      <c r="F42" s="7">
        <v>15.08</v>
      </c>
      <c r="G42" s="8">
        <f t="shared" si="0"/>
        <v>18.468475999999999</v>
      </c>
      <c r="H42" s="9">
        <f t="shared" si="1"/>
        <v>36.936951999999998</v>
      </c>
      <c r="I42" s="10">
        <v>15.08</v>
      </c>
      <c r="J42" s="8">
        <f t="shared" si="2"/>
        <v>19.426055999999999</v>
      </c>
      <c r="K42" s="9">
        <f t="shared" si="3"/>
        <v>38.852111999999998</v>
      </c>
    </row>
    <row r="43" spans="1:11" ht="30" x14ac:dyDescent="0.25">
      <c r="A43" s="3" t="s">
        <v>78</v>
      </c>
      <c r="B43" s="4" t="s">
        <v>83</v>
      </c>
      <c r="C43" s="37" t="s">
        <v>84</v>
      </c>
      <c r="D43" s="5" t="s">
        <v>34</v>
      </c>
      <c r="E43" s="43">
        <v>2</v>
      </c>
      <c r="F43" s="7">
        <v>175.52</v>
      </c>
      <c r="G43" s="8">
        <f t="shared" si="0"/>
        <v>214.95934400000002</v>
      </c>
      <c r="H43" s="9">
        <f t="shared" si="1"/>
        <v>429.91868800000003</v>
      </c>
      <c r="I43" s="10">
        <v>175.52</v>
      </c>
      <c r="J43" s="8">
        <f t="shared" si="2"/>
        <v>226.10486400000002</v>
      </c>
      <c r="K43" s="9">
        <f t="shared" si="3"/>
        <v>452.20972800000004</v>
      </c>
    </row>
    <row r="44" spans="1:11" ht="30" x14ac:dyDescent="0.25">
      <c r="A44" s="3" t="s">
        <v>88</v>
      </c>
      <c r="B44" s="4" t="s">
        <v>85</v>
      </c>
      <c r="C44" s="37" t="s">
        <v>86</v>
      </c>
      <c r="D44" s="5" t="s">
        <v>34</v>
      </c>
      <c r="E44" s="43">
        <v>2</v>
      </c>
      <c r="F44" s="7">
        <v>146.01</v>
      </c>
      <c r="G44" s="8">
        <f t="shared" si="0"/>
        <v>178.81844699999999</v>
      </c>
      <c r="H44" s="9">
        <f t="shared" si="1"/>
        <v>357.63689399999998</v>
      </c>
      <c r="I44" s="10">
        <v>147.5</v>
      </c>
      <c r="J44" s="8">
        <f t="shared" si="2"/>
        <v>190.0095</v>
      </c>
      <c r="K44" s="9">
        <f t="shared" si="3"/>
        <v>380.01900000000001</v>
      </c>
    </row>
    <row r="45" spans="1:11" ht="30" x14ac:dyDescent="0.25">
      <c r="A45" s="3" t="s">
        <v>119</v>
      </c>
      <c r="B45" s="4">
        <v>100867</v>
      </c>
      <c r="C45" s="37" t="s">
        <v>87</v>
      </c>
      <c r="D45" s="5" t="s">
        <v>34</v>
      </c>
      <c r="E45" s="43">
        <v>2</v>
      </c>
      <c r="F45" s="7">
        <v>255.34</v>
      </c>
      <c r="G45" s="8">
        <f t="shared" si="0"/>
        <v>312.71489800000001</v>
      </c>
      <c r="H45" s="9">
        <f t="shared" si="1"/>
        <v>625.42979600000001</v>
      </c>
      <c r="I45" s="10">
        <v>258.64</v>
      </c>
      <c r="J45" s="8">
        <f t="shared" si="2"/>
        <v>333.180048</v>
      </c>
      <c r="K45" s="9">
        <f t="shared" si="3"/>
        <v>666.360096</v>
      </c>
    </row>
    <row r="46" spans="1:11" x14ac:dyDescent="0.25">
      <c r="A46" s="83" t="s">
        <v>22</v>
      </c>
      <c r="B46" s="84"/>
      <c r="C46" s="84"/>
      <c r="D46" s="84"/>
      <c r="E46" s="85"/>
      <c r="F46" s="7"/>
      <c r="G46" s="8"/>
      <c r="H46" s="35">
        <f>SUM(H37:H45)</f>
        <v>2665.1676459999999</v>
      </c>
      <c r="I46" s="10"/>
      <c r="J46" s="8"/>
      <c r="K46" s="35">
        <f>SUM(K37:K45)</f>
        <v>2869.3753259999999</v>
      </c>
    </row>
    <row r="47" spans="1:11" x14ac:dyDescent="0.25">
      <c r="A47" s="72"/>
      <c r="B47" s="73"/>
      <c r="C47" s="73"/>
      <c r="D47" s="73"/>
      <c r="E47" s="73"/>
      <c r="F47" s="7"/>
      <c r="G47" s="8"/>
      <c r="H47" s="35"/>
      <c r="I47" s="10"/>
      <c r="J47" s="8"/>
      <c r="K47" s="35"/>
    </row>
    <row r="48" spans="1:11" s="19" customFormat="1" x14ac:dyDescent="0.25">
      <c r="A48" s="28">
        <v>5</v>
      </c>
      <c r="B48" s="75"/>
      <c r="C48" s="41" t="s">
        <v>128</v>
      </c>
      <c r="D48" s="74"/>
      <c r="E48" s="93"/>
      <c r="F48" s="33"/>
      <c r="G48" s="34"/>
      <c r="H48" s="35"/>
      <c r="I48" s="36"/>
      <c r="J48" s="34"/>
      <c r="K48" s="35"/>
    </row>
    <row r="49" spans="1:11" ht="30" x14ac:dyDescent="0.25">
      <c r="A49" s="3" t="s">
        <v>90</v>
      </c>
      <c r="B49" s="4">
        <v>93141</v>
      </c>
      <c r="C49" s="37" t="s">
        <v>129</v>
      </c>
      <c r="D49" s="5" t="s">
        <v>34</v>
      </c>
      <c r="E49" s="43">
        <v>2</v>
      </c>
      <c r="F49" s="7">
        <v>158.55000000000001</v>
      </c>
      <c r="G49" s="8">
        <f t="shared" ref="G49" si="24">(F49*D$9/100)+F49</f>
        <v>194.176185</v>
      </c>
      <c r="H49" s="9">
        <f t="shared" ref="H49" si="25">G49*E49</f>
        <v>388.35237000000001</v>
      </c>
      <c r="I49" s="10">
        <v>170.49</v>
      </c>
      <c r="J49" s="8">
        <f t="shared" ref="J49" si="26">(I49*D$10/100)+I49</f>
        <v>219.62521800000002</v>
      </c>
      <c r="K49" s="9">
        <f t="shared" ref="K49" si="27">J49*E49</f>
        <v>439.25043600000004</v>
      </c>
    </row>
    <row r="50" spans="1:11" ht="30" x14ac:dyDescent="0.25">
      <c r="A50" s="3" t="s">
        <v>92</v>
      </c>
      <c r="B50" s="4">
        <v>95816</v>
      </c>
      <c r="C50" s="37" t="s">
        <v>130</v>
      </c>
      <c r="D50" s="5" t="s">
        <v>34</v>
      </c>
      <c r="E50" s="43">
        <v>1</v>
      </c>
      <c r="F50" s="7">
        <v>38.18</v>
      </c>
      <c r="G50" s="8">
        <f t="shared" ref="G50" si="28">(F50*D$9/100)+F50</f>
        <v>46.759045999999998</v>
      </c>
      <c r="H50" s="9">
        <f t="shared" ref="H50" si="29">G50*E50</f>
        <v>46.759045999999998</v>
      </c>
      <c r="I50" s="10">
        <v>40.200000000000003</v>
      </c>
      <c r="J50" s="8">
        <f t="shared" ref="J50" si="30">(I50*D$10/100)+I50</f>
        <v>51.785640000000001</v>
      </c>
      <c r="K50" s="9">
        <f t="shared" ref="K50" si="31">J50*E50</f>
        <v>51.785640000000001</v>
      </c>
    </row>
    <row r="51" spans="1:11" ht="30" x14ac:dyDescent="0.25">
      <c r="A51" s="3" t="s">
        <v>95</v>
      </c>
      <c r="B51" s="4">
        <v>91867</v>
      </c>
      <c r="C51" s="37" t="s">
        <v>131</v>
      </c>
      <c r="D51" s="5" t="s">
        <v>93</v>
      </c>
      <c r="E51" s="43">
        <v>6</v>
      </c>
      <c r="F51" s="7">
        <v>8.02</v>
      </c>
      <c r="G51" s="8">
        <f t="shared" ref="G51" si="32">(F51*D$9/100)+F51</f>
        <v>9.8220939999999999</v>
      </c>
      <c r="H51" s="9">
        <f t="shared" ref="H51" si="33">G51*E51</f>
        <v>58.932563999999999</v>
      </c>
      <c r="I51" s="10">
        <v>8.52</v>
      </c>
      <c r="J51" s="8">
        <f t="shared" ref="J51" si="34">(I51*D$10/100)+I51</f>
        <v>10.975463999999999</v>
      </c>
      <c r="K51" s="9">
        <f t="shared" ref="K51" si="35">J51*E51</f>
        <v>65.852783999999986</v>
      </c>
    </row>
    <row r="52" spans="1:11" ht="30" x14ac:dyDescent="0.25">
      <c r="A52" s="3" t="s">
        <v>97</v>
      </c>
      <c r="B52" s="4" t="s">
        <v>134</v>
      </c>
      <c r="C52" s="37" t="s">
        <v>142</v>
      </c>
      <c r="D52" s="5" t="s">
        <v>34</v>
      </c>
      <c r="E52" s="43">
        <v>4</v>
      </c>
      <c r="F52" s="7">
        <v>252.46</v>
      </c>
      <c r="G52" s="8">
        <f t="shared" ref="G52:G53" si="36">(F52*D$9/100)+F52</f>
        <v>309.18776200000002</v>
      </c>
      <c r="H52" s="9">
        <f t="shared" ref="H52:H53" si="37">G52*E52</f>
        <v>1236.7510480000001</v>
      </c>
      <c r="I52" s="10">
        <v>254.14</v>
      </c>
      <c r="J52" s="8">
        <f t="shared" ref="J52:J53" si="38">(I52*D$10/100)+I52</f>
        <v>327.38314800000001</v>
      </c>
      <c r="K52" s="9">
        <f t="shared" ref="K52:K53" si="39">J52*E52</f>
        <v>1309.532592</v>
      </c>
    </row>
    <row r="53" spans="1:11" x14ac:dyDescent="0.25">
      <c r="A53" s="3" t="s">
        <v>100</v>
      </c>
      <c r="B53" s="4" t="s">
        <v>132</v>
      </c>
      <c r="C53" s="37" t="s">
        <v>133</v>
      </c>
      <c r="D53" s="5" t="s">
        <v>34</v>
      </c>
      <c r="E53" s="43">
        <v>8</v>
      </c>
      <c r="F53" s="7">
        <v>38.81</v>
      </c>
      <c r="G53" s="8">
        <f t="shared" si="36"/>
        <v>47.530607000000003</v>
      </c>
      <c r="H53" s="9">
        <f t="shared" si="37"/>
        <v>380.24485600000003</v>
      </c>
      <c r="I53" s="10">
        <v>39.26</v>
      </c>
      <c r="J53" s="8">
        <f t="shared" si="38"/>
        <v>50.574731999999997</v>
      </c>
      <c r="K53" s="9">
        <f t="shared" si="39"/>
        <v>404.59785599999998</v>
      </c>
    </row>
    <row r="54" spans="1:11" x14ac:dyDescent="0.25">
      <c r="A54" s="83" t="s">
        <v>22</v>
      </c>
      <c r="B54" s="84"/>
      <c r="C54" s="84"/>
      <c r="D54" s="84"/>
      <c r="E54" s="85"/>
      <c r="F54" s="7"/>
      <c r="G54" s="8"/>
      <c r="H54" s="35">
        <f>SUM(H48:H53)</f>
        <v>2111.0398839999998</v>
      </c>
      <c r="I54" s="10"/>
      <c r="J54" s="8"/>
      <c r="K54" s="35">
        <f>SUM(K48:K53)</f>
        <v>2271.0193079999999</v>
      </c>
    </row>
    <row r="55" spans="1:11" s="19" customFormat="1" x14ac:dyDescent="0.25">
      <c r="A55" s="28">
        <v>6</v>
      </c>
      <c r="B55" s="29"/>
      <c r="C55" s="41" t="s">
        <v>89</v>
      </c>
      <c r="D55" s="31"/>
      <c r="E55" s="32"/>
      <c r="F55" s="33"/>
      <c r="G55" s="34"/>
      <c r="H55" s="35"/>
      <c r="I55" s="36"/>
      <c r="J55" s="34"/>
      <c r="K55" s="35"/>
    </row>
    <row r="56" spans="1:11" ht="45" x14ac:dyDescent="0.25">
      <c r="A56" s="3" t="s">
        <v>122</v>
      </c>
      <c r="B56" s="4">
        <v>94207</v>
      </c>
      <c r="C56" s="37" t="s">
        <v>91</v>
      </c>
      <c r="D56" s="5" t="s">
        <v>19</v>
      </c>
      <c r="E56" s="43">
        <v>6</v>
      </c>
      <c r="F56" s="7">
        <v>41.68</v>
      </c>
      <c r="G56" s="8">
        <f t="shared" si="0"/>
        <v>51.045496</v>
      </c>
      <c r="H56" s="9">
        <f t="shared" si="1"/>
        <v>306.27297599999997</v>
      </c>
      <c r="I56" s="10">
        <v>42.35</v>
      </c>
      <c r="J56" s="8">
        <f t="shared" si="2"/>
        <v>54.55527</v>
      </c>
      <c r="K56" s="9">
        <f t="shared" si="3"/>
        <v>327.33161999999999</v>
      </c>
    </row>
    <row r="57" spans="1:11" ht="30" x14ac:dyDescent="0.25">
      <c r="A57" s="3" t="s">
        <v>123</v>
      </c>
      <c r="B57" s="4">
        <v>100327</v>
      </c>
      <c r="C57" s="37" t="s">
        <v>94</v>
      </c>
      <c r="D57" s="5" t="s">
        <v>93</v>
      </c>
      <c r="E57" s="43">
        <v>3</v>
      </c>
      <c r="F57" s="7">
        <v>70.680000000000007</v>
      </c>
      <c r="G57" s="8">
        <f t="shared" si="0"/>
        <v>86.561796000000015</v>
      </c>
      <c r="H57" s="9">
        <f t="shared" si="1"/>
        <v>259.68538800000005</v>
      </c>
      <c r="I57" s="10">
        <v>71.67</v>
      </c>
      <c r="J57" s="8">
        <f t="shared" si="2"/>
        <v>92.325294</v>
      </c>
      <c r="K57" s="9">
        <f t="shared" si="3"/>
        <v>276.97588200000001</v>
      </c>
    </row>
    <row r="58" spans="1:11" x14ac:dyDescent="0.25">
      <c r="A58" s="3" t="s">
        <v>124</v>
      </c>
      <c r="B58" s="4" t="s">
        <v>101</v>
      </c>
      <c r="C58" s="37" t="s">
        <v>102</v>
      </c>
      <c r="D58" s="5" t="s">
        <v>93</v>
      </c>
      <c r="E58" s="43">
        <v>3</v>
      </c>
      <c r="F58" s="7">
        <v>203.45</v>
      </c>
      <c r="G58" s="8">
        <f t="shared" ref="G58" si="40">(F58*D$9/100)+F58</f>
        <v>249.16521499999999</v>
      </c>
      <c r="H58" s="9">
        <f t="shared" ref="H58" si="41">G58*E58</f>
        <v>747.49564499999997</v>
      </c>
      <c r="I58" s="10">
        <v>211.29</v>
      </c>
      <c r="J58" s="8">
        <f t="shared" ref="J58" si="42">(I58*D$10/100)+I58</f>
        <v>272.18377800000002</v>
      </c>
      <c r="K58" s="9">
        <f t="shared" ref="K58" si="43">J58*E58</f>
        <v>816.551334</v>
      </c>
    </row>
    <row r="59" spans="1:11" ht="30" x14ac:dyDescent="0.25">
      <c r="A59" s="3" t="s">
        <v>125</v>
      </c>
      <c r="B59" s="4">
        <v>97647</v>
      </c>
      <c r="C59" s="37" t="s">
        <v>96</v>
      </c>
      <c r="D59" s="5" t="s">
        <v>19</v>
      </c>
      <c r="E59" s="43">
        <v>6</v>
      </c>
      <c r="F59" s="7">
        <v>3.01</v>
      </c>
      <c r="G59" s="8">
        <f t="shared" si="0"/>
        <v>3.6863469999999996</v>
      </c>
      <c r="H59" s="9">
        <f t="shared" si="1"/>
        <v>22.118081999999998</v>
      </c>
      <c r="I59" s="10">
        <v>3.36</v>
      </c>
      <c r="J59" s="8">
        <f t="shared" si="2"/>
        <v>4.3283519999999998</v>
      </c>
      <c r="K59" s="9">
        <f t="shared" si="3"/>
        <v>25.970112</v>
      </c>
    </row>
    <row r="60" spans="1:11" x14ac:dyDescent="0.25">
      <c r="A60" s="3" t="s">
        <v>126</v>
      </c>
      <c r="B60" s="61" t="s">
        <v>138</v>
      </c>
      <c r="C60" s="62" t="s">
        <v>139</v>
      </c>
      <c r="D60" s="63" t="s">
        <v>34</v>
      </c>
      <c r="E60" s="64">
        <v>4</v>
      </c>
      <c r="F60" s="52">
        <v>11.62</v>
      </c>
      <c r="G60" s="53">
        <f t="shared" si="0"/>
        <v>14.231013999999998</v>
      </c>
      <c r="H60" s="9">
        <f t="shared" si="1"/>
        <v>56.924055999999993</v>
      </c>
      <c r="I60" s="54">
        <v>13.4</v>
      </c>
      <c r="J60" s="53">
        <f t="shared" si="2"/>
        <v>17.261880000000001</v>
      </c>
      <c r="K60" s="9">
        <f t="shared" si="3"/>
        <v>69.047520000000006</v>
      </c>
    </row>
    <row r="61" spans="1:11" x14ac:dyDescent="0.25">
      <c r="A61" s="3" t="s">
        <v>127</v>
      </c>
      <c r="B61" s="61" t="s">
        <v>136</v>
      </c>
      <c r="C61" s="62" t="s">
        <v>137</v>
      </c>
      <c r="D61" s="63" t="s">
        <v>19</v>
      </c>
      <c r="E61" s="64">
        <f>9*25</f>
        <v>225</v>
      </c>
      <c r="F61" s="52">
        <v>4.3499999999999996</v>
      </c>
      <c r="G61" s="53">
        <f t="shared" si="0"/>
        <v>5.3274449999999991</v>
      </c>
      <c r="H61" s="9">
        <f t="shared" si="1"/>
        <v>1198.6751249999998</v>
      </c>
      <c r="I61" s="54">
        <v>4.8</v>
      </c>
      <c r="J61" s="53">
        <f t="shared" si="2"/>
        <v>6.1833599999999995</v>
      </c>
      <c r="K61" s="9">
        <f t="shared" si="3"/>
        <v>1391.2559999999999</v>
      </c>
    </row>
    <row r="62" spans="1:11" x14ac:dyDescent="0.25">
      <c r="A62" s="3" t="s">
        <v>140</v>
      </c>
      <c r="B62" s="61" t="s">
        <v>115</v>
      </c>
      <c r="C62" s="62" t="s">
        <v>116</v>
      </c>
      <c r="D62" s="63" t="s">
        <v>34</v>
      </c>
      <c r="E62" s="64">
        <v>1</v>
      </c>
      <c r="F62" s="52">
        <v>43.56</v>
      </c>
      <c r="G62" s="53">
        <f t="shared" si="0"/>
        <v>53.347932</v>
      </c>
      <c r="H62" s="65">
        <f t="shared" si="1"/>
        <v>53.347932</v>
      </c>
      <c r="I62" s="54">
        <v>50.25</v>
      </c>
      <c r="J62" s="53">
        <f t="shared" si="2"/>
        <v>64.732050000000001</v>
      </c>
      <c r="K62" s="65">
        <f t="shared" si="3"/>
        <v>64.732050000000001</v>
      </c>
    </row>
    <row r="63" spans="1:11" ht="45.75" thickBot="1" x14ac:dyDescent="0.3">
      <c r="A63" s="3" t="s">
        <v>141</v>
      </c>
      <c r="B63" s="61">
        <v>87266</v>
      </c>
      <c r="C63" s="62" t="s">
        <v>98</v>
      </c>
      <c r="D63" s="63" t="s">
        <v>19</v>
      </c>
      <c r="E63" s="64">
        <f>(1.2*0.88*2)+(0.88*0.22*2)+(1.2*0.5)</f>
        <v>3.0992000000000002</v>
      </c>
      <c r="F63" s="52">
        <v>65.14</v>
      </c>
      <c r="G63" s="53">
        <f t="shared" si="0"/>
        <v>79.776958000000008</v>
      </c>
      <c r="H63" s="65">
        <f t="shared" si="1"/>
        <v>247.24474823360003</v>
      </c>
      <c r="I63" s="54">
        <v>68.23</v>
      </c>
      <c r="J63" s="53">
        <f t="shared" si="2"/>
        <v>87.893886000000009</v>
      </c>
      <c r="K63" s="65">
        <f t="shared" si="3"/>
        <v>272.40073149120002</v>
      </c>
    </row>
    <row r="64" spans="1:11" ht="15.75" thickBot="1" x14ac:dyDescent="0.3">
      <c r="A64" s="86" t="s">
        <v>22</v>
      </c>
      <c r="B64" s="87"/>
      <c r="C64" s="87"/>
      <c r="D64" s="87"/>
      <c r="E64" s="88"/>
      <c r="F64" s="66"/>
      <c r="G64" s="67"/>
      <c r="H64" s="68">
        <f>SUM(H56:H63)</f>
        <v>2891.7639522335999</v>
      </c>
      <c r="I64" s="69"/>
      <c r="J64" s="67"/>
      <c r="K64" s="68">
        <f>SUM(K56:K63)</f>
        <v>3244.2652494911999</v>
      </c>
    </row>
    <row r="65" spans="1:11" ht="15.75" thickBot="1" x14ac:dyDescent="0.3">
      <c r="A65" s="86" t="s">
        <v>99</v>
      </c>
      <c r="B65" s="87"/>
      <c r="C65" s="87"/>
      <c r="D65" s="87"/>
      <c r="E65" s="87"/>
      <c r="F65" s="55"/>
      <c r="G65" s="56"/>
      <c r="H65" s="57">
        <f>SUM(H14:H64)-H16-H30-H35-H46-H64-H54</f>
        <v>23691.020041623611</v>
      </c>
      <c r="I65" s="58"/>
      <c r="J65" s="59"/>
      <c r="K65" s="60">
        <f>SUM(K14:K64)-K16-K30-K35-K46-K64</f>
        <v>28117.326677671215</v>
      </c>
    </row>
    <row r="66" spans="1:11" x14ac:dyDescent="0.25">
      <c r="A66" s="1"/>
      <c r="H66" s="42"/>
      <c r="I66" s="42"/>
      <c r="J66" s="42"/>
      <c r="K66" s="42"/>
    </row>
    <row r="67" spans="1:11" x14ac:dyDescent="0.25">
      <c r="A67" s="1"/>
      <c r="H67" s="42"/>
      <c r="I67" s="42"/>
      <c r="J67" s="42"/>
      <c r="K67" s="42"/>
    </row>
    <row r="68" spans="1:11" x14ac:dyDescent="0.25">
      <c r="A68" s="1"/>
      <c r="H68" s="42"/>
      <c r="I68" s="42"/>
      <c r="J68" s="42"/>
      <c r="K68" s="42"/>
    </row>
    <row r="69" spans="1:11" x14ac:dyDescent="0.25">
      <c r="A69" s="1"/>
      <c r="H69" s="42"/>
      <c r="I69" s="42"/>
      <c r="J69" s="42"/>
      <c r="K69" s="42"/>
    </row>
    <row r="70" spans="1:11" x14ac:dyDescent="0.25">
      <c r="A70" s="1"/>
      <c r="H70" s="42"/>
      <c r="I70" s="42"/>
      <c r="J70" s="42"/>
      <c r="K70" s="42"/>
    </row>
    <row r="71" spans="1:11" x14ac:dyDescent="0.25">
      <c r="A71" s="1"/>
      <c r="H71" s="42"/>
      <c r="I71" s="42"/>
      <c r="J71" s="42"/>
      <c r="K71" s="42"/>
    </row>
    <row r="72" spans="1:11" x14ac:dyDescent="0.25">
      <c r="A72" s="1"/>
      <c r="H72" s="42"/>
      <c r="I72" s="42"/>
      <c r="J72" s="42"/>
      <c r="K72" s="42"/>
    </row>
    <row r="73" spans="1:11" x14ac:dyDescent="0.25">
      <c r="A73" s="1"/>
      <c r="H73" s="42"/>
      <c r="I73" s="42"/>
      <c r="J73" s="42"/>
      <c r="K73" s="42"/>
    </row>
    <row r="74" spans="1:11" x14ac:dyDescent="0.25">
      <c r="A74" s="1"/>
    </row>
    <row r="75" spans="1:11" x14ac:dyDescent="0.25">
      <c r="A75" s="1"/>
    </row>
    <row r="77" spans="1:11" ht="15.75" thickBot="1" x14ac:dyDescent="0.3">
      <c r="C77" s="50"/>
      <c r="F77" s="50"/>
      <c r="G77" s="51"/>
      <c r="H77" s="51"/>
    </row>
    <row r="78" spans="1:11" x14ac:dyDescent="0.25">
      <c r="C78" s="76" t="s">
        <v>109</v>
      </c>
      <c r="D78" s="76"/>
      <c r="F78" s="76" t="s">
        <v>111</v>
      </c>
      <c r="G78" s="76"/>
      <c r="H78" s="76"/>
    </row>
    <row r="79" spans="1:11" x14ac:dyDescent="0.25">
      <c r="C79" s="77" t="s">
        <v>110</v>
      </c>
      <c r="D79" s="77"/>
      <c r="F79" s="77" t="s">
        <v>112</v>
      </c>
      <c r="G79" s="77"/>
      <c r="H79" s="77"/>
    </row>
  </sheetData>
  <mergeCells count="14">
    <mergeCell ref="C78:D78"/>
    <mergeCell ref="C79:D79"/>
    <mergeCell ref="F78:H78"/>
    <mergeCell ref="F79:H79"/>
    <mergeCell ref="I12:K12"/>
    <mergeCell ref="A12:E12"/>
    <mergeCell ref="A16:E16"/>
    <mergeCell ref="A30:E30"/>
    <mergeCell ref="A46:E46"/>
    <mergeCell ref="A64:E64"/>
    <mergeCell ref="A65:E65"/>
    <mergeCell ref="A35:E35"/>
    <mergeCell ref="F12:H12"/>
    <mergeCell ref="A54:E54"/>
  </mergeCells>
  <phoneticPr fontId="2" type="noConversion"/>
  <printOptions horizontalCentered="1"/>
  <pageMargins left="0.51181102362204722" right="0.51181102362204722" top="1.5748031496062993" bottom="0.78740157480314965" header="0.19685039370078741" footer="0.31496062992125984"/>
  <pageSetup paperSize="9" scale="65" orientation="landscape" verticalDpi="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2762D-98AB-4A8D-B9B9-749288895099}">
  <dimension ref="A1:I29"/>
  <sheetViews>
    <sheetView topLeftCell="A4" workbookViewId="0">
      <selection activeCell="F19" sqref="F19"/>
    </sheetView>
  </sheetViews>
  <sheetFormatPr defaultRowHeight="15" x14ac:dyDescent="0.25"/>
  <cols>
    <col min="2" max="2" width="34.28515625" customWidth="1"/>
    <col min="3" max="3" width="18.7109375" customWidth="1"/>
    <col min="4" max="4" width="14.85546875" customWidth="1"/>
    <col min="6" max="6" width="13.7109375" customWidth="1"/>
    <col min="8" max="8" width="19.5703125" customWidth="1"/>
  </cols>
  <sheetData>
    <row r="1" spans="1:9" x14ac:dyDescent="0.25">
      <c r="A1" t="str">
        <f>PLANILHA!A1</f>
        <v>Requerente: Prefeitura de Boituva SP</v>
      </c>
    </row>
    <row r="2" spans="1:9" x14ac:dyDescent="0.25">
      <c r="A2" t="str">
        <f>PLANILHA!A2</f>
        <v>Secretaria: Esportes</v>
      </c>
    </row>
    <row r="3" spans="1:9" x14ac:dyDescent="0.25">
      <c r="A3" t="str">
        <f>PLANILHA!A3</f>
        <v>Objeto: Revitalização - Roque Riello</v>
      </c>
    </row>
    <row r="4" spans="1:9" x14ac:dyDescent="0.25">
      <c r="A4" t="str">
        <f>PLANILHA!A4</f>
        <v>Local: Rua Orlando Maciel de Lima, 156 - Parque Novo Mundo</v>
      </c>
    </row>
    <row r="5" spans="1:9" x14ac:dyDescent="0.25">
      <c r="A5" t="str">
        <f>PLANILHA!A6</f>
        <v>BASE:</v>
      </c>
      <c r="B5" t="str">
        <f>PLANILHA!C6</f>
        <v>SINAPI 07/2021</v>
      </c>
    </row>
    <row r="6" spans="1:9" x14ac:dyDescent="0.25">
      <c r="B6" t="str">
        <f>PLANILHA!C7</f>
        <v>CDHU 182</v>
      </c>
    </row>
    <row r="8" spans="1:9" x14ac:dyDescent="0.25">
      <c r="B8" t="str">
        <f>PLANILHA!C9</f>
        <v>DESONERADO</v>
      </c>
      <c r="E8">
        <f>PLANILHA!D9</f>
        <v>22.47</v>
      </c>
    </row>
    <row r="9" spans="1:9" hidden="1" x14ac:dyDescent="0.25">
      <c r="B9" t="str">
        <f>PLANILHA!C10</f>
        <v>NÃO DESONERADO</v>
      </c>
      <c r="E9">
        <f>PLANILHA!D10</f>
        <v>28.82</v>
      </c>
    </row>
    <row r="12" spans="1:9" x14ac:dyDescent="0.25">
      <c r="A12" s="89" t="s">
        <v>103</v>
      </c>
      <c r="B12" s="89" t="s">
        <v>104</v>
      </c>
      <c r="C12" s="89" t="s">
        <v>106</v>
      </c>
      <c r="D12" s="92" t="s">
        <v>113</v>
      </c>
      <c r="E12" s="92"/>
      <c r="F12" s="90" t="s">
        <v>114</v>
      </c>
      <c r="G12" s="91"/>
      <c r="H12" s="92" t="s">
        <v>105</v>
      </c>
      <c r="I12" s="92"/>
    </row>
    <row r="13" spans="1:9" x14ac:dyDescent="0.25">
      <c r="A13" s="89"/>
      <c r="B13" s="89"/>
      <c r="C13" s="89"/>
      <c r="D13" s="31" t="s">
        <v>107</v>
      </c>
      <c r="E13" s="31" t="s">
        <v>108</v>
      </c>
      <c r="F13" s="48" t="s">
        <v>107</v>
      </c>
      <c r="G13" s="48" t="s">
        <v>108</v>
      </c>
      <c r="H13" s="31" t="s">
        <v>107</v>
      </c>
      <c r="I13" s="31" t="s">
        <v>108</v>
      </c>
    </row>
    <row r="14" spans="1:9" x14ac:dyDescent="0.25">
      <c r="A14" s="5">
        <f>PLANILHA!A14</f>
        <v>1</v>
      </c>
      <c r="B14" s="2" t="str">
        <f>PLANILHA!C14</f>
        <v>SERVIÇOS PRELIMINARES</v>
      </c>
      <c r="C14" s="44">
        <f>PLANILHA!H16</f>
        <v>1068.9426539999999</v>
      </c>
      <c r="D14" s="44">
        <f>C14</f>
        <v>1068.9426539999999</v>
      </c>
      <c r="E14" s="45">
        <f t="shared" ref="E14:E20" si="0">D14/H$20</f>
        <v>4.5120161652893641E-2</v>
      </c>
      <c r="F14" s="44">
        <v>0</v>
      </c>
      <c r="G14" s="45">
        <f>F14/H$20</f>
        <v>0</v>
      </c>
      <c r="H14" s="44">
        <f>D14+F14</f>
        <v>1068.9426539999999</v>
      </c>
      <c r="I14" s="45">
        <f>E14+G14</f>
        <v>4.5120161652893641E-2</v>
      </c>
    </row>
    <row r="15" spans="1:9" x14ac:dyDescent="0.25">
      <c r="A15" s="5">
        <f>PLANILHA!A17</f>
        <v>2</v>
      </c>
      <c r="B15" s="2" t="str">
        <f>PLANILHA!C17</f>
        <v>ESQUADRIAS</v>
      </c>
      <c r="C15" s="44">
        <f>PLANILHA!H30</f>
        <v>14690.66681189</v>
      </c>
      <c r="D15" s="44">
        <f>C15*0.5</f>
        <v>7345.3334059449999</v>
      </c>
      <c r="E15" s="45">
        <f t="shared" si="0"/>
        <v>0.31004715681468004</v>
      </c>
      <c r="F15" s="44">
        <f>C15*0.5</f>
        <v>7345.3334059449999</v>
      </c>
      <c r="G15" s="45">
        <f>F15/H$20</f>
        <v>0.31004715681468004</v>
      </c>
      <c r="H15" s="44">
        <f t="shared" ref="H15:H19" si="1">D15+F15</f>
        <v>14690.66681189</v>
      </c>
      <c r="I15" s="45">
        <f t="shared" ref="I15:I19" si="2">E15+G15</f>
        <v>0.62009431362936007</v>
      </c>
    </row>
    <row r="16" spans="1:9" x14ac:dyDescent="0.25">
      <c r="A16" s="5">
        <f>PLANILHA!A31</f>
        <v>3</v>
      </c>
      <c r="B16" s="2" t="str">
        <f>PLANILHA!C31</f>
        <v>ACESSÓRIOS</v>
      </c>
      <c r="C16" s="44">
        <f>PLANILHA!H35</f>
        <v>263.43909350000001</v>
      </c>
      <c r="D16" s="44">
        <v>0</v>
      </c>
      <c r="E16" s="45">
        <f t="shared" si="0"/>
        <v>0</v>
      </c>
      <c r="F16" s="44">
        <f>C16</f>
        <v>263.43909350000001</v>
      </c>
      <c r="G16" s="45">
        <f t="shared" ref="G16:G19" si="3">F16/H$20</f>
        <v>1.111978686595826E-2</v>
      </c>
      <c r="H16" s="44">
        <f t="shared" si="1"/>
        <v>263.43909350000001</v>
      </c>
      <c r="I16" s="45">
        <f t="shared" si="2"/>
        <v>1.111978686595826E-2</v>
      </c>
    </row>
    <row r="17" spans="1:9" x14ac:dyDescent="0.25">
      <c r="A17" s="5">
        <f>PLANILHA!A36</f>
        <v>4</v>
      </c>
      <c r="B17" s="2" t="str">
        <f>PLANILHA!C36</f>
        <v>HIDRAULICA</v>
      </c>
      <c r="C17" s="44">
        <f>PLANILHA!H46</f>
        <v>2665.1676459999999</v>
      </c>
      <c r="D17" s="44">
        <f>C17</f>
        <v>2665.1676459999999</v>
      </c>
      <c r="E17" s="45">
        <f t="shared" si="0"/>
        <v>0.11249695628628364</v>
      </c>
      <c r="F17" s="44">
        <v>0</v>
      </c>
      <c r="G17" s="45">
        <f t="shared" si="3"/>
        <v>0</v>
      </c>
      <c r="H17" s="44">
        <f t="shared" si="1"/>
        <v>2665.1676459999999</v>
      </c>
      <c r="I17" s="45">
        <f t="shared" si="2"/>
        <v>0.11249695628628364</v>
      </c>
    </row>
    <row r="18" spans="1:9" x14ac:dyDescent="0.25">
      <c r="A18" s="5">
        <f>PLANILHA!A48</f>
        <v>5</v>
      </c>
      <c r="B18" s="2" t="str">
        <f>PLANILHA!C48</f>
        <v>ELÉTRICA</v>
      </c>
      <c r="C18" s="44">
        <f>PLANILHA!H54</f>
        <v>2111.0398839999998</v>
      </c>
      <c r="D18" s="44">
        <v>0</v>
      </c>
      <c r="E18" s="45">
        <f t="shared" si="0"/>
        <v>0</v>
      </c>
      <c r="F18" s="44">
        <f>C18</f>
        <v>2111.0398839999998</v>
      </c>
      <c r="G18" s="45">
        <f t="shared" si="3"/>
        <v>8.9107175642544653E-2</v>
      </c>
      <c r="H18" s="44">
        <f t="shared" si="1"/>
        <v>2111.0398839999998</v>
      </c>
      <c r="I18" s="45">
        <f t="shared" si="2"/>
        <v>8.9107175642544653E-2</v>
      </c>
    </row>
    <row r="19" spans="1:9" x14ac:dyDescent="0.25">
      <c r="A19" s="5">
        <f>PLANILHA!A55</f>
        <v>6</v>
      </c>
      <c r="B19" s="2" t="str">
        <f>PLANILHA!C55</f>
        <v>OUTROS</v>
      </c>
      <c r="C19" s="44">
        <f>PLANILHA!H64</f>
        <v>2891.7639522335999</v>
      </c>
      <c r="D19" s="44">
        <v>0</v>
      </c>
      <c r="E19" s="45">
        <f t="shared" si="0"/>
        <v>0</v>
      </c>
      <c r="F19" s="44">
        <f>C19</f>
        <v>2891.7639522335999</v>
      </c>
      <c r="G19" s="45">
        <f t="shared" si="3"/>
        <v>0.12206160592295968</v>
      </c>
      <c r="H19" s="44">
        <f t="shared" si="1"/>
        <v>2891.7639522335999</v>
      </c>
      <c r="I19" s="45">
        <f t="shared" si="2"/>
        <v>0.12206160592295968</v>
      </c>
    </row>
    <row r="20" spans="1:9" x14ac:dyDescent="0.25">
      <c r="C20" s="46">
        <f>SUM(C14:C19)</f>
        <v>23691.0200416236</v>
      </c>
      <c r="D20" s="46">
        <f>SUM(D14:D19)</f>
        <v>11079.443705944999</v>
      </c>
      <c r="E20" s="49">
        <f>SUM(E14:E19)</f>
        <v>0.4676642747538573</v>
      </c>
      <c r="F20" s="46">
        <f>SUM(F14:F19)</f>
        <v>12611.576335678599</v>
      </c>
      <c r="G20" s="49">
        <f>SUM(G14:G19)</f>
        <v>0.5323357252461427</v>
      </c>
      <c r="H20" s="46">
        <f>SUM(H14:H19)</f>
        <v>23691.0200416236</v>
      </c>
      <c r="I20" s="47">
        <f>SUM(I14:I19)</f>
        <v>1</v>
      </c>
    </row>
    <row r="25" spans="1:9" x14ac:dyDescent="0.25">
      <c r="F25" s="70"/>
      <c r="G25" s="71"/>
    </row>
    <row r="27" spans="1:9" ht="15.75" thickBot="1" x14ac:dyDescent="0.3">
      <c r="B27" s="50"/>
      <c r="C27" s="50"/>
      <c r="E27" s="50"/>
      <c r="F27" s="50"/>
      <c r="G27" s="50"/>
      <c r="H27" s="50"/>
      <c r="I27" s="50"/>
    </row>
    <row r="28" spans="1:9" x14ac:dyDescent="0.25">
      <c r="B28" s="76" t="s">
        <v>109</v>
      </c>
      <c r="C28" s="76"/>
      <c r="E28" s="76" t="s">
        <v>111</v>
      </c>
      <c r="F28" s="76"/>
      <c r="G28" s="76"/>
      <c r="H28" s="76"/>
      <c r="I28" s="76"/>
    </row>
    <row r="29" spans="1:9" x14ac:dyDescent="0.25">
      <c r="B29" s="77" t="s">
        <v>110</v>
      </c>
      <c r="C29" s="77"/>
      <c r="E29" s="77" t="s">
        <v>112</v>
      </c>
      <c r="F29" s="77"/>
      <c r="G29" s="77"/>
      <c r="H29" s="77"/>
      <c r="I29" s="77"/>
    </row>
  </sheetData>
  <mergeCells count="10">
    <mergeCell ref="B29:C29"/>
    <mergeCell ref="E28:I28"/>
    <mergeCell ref="E29:I29"/>
    <mergeCell ref="D12:E12"/>
    <mergeCell ref="H12:I12"/>
    <mergeCell ref="A12:A13"/>
    <mergeCell ref="B12:B13"/>
    <mergeCell ref="C12:C13"/>
    <mergeCell ref="F12:G12"/>
    <mergeCell ref="B28:C28"/>
  </mergeCells>
  <printOptions horizontalCentered="1"/>
  <pageMargins left="0.51181102362204722" right="0.51181102362204722" top="1.5748031496062993" bottom="0.78740157480314965" header="0.19685039370078741" footer="0.31496062992125984"/>
  <pageSetup paperSize="9" scale="90" orientation="landscape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</vt:lpstr>
      <vt:lpstr>Cronograma</vt:lpstr>
      <vt:lpstr>Cronograma!Area_de_impressao</vt:lpstr>
      <vt:lpstr>PLANILHA!Area_de_impressao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2021-09-08T16:23:21Z</cp:lastPrinted>
  <dcterms:created xsi:type="dcterms:W3CDTF">2021-09-03T16:26:09Z</dcterms:created>
  <dcterms:modified xsi:type="dcterms:W3CDTF">2021-09-10T17:30:18Z</dcterms:modified>
</cp:coreProperties>
</file>