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11.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media/image1.jpeg" ContentType="image/jpeg"/>
  <Override PartName="/xl/media/image3.png" ContentType="image/png"/>
  <Override PartName="/xl/media/image2.png" ContentType="image/png"/>
  <Override PartName="/xl/media/image4.png" ContentType="image/png"/>
  <Override PartName="/xl/media/image5.jpeg" ContentType="image/jpe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5"/>
  </bookViews>
  <sheets>
    <sheet name="Instruções básicas" sheetId="1" state="visible" r:id="rId3"/>
    <sheet name="TELA 1" sheetId="2" state="visible" r:id="rId4"/>
    <sheet name="TELA 2" sheetId="3" state="visible" r:id="rId5"/>
    <sheet name="TELA 3" sheetId="4" state="visible" r:id="rId6"/>
    <sheet name="TELA 4" sheetId="5" state="visible" r:id="rId7"/>
    <sheet name="TELA 5" sheetId="6" state="visible" r:id="rId8"/>
    <sheet name="DN217" sheetId="7" state="hidden" r:id="rId9"/>
    <sheet name="municipal" sheetId="8" state="hidden" r:id="rId10"/>
    <sheet name="auxiliar" sheetId="9" state="hidden" r:id="rId11"/>
    <sheet name="auxdisp" sheetId="10" state="hidden" r:id="rId12"/>
    <sheet name="Documentos gerais" sheetId="11" state="hidden" r:id="rId13"/>
  </sheets>
  <externalReferences>
    <externalReference r:id="rId14"/>
  </externalReferences>
  <definedNames>
    <definedName function="false" hidden="true" localSheetId="6" name="_xlnm._FilterDatabase" vbProcedure="false">DN217!$A$22:$AH$260</definedName>
    <definedName function="false" hidden="true" localSheetId="10" name="_xlnm._FilterDatabase" vbProcedure="false">'Documentos gerais'!$A$10:$AZ$197</definedName>
    <definedName function="false" hidden="false" localSheetId="0" name="_xlnm.Print_Area" vbProcedure="false">'Instruções básicas'!$B$2:$Q$50</definedName>
    <definedName function="false" hidden="true" localSheetId="7" name="_xlnm._FilterDatabase" vbProcedure="false">municipal!$A$13:$K$147</definedName>
    <definedName function="false" hidden="false" localSheetId="1" name="_xlnm.Print_Area" vbProcedure="false">'TELA 1'!$B$2:$R$84</definedName>
    <definedName function="false" hidden="false" localSheetId="2" name="_xlnm.Print_Area" vbProcedure="false">'TELA 2'!$B$2:$AD$66</definedName>
    <definedName function="false" hidden="false" localSheetId="3" name="_xlnm.Print_Area" vbProcedure="false">'TELA 3'!$A$2:$AG$55</definedName>
    <definedName function="false" hidden="false" localSheetId="4" name="_xlnm.Print_Area" vbProcedure="false">'TELA 4'!$B$2:$AJ$85</definedName>
    <definedName function="false" hidden="false" localSheetId="5" name="_xlnm.Print_Area" vbProcedure="false">'TELA 5'!$A$2:$AG$48</definedName>
    <definedName function="false" hidden="false" name="alternativa" vbProcedure="false">#REF!</definedName>
    <definedName function="false" hidden="false" name="CL_1" vbProcedure="false">#REF!</definedName>
    <definedName function="false" hidden="false" name="CL_2" vbProcedure="false">#REF!</definedName>
    <definedName function="false" hidden="false" name="CL_3" vbProcedure="false">#REF!</definedName>
    <definedName function="false" hidden="false" name="CL_4" vbProcedure="false">#REF!</definedName>
    <definedName function="false" hidden="false" name="CL_5" vbProcedure="false">#REF!</definedName>
    <definedName function="false" hidden="false" name="CL_6" vbProcedure="false">#REF!</definedName>
    <definedName function="false" hidden="false" name="d" vbProcedure="false">#REF!</definedName>
    <definedName function="false" hidden="false" name="Escolher" vbProcedure="false">#REF!</definedName>
    <definedName function="false" hidden="false" name="FL0" vbProcedure="false">#REF!</definedName>
    <definedName function="false" hidden="false" name="FL_0" vbProcedure="false">#REF!</definedName>
    <definedName function="false" hidden="false" name="FL_1" vbProcedure="false">#REF!</definedName>
    <definedName function="false" hidden="false" name="FL_2" vbProcedure="false">#REF!</definedName>
    <definedName function="false" hidden="false" name="laboratorio" vbProcedure="false">'[1]tela 3'!#ref!</definedName>
    <definedName function="false" hidden="false" name="motivo" vbProcedure="false">#REF!</definedName>
    <definedName function="false" hidden="false" name="opção" vbProcedure="false">#REF!</definedName>
    <definedName function="false" hidden="false" name="sanitario" vbProcedure="false">'[1]Tela 2'!$C$64:$C$68</definedName>
    <definedName function="false" hidden="false" name="Tela_10_Licenciamento_Ambiental_pela_Lei_Complementar_n°_045_2014" vbProcedure="false">'instruções básicas'!#ref!</definedName>
    <definedName function="false" hidden="false" name="um" vbProcedure="false">#REF!</definedName>
    <definedName function="false" hidden="false" name="UPGRH" vbProcedure="false">'[1]Tela 2'!$C$77:$C$120</definedName>
    <definedName function="false" hidden="false" name="zero" vbProcedure="false">#REF!</definedName>
    <definedName function="false" hidden="false" localSheetId="0" name="alternativa" vbProcedure="false">#REF!</definedName>
    <definedName function="false" hidden="false" localSheetId="0" name="CL_1" vbProcedure="false">#REF!</definedName>
    <definedName function="false" hidden="false" localSheetId="0" name="CL_2" vbProcedure="false">#REF!</definedName>
    <definedName function="false" hidden="false" localSheetId="0" name="CL_3" vbProcedure="false">#REF!</definedName>
    <definedName function="false" hidden="false" localSheetId="0" name="CL_4" vbProcedure="false">#REF!</definedName>
    <definedName function="false" hidden="false" localSheetId="0" name="CL_5" vbProcedure="false">#REF!</definedName>
    <definedName function="false" hidden="false" localSheetId="0" name="CL_6" vbProcedure="false">#REF!</definedName>
    <definedName function="false" hidden="false" localSheetId="0" name="d" vbProcedure="false">#REF!</definedName>
    <definedName function="false" hidden="false" localSheetId="0" name="Escolher" vbProcedure="false">#REF!</definedName>
    <definedName function="false" hidden="false" localSheetId="0" name="FL0" vbProcedure="false">#REF!</definedName>
    <definedName function="false" hidden="false" localSheetId="0" name="FL_0" vbProcedure="false">#REF!</definedName>
    <definedName function="false" hidden="false" localSheetId="0" name="FL_1" vbProcedure="false">#REF!</definedName>
    <definedName function="false" hidden="false" localSheetId="0" name="FL_2" vbProcedure="false">#REF!</definedName>
    <definedName function="false" hidden="false" localSheetId="0" name="laboratorio" vbProcedure="false">'[1]tela 3'!#ref!</definedName>
    <definedName function="false" hidden="false" localSheetId="0" name="motivo" vbProcedure="false">#REF!</definedName>
    <definedName function="false" hidden="false" localSheetId="0" name="opção" vbProcedure="false">#REF!</definedName>
    <definedName function="false" hidden="false" localSheetId="0" name="um" vbProcedure="false">#REF!</definedName>
    <definedName function="false" hidden="false" localSheetId="0" name="zero" vbProcedure="false">#REF!</definedName>
    <definedName function="false" hidden="false" localSheetId="4" name="alternativa" vbProcedure="false">#REF!</definedName>
    <definedName function="false" hidden="false" localSheetId="4" name="d" vbProcedure="false">#REF!</definedName>
    <definedName function="false" hidden="false" localSheetId="4" name="Escolher" vbProcedure="false">#REF!</definedName>
    <definedName function="false" hidden="false" localSheetId="4" name="laboratorio" vbProcedure="false">'[1]tela 3'!#ref!</definedName>
    <definedName function="false" hidden="false" localSheetId="4" name="motivo" vbProcedure="false">#REF!</definedName>
    <definedName function="false" hidden="false" localSheetId="4" name="opção" vbProcedure="false">#REF!</definedName>
    <definedName function="false" hidden="false" localSheetId="8" name="alternativa" vbProcedure="false">#REF!</definedName>
    <definedName function="false" hidden="false" localSheetId="8" name="CL_1" vbProcedure="false">auxiliar!$D$31:$D$33</definedName>
    <definedName function="false" hidden="false" localSheetId="8" name="CL_2" vbProcedure="false">auxiliar!$E$31:$E$33</definedName>
    <definedName function="false" hidden="false" localSheetId="8" name="CL_3" vbProcedure="false">auxiliar!$F$31:$F$33</definedName>
    <definedName function="false" hidden="false" localSheetId="8" name="CL_4" vbProcedure="false">auxiliar!$G$31:$G$33</definedName>
    <definedName function="false" hidden="false" localSheetId="8" name="CL_5" vbProcedure="false">auxiliar!$H$31:$H$33</definedName>
    <definedName function="false" hidden="false" localSheetId="8" name="CL_6" vbProcedure="false">auxiliar!$I$31:$I$33</definedName>
    <definedName function="false" hidden="false" localSheetId="8" name="d" vbProcedure="false">#REF!</definedName>
    <definedName function="false" hidden="false" localSheetId="8" name="Escolher" vbProcedure="false">#REF!</definedName>
    <definedName function="false" hidden="false" localSheetId="8" name="FL0" vbProcedure="false">auxiliar!$D$31:$I$31</definedName>
    <definedName function="false" hidden="false" localSheetId="8" name="FL_0" vbProcedure="false">auxiliar!$D$31:$I$31</definedName>
    <definedName function="false" hidden="false" localSheetId="8" name="FL_1" vbProcedure="false">auxiliar!$D$32:$I$32</definedName>
    <definedName function="false" hidden="false" localSheetId="8" name="FL_2" vbProcedure="false">auxiliar!$D$33:$I$33</definedName>
    <definedName function="false" hidden="false" localSheetId="8" name="laboratorio" vbProcedure="false">'[1]tela 3'!#ref!</definedName>
    <definedName function="false" hidden="false" localSheetId="8" name="motivo" vbProcedure="false">#REF!</definedName>
    <definedName function="false" hidden="false" localSheetId="8" name="opção" vbProcedure="false">#REF!</definedName>
    <definedName function="false" hidden="false" localSheetId="8" name="um" vbProcedure="false">auxiliar!$D$31:$D$33</definedName>
    <definedName function="false" hidden="false" localSheetId="8" name="zero" vbProcedure="false">auxiliar!$D$31:$I$31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<sst xmlns="http://schemas.openxmlformats.org/spreadsheetml/2006/main" count="6701" uniqueCount="1395">
  <si>
    <t xml:space="preserve">FCE - FORMULÁRIO DE CARACTERIZAÇÃO DO EMPREENDIMENTO</t>
  </si>
  <si>
    <t xml:space="preserve">INSTRUÇÕES BÁSICAS</t>
  </si>
  <si>
    <t xml:space="preserve">Para o correto enquadramento do empreendimento, é necessário o preenchimento das seguintes abas, que compõem o Formulário de Caracterização do Empreendimento:
</t>
  </si>
  <si>
    <r>
      <rPr>
        <b val="true"/>
        <sz val="11"/>
        <color theme="1"/>
        <rFont val="Calibri"/>
        <family val="2"/>
        <charset val="1"/>
      </rPr>
      <t xml:space="preserve">
TELA 1: </t>
    </r>
    <r>
      <rPr>
        <sz val="11"/>
        <color theme="1"/>
        <rFont val="Calibri"/>
        <family val="2"/>
        <charset val="1"/>
      </rPr>
      <t xml:space="preserve">TIPO DE SOLICITAÇÃO e CRITÉRIOS LOCACIONAIS DE ENQUADRAMENTO
</t>
    </r>
    <r>
      <rPr>
        <b val="true"/>
        <sz val="11"/>
        <color theme="1"/>
        <rFont val="Calibri"/>
        <family val="2"/>
        <charset val="1"/>
      </rPr>
      <t xml:space="preserve">TELA 2: </t>
    </r>
    <r>
      <rPr>
        <sz val="11"/>
        <color theme="1"/>
        <rFont val="Calibri"/>
        <family val="2"/>
        <charset val="1"/>
      </rPr>
      <t xml:space="preserve">FATORES DE RESTRIÇÃO OU VEDAÇÃO e OUTRAS INTERVENÇÕES
</t>
    </r>
    <r>
      <rPr>
        <b val="true"/>
        <sz val="11"/>
        <color theme="1"/>
        <rFont val="Calibri"/>
        <family val="2"/>
        <charset val="1"/>
      </rPr>
      <t xml:space="preserve">TELA 3:  </t>
    </r>
    <r>
      <rPr>
        <sz val="11"/>
        <color theme="1"/>
        <rFont val="Calibri"/>
        <family val="2"/>
        <charset val="1"/>
      </rPr>
      <t xml:space="preserve">CLASSIFICAÇÃO DAS ATIVIDADES
</t>
    </r>
    <r>
      <rPr>
        <b val="true"/>
        <sz val="11"/>
        <color theme="1"/>
        <rFont val="Calibri"/>
        <family val="2"/>
        <charset val="1"/>
      </rPr>
      <t xml:space="preserve">TELA 4: </t>
    </r>
    <r>
      <rPr>
        <sz val="11"/>
        <color theme="1"/>
        <rFont val="Calibri"/>
        <family val="2"/>
        <charset val="1"/>
      </rPr>
      <t xml:space="preserve">INFORMAÇÕES DO EMPREENDIMENTO
</t>
    </r>
  </si>
  <si>
    <t xml:space="preserve"> </t>
  </si>
  <si>
    <r>
      <rPr>
        <b val="true"/>
        <sz val="12"/>
        <color theme="1"/>
        <rFont val="Calibri"/>
        <family val="2"/>
        <charset val="1"/>
      </rPr>
      <t xml:space="preserve">Realizar o upload do FCE e preencher o formulário </t>
    </r>
    <r>
      <rPr>
        <b val="true"/>
        <sz val="12"/>
        <color rgb="FFFF0000"/>
        <rFont val="Calibri"/>
        <family val="2"/>
        <charset val="1"/>
      </rPr>
      <t xml:space="preserve">manualmente</t>
    </r>
    <r>
      <rPr>
        <b val="true"/>
        <sz val="12"/>
        <color theme="1"/>
        <rFont val="Calibri"/>
        <family val="2"/>
        <charset val="1"/>
      </rPr>
      <t xml:space="preserve">, atentando-se à legislação ambiental.</t>
    </r>
  </si>
  <si>
    <t xml:space="preserve">NOTA:</t>
  </si>
  <si>
    <t xml:space="preserve">A partir de 17 de junho de 2019, Matozinhos assumiu a responsabilidade de licenciar, monitorar e fiscalizar empreendimentos de impacto local, conforme a Deliberação Normativa COPAM nº 213, de 22 de fevereiro de 2017. Essa medida entrou em vigor em 1º de agosto do mesmo ano.
O tipo de Licenciamento Ambiental necessário depende da localização, porte e potencial de poluição do empreendimento. Além das normas estaduais (DN COPAM nº 213/2017 e 217/2017), o município também segue a Lei Complementar nº 045/2014 (Código Municipal de Meio Ambiente) para atividades específicas.</t>
  </si>
  <si>
    <t xml:space="preserve">  </t>
  </si>
  <si>
    <r>
      <rPr>
        <sz val="11"/>
        <color theme="1"/>
        <rFont val="Calibri"/>
        <family val="2"/>
        <charset val="1"/>
      </rPr>
      <t xml:space="preserve">Para obter informações mais detalhadas e realizar o Licenciamento Ambiental corretamente, o empreendedor e/ou consultoria por ele contratada deverá:
</t>
    </r>
    <r>
      <rPr>
        <b val="true"/>
        <sz val="11"/>
        <color theme="1"/>
        <rFont val="Calibri"/>
        <family val="2"/>
        <charset val="1"/>
      </rPr>
      <t xml:space="preserve">Etapa 1º: </t>
    </r>
    <r>
      <rPr>
        <sz val="11"/>
        <color theme="1"/>
        <rFont val="Calibri"/>
        <family val="2"/>
        <charset val="1"/>
      </rPr>
      <t xml:space="preserve">Consultar a DN COPAM nº 213/2017 e DN COPAM nº 217/2017. Caso não se enquadre nas atividades listadas, seguir para a etapa "2º";
</t>
    </r>
    <r>
      <rPr>
        <b val="true"/>
        <sz val="11"/>
        <color theme="1"/>
        <rFont val="Calibri"/>
        <family val="2"/>
        <charset val="1"/>
      </rPr>
      <t xml:space="preserve">Etapa 2º: Consultar</t>
    </r>
    <r>
      <rPr>
        <sz val="11"/>
        <color theme="1"/>
        <rFont val="Calibri"/>
        <family val="2"/>
        <charset val="1"/>
      </rPr>
      <t xml:space="preserve"> os Anexos II (item "I - A") e IV da Lei Complementar nº 045, de 30 de dezembro de 2014 (Código Municipal de Meio Ambiente de Matozinhos). Caso a atividade ou empreendimento não se enquadrar na listagem do Anexo II ou IV, o empreendedor e/ou consultoria por ele contratada procederá ao processo simplificado (etapa "3º");
</t>
    </r>
    <r>
      <rPr>
        <b val="true"/>
        <sz val="11"/>
        <color theme="1"/>
        <rFont val="Calibri"/>
        <family val="2"/>
        <charset val="1"/>
      </rPr>
      <t xml:space="preserve">Etapa 3º:</t>
    </r>
    <r>
      <rPr>
        <sz val="11"/>
        <color theme="1"/>
        <rFont val="Calibri"/>
        <family val="2"/>
        <charset val="1"/>
      </rPr>
      <t xml:space="preserve"> Consultar o DECRETO MUNICIPAL N.º 4.103, 18 DE NOVEMBRO DE 2025.   </t>
    </r>
  </si>
  <si>
    <t xml:space="preserve">A atividade de Transporte de Produtos Perigosos, é licenciada no âmbito estadual e se for o caso pelo órgão Federal. Observar e cumprir todas as exigências das legislações ambientais aplicáveis.
O Órgão Ambiental Municipal poderá convocar o empreendedor ao Licenciamento Ambiental do empreendimento nos casos em que considerar necessário, conforme dispõe a legislação em vigor, sem prejuízo da obtenção de outras licenças e autorizações cabíveis. (§5º, Artigo 8° da DN n° 217/2017 e inciso I, §2º, Artigo 1º da DN nº 213/2017).</t>
  </si>
  <si>
    <t xml:space="preserve">As informações referentes ao Licenciamento Ambiental junto ao município de Matozinhos estão disponíveis em:      </t>
  </si>
  <si>
    <t xml:space="preserve">https://matozinhos.mg.gov.br/cidadao/servicos/formularios-e-requerimentos-fiscais/formularios-e-requerimentos-meio-ambiente</t>
  </si>
  <si>
    <t xml:space="preserve">Versão Municipal atualizada - nº 02 – 05/01/2026 – SMMA</t>
  </si>
  <si>
    <t xml:space="preserve">TIPO DE SOLICITAÇÃO e CRITÉRIOS LOCACIONAIS DE ENQUADRAMENTO</t>
  </si>
  <si>
    <t xml:space="preserve">Peso (DN)</t>
  </si>
  <si>
    <t xml:space="preserve">Estão sujeitos ao licenciamento ambiental no âmbito municipal as atividades e empreendimentos listados conforme critérios de potencial poluidor/degradador, porte e de localização, cujo enquadramento seja definido nas classes 1 a 4, conforme a DN COPAM nº 213/2017, assim como, conforme Anexo II e Anexo IV da Lei Complementar nº 045/2014 (Código Municipal de Matozinhos).</t>
  </si>
  <si>
    <t xml:space="preserve">Do Licenciamento Ambiental:</t>
  </si>
  <si>
    <t xml:space="preserve">1.</t>
  </si>
  <si>
    <r>
      <rPr>
        <b val="true"/>
        <sz val="10"/>
        <color theme="1"/>
        <rFont val="Calibri"/>
        <family val="2"/>
        <charset val="1"/>
      </rPr>
      <t xml:space="preserve">Assinale o tipo da sua solicitação: (assinale somente </t>
    </r>
    <r>
      <rPr>
        <b val="true"/>
        <sz val="10"/>
        <color rgb="FF000000"/>
        <rFont val="Calibri"/>
        <family val="2"/>
        <charset val="1"/>
      </rPr>
      <t xml:space="preserve">UMA opção)</t>
    </r>
  </si>
  <si>
    <r>
      <rPr>
        <b val="true"/>
        <sz val="12"/>
        <color theme="1"/>
        <rFont val="Calibri"/>
        <family val="2"/>
        <charset val="1"/>
      </rPr>
      <t xml:space="preserve"> 1º passo:</t>
    </r>
    <r>
      <rPr>
        <sz val="12"/>
        <color theme="1"/>
        <rFont val="Calibri"/>
        <family val="2"/>
        <charset val="1"/>
      </rPr>
      <t xml:space="preserve"> A atividade e/ou o empreendimento está listada na DN COPAM nº 213/2017? Se "SIM", marque o tipo de solicitação, levando em consideração a etapa correspondente a atividade e/ou empreendimento. Se "NÃO", seguir para a próxima etapa.
</t>
    </r>
    <r>
      <rPr>
        <b val="true"/>
        <sz val="12"/>
        <color theme="1"/>
        <rFont val="Calibri"/>
        <family val="2"/>
        <charset val="1"/>
      </rPr>
      <t xml:space="preserve">2º passo:</t>
    </r>
    <r>
      <rPr>
        <sz val="12"/>
        <color theme="1"/>
        <rFont val="Calibri"/>
        <family val="2"/>
        <charset val="1"/>
      </rPr>
      <t xml:space="preserve"> A atividade e/ou o empreendimento está listada nos Anexos II (item "I - A") e IV da Lei Complementar nº 045, de 30 de dezembro de 2014 (Código Municipal de Meio Ambiente de Matozinhos)? Se "SIM", marque o tipo de solicitação, levando em consideração a etapa correspondente a atividade e/ou empreendimento. Se "NÃO", seguir para a próxima etapa.
</t>
    </r>
    <r>
      <rPr>
        <b val="true"/>
        <sz val="12"/>
        <color theme="1"/>
        <rFont val="Calibri"/>
        <family val="2"/>
        <charset val="1"/>
      </rPr>
      <t xml:space="preserve">3º passo</t>
    </r>
    <r>
      <rPr>
        <sz val="12"/>
        <color theme="1"/>
        <rFont val="Calibri"/>
        <family val="2"/>
        <charset val="1"/>
      </rPr>
      <t xml:space="preserve">: Consultar o Decreto Municipal nº 3.845, de 13, de março de 2024, e proceder ao Licenciamento Ambiental Simplificado em consonância com o Artigo 215, da Lei Complementar nº 045, de 30 de dezembro de 2014.</t>
    </r>
  </si>
  <si>
    <t xml:space="preserve">Licenciamento pela DN COPAM nº 213/2017 - (preenchimento (manual) de todas as telas do FCE)</t>
  </si>
  <si>
    <r>
      <rPr>
        <sz val="10"/>
        <color theme="1"/>
        <rFont val="Calibri"/>
        <family val="2"/>
        <charset val="1"/>
      </rPr>
      <t xml:space="preserve">Renovação de Licença de</t>
    </r>
    <r>
      <rPr>
        <sz val="10"/>
        <color rgb="FF000000"/>
        <rFont val="Calibri"/>
        <family val="2"/>
        <charset val="1"/>
      </rPr>
      <t xml:space="preserve"> Instalação.</t>
    </r>
  </si>
  <si>
    <r>
      <rPr>
        <sz val="10"/>
        <color theme="1"/>
        <rFont val="Calibri"/>
        <family val="2"/>
        <charset val="1"/>
      </rPr>
      <t xml:space="preserve">Renovação de Licença de</t>
    </r>
    <r>
      <rPr>
        <sz val="10"/>
        <color rgb="FF000000"/>
        <rFont val="Calibri"/>
        <family val="2"/>
        <charset val="1"/>
      </rPr>
      <t xml:space="preserve"> operação.</t>
    </r>
  </si>
  <si>
    <t xml:space="preserve">Licença corretiva para operação em razão de vencimento da licença de operação anterior ou em razão da perda de prazo para renovação automática.</t>
  </si>
  <si>
    <t xml:space="preserve">Licença ambiental de empreendimento já detentor, em momento anterior, de Autorização Ambiental de Funcionamento, Licença Prévia ou Licença de Instalação.</t>
  </si>
  <si>
    <t xml:space="preserve">Solicitação de Licença para Ampliação de empreendimento.</t>
  </si>
  <si>
    <t xml:space="preserve">Licença de Instalação Corretiva</t>
  </si>
  <si>
    <t xml:space="preserve">Responder itens 2 a 12.</t>
  </si>
  <si>
    <t xml:space="preserve">Nova solicitação.</t>
  </si>
  <si>
    <t xml:space="preserve">Licenciamento pela Lei Complementar nº 045/2014</t>
  </si>
  <si>
    <t xml:space="preserve">Atividade listada no Anexo IV da LCM nº 045/2014 - pular as questões abaixo e preencher as "Telas 2 e 4"</t>
  </si>
  <si>
    <t xml:space="preserve">Atividade listada no Anexo II (I - A e "USOS") da LCM nº 045/2014 - pular as questões abaixo e preencher as "Telas 2 e 4"</t>
  </si>
  <si>
    <t xml:space="preserve">O enquadramento a ser considerado será aquele que impõe as maiores 
restrições e possui o maior peso na legislação.</t>
  </si>
  <si>
    <t xml:space="preserve">    2.    Assinale “SIM" se o empreendimento ou atividade localizar em critérios locacionais e "NÃO" caso contrário. Utilizar a IDE SISEMA para preenchimento dos campos abaixo. Inserir o peso correspondente, conforme preconiza a DN COPAM nº 213/2017.</t>
  </si>
  <si>
    <t xml:space="preserve">2.1.</t>
  </si>
  <si>
    <t xml:space="preserve">O empreendimento está/estará localizado em Unidade de Conservação de Proteção Integral, nas hipóteses previstas em Lei?</t>
  </si>
  <si>
    <t xml:space="preserve">Dos Critérios Locacionais:</t>
  </si>
  <si>
    <t xml:space="preserve">Não</t>
  </si>
  <si>
    <t xml:space="preserve">Sim</t>
  </si>
  <si>
    <t xml:space="preserve">Peso</t>
  </si>
  <si>
    <t xml:space="preserve">Para fins de planejamento do empreendimento ou atividade, bem como verificação de incidência de critérios locacionais e fatores de restrição ou vedação, o empreendedor deverá acessar o sistema informatizado da Infraestrutura de Dados Espaciais do Sisema – IDE-Sisema, na qual se encontram disponíveis os dados georreferenciados relativos aos critérios e fatores constantes das Tabelas 4 e 5 do Anexo Único da DN COPAM nº 217/2017.</t>
  </si>
  <si>
    <t xml:space="preserve">2.2.</t>
  </si>
  <si>
    <t xml:space="preserve">O empreendimento está/estará localizado em zona de amortecimento de Unidade de Conservação de Proteção Integral, ou na faixa de 3 km do seu entorno quando não houver zona de amortecimento estabelecida por Plano de Manejo; excluídas as áreas urbanas?</t>
  </si>
  <si>
    <t xml:space="preserve">2.3.</t>
  </si>
  <si>
    <t xml:space="preserve">O empreendimento está/estará localizado em Unidade de Conservação de Uso Sustentável, exceto Área de Proteção Ambiental (APA)?</t>
  </si>
  <si>
    <t xml:space="preserve">http://www.siam.mg.gov.br/sla/download.pdf?idNorma=45558</t>
  </si>
  <si>
    <t xml:space="preserve">O empreendimento está/estará localizado em Área de Proteção Ambiental (APA)?</t>
  </si>
  <si>
    <t xml:space="preserve">https://idesisema.meioambiente.mg.gov.br/webgis</t>
  </si>
  <si>
    <r>
      <rPr>
        <sz val="10"/>
        <rFont val="Calibri"/>
        <family val="2"/>
        <charset val="1"/>
      </rPr>
      <t xml:space="preserve">Sim. Se </t>
    </r>
    <r>
      <rPr>
        <b val="true"/>
        <sz val="10"/>
        <rFont val="Calibri"/>
        <family val="2"/>
        <charset val="1"/>
      </rPr>
      <t xml:space="preserve">SIM</t>
    </r>
    <r>
      <rPr>
        <sz val="10"/>
        <rFont val="Calibri"/>
        <family val="2"/>
        <charset val="1"/>
      </rPr>
      <t xml:space="preserve">, informar o nome:</t>
    </r>
  </si>
  <si>
    <t xml:space="preserve">APA CARSTE DE LAGOA SANTA</t>
  </si>
  <si>
    <t xml:space="preserve">Os critérios locacionais de enquadramento referem-se à relevância e à sensibilidade dos componentes ambientais que os caracterizam, sendo-lhes atribuídos pesos 01 (um) ou 02 (dois), conforme Tabela 4 do Anexo Único da DN COPAM nº 217/2017. O peso 0 (zero) será atribuído à atividade ou empreendimento que não se enquadrar em nenhum dos critérios locacionais previstos na Tabela 4 do Anexo Único da DN COPAM nº 217/2017.</t>
  </si>
  <si>
    <t xml:space="preserve">2.4</t>
  </si>
  <si>
    <t xml:space="preserve">O empreendimento está/estará localizado em Reserva da Biosfera, excluídas as áreas urbanas ?</t>
  </si>
  <si>
    <t xml:space="preserve">2.5</t>
  </si>
  <si>
    <t xml:space="preserve">O empreendimento está/estará localizado em Corredor Ecológico formalmente instituído, conforme previsão legal?</t>
  </si>
  <si>
    <t xml:space="preserve">2.6</t>
  </si>
  <si>
    <t xml:space="preserve">O empreendimento está/estará localizado em áreas designadas como Sítios Ramsar?</t>
  </si>
  <si>
    <t xml:space="preserve">2.7</t>
  </si>
  <si>
    <t xml:space="preserve">O empreendimento está/estará localizado em área de drenagem a montante de trecho de curso d’água enquadrado em classe especial?</t>
  </si>
  <si>
    <t xml:space="preserve">ATENÇÃO!</t>
  </si>
  <si>
    <t xml:space="preserve">O "Peso" deve ser preenchido manualmente. Caso a resposta seja "SIM", consulte a tabela abaixo e insira o valor correspondente. Na ocorrência de interferência da atividade ou empreendimento em mais de um critério locacional, deverá ser considerado aquele de maior peso. (Art. 6°, §3º, da DN COPAM nº 217/2017)</t>
  </si>
  <si>
    <t xml:space="preserve">2.8</t>
  </si>
  <si>
    <t xml:space="preserve">Há/ haverá captação de água superficial em Área de Conflito por uso de recursos hídricos?</t>
  </si>
  <si>
    <t xml:space="preserve">2.9</t>
  </si>
  <si>
    <t xml:space="preserve">O empreendimento está/estará localizado em área de alto ou muito alto grau de potencialidade de ocorrência de cavidades, conforme dados oficiais do CECAV-ICMBio?</t>
  </si>
  <si>
    <t xml:space="preserve">O empreendimento e seu entorno de 250 metros estão ou estarão em área totalmente urbanizada?</t>
  </si>
  <si>
    <r>
      <rPr>
        <sz val="10"/>
        <color theme="1"/>
        <rFont val="Calibri"/>
        <family val="2"/>
        <charset val="1"/>
      </rPr>
      <t xml:space="preserve">Se </t>
    </r>
    <r>
      <rPr>
        <b val="true"/>
        <sz val="10"/>
        <color rgb="FF000000"/>
        <rFont val="Calibri"/>
        <family val="2"/>
        <charset val="1"/>
      </rPr>
      <t xml:space="preserve">NÃO</t>
    </r>
    <r>
      <rPr>
        <sz val="10"/>
        <color rgb="FF000000"/>
        <rFont val="Calibri"/>
        <family val="2"/>
        <charset val="1"/>
      </rPr>
      <t xml:space="preserve">, a atividade ou empreendimento terá impacto real ou potencial sobre cavidades naturais subterrâneas que estejam localizadas em sua ADA ou no seu entorno de 250 metros?</t>
    </r>
  </si>
  <si>
    <t xml:space="preserve">2.10.</t>
  </si>
  <si>
    <r>
      <rPr>
        <b val="true"/>
        <sz val="10"/>
        <color rgb="FF000000"/>
        <rFont val="Calibri"/>
        <family val="2"/>
        <charset val="1"/>
      </rPr>
      <t xml:space="preserve">Haverá</t>
    </r>
    <r>
      <rPr>
        <sz val="10"/>
        <color rgb="FF000000"/>
        <rFont val="Calibri"/>
        <family val="2"/>
        <charset val="1"/>
      </rPr>
      <t xml:space="preserve"> supressão de vegetação? </t>
    </r>
  </si>
  <si>
    <r>
      <rPr>
        <sz val="10"/>
        <color theme="1"/>
        <rFont val="Calibri"/>
        <family val="2"/>
        <charset val="1"/>
      </rPr>
      <t xml:space="preserve">Se </t>
    </r>
    <r>
      <rPr>
        <b val="true"/>
        <sz val="10"/>
        <color rgb="FF000000"/>
        <rFont val="Calibri"/>
        <family val="2"/>
        <charset val="1"/>
      </rPr>
      <t xml:space="preserve">SIM</t>
    </r>
    <r>
      <rPr>
        <sz val="10"/>
        <color rgb="FF000000"/>
        <rFont val="Calibri"/>
        <family val="2"/>
        <charset val="1"/>
      </rPr>
      <t xml:space="preserve">, essa intervenção se encontra regularizada? </t>
    </r>
  </si>
  <si>
    <r>
      <rPr>
        <sz val="10"/>
        <color theme="1"/>
        <rFont val="Calibri"/>
        <family val="2"/>
        <charset val="1"/>
      </rPr>
      <t xml:space="preserve">Se </t>
    </r>
    <r>
      <rPr>
        <b val="true"/>
        <sz val="10"/>
        <color rgb="FF000000"/>
        <rFont val="Calibri"/>
        <family val="2"/>
        <charset val="1"/>
      </rPr>
      <t xml:space="preserve">NÃO</t>
    </r>
    <r>
      <rPr>
        <sz val="10"/>
        <color rgb="FF000000"/>
        <rFont val="Calibri"/>
        <family val="2"/>
        <charset val="1"/>
      </rPr>
      <t xml:space="preserve">, haverá supressão de vegetação nativa, exceto árvores isoladas ?</t>
    </r>
  </si>
  <si>
    <r>
      <rPr>
        <sz val="10"/>
        <color theme="1"/>
        <rFont val="Calibri"/>
        <family val="2"/>
        <charset val="1"/>
      </rPr>
      <t xml:space="preserve">Se </t>
    </r>
    <r>
      <rPr>
        <b val="true"/>
        <sz val="10"/>
        <color rgb="FF000000"/>
        <rFont val="Calibri"/>
        <family val="2"/>
        <charset val="1"/>
      </rPr>
      <t xml:space="preserve">NÃO</t>
    </r>
    <r>
      <rPr>
        <sz val="10"/>
        <color rgb="FF000000"/>
        <rFont val="Calibri"/>
        <family val="2"/>
        <charset val="1"/>
      </rPr>
      <t xml:space="preserve">, haverá supressão de vegetação nativa em áreas prioritárias para conservação, considerada de importância biológica “extrema” ou “especial”, exceto árvores isoladas?</t>
    </r>
  </si>
  <si>
    <t xml:space="preserve">2.11.</t>
  </si>
  <si>
    <t xml:space="preserve">Haverá corte ou aproveitamento de árvores isoladas nativas vivas?</t>
  </si>
  <si>
    <t xml:space="preserve">2.12.</t>
  </si>
  <si>
    <r>
      <rPr>
        <b val="true"/>
        <sz val="10"/>
        <color rgb="FF000000"/>
        <rFont val="Calibri"/>
        <family val="2"/>
        <charset val="1"/>
      </rPr>
      <t xml:space="preserve">Houve</t>
    </r>
    <r>
      <rPr>
        <sz val="10"/>
        <color rgb="FF000000"/>
        <rFont val="Calibri"/>
        <family val="2"/>
        <charset val="1"/>
      </rPr>
      <t xml:space="preserve"> supressão de vegetação em momento posterior à 22 de julho de 2008? </t>
    </r>
  </si>
  <si>
    <r>
      <rPr>
        <sz val="10"/>
        <color theme="1"/>
        <rFont val="Calibri"/>
        <family val="2"/>
        <charset val="1"/>
      </rPr>
      <t xml:space="preserve">Se </t>
    </r>
    <r>
      <rPr>
        <b val="true"/>
        <sz val="10"/>
        <color rgb="FF000000"/>
        <rFont val="Calibri"/>
        <family val="2"/>
        <charset val="1"/>
      </rPr>
      <t xml:space="preserve">NÃO</t>
    </r>
    <r>
      <rPr>
        <sz val="10"/>
        <color rgb="FF000000"/>
        <rFont val="Calibri"/>
        <family val="2"/>
        <charset val="1"/>
      </rPr>
      <t xml:space="preserve">, ocorreu supressão de vegetação nativa, exceto árvores isoladas ?</t>
    </r>
  </si>
  <si>
    <r>
      <rPr>
        <sz val="10"/>
        <color theme="1"/>
        <rFont val="Calibri"/>
        <family val="2"/>
        <charset val="1"/>
      </rPr>
      <t xml:space="preserve">Se </t>
    </r>
    <r>
      <rPr>
        <b val="true"/>
        <sz val="10"/>
        <color rgb="FF000000"/>
        <rFont val="Calibri"/>
        <family val="2"/>
        <charset val="1"/>
      </rPr>
      <t xml:space="preserve">NÃO</t>
    </r>
    <r>
      <rPr>
        <sz val="10"/>
        <color rgb="FF000000"/>
        <rFont val="Calibri"/>
        <family val="2"/>
        <charset val="1"/>
      </rPr>
      <t xml:space="preserve">, ocorreu supressão de vegetação nativa em áreas prioritárias para conservação, considerada de importância biológica “extrema” ou “especial”, exceto árvores isoladas?</t>
    </r>
  </si>
  <si>
    <t xml:space="preserve">
</t>
  </si>
  <si>
    <t xml:space="preserve">RESULTADO</t>
  </si>
  <si>
    <t xml:space="preserve">FATORES DE RESTRIÇÃO OU VEDAÇÃO</t>
  </si>
  <si>
    <t xml:space="preserve">Auxiliar</t>
  </si>
  <si>
    <t xml:space="preserve">Para responder os questionamentos a seguir, o empreendedor deverá acessar o sistema informatizado da Infraestrutura de Dados Espaciais do Sisema (IDE-Sisema) disponível em:</t>
  </si>
  <si>
    <t xml:space="preserve">http://idesisema.meioambiente.mg.gov.br/</t>
  </si>
  <si>
    <t xml:space="preserve">Haverá intervenção em rio de preservação permanente que se enquadre nas proibições do art. 3º da Lei Estadual nº 15.082/04? </t>
  </si>
  <si>
    <t xml:space="preserve">2.</t>
  </si>
  <si>
    <t xml:space="preserve">O empreendimento tem/terá impacto em: </t>
  </si>
  <si>
    <t xml:space="preserve">terra indígena?</t>
  </si>
  <si>
    <t xml:space="preserve">área de Segurança Aeroportuária e tem natureza atrativa de avifauna?</t>
  </si>
  <si>
    <t xml:space="preserve">terra quilombola?</t>
  </si>
  <si>
    <t xml:space="preserve">bem cultural acautelado?</t>
  </si>
  <si>
    <t xml:space="preserve">outros. Especificar:</t>
  </si>
  <si>
    <t xml:space="preserve">Não se aplica.</t>
  </si>
  <si>
    <t xml:space="preserve">3.</t>
  </si>
  <si>
    <t xml:space="preserve">Haverá lançamento de efluentes ou disposição de resíduos tratados em águas de Classe Especial? </t>
  </si>
  <si>
    <t xml:space="preserve">4.</t>
  </si>
  <si>
    <t xml:space="preserve">O empreendimento está localizado em mananciais, situados a montante do ponto de captação previsto ou existente, cujas águas estejam classificadas na Classe Especial? </t>
  </si>
  <si>
    <t xml:space="preserve">5.</t>
  </si>
  <si>
    <t xml:space="preserve">O empreendimento está localizado no Sistema de Áreas Protegidas (SAP)? </t>
  </si>
  <si>
    <t xml:space="preserve">Não. </t>
  </si>
  <si>
    <t xml:space="preserve">6.</t>
  </si>
  <si>
    <t xml:space="preserve">O empreendimento se encontra em qual fase?  </t>
  </si>
  <si>
    <t xml:space="preserve">Projeto</t>
  </si>
  <si>
    <t xml:space="preserve">Instalação</t>
  </si>
  <si>
    <t xml:space="preserve">Instalado ou em operação</t>
  </si>
  <si>
    <t xml:space="preserve">6.1</t>
  </si>
  <si>
    <r>
      <rPr>
        <sz val="10"/>
        <color theme="1"/>
        <rFont val="Calibri"/>
        <family val="2"/>
        <charset val="1"/>
      </rPr>
      <t xml:space="preserve">O empreendimento já se encontrava legalmente instalado ou em operação </t>
    </r>
    <r>
      <rPr>
        <b val="true"/>
        <sz val="10"/>
        <color rgb="FF000000"/>
        <rFont val="Calibri"/>
        <family val="2"/>
        <charset val="1"/>
      </rPr>
      <t xml:space="preserve">na data de 3 de dezembro de 2009</t>
    </r>
    <r>
      <rPr>
        <sz val="10"/>
        <color rgb="FF000000"/>
        <rFont val="Calibri"/>
        <family val="2"/>
        <charset val="1"/>
      </rPr>
      <t xml:space="preserve">? </t>
    </r>
  </si>
  <si>
    <t xml:space="preserve">7.</t>
  </si>
  <si>
    <t xml:space="preserve">O empreendimento está localizado em área de vulnerabilidade natural muito alta e alta no Zoneamento Ecológico Econômico (disponível também na IDE-SISEMA) ? </t>
  </si>
  <si>
    <t xml:space="preserve">8.</t>
  </si>
  <si>
    <t xml:space="preserve">O empreendimento está localizado na APA Carste ou na APA Morro da Pedreira ? </t>
  </si>
  <si>
    <t xml:space="preserve">OUTRAS INTERVENÇÕES</t>
  </si>
  <si>
    <t xml:space="preserve">Haverá intervenção em áreas de preservação permanente sem supressão de vegetação nativa? </t>
  </si>
  <si>
    <t xml:space="preserve">Haverá destoca em área remanescente de supressão de vegetação nativa? </t>
  </si>
  <si>
    <t xml:space="preserve">Haverá manejo sustentável da vegetação nativa? </t>
  </si>
  <si>
    <t xml:space="preserve">Haverá aproveitamento de material lenhoso? </t>
  </si>
  <si>
    <t xml:space="preserve">Houve intervenção em Reserva Legal em momento posterior à 22 de julho de 2008? </t>
  </si>
  <si>
    <t xml:space="preserve">5.1.</t>
  </si>
  <si>
    <r>
      <rPr>
        <sz val="10"/>
        <color theme="1"/>
        <rFont val="Calibri"/>
        <family val="2"/>
        <charset val="1"/>
      </rPr>
      <t xml:space="preserve">Se </t>
    </r>
    <r>
      <rPr>
        <b val="true"/>
        <sz val="10"/>
        <color rgb="FF000000"/>
        <rFont val="Calibri"/>
        <family val="2"/>
        <charset val="1"/>
      </rPr>
      <t xml:space="preserve">SIM</t>
    </r>
    <r>
      <rPr>
        <sz val="10"/>
        <color rgb="FF000000"/>
        <rFont val="Calibri"/>
        <family val="2"/>
        <charset val="1"/>
      </rPr>
      <t xml:space="preserve">, foi efetuada a recomposição da Reserva Legal? </t>
    </r>
  </si>
  <si>
    <t xml:space="preserve">Houve intervenção em Área de Preservação Permanente em momento posterior à 22 de julho de 2008? </t>
  </si>
  <si>
    <t xml:space="preserve">6.1.</t>
  </si>
  <si>
    <r>
      <rPr>
        <sz val="10"/>
        <color theme="1"/>
        <rFont val="Calibri"/>
        <family val="2"/>
        <charset val="1"/>
      </rPr>
      <t xml:space="preserve">Se </t>
    </r>
    <r>
      <rPr>
        <b val="true"/>
        <sz val="10"/>
        <color rgb="FF000000"/>
        <rFont val="Calibri"/>
        <family val="2"/>
        <charset val="1"/>
      </rPr>
      <t xml:space="preserve">SIM</t>
    </r>
    <r>
      <rPr>
        <sz val="10"/>
        <color rgb="FF000000"/>
        <rFont val="Calibri"/>
        <family val="2"/>
        <charset val="1"/>
      </rPr>
      <t xml:space="preserve">, a intervenção se encontra regularizada? </t>
    </r>
  </si>
  <si>
    <t xml:space="preserve">O empreendimento faz/fará uso ou intervenção em recurso hídrico?  </t>
  </si>
  <si>
    <t xml:space="preserve"> CLASSIFICAÇÃO DAS ATIVIDADES</t>
  </si>
  <si>
    <t xml:space="preserve">1. Dados das atividades do empreendimento.</t>
  </si>
  <si>
    <t xml:space="preserve">Código Atividade</t>
  </si>
  <si>
    <t xml:space="preserve">Descrição da atividade</t>
  </si>
  <si>
    <t xml:space="preserve">Parâmetro</t>
  </si>
  <si>
    <t xml:space="preserve">Quantidade</t>
  </si>
  <si>
    <t xml:space="preserve">Unidade </t>
  </si>
  <si>
    <t xml:space="preserve">Classe</t>
  </si>
  <si>
    <r>
      <rPr>
        <b val="true"/>
        <sz val="11"/>
        <color rgb="FFFF0000"/>
        <rFont val="Calibri"/>
        <family val="2"/>
        <charset val="1"/>
      </rPr>
      <t xml:space="preserve">ORIENTAÇÃO PARA O PREENCHIMENTO:
</t>
    </r>
    <r>
      <rPr>
        <b val="true"/>
        <sz val="11"/>
        <color theme="1"/>
        <rFont val="Calibri"/>
        <family val="2"/>
        <charset val="1"/>
      </rPr>
      <t xml:space="preserve">Se passível de Licenciamento Ambiental pela DN COPAM N° 213/2017:
1. </t>
    </r>
    <r>
      <rPr>
        <sz val="11"/>
        <color theme="1"/>
        <rFont val="Calibri"/>
        <family val="2"/>
        <charset val="1"/>
      </rPr>
      <t xml:space="preserve">Dados das atividades do empreendimento (inserir todas as atividades desenvolvidas pelo empreendimento): Verificar o Anexo Único da Deliberação Normativa COPAM n° 213/2017.
</t>
    </r>
    <r>
      <rPr>
        <b val="true"/>
        <sz val="11"/>
        <color theme="1"/>
        <rFont val="Calibri"/>
        <family val="2"/>
        <charset val="1"/>
      </rPr>
      <t xml:space="preserve">1.1:</t>
    </r>
    <r>
      <rPr>
        <sz val="11"/>
        <color theme="1"/>
        <rFont val="Calibri"/>
        <family val="2"/>
        <charset val="1"/>
      </rPr>
      <t xml:space="preserve"> Do código da Atividade (conforme Anexo da DN COPAM nº 213/2017).
</t>
    </r>
    <r>
      <rPr>
        <b val="true"/>
        <sz val="11"/>
        <color theme="1"/>
        <rFont val="Calibri"/>
        <family val="2"/>
        <charset val="1"/>
      </rPr>
      <t xml:space="preserve">1.2:</t>
    </r>
    <r>
      <rPr>
        <sz val="11"/>
        <color theme="1"/>
        <rFont val="Calibri"/>
        <family val="2"/>
        <charset val="1"/>
      </rPr>
      <t xml:space="preserve"> Da descrição da atividade (conforme Anexo da DN COPAM nº 213/2017).
</t>
    </r>
    <r>
      <rPr>
        <b val="true"/>
        <sz val="11"/>
        <color theme="1"/>
        <rFont val="Calibri"/>
        <family val="2"/>
        <charset val="1"/>
      </rPr>
      <t xml:space="preserve">1.3:</t>
    </r>
    <r>
      <rPr>
        <sz val="11"/>
        <color theme="1"/>
        <rFont val="Calibri"/>
        <family val="2"/>
        <charset val="1"/>
      </rPr>
      <t xml:space="preserve"> Do parâmetro (conforme Anexo da DN COPAM nº 213/2017).
</t>
    </r>
    <r>
      <rPr>
        <b val="true"/>
        <sz val="11"/>
        <color theme="1"/>
        <rFont val="Calibri"/>
        <family val="2"/>
        <charset val="1"/>
      </rPr>
      <t xml:space="preserve">1.4:</t>
    </r>
    <r>
      <rPr>
        <sz val="11"/>
        <color theme="1"/>
        <rFont val="Calibri"/>
        <family val="2"/>
        <charset val="1"/>
      </rPr>
      <t xml:space="preserve"> Da quantidade (conforme Anexo da DN COPAM nº 213/2017).
</t>
    </r>
    <r>
      <rPr>
        <b val="true"/>
        <sz val="11"/>
        <color theme="1"/>
        <rFont val="Calibri"/>
        <family val="2"/>
        <charset val="1"/>
      </rPr>
      <t xml:space="preserve">1.5: </t>
    </r>
    <r>
      <rPr>
        <sz val="11"/>
        <color theme="1"/>
        <rFont val="Calibri"/>
        <family val="2"/>
        <charset val="1"/>
      </rPr>
      <t xml:space="preserve">Da unidade (conforme Anexo da DN COPAM nº 213/2017) 
</t>
    </r>
    <r>
      <rPr>
        <b val="true"/>
        <sz val="11"/>
        <color theme="1"/>
        <rFont val="Calibri"/>
        <family val="2"/>
        <charset val="1"/>
      </rPr>
      <t xml:space="preserve">1.6: </t>
    </r>
    <r>
      <rPr>
        <sz val="11"/>
        <color theme="1"/>
        <rFont val="Calibri"/>
        <family val="2"/>
        <charset val="1"/>
      </rPr>
      <t xml:space="preserve">Da fixação da classe do empreendimento (conforme Anexo Único da DN COPAM nº 213/2017) </t>
    </r>
  </si>
  <si>
    <r>
      <rPr>
        <b val="true"/>
        <sz val="11"/>
        <color theme="1"/>
        <rFont val="Calibri"/>
        <family val="2"/>
        <charset val="1"/>
      </rPr>
      <t xml:space="preserve">1.7: </t>
    </r>
    <r>
      <rPr>
        <sz val="11"/>
        <color theme="1"/>
        <rFont val="Calibri"/>
        <family val="2"/>
        <charset val="1"/>
      </rPr>
      <t xml:space="preserve">Da classe predominante resultante: de maior peso/restrição.
1.8: Fator locacional resultante: de maior peso
1.9: Da fixação da Modalidade pela DN COPAM nº 213/2017:
</t>
    </r>
  </si>
  <si>
    <t xml:space="preserve">Classe predominante resultante</t>
  </si>
  <si>
    <t xml:space="preserve">Fator locacional resultante</t>
  </si>
  <si>
    <t xml:space="preserve">Modalidade Inicial</t>
  </si>
  <si>
    <t xml:space="preserve">2. Outros fatores que alteram a modalidade do licenciamento</t>
  </si>
  <si>
    <t xml:space="preserve">2.1 A (s) atividade (s) a ser (em) licenciada (s) se enquadra em alguma das situações a seguir:</t>
  </si>
  <si>
    <t xml:space="preserve">2.1.1. Trata-se de processo com obrigatoriedade de instrução com EIA/RIMA por:</t>
  </si>
  <si>
    <r>
      <rPr>
        <b val="true"/>
        <sz val="11"/>
        <color rgb="FF000000"/>
        <rFont val="Calibri"/>
        <family val="2"/>
        <charset val="1"/>
      </rPr>
      <t xml:space="preserve">-</t>
    </r>
    <r>
      <rPr>
        <sz val="10"/>
        <color rgb="FF000000"/>
        <rFont val="Calibri"/>
        <family val="2"/>
        <charset val="1"/>
      </rPr>
      <t xml:space="preserve"> pertencer as atividades listadas nos códigos </t>
    </r>
    <r>
      <rPr>
        <b val="true"/>
        <sz val="11"/>
        <color rgb="FF000000"/>
        <rFont val="Calibri"/>
        <family val="2"/>
        <charset val="1"/>
      </rPr>
      <t xml:space="preserve">G-01, G-02 e G-03</t>
    </r>
    <r>
      <rPr>
        <sz val="10"/>
        <color rgb="FF000000"/>
        <rFont val="Calibri"/>
        <family val="2"/>
        <charset val="1"/>
      </rPr>
      <t xml:space="preserve"> da DN e ter área útil superior a 1.000 ha?</t>
    </r>
  </si>
  <si>
    <r>
      <rPr>
        <b val="true"/>
        <sz val="11"/>
        <color rgb="FFFF0000"/>
        <rFont val="Calibri"/>
        <family val="2"/>
        <charset val="1"/>
      </rPr>
      <t xml:space="preserve">ORIENTAÇÃO PARA O PREENCHIMENTO:
</t>
    </r>
    <r>
      <rPr>
        <b val="true"/>
        <sz val="11"/>
        <color theme="1"/>
        <rFont val="Calibri"/>
        <family val="2"/>
        <charset val="1"/>
      </rPr>
      <t xml:space="preserve">Se passível de Licenciamento Ambiental pela LCM Nº 045/2014:
1.</t>
    </r>
    <r>
      <rPr>
        <sz val="11"/>
        <color theme="1"/>
        <rFont val="Calibri"/>
        <family val="2"/>
        <charset val="1"/>
      </rPr>
      <t xml:space="preserve"> Dados das atividades do empreendimento (inserir todas as atividades desenvolvidas pelo empreendimento).
</t>
    </r>
    <r>
      <rPr>
        <b val="true"/>
        <sz val="11"/>
        <color theme="1"/>
        <rFont val="Calibri"/>
        <family val="2"/>
        <charset val="1"/>
      </rPr>
      <t xml:space="preserve">1.1:</t>
    </r>
    <r>
      <rPr>
        <sz val="11"/>
        <color theme="1"/>
        <rFont val="Calibri"/>
        <family val="2"/>
        <charset val="1"/>
      </rPr>
      <t xml:space="preserve"> Do código da Atividade e Da descrição da atividade (preencher conforme os Anexos IV e II (item I-A e "USOS") da LCM nº 045/2014.).
</t>
    </r>
    <r>
      <rPr>
        <b val="true"/>
        <sz val="11"/>
        <color theme="1"/>
        <rFont val="Calibri"/>
        <family val="2"/>
        <charset val="1"/>
      </rPr>
      <t xml:space="preserve">1.2:</t>
    </r>
    <r>
      <rPr>
        <sz val="11"/>
        <color theme="1"/>
        <rFont val="Calibri"/>
        <family val="2"/>
        <charset val="1"/>
      </rPr>
      <t xml:space="preserve"> Do parâmetro; Da quantidade; e Da unidade (não se aplica a LCM nº 045/2014).
</t>
    </r>
    <r>
      <rPr>
        <b val="true"/>
        <sz val="11"/>
        <color theme="1"/>
        <rFont val="Calibri"/>
        <family val="2"/>
        <charset val="1"/>
      </rPr>
      <t xml:space="preserve">1.3: </t>
    </r>
    <r>
      <rPr>
        <sz val="11"/>
        <color theme="1"/>
        <rFont val="Calibri"/>
        <family val="2"/>
        <charset val="1"/>
      </rPr>
      <t xml:space="preserve">Da fixação da classe do empreendimento  (Pela LCM nº 045/2014, refere-se ao nível de complexidade. Preencher conforme os Anexos IV e II (item I-A e "USOS") da LCM nº 045/2014).
</t>
    </r>
    <r>
      <rPr>
        <b val="true"/>
        <sz val="11"/>
        <color theme="1"/>
        <rFont val="Calibri"/>
        <family val="2"/>
        <charset val="1"/>
      </rPr>
      <t xml:space="preserve">1.4:</t>
    </r>
    <r>
      <rPr>
        <sz val="11"/>
        <color theme="1"/>
        <rFont val="Calibri"/>
        <family val="2"/>
        <charset val="1"/>
      </rPr>
      <t xml:space="preserve"> Da classe predominante resultante: de maior peso/restrição.
</t>
    </r>
    <r>
      <rPr>
        <b val="true"/>
        <sz val="11"/>
        <color theme="1"/>
        <rFont val="Calibri"/>
        <family val="2"/>
        <charset val="1"/>
      </rPr>
      <t xml:space="preserve">1.5:</t>
    </r>
    <r>
      <rPr>
        <sz val="11"/>
        <color theme="1"/>
        <rFont val="Calibri"/>
        <family val="2"/>
        <charset val="1"/>
      </rPr>
      <t xml:space="preserve"> Fator locacional resultante: de maior peso.
</t>
    </r>
    <r>
      <rPr>
        <b val="true"/>
        <sz val="11"/>
        <color theme="1"/>
        <rFont val="Calibri"/>
        <family val="2"/>
        <charset val="1"/>
      </rPr>
      <t xml:space="preserve">1.6:</t>
    </r>
    <r>
      <rPr>
        <sz val="11"/>
        <color theme="1"/>
        <rFont val="Calibri"/>
        <family val="2"/>
        <charset val="1"/>
      </rPr>
      <t xml:space="preserve"> Da fixação da Modalidade pela LCM Nº 045/2014: </t>
    </r>
    <r>
      <rPr>
        <b val="true"/>
        <sz val="11"/>
        <color theme="1"/>
        <rFont val="Calibri"/>
        <family val="2"/>
        <charset val="1"/>
      </rPr>
      <t xml:space="preserve">Licenciamento Ambiental</t>
    </r>
    <r>
      <rPr>
        <sz val="11"/>
        <color theme="1"/>
        <rFont val="Calibri"/>
        <family val="2"/>
        <charset val="1"/>
      </rPr>
      <t xml:space="preserve">, inserindo a etapa do licenciamento conforme o artigo 207 da LCM nº 045/2014.
</t>
    </r>
    <r>
      <rPr>
        <b val="true"/>
        <sz val="11"/>
        <color theme="1"/>
        <rFont val="Calibri"/>
        <family val="2"/>
        <charset val="1"/>
      </rPr>
      <t xml:space="preserve">1.7:</t>
    </r>
    <r>
      <rPr>
        <sz val="11"/>
        <color theme="1"/>
        <rFont val="Calibri"/>
        <family val="2"/>
        <charset val="1"/>
      </rPr>
      <t xml:space="preserve"> Modalidade Resultante da LCM Nº 045/2014: Licenciamento Ambiental, inserindo a etapa do licenciamento conforme o artigo 207 da LCM nº 045/2014.</t>
    </r>
  </si>
  <si>
    <t xml:space="preserve">- pertencer as atividades listadas no Anexo IV da LCM 45.</t>
  </si>
  <si>
    <t xml:space="preserve">- estar localizado em área de vulnerabilidade natural muito alta e alta no Vetor Norte?</t>
  </si>
  <si>
    <r>
      <rPr>
        <sz val="10"/>
        <color theme="1"/>
        <rFont val="Calibri"/>
        <family val="2"/>
        <charset val="1"/>
      </rPr>
      <t xml:space="preserve">2.1.2. A atividade </t>
    </r>
    <r>
      <rPr>
        <sz val="10"/>
        <color rgb="FF000000"/>
        <rFont val="Calibri"/>
        <family val="2"/>
        <charset val="1"/>
      </rPr>
      <t xml:space="preserve">a ser licenciada é uma instalação de sistema de abastecimento aéreo de combustíveis com capacidade total de armazenagem até 15 m³, desde que destinadas exclusivamente ao abastecimento do detentor das instalações?</t>
    </r>
  </si>
  <si>
    <t xml:space="preserve">2.2 Fase do objeto do requerimento:</t>
  </si>
  <si>
    <t xml:space="preserve">Instalação </t>
  </si>
  <si>
    <t xml:space="preserve">Operação</t>
  </si>
  <si>
    <t xml:space="preserve">Corretiva</t>
  </si>
  <si>
    <t xml:space="preserve">RenLO</t>
  </si>
  <si>
    <t xml:space="preserve">Houve concomitância das fases anteriores no licenciamento? </t>
  </si>
  <si>
    <t xml:space="preserve">Não.</t>
  </si>
  <si>
    <t xml:space="preserve">Sim.</t>
  </si>
  <si>
    <t xml:space="preserve">3. Modalidade resultante do licenciamento ambiental</t>
  </si>
  <si>
    <t xml:space="preserve">Modalidade resultante:</t>
  </si>
  <si>
    <t xml:space="preserve">INFORMAÇÕES DO EMPREENDIMENTO
(Licenciamento pela DN COPAM nº 213/2017 e LCM nº 045/2014)</t>
  </si>
  <si>
    <t xml:space="preserve">1. Identificação do empreendedor</t>
  </si>
  <si>
    <t xml:space="preserve">1.1 Empreendedor/Razão Social:</t>
  </si>
  <si>
    <t xml:space="preserve">1.2 CNPJ/CPF:</t>
  </si>
  <si>
    <t xml:space="preserve">1.3 Endereço:</t>
  </si>
  <si>
    <t xml:space="preserve">1.4 Nº:</t>
  </si>
  <si>
    <t xml:space="preserve">1.5 Complemento:</t>
  </si>
  <si>
    <t xml:space="preserve">1.6 Bairro:</t>
  </si>
  <si>
    <t xml:space="preserve">1.7 Caixa Postal:</t>
  </si>
  <si>
    <t xml:space="preserve">1.8 CEP:</t>
  </si>
  <si>
    <t xml:space="preserve">1.9 Município:</t>
  </si>
  <si>
    <t xml:space="preserve">1.10 UF:</t>
  </si>
  <si>
    <t xml:space="preserve">1.11 Telefone:</t>
  </si>
  <si>
    <t xml:space="preserve">1.12 Email:</t>
  </si>
  <si>
    <r>
      <rPr>
        <sz val="10"/>
        <color theme="1"/>
        <rFont val="Calibri"/>
        <family val="2"/>
        <charset val="1"/>
      </rPr>
      <t xml:space="preserve">1.13 As atividades são ou serão desenvolvidas por (</t>
    </r>
    <r>
      <rPr>
        <i val="true"/>
        <sz val="10"/>
        <color rgb="FF000000"/>
        <rFont val="Calibri"/>
        <family val="2"/>
        <charset val="1"/>
      </rPr>
      <t xml:space="preserve">assinalar </t>
    </r>
    <r>
      <rPr>
        <b val="true"/>
        <i val="true"/>
        <sz val="10"/>
        <color rgb="FF000000"/>
        <rFont val="Calibri"/>
        <family val="2"/>
        <charset val="1"/>
      </rPr>
      <t xml:space="preserve">todas</t>
    </r>
    <r>
      <rPr>
        <i val="true"/>
        <sz val="10"/>
        <color rgb="FF000000"/>
        <rFont val="Calibri"/>
        <family val="2"/>
        <charset val="1"/>
      </rPr>
      <t xml:space="preserve"> as opções que se aplicam ao empreendedor</t>
    </r>
    <r>
      <rPr>
        <sz val="10"/>
        <color rgb="FF000000"/>
        <rFont val="Calibri"/>
        <family val="2"/>
        <charset val="1"/>
      </rPr>
      <t xml:space="preserve">):</t>
    </r>
  </si>
  <si>
    <t xml:space="preserve">Pessoa física</t>
  </si>
  <si>
    <t xml:space="preserve">Pessoa jurídica</t>
  </si>
  <si>
    <t xml:space="preserve">Proprietário </t>
  </si>
  <si>
    <t xml:space="preserve">Arrendatário</t>
  </si>
  <si>
    <t xml:space="preserve">Posseiro</t>
  </si>
  <si>
    <t xml:space="preserve">Outros. Especificar:</t>
  </si>
  <si>
    <t xml:space="preserve">2. Identificação do empreendimento</t>
  </si>
  <si>
    <t xml:space="preserve">Informação do Empreendimento igual a do Empreendedor:</t>
  </si>
  <si>
    <t xml:space="preserve">2.1 Empreendimento/Razão Social:</t>
  </si>
  <si>
    <t xml:space="preserve">2.2 CNPJ/CPF:</t>
  </si>
  <si>
    <t xml:space="preserve">2.3 Responsável legal:</t>
  </si>
  <si>
    <t xml:space="preserve">2.4 Endereço:</t>
  </si>
  <si>
    <t xml:space="preserve">2.5 Nº:</t>
  </si>
  <si>
    <t xml:space="preserve">2.6 Complemento:</t>
  </si>
  <si>
    <t xml:space="preserve">2.7 Bairro:</t>
  </si>
  <si>
    <t xml:space="preserve">2.8 Caixa Postal:</t>
  </si>
  <si>
    <t xml:space="preserve">2.9 CEP:</t>
  </si>
  <si>
    <t xml:space="preserve">2.10 Município:</t>
  </si>
  <si>
    <t xml:space="preserve">2.11 UF:</t>
  </si>
  <si>
    <t xml:space="preserve">2.12 Telefone:</t>
  </si>
  <si>
    <t xml:space="preserve">2.13 Email:</t>
  </si>
  <si>
    <t xml:space="preserve">2.14 Referência do local: </t>
  </si>
  <si>
    <t xml:space="preserve">2.15 Microempresa ou microempreendedor individual: </t>
  </si>
  <si>
    <t xml:space="preserve">2.16 Agricultor Familiar ou Empreendedor Familiar Rural: </t>
  </si>
  <si>
    <t xml:space="preserve">2.17 Associação ou cooperativas de catadores de materiais recicláveis:</t>
  </si>
  <si>
    <t xml:space="preserve">2.18 Possui RPPN maior que 20% da área total do imóvel:</t>
  </si>
  <si>
    <t xml:space="preserve">3. Endereço para correspondência</t>
  </si>
  <si>
    <t xml:space="preserve">Endereço igual ao </t>
  </si>
  <si>
    <t xml:space="preserve">Empreendedor</t>
  </si>
  <si>
    <t xml:space="preserve">ou</t>
  </si>
  <si>
    <t xml:space="preserve">Empreendimento</t>
  </si>
  <si>
    <t xml:space="preserve">Outro, preencha os campos abaixo:</t>
  </si>
  <si>
    <t xml:space="preserve">3.1 Endereço:</t>
  </si>
  <si>
    <t xml:space="preserve">Nº:</t>
  </si>
  <si>
    <t xml:space="preserve">Complemento:</t>
  </si>
  <si>
    <t xml:space="preserve">Bairro:</t>
  </si>
  <si>
    <t xml:space="preserve">Caixa Postal:</t>
  </si>
  <si>
    <t xml:space="preserve">CEP:</t>
  </si>
  <si>
    <t xml:space="preserve">3.2 Município:</t>
  </si>
  <si>
    <t xml:space="preserve">UF:</t>
  </si>
  <si>
    <t xml:space="preserve">3.4 Telefone:</t>
  </si>
  <si>
    <t xml:space="preserve">3.5 Email:</t>
  </si>
  <si>
    <t xml:space="preserve">4. Dados das atividades do empreendimento</t>
  </si>
  <si>
    <t xml:space="preserve">4.1 Informações sobre o processo de licenciamento mineral – ANM/DNPM (somente para atividades minerárias)</t>
  </si>
  <si>
    <t xml:space="preserve">Titular ou Requerente :</t>
  </si>
  <si>
    <t xml:space="preserve">Número do Processo DNPM/ANM e Ano:</t>
  </si>
  <si>
    <t xml:space="preserve">Substância(s) Mineral(is): </t>
  </si>
  <si>
    <t xml:space="preserve">4.2 Trata-se de uma ampliação  do empreendimento?</t>
  </si>
  <si>
    <r>
      <rPr>
        <sz val="10"/>
        <color theme="1"/>
        <rFont val="Calibri"/>
        <family val="2"/>
        <charset val="1"/>
      </rPr>
      <t xml:space="preserve">Se </t>
    </r>
    <r>
      <rPr>
        <b val="true"/>
        <sz val="10"/>
        <color rgb="FF000000"/>
        <rFont val="Calibri"/>
        <family val="2"/>
        <charset val="1"/>
      </rPr>
      <t xml:space="preserve">SIM</t>
    </r>
    <r>
      <rPr>
        <sz val="10"/>
        <color rgb="FF000000"/>
        <rFont val="Calibri"/>
        <family val="2"/>
        <charset val="1"/>
      </rPr>
      <t xml:space="preserve"> (item 4.3), informar a </t>
    </r>
    <r>
      <rPr>
        <b val="true"/>
        <sz val="10"/>
        <color rgb="FF000000"/>
        <rFont val="Calibri"/>
        <family val="2"/>
        <charset val="1"/>
      </rPr>
      <t xml:space="preserve">Quantidade</t>
    </r>
    <r>
      <rPr>
        <sz val="10"/>
        <color rgb="FF000000"/>
        <rFont val="Calibri"/>
        <family val="2"/>
        <charset val="1"/>
      </rPr>
      <t xml:space="preserve"> (conforme o parâmetro de porte e respectiva unidade da atividade objeto</t>
    </r>
  </si>
  <si>
    <t xml:space="preserve">da licença:</t>
  </si>
  <si>
    <t xml:space="preserve">- antes da ampliação</t>
  </si>
  <si>
    <t xml:space="preserve">- depois da ampliação</t>
  </si>
  <si>
    <t xml:space="preserve">4.3 O empreendimento tem licença ambiental  vigente ou a ser renovada (inclusive AAF)?</t>
  </si>
  <si>
    <t xml:space="preserve">Caso sim, preencher quadro a seguir. Se ampliação, indicar na coluna "objeto do licenciamento" a atividade principal relacionada à ampliação.</t>
  </si>
  <si>
    <t xml:space="preserve">4.4.1  Licenças ambientais vigentes ou a serem renovadas (inclusive AAF e LAS)</t>
  </si>
  <si>
    <t xml:space="preserve">Processo PA nº</t>
  </si>
  <si>
    <t xml:space="preserve">Tipo da licença</t>
  </si>
  <si>
    <t xml:space="preserve">Objeto do licenciamento</t>
  </si>
  <si>
    <t xml:space="preserve">Data de concessão</t>
  </si>
  <si>
    <t xml:space="preserve">Validade</t>
  </si>
  <si>
    <t xml:space="preserve">4.4 Fase do objeto do requerimento:</t>
  </si>
  <si>
    <t xml:space="preserve">Fase projeto</t>
  </si>
  <si>
    <t xml:space="preserve">Fase instalação </t>
  </si>
  <si>
    <t xml:space="preserve">a iniciar  </t>
  </si>
  <si>
    <t xml:space="preserve">iniciada em:</t>
  </si>
  <si>
    <t xml:space="preserve">Fase de operação</t>
  </si>
  <si>
    <t xml:space="preserve">Renovação</t>
  </si>
  <si>
    <t xml:space="preserve">Nº do processo:</t>
  </si>
  <si>
    <t xml:space="preserve">5. Localização do empreendimento</t>
  </si>
  <si>
    <t xml:space="preserve">5.1 A área do empreendimento abrange/abrangerá outros municípios? </t>
  </si>
  <si>
    <t xml:space="preserve">51.1 Se sim, quais? </t>
  </si>
  <si>
    <t xml:space="preserve">5.2 O empreendimento está localizado em qual bioma?</t>
  </si>
  <si>
    <t xml:space="preserve">Cerrado </t>
  </si>
  <si>
    <t xml:space="preserve">Mata Atlântica     </t>
  </si>
  <si>
    <t xml:space="preserve">5.3 O empreendimento está localizado em zona: </t>
  </si>
  <si>
    <t xml:space="preserve">urbana</t>
  </si>
  <si>
    <t xml:space="preserve">rural</t>
  </si>
  <si>
    <t xml:space="preserve">5.4 Trata-se de imóvel rural? </t>
  </si>
  <si>
    <r>
      <rPr>
        <sz val="10"/>
        <rFont val="Calibri"/>
        <family val="2"/>
        <charset val="1"/>
      </rPr>
      <t xml:space="preserve">Sim. Se </t>
    </r>
    <r>
      <rPr>
        <b val="true"/>
        <sz val="10"/>
        <rFont val="Calibri"/>
        <family val="2"/>
        <charset val="1"/>
      </rPr>
      <t xml:space="preserve">SIM</t>
    </r>
    <r>
      <rPr>
        <sz val="10"/>
        <rFont val="Calibri"/>
        <family val="2"/>
        <charset val="1"/>
      </rPr>
      <t xml:space="preserve">, informar nº do CAR no campo abaixo (ITEM 5.4.1).</t>
    </r>
  </si>
  <si>
    <t xml:space="preserve">5.4.1 Nº do(s) Recibo(s) de Inscrição no CAR:</t>
  </si>
  <si>
    <r>
      <rPr>
        <sz val="10"/>
        <color theme="1"/>
        <rFont val="Calibri"/>
        <family val="2"/>
        <charset val="1"/>
      </rPr>
      <t xml:space="preserve">5.5 Coordenadas geográficas, em </t>
    </r>
    <r>
      <rPr>
        <b val="true"/>
        <sz val="10"/>
        <color rgb="FF000000"/>
        <rFont val="Calibri"/>
        <family val="2"/>
        <charset val="1"/>
      </rPr>
      <t xml:space="preserve">SIRGAS 2000</t>
    </r>
    <r>
      <rPr>
        <sz val="10"/>
        <color rgb="FF000000"/>
        <rFont val="Calibri"/>
        <family val="2"/>
        <charset val="1"/>
      </rPr>
      <t xml:space="preserve">, para localização do PONTO CENTRAL do empreendimento:</t>
    </r>
  </si>
  <si>
    <t xml:space="preserve">Coordendas geográficas</t>
  </si>
  <si>
    <t xml:space="preserve">Latitude</t>
  </si>
  <si>
    <t xml:space="preserve">Longitude</t>
  </si>
  <si>
    <t xml:space="preserve">Grau</t>
  </si>
  <si>
    <t xml:space="preserve">Minuto</t>
  </si>
  <si>
    <t xml:space="preserve">Segundo</t>
  </si>
  <si>
    <t xml:space="preserve">Coordenadas planas UTM</t>
  </si>
  <si>
    <t xml:space="preserve">Selecionar fuso</t>
  </si>
  <si>
    <t xml:space="preserve">X=</t>
  </si>
  <si>
    <t xml:space="preserve">(6 dígitos)</t>
  </si>
  <si>
    <t xml:space="preserve">Y=</t>
  </si>
  <si>
    <t xml:space="preserve">(7 dígitos)</t>
  </si>
  <si>
    <t xml:space="preserve">6. Caracterização do empreendimento</t>
  </si>
  <si>
    <t xml:space="preserve">6.1 Área total do empreendimento (ha):</t>
  </si>
  <si>
    <t xml:space="preserve">6.2 Área útil (ha):</t>
  </si>
  <si>
    <t xml:space="preserve">6.3 Área construída (ha):</t>
  </si>
  <si>
    <t xml:space="preserve">6.4 Nº de funcionários setor de produção:</t>
  </si>
  <si>
    <t xml:space="preserve">6.5 Nº de funcionários setor administrativo:</t>
  </si>
  <si>
    <t xml:space="preserve">6.6 Nº total de funcionários:</t>
  </si>
  <si>
    <t xml:space="preserve">6.7 Nº de famílias residentes: </t>
  </si>
  <si>
    <t xml:space="preserve">6.8 A Utilização do Recurso Hídrico é/será exclusiva de Concessionária Local?  </t>
  </si>
  <si>
    <t xml:space="preserve">Sim. (Ir para item 6.11)</t>
  </si>
  <si>
    <r>
      <rPr>
        <sz val="10"/>
        <color theme="1"/>
        <rFont val="Calibri"/>
        <family val="2"/>
        <charset val="1"/>
      </rPr>
      <t xml:space="preserve">6.9 Se </t>
    </r>
    <r>
      <rPr>
        <b val="true"/>
        <sz val="10"/>
        <color rgb="FF000000"/>
        <rFont val="Calibri"/>
        <family val="2"/>
        <charset val="1"/>
      </rPr>
      <t xml:space="preserve">"NÃO"</t>
    </r>
    <r>
      <rPr>
        <sz val="10"/>
        <color rgb="FF000000"/>
        <rFont val="Calibri"/>
        <family val="2"/>
        <charset val="1"/>
      </rPr>
      <t xml:space="preserve">, o prenchimento do quadro a seguir é obrigatório.</t>
    </r>
  </si>
  <si>
    <t xml:space="preserve">Ato Autorizativo junto ao IGAM</t>
  </si>
  <si>
    <t xml:space="preserve">Número do Ato Autorizativo junto ao IGAM </t>
  </si>
  <si>
    <t xml:space="preserve">6.10 Há/ haverá captação de água superficial em Área de Conflito por uso de recursos hídricos?</t>
  </si>
  <si>
    <t xml:space="preserve">Nº da DAC/IGAM:</t>
  </si>
  <si>
    <t xml:space="preserve">6.11 Faz uso de Autorização / Regularização para Intervenção Ambiental?</t>
  </si>
  <si>
    <t xml:space="preserve">Nº do (s) certificado (s):</t>
  </si>
  <si>
    <t xml:space="preserve">7. Declarações</t>
  </si>
  <si>
    <t xml:space="preserve">       DECLARO, sob as penas da lei, que as informações prestadas são verdadeiras e que estou ciente de que a falsidade na prestação destas informações constitui crime, na forma do artigo 299, do código penal (pena de reclusão de 1 a 5 anos e multa), c/c artigo 3º da Lei de Crimes Ambientais (Lei nº 9.605/98) e c/c artigo 38 da Lei Municipal 1.396/1995.</t>
  </si>
  <si>
    <t xml:space="preserve">____/____/________</t>
  </si>
  <si>
    <t xml:space="preserve">Data</t>
  </si>
  <si>
    <t xml:space="preserve">Nome legível do responsável legal e assinatura</t>
  </si>
  <si>
    <t xml:space="preserve">INFORMAÇÕES ADICIONAIS
(Utilizar esta “aba” se necessário)</t>
  </si>
  <si>
    <t xml:space="preserve">1. Informações Adicionais da atividade e/ou empreendimento</t>
  </si>
  <si>
    <t xml:space="preserve">2. Declaração</t>
  </si>
  <si>
    <t xml:space="preserve">                        Data</t>
  </si>
  <si>
    <t xml:space="preserve">Nome legível do responsável pelo preenchimento e assinatura</t>
  </si>
  <si>
    <t xml:space="preserve">OBSERVAÇÃO: NÃO SERÃO FORMALIZADOS PROCESSOS COM PENDÊNCIAS DOCUMENTAIS</t>
  </si>
  <si>
    <t xml:space="preserve">Código DN 217/2017</t>
  </si>
  <si>
    <t xml:space="preserve">Unidade de medida</t>
  </si>
  <si>
    <t xml:space="preserve">Limite ultrapassado.</t>
  </si>
  <si>
    <t xml:space="preserve">Licenciamento federal (Decreto Federal 8.437/2015).</t>
  </si>
  <si>
    <t xml:space="preserve">Potencial poluidor</t>
  </si>
  <si>
    <t xml:space="preserve">P</t>
  </si>
  <si>
    <t xml:space="preserve">M</t>
  </si>
  <si>
    <t xml:space="preserve">G</t>
  </si>
  <si>
    <t xml:space="preserve">Porte</t>
  </si>
  <si>
    <t xml:space="preserve">Item</t>
  </si>
  <si>
    <t xml:space="preserve">Código DN 217/17</t>
  </si>
  <si>
    <r>
      <rPr>
        <b val="true"/>
        <sz val="11"/>
        <color theme="0"/>
        <rFont val="Calibri"/>
        <family val="2"/>
        <charset val="1"/>
      </rPr>
      <t xml:space="preserve">CLASSE </t>
    </r>
    <r>
      <rPr>
        <sz val="11"/>
        <color rgb="FFFFFFFF"/>
        <rFont val="Calibri"/>
        <family val="2"/>
        <charset val="1"/>
      </rPr>
      <t xml:space="preserve">(Fórmula - automático)</t>
    </r>
  </si>
  <si>
    <r>
      <rPr>
        <b val="true"/>
        <sz val="11"/>
        <color theme="0"/>
        <rFont val="Calibri"/>
        <family val="2"/>
        <charset val="1"/>
      </rPr>
      <t xml:space="preserve">-Potencial poluidor </t>
    </r>
    <r>
      <rPr>
        <b val="true"/>
        <i val="true"/>
        <sz val="11"/>
        <color rgb="FFFFFFFF"/>
        <rFont val="Calibri"/>
        <family val="2"/>
        <charset val="1"/>
      </rPr>
      <t xml:space="preserve">GERAL</t>
    </r>
  </si>
  <si>
    <t xml:space="preserve">Campo 1  - parâmetro 1</t>
  </si>
  <si>
    <t xml:space="preserve">Campo 2  - parâmetro 2</t>
  </si>
  <si>
    <r>
      <rPr>
        <b val="true"/>
        <sz val="10"/>
        <color theme="0"/>
        <rFont val="Calibri"/>
        <family val="2"/>
        <charset val="1"/>
      </rPr>
      <t xml:space="preserve">Classe                                                        </t>
    </r>
    <r>
      <rPr>
        <sz val="10"/>
        <color rgb="FFFFFFFF"/>
        <rFont val="Calibri"/>
        <family val="2"/>
        <charset val="1"/>
      </rPr>
      <t xml:space="preserve">(Fórmula - automático)</t>
    </r>
  </si>
  <si>
    <t xml:space="preserve">Descrição da Atividade:</t>
  </si>
  <si>
    <t xml:space="preserve">Porte da atividade</t>
  </si>
  <si>
    <t xml:space="preserve">Unidade</t>
  </si>
  <si>
    <t xml:space="preserve">Critérios</t>
  </si>
  <si>
    <t xml:space="preserve">Não passível</t>
  </si>
  <si>
    <t xml:space="preserve">Sinal</t>
  </si>
  <si>
    <t xml:space="preserve">Não listado</t>
  </si>
  <si>
    <t xml:space="preserve">-</t>
  </si>
  <si>
    <t xml:space="preserve">Atividade não listada na DN Copam nº 217/2017.</t>
  </si>
  <si>
    <t xml:space="preserve">A-01-01-5</t>
  </si>
  <si>
    <t xml:space="preserve">Produção bruta</t>
  </si>
  <si>
    <t xml:space="preserve">≤</t>
  </si>
  <si>
    <t xml:space="preserve">1.200 &lt; PB≤ 12.000 </t>
  </si>
  <si>
    <t xml:space="preserve">&gt;</t>
  </si>
  <si>
    <t xml:space="preserve">m³/ano</t>
  </si>
  <si>
    <t xml:space="preserve"> Lavra subterrânea pegmatitos e gemas</t>
  </si>
  <si>
    <t xml:space="preserve">A-01-03-1</t>
  </si>
  <si>
    <t xml:space="preserve">100.000 &lt; PB ≤ 500.000</t>
  </si>
  <si>
    <t xml:space="preserve">t/ano</t>
  </si>
  <si>
    <t xml:space="preserve">Lavra subterrânea exceto pegmatitos e gemas</t>
  </si>
  <si>
    <t xml:space="preserve">A-02-01-1</t>
  </si>
  <si>
    <t xml:space="preserve">50.000 &lt; PB ≤ 500.000</t>
  </si>
  <si>
    <t xml:space="preserve">Lavra a céu aberto - Minerais metálicos, exceto minério de ferro</t>
  </si>
  <si>
    <t xml:space="preserve">A-02-03-8</t>
  </si>
  <si>
    <t xml:space="preserve">300.000 &lt; PB ≤ 1.500.000</t>
  </si>
  <si>
    <t xml:space="preserve">Lavra a céu aberto - Minério de ferro</t>
  </si>
  <si>
    <t xml:space="preserve">A-02-06-2</t>
  </si>
  <si>
    <t xml:space="preserve">6.000  &lt; PB ≤ 9.000</t>
  </si>
  <si>
    <t xml:space="preserve">Lavra a céu aberto - Rochas ornamentais e de revestimento</t>
  </si>
  <si>
    <t xml:space="preserve">A-02-07-0</t>
  </si>
  <si>
    <t xml:space="preserve">Lavra a céu aberto - Minerais não metálicos, exceto rochas ornamentais e de revestimento</t>
  </si>
  <si>
    <t xml:space="preserve">A-02-09-7</t>
  </si>
  <si>
    <t xml:space="preserve">Produção bruta </t>
  </si>
  <si>
    <t xml:space="preserve">30.000 &lt; PB ≤ 200.000 </t>
  </si>
  <si>
    <t xml:space="preserve">t/ano </t>
  </si>
  <si>
    <t xml:space="preserve">OU</t>
  </si>
  <si>
    <t xml:space="preserve">12.000&lt; PB ≤ 80.000 </t>
  </si>
  <si>
    <t xml:space="preserve">Extração de rocha para produção de britas</t>
  </si>
  <si>
    <t xml:space="preserve">A-02-10-0</t>
  </si>
  <si>
    <t xml:space="preserve">12.000  &lt; PB ≤ 100.000</t>
  </si>
  <si>
    <t xml:space="preserve"> Lavra em aluvião, exceto areia e cascalho</t>
  </si>
  <si>
    <t xml:space="preserve">A-03-01-8</t>
  </si>
  <si>
    <t xml:space="preserve">&lt;</t>
  </si>
  <si>
    <t xml:space="preserve">10.000 ≤ PB ≤ 50.000</t>
  </si>
  <si>
    <t xml:space="preserve">Extração de areia e cascalho para utilização imediata na construção civil</t>
  </si>
  <si>
    <t xml:space="preserve">A-03-01-9</t>
  </si>
  <si>
    <t xml:space="preserve">Área da jazida</t>
  </si>
  <si>
    <t xml:space="preserve">3,0 &lt; A.Jazida ≤ 5,0</t>
  </si>
  <si>
    <t xml:space="preserve">ha</t>
  </si>
  <si>
    <t xml:space="preserve">Extração de cascalho, rocha para produção de britas, areia fora da calha dos cursos d’água e demais coleções hídricas, para aplicação exclusivamente em obras viárias, inclusive as executadas por entidades da Administração Pública Direta e Indireta Municipal, Estadual e Federal.</t>
  </si>
  <si>
    <t xml:space="preserve">A-03-02-6</t>
  </si>
  <si>
    <t xml:space="preserve">12.000&lt; PB ≤ 50.000</t>
  </si>
  <si>
    <t xml:space="preserve">Extração de argila usada na fabricação de cerâmica vermelha</t>
  </si>
  <si>
    <t xml:space="preserve">A-04-01-4</t>
  </si>
  <si>
    <t xml:space="preserve">Vazão captada</t>
  </si>
  <si>
    <t xml:space="preserve">6.000.000  &lt; VC ≤ 15.000.000</t>
  </si>
  <si>
    <t xml:space="preserve">L/ano</t>
  </si>
  <si>
    <t xml:space="preserve">Extração de água mineral ou potável de mesa</t>
  </si>
  <si>
    <t xml:space="preserve">A-05-01-0</t>
  </si>
  <si>
    <t xml:space="preserve">Capacidade instalada</t>
  </si>
  <si>
    <t xml:space="preserve">300.000  &lt; Cap. Inst ≤ 1.500.000</t>
  </si>
  <si>
    <t xml:space="preserve">Unidade de Tratamento de Minerais - UTM, com tratamento a seco</t>
  </si>
  <si>
    <t xml:space="preserve">A-05-02-0</t>
  </si>
  <si>
    <t xml:space="preserve">Unidade de Tratamento de Minerais - UTM, com tratamento a úmido</t>
  </si>
  <si>
    <t xml:space="preserve">A-05-03-7</t>
  </si>
  <si>
    <t xml:space="preserve">Classe. Escrever I, II ou III</t>
  </si>
  <si>
    <t xml:space="preserve">I</t>
  </si>
  <si>
    <t xml:space="preserve">II</t>
  </si>
  <si>
    <t xml:space="preserve">III</t>
  </si>
  <si>
    <t xml:space="preserve">Barragem de contenção de resíduos ou rejeitos da mineração</t>
  </si>
  <si>
    <t xml:space="preserve">A-05-04-5</t>
  </si>
  <si>
    <t xml:space="preserve">Área útil</t>
  </si>
  <si>
    <t xml:space="preserve">5,0  &lt; Área útil ≤ 40,0</t>
  </si>
  <si>
    <t xml:space="preserve">Pilhas de rejeito/estéril</t>
  </si>
  <si>
    <t xml:space="preserve">A-05-04-6</t>
  </si>
  <si>
    <t xml:space="preserve">2,0  &lt; Área útil ≤ 5,0 </t>
  </si>
  <si>
    <t xml:space="preserve">Pilha de rejeito/estéril de rochas ornamentais e de revestimento</t>
  </si>
  <si>
    <t xml:space="preserve">A-05-04-7</t>
  </si>
  <si>
    <t xml:space="preserve">Pilhas de rejeito/estéril - Minério de ferro</t>
  </si>
  <si>
    <t xml:space="preserve">A-05-05-3</t>
  </si>
  <si>
    <t xml:space="preserve">Extensão</t>
  </si>
  <si>
    <t xml:space="preserve">5,0 &lt;  Extensão ≤ 10,0</t>
  </si>
  <si>
    <t xml:space="preserve">km</t>
  </si>
  <si>
    <t xml:space="preserve">Estrada para transporte de minério/estéril externa aos limites de empreendimentos minerários</t>
  </si>
  <si>
    <t xml:space="preserve">A-05-06-2</t>
  </si>
  <si>
    <t xml:space="preserve">Volume da cava</t>
  </si>
  <si>
    <t xml:space="preserve">20.000.000  &lt; volume da cava ≤ 40.000.000</t>
  </si>
  <si>
    <t xml:space="preserve">m³</t>
  </si>
  <si>
    <t xml:space="preserve">Disposição de estéril ou de rejeito inerte e não inerte da mineração (classe II-A e IIB, segundo a NBR 10.004) em cava de mina, em caráter temporário ou definitivo, sem necessidade de construção de barramento para contenção</t>
  </si>
  <si>
    <t xml:space="preserve">A-05-08-4</t>
  </si>
  <si>
    <t xml:space="preserve">Material de reaproveitamento</t>
  </si>
  <si>
    <t xml:space="preserve">2.000.000 &lt; M.R. ≤ 7.000.000</t>
  </si>
  <si>
    <t xml:space="preserve">Reaproveitamento de bens minerais metálicos dispostos em pilha de estéril ou rejeito</t>
  </si>
  <si>
    <t xml:space="preserve">A-05-09-5</t>
  </si>
  <si>
    <t xml:space="preserve">Reaproveitamento de bens minerais dispostos em barragem</t>
  </si>
  <si>
    <t xml:space="preserve">A-06-01-1</t>
  </si>
  <si>
    <t xml:space="preserve">Área de cobertura</t>
  </si>
  <si>
    <t xml:space="preserve">30  &lt; área de cobertura ≤ 200</t>
  </si>
  <si>
    <t xml:space="preserve">km²</t>
  </si>
  <si>
    <t xml:space="preserve">Prospecção de gás natural ou de petróleo (levantamento geofísico) - sísmica</t>
  </si>
  <si>
    <t xml:space="preserve">A-06-05-1</t>
  </si>
  <si>
    <t xml:space="preserve">Nº de poços exploratórios</t>
  </si>
  <si>
    <t xml:space="preserve">2 &lt;número de poços exploratórios ≤ 5</t>
  </si>
  <si>
    <t xml:space="preserve">poços</t>
  </si>
  <si>
    <t xml:space="preserve">Perfuração de poços exploratórios em jazida de petróleo e gás natural</t>
  </si>
  <si>
    <t xml:space="preserve">A-06-06-1</t>
  </si>
  <si>
    <t xml:space="preserve">Nº de poços de produção</t>
  </si>
  <si>
    <t xml:space="preserve">15 &lt; número de poços de produção ≤ 25</t>
  </si>
  <si>
    <t xml:space="preserve">Produção de petróleo e gás natural em jazida convencional</t>
  </si>
  <si>
    <t xml:space="preserve">A-07-01-1</t>
  </si>
  <si>
    <t xml:space="preserve">Áreas de intervenção</t>
  </si>
  <si>
    <t xml:space="preserve">3,0 &lt; Áreas de intervenção ≤ 5,0</t>
  </si>
  <si>
    <t xml:space="preserve">Pesquisa mineral, com ou sem emprego de Guia de Utilização, com supressão de vegetação secundária nativa pertencente ao bioma Mata Atlântica em estágios médio e avançado de regeneração, exceto árvores isoladas.</t>
  </si>
  <si>
    <t xml:space="preserve">B-01-01-5</t>
  </si>
  <si>
    <t xml:space="preserve">3  ≤ Área útil ≤ 10 </t>
  </si>
  <si>
    <t xml:space="preserve">Britamento de pedras para construção</t>
  </si>
  <si>
    <t xml:space="preserve">B-01-02-3</t>
  </si>
  <si>
    <t xml:space="preserve">7.300 ≤ Capacidade instalada ≤ 30.000</t>
  </si>
  <si>
    <t xml:space="preserve">Fabricação de cal virgem</t>
  </si>
  <si>
    <t xml:space="preserve">B-01-03-1</t>
  </si>
  <si>
    <t xml:space="preserve">Matéria prima processada </t>
  </si>
  <si>
    <t xml:space="preserve">12.000  ≤ Matéria Prima Processada ≤ 50.000</t>
  </si>
  <si>
    <t xml:space="preserve">Fabricação de cerâmica vermelha (telhas, tijolos e outros artigos de barro cozido), inclusive com utilização de até 10% dos resíduos “pó de balão” ou “lama de alto-forno” à base seca, em substituição de percentual equivalente na carga de argila</t>
  </si>
  <si>
    <t xml:space="preserve">B-01-04-1</t>
  </si>
  <si>
    <t xml:space="preserve">4.000  ≤ MPP ≤  20.000 </t>
  </si>
  <si>
    <t xml:space="preserve">Fabricação de material cerâmico</t>
  </si>
  <si>
    <t xml:space="preserve">B-01-05-8</t>
  </si>
  <si>
    <t xml:space="preserve">Capacidade instalada </t>
  </si>
  <si>
    <t xml:space="preserve">200.000  ≤ CI ≤ 1.000.000</t>
  </si>
  <si>
    <t xml:space="preserve">Fabricação de cimento</t>
  </si>
  <si>
    <t xml:space="preserve">B-01-07-4</t>
  </si>
  <si>
    <t xml:space="preserve">Área útil </t>
  </si>
  <si>
    <t xml:space="preserve">5  ≤ Área útil ≤ 20 </t>
  </si>
  <si>
    <t xml:space="preserve">Fabricação de peças, ornatos e estruturas de amianto </t>
  </si>
  <si>
    <t xml:space="preserve">B-01-08-2</t>
  </si>
  <si>
    <t xml:space="preserve">2.000 ≤ Capacidade instalada ≤ 40.000</t>
  </si>
  <si>
    <t xml:space="preserve">Fabricação e elaboração de vidro e cristal, inclusive a partir de reciclagem  </t>
  </si>
  <si>
    <t xml:space="preserve">B-01-09-0</t>
  </si>
  <si>
    <t xml:space="preserve">1  ≤ Área útil ≤ 5 </t>
  </si>
  <si>
    <t xml:space="preserve">Aparelhamento, beneficiamento, preparação e transformação de minerais não metálicos, não instalados na área da planta de extração  </t>
  </si>
  <si>
    <t xml:space="preserve">B-02-01-1</t>
  </si>
  <si>
    <t xml:space="preserve">50  ≤ CI ≤ 500 </t>
  </si>
  <si>
    <t xml:space="preserve">t/dia</t>
  </si>
  <si>
    <t xml:space="preserve">Siderurgia e elaboração de produtos siderúrgicos com redução de minérios, inclusive ferro-gusa</t>
  </si>
  <si>
    <t xml:space="preserve">B-02-01-2</t>
  </si>
  <si>
    <t xml:space="preserve">200  ≤ CI ≤ 1000 </t>
  </si>
  <si>
    <t xml:space="preserve">Sinterização de minério de ferro e outros resíduos siderúrgicos</t>
  </si>
  <si>
    <t xml:space="preserve">B-03-01-8</t>
  </si>
  <si>
    <t xml:space="preserve">Produção de aço ligado em qualquer forma, com ou sem redução de minérios, com fusão </t>
  </si>
  <si>
    <t xml:space="preserve">B-03-02-6</t>
  </si>
  <si>
    <t xml:space="preserve">100  ≤ CI ≤ 500 </t>
  </si>
  <si>
    <t xml:space="preserve">Produção de tubos de ferro e aço e/ou de laminados e trefilados de qualquer tipo de aço, com tratamento químico superficial</t>
  </si>
  <si>
    <t xml:space="preserve">B-03-03-4</t>
  </si>
  <si>
    <t xml:space="preserve">Produção de tubos de ferro e aço e/ou de laminados e trefilados de qualquer tipo de aço, sem tratamento químico superficial</t>
  </si>
  <si>
    <t xml:space="preserve">B-03-04-2</t>
  </si>
  <si>
    <t xml:space="preserve">5 ≤ CI ≤ 30 </t>
  </si>
  <si>
    <t xml:space="preserve">Produção de ligas metálicas (ferroligas), silício metálico e outras ligas a base de silício</t>
  </si>
  <si>
    <t xml:space="preserve">B-03-07-7</t>
  </si>
  <si>
    <t xml:space="preserve">30 ≤ CI ≤ 120 </t>
  </si>
  <si>
    <t xml:space="preserve">Produção de fundidos de ferro e aço, sem tratamento químico superficial, inclusive a partir de reciclagem</t>
  </si>
  <si>
    <t xml:space="preserve">B-03-08-5</t>
  </si>
  <si>
    <t xml:space="preserve">Produção de fundidos de ferro e aço, com tratamento químico superficial, inclusive a partir de reciclagem </t>
  </si>
  <si>
    <t xml:space="preserve">B-03-09-3</t>
  </si>
  <si>
    <t xml:space="preserve">30.000 ≤ CI ≤ 400.000 </t>
  </si>
  <si>
    <t xml:space="preserve">Produção de forjados, arames e relaminados de aço</t>
  </si>
  <si>
    <t xml:space="preserve">B-04-01-4</t>
  </si>
  <si>
    <t xml:space="preserve">10 ≤ Área útil ≤ 50 </t>
  </si>
  <si>
    <t xml:space="preserve">Metalurgia dos metais não-ferrosos em formas primárias, inclusive metais preciosos</t>
  </si>
  <si>
    <t xml:space="preserve">B-04-02-2</t>
  </si>
  <si>
    <t xml:space="preserve">1 ≤ Área útil ≤ 25 </t>
  </si>
  <si>
    <t xml:space="preserve">Produção de laminados de metais e de ligas de metais não-ferrosos e/ou relaminação de metais não-ferrosos, inclusive ligas.</t>
  </si>
  <si>
    <t xml:space="preserve">B-04-04-9</t>
  </si>
  <si>
    <t xml:space="preserve">1 ≤ CI ≤ 7</t>
  </si>
  <si>
    <t xml:space="preserve">Produção de fundidos de metais não-ferrosos, inclusive ligas, com tratamento químico superficial e/ou galvanotécnico, inclusive a partir de reciclagem</t>
  </si>
  <si>
    <t xml:space="preserve">B-04-05-7</t>
  </si>
  <si>
    <t xml:space="preserve">Produção de fundidos de metais não-ferrosos, inclusive ligas, sem tratamento químico superficial e/ou galvanotécnico, inclusive a partir de reciclagem </t>
  </si>
  <si>
    <t xml:space="preserve">B-04-06-5</t>
  </si>
  <si>
    <t xml:space="preserve">1 ≤ Área útil ≤ 5</t>
  </si>
  <si>
    <t xml:space="preserve">Produção de fios e arames de metais e de ligas de metais não-ferrosos, inclusive fios, cabos e condutores elétricos, com fusão, em todas as suas modalidades</t>
  </si>
  <si>
    <t xml:space="preserve">B-04-07-3</t>
  </si>
  <si>
    <t xml:space="preserve">Produção de fios e arames de metais e de ligas de metais não-ferrosos, inclusive fios, cabos e condutores elétricos, sem fusão, em todas as suas modalidades </t>
  </si>
  <si>
    <t xml:space="preserve">B-05-01-0</t>
  </si>
  <si>
    <t xml:space="preserve">Produção de soldas e ânodos</t>
  </si>
  <si>
    <t xml:space="preserve">B-05-02-9</t>
  </si>
  <si>
    <t xml:space="preserve">Metalurgia do pó, inclusive peças moldadas</t>
  </si>
  <si>
    <t xml:space="preserve">B-05-03-7</t>
  </si>
  <si>
    <t xml:space="preserve">3 ≤ Área útil ≤ 10</t>
  </si>
  <si>
    <t xml:space="preserve">Fabricação de estruturas metálicas e artefatos de trefilados de ferro, aço e de metais não-ferrosos, com tratamento químico superficial, exceto móveis</t>
  </si>
  <si>
    <t xml:space="preserve">B-05-04-5</t>
  </si>
  <si>
    <t xml:space="preserve">Fabricação de estruturas metálicas e artefatos de trefilados de ferro, aço e de metais não-ferrosos, sem tratamento químico superficial, exceto móveis </t>
  </si>
  <si>
    <t xml:space="preserve">B-05-05-3</t>
  </si>
  <si>
    <t xml:space="preserve">Estamparia, funilaria e latoaria com tratamento químico superficial, exceto oficinas automotivas</t>
  </si>
  <si>
    <t xml:space="preserve">B-05-07-1</t>
  </si>
  <si>
    <t xml:space="preserve">Fabricação de artigos de cutelaria, ferramentas manuais e fabricação de artigos de metal para uso doméstico</t>
  </si>
  <si>
    <t xml:space="preserve">B-05-08-8</t>
  </si>
  <si>
    <t xml:space="preserve">10 ≤ Área útil ≤ 50</t>
  </si>
  <si>
    <t xml:space="preserve">Fabricação de armas de fogo, munições e projéteis</t>
  </si>
  <si>
    <t xml:space="preserve">B-06-01-7</t>
  </si>
  <si>
    <t xml:space="preserve">Tratamento térmico (têmpera) ou tratamento termoquímico</t>
  </si>
  <si>
    <t xml:space="preserve">B-06-02-5</t>
  </si>
  <si>
    <t xml:space="preserve">0,1 ≤ Área útil ≤ 10</t>
  </si>
  <si>
    <t xml:space="preserve">Serviço galvanotécnico </t>
  </si>
  <si>
    <t xml:space="preserve">B-06-03-3</t>
  </si>
  <si>
    <t xml:space="preserve">3  ≤ Área útil ≤ 10</t>
  </si>
  <si>
    <t xml:space="preserve">Jateamento e pintura</t>
  </si>
  <si>
    <t xml:space="preserve">B-07-01-3</t>
  </si>
  <si>
    <t xml:space="preserve">5 ≤ Área útil ≤ 50</t>
  </si>
  <si>
    <t xml:space="preserve">Fabricação de máquinas em geral e implementos agrícolas, bem como suas peças e acessórios metálicos</t>
  </si>
  <si>
    <t xml:space="preserve">B-08-01-1</t>
  </si>
  <si>
    <t xml:space="preserve">5 ≤ Área útil ≤ 20</t>
  </si>
  <si>
    <t xml:space="preserve">Fabricação de eletrodomésticos e/ou componentes eletroeletrônicos, inclusive lâmpadas</t>
  </si>
  <si>
    <t xml:space="preserve">B-08-02-8</t>
  </si>
  <si>
    <t xml:space="preserve">Fabricação de pilhas, baterias e acumuladores</t>
  </si>
  <si>
    <t xml:space="preserve">B-09-01-6</t>
  </si>
  <si>
    <t xml:space="preserve">10 ≤ Área útil ≤ 20</t>
  </si>
  <si>
    <t xml:space="preserve">Construção de embarcações e estruturas flutuantes e fabricação de suas peças e acessórios</t>
  </si>
  <si>
    <t xml:space="preserve">B-09-02-4</t>
  </si>
  <si>
    <t xml:space="preserve">Fabricação e montagem de veículos automotores e/ou ferroviários, exceto embarcações e estruturas flutuantes </t>
  </si>
  <si>
    <t xml:space="preserve">B-09-05-9</t>
  </si>
  <si>
    <t xml:space="preserve">Fabricação de peças e acessórios para veículos automotores e/ou ferroviários, exceto embarcações e estruturas flutuantes</t>
  </si>
  <si>
    <t xml:space="preserve">B-10-01-3</t>
  </si>
  <si>
    <t xml:space="preserve">Produção nominal</t>
  </si>
  <si>
    <t xml:space="preserve">10.000  &lt; PN ≤ 50.000</t>
  </si>
  <si>
    <t xml:space="preserve">m²/ano</t>
  </si>
  <si>
    <t xml:space="preserve">Fabricação de madeira laminada ou chapas de madeira aglomerada, prensada ou compensada, revestida ou não revestida </t>
  </si>
  <si>
    <t xml:space="preserve">B-10-02-2</t>
  </si>
  <si>
    <t xml:space="preserve">Consumo/ano de madeira e/ou painéis </t>
  </si>
  <si>
    <t xml:space="preserve">≤ </t>
  </si>
  <si>
    <t xml:space="preserve">3000  &lt; Consumo/ano ≤ 8000</t>
  </si>
  <si>
    <t xml:space="preserve">Fabricação de móveis de madeira, e/ou seus derivados, com pintura e/ou verniz</t>
  </si>
  <si>
    <t xml:space="preserve">B-10-03-0</t>
  </si>
  <si>
    <t xml:space="preserve">Área construída </t>
  </si>
  <si>
    <t xml:space="preserve">1,0  ≤ AC ≤ 2,0</t>
  </si>
  <si>
    <t xml:space="preserve">Fabricação de móveis estofados ou de colchões, com fabricação de espuma  </t>
  </si>
  <si>
    <t xml:space="preserve">B-10-06-5</t>
  </si>
  <si>
    <t xml:space="preserve">Consumo/ano de peças e/ou lâminas metálicas </t>
  </si>
  <si>
    <t xml:space="preserve">1.000 t &lt; Consumo/ano
≤ 10.000 
</t>
  </si>
  <si>
    <t xml:space="preserve">t</t>
  </si>
  <si>
    <t xml:space="preserve">Fabricação de móveis de metal com tratamento químico superficial e/ou pintura</t>
  </si>
  <si>
    <t xml:space="preserve">B-10-07-0</t>
  </si>
  <si>
    <t xml:space="preserve">50.000  &lt; PN ≤ 150.000 </t>
  </si>
  <si>
    <t xml:space="preserve">Tratamento químico para preservação de madeira</t>
  </si>
  <si>
    <t xml:space="preserve">C-01-01-5</t>
  </si>
  <si>
    <t xml:space="preserve">5 ≤ Área útil ≤ 10 </t>
  </si>
  <si>
    <t xml:space="preserve">Fabricação de celulose e/ou pasta mecânica</t>
  </si>
  <si>
    <t xml:space="preserve">C-01-03-1</t>
  </si>
  <si>
    <t xml:space="preserve">20
≤ CI ≤ 80
</t>
  </si>
  <si>
    <t xml:space="preserve">Fabricação de papelão, papel, cartolina, cartão e polpa moldada, utilizando celulose e/ou papel reciclado como matéria-prima </t>
  </si>
  <si>
    <t xml:space="preserve">C-01-07-4</t>
  </si>
  <si>
    <t xml:space="preserve">2 ≤ Área útil ≤ 5 </t>
  </si>
  <si>
    <t xml:space="preserve">Fabricação de artigos diversos de fibra prensada ou isolante inclusive peças e acessórios para máquinas e veículos </t>
  </si>
  <si>
    <t xml:space="preserve">C-02-01-1</t>
  </si>
  <si>
    <t xml:space="preserve">Beneficiamento de borracha natural </t>
  </si>
  <si>
    <t xml:space="preserve">C-02-02-1</t>
  </si>
  <si>
    <t xml:space="preserve">Fabricação de pneumáticos, câmaras-de-ar e de material para recondicionamento de pneumáticos </t>
  </si>
  <si>
    <t xml:space="preserve">C-02-03-8</t>
  </si>
  <si>
    <t xml:space="preserve">0,3 
≤ Área útil ≤ 0,6
</t>
  </si>
  <si>
    <t xml:space="preserve">Recauchutagem de pneumáticos</t>
  </si>
  <si>
    <t xml:space="preserve">C-02-04-6</t>
  </si>
  <si>
    <t xml:space="preserve">Fabricação de artefatos de borracha, exceto pneumáticos, câmaras-de-ar e de material para recondicionamento de pneumáticos</t>
  </si>
  <si>
    <t xml:space="preserve">C-03-01-8</t>
  </si>
  <si>
    <t xml:space="preserve">Secagem e salga de couros e peles</t>
  </si>
  <si>
    <t xml:space="preserve">C-03-02-6</t>
  </si>
  <si>
    <t xml:space="preserve">380 &lt; PN &lt; 4.400 </t>
  </si>
  <si>
    <t xml:space="preserve">m²/dia</t>
  </si>
  <si>
    <t xml:space="preserve">Produção Nominal</t>
  </si>
  <si>
    <t xml:space="preserve">100 &lt; PN &lt; 1.160
</t>
  </si>
  <si>
    <t xml:space="preserve">un./dia</t>
  </si>
  <si>
    <t xml:space="preserve">Fabricação de wet-blue e/ou de couro por processo completo, a partir de peles até o couro acabado, com curtimento ao cromo, seus derivados ou tanino sintético</t>
  </si>
  <si>
    <t xml:space="preserve">C-03-03-4</t>
  </si>
  <si>
    <t xml:space="preserve">&lt; </t>
  </si>
  <si>
    <t xml:space="preserve">380 ≤ PN ≤ 4.400
</t>
  </si>
  <si>
    <t xml:space="preserve">Fabricação de couro por processo completo, a partir de peles até o couro acabado, com curtimento exclusivamente ao tanino vegetal</t>
  </si>
  <si>
    <t xml:space="preserve">C-03-05-0</t>
  </si>
  <si>
    <t xml:space="preserve">380 ≤ PN ≤ 5.200
</t>
  </si>
  <si>
    <t xml:space="preserve">100 &lt; PN &lt; 1.370
</t>
  </si>
  <si>
    <t xml:space="preserve">Fabricação de couro semiacabado e/ou acabado, não associada ao curtimento</t>
  </si>
  <si>
    <t xml:space="preserve">C-04-01-4</t>
  </si>
  <si>
    <t xml:space="preserve">1  ≤ Área útil ≤ 4</t>
  </si>
  <si>
    <t xml:space="preserve">Produção de substâncias químicas e de produtos químicos inorgânicos, orgânicos, organo-inorgânicos, exceto produtos derivados do processamento do petróleo, de rochas oleígenas, do carvão-de-pedra e da madeira</t>
  </si>
  <si>
    <t xml:space="preserve">C-04-02-2</t>
  </si>
  <si>
    <t xml:space="preserve">10.000 ≤ CI ≤ 25.000</t>
  </si>
  <si>
    <t xml:space="preserve">m³/dia</t>
  </si>
  <si>
    <t xml:space="preserve">Refino de petróleo </t>
  </si>
  <si>
    <t xml:space="preserve">C-04-03-0</t>
  </si>
  <si>
    <t xml:space="preserve">30.000 ≤ CI ≤ 75.000</t>
  </si>
  <si>
    <t xml:space="preserve">Fabricação de produtos petroquímicos básicos a partir de nafta e/ou gás natural </t>
  </si>
  <si>
    <t xml:space="preserve">C-04-04-9</t>
  </si>
  <si>
    <t xml:space="preserve">12.000 ≤ CI ≤ 25.000</t>
  </si>
  <si>
    <t xml:space="preserve">Fabricação de resinas termoplásticas a partir de produtos petroquímicos básicos </t>
  </si>
  <si>
    <t xml:space="preserve">C-04-05-8</t>
  </si>
  <si>
    <t xml:space="preserve">70 ≤ CI ≤ 120</t>
  </si>
  <si>
    <t xml:space="preserve">Fabricação de biodiesel</t>
  </si>
  <si>
    <t xml:space="preserve">C-04-06-5</t>
  </si>
  <si>
    <t xml:space="preserve">Fabricação de resinas e de fibras e fios artificiais e sintéticos e de borracha e látex sintéticos </t>
  </si>
  <si>
    <t xml:space="preserve">C-04-08-1</t>
  </si>
  <si>
    <t xml:space="preserve">0,1 ≤ Área Construídas ≤ 0,5 </t>
  </si>
  <si>
    <t xml:space="preserve">Fabricação de explosivos, detonantes, munição para caça e desporto e fósforo de segurança e/ou fabricação de pólvora e artigos pirotécnicos</t>
  </si>
  <si>
    <t xml:space="preserve">C-04-09-1</t>
  </si>
  <si>
    <t xml:space="preserve">1  ≤ Área útil ≤ 3</t>
  </si>
  <si>
    <t xml:space="preserve">Produção de óleos, gorduras e ceras em bruto, de óleos essenciais, corantes vegetais e animais e outros produtos da destilação da madeira, exceto refinação de óleos e gorduras alimentares </t>
  </si>
  <si>
    <t xml:space="preserve">C-04-10-3</t>
  </si>
  <si>
    <t xml:space="preserve">Fabricação de aromatizantes e corantes de origem mineral ou sintéticos e/ou sabões e detergentes e/ou preparados para limpeza e polimento</t>
  </si>
  <si>
    <t xml:space="preserve">C-04-13-8</t>
  </si>
  <si>
    <t xml:space="preserve">Fabricação de produtos domissanitários, exceto sabões e detergentes </t>
  </si>
  <si>
    <t xml:space="preserve">C-04-14-6</t>
  </si>
  <si>
    <t xml:space="preserve">Fabricação de agrotóxicos e afins</t>
  </si>
  <si>
    <t xml:space="preserve">C-04-15-4</t>
  </si>
  <si>
    <t xml:space="preserve">Fabricação de tintas, esmaltes, lacas, vernizes, impermeabilizantes, solventes e secantes </t>
  </si>
  <si>
    <t xml:space="preserve">C-04-16-2</t>
  </si>
  <si>
    <t xml:space="preserve">300.000  ≤ CI ≤ 700.000</t>
  </si>
  <si>
    <t xml:space="preserve">Fabricação de ácido sulfúrico a partir de enxofre elementar, inclusive quando associada à produção de fertilizantes 
</t>
  </si>
  <si>
    <t xml:space="preserve">C-04-17-0</t>
  </si>
  <si>
    <t xml:space="preserve">150.000  ≤ CI ≤ 400.000</t>
  </si>
  <si>
    <t xml:space="preserve">Fabricação de ácido fosfórico</t>
  </si>
  <si>
    <t xml:space="preserve">C-04-18-9</t>
  </si>
  <si>
    <t xml:space="preserve">150.000  ≤ CI ≤ 350.000</t>
  </si>
  <si>
    <t xml:space="preserve">Fabricação de produto intermediários para fins fertilizantes (uréia, nitratos de amônio (NA e CAN), fosfatos de amônio (DAP e MAP) e fosfatos (SSP e TSP) </t>
  </si>
  <si>
    <t xml:space="preserve">C-04-19-7</t>
  </si>
  <si>
    <t xml:space="preserve">70.000  ≤ CI ≤ 200.000</t>
  </si>
  <si>
    <t xml:space="preserve">Formulação de adubos e fertilizantes</t>
  </si>
  <si>
    <t xml:space="preserve">C-04-20-0</t>
  </si>
  <si>
    <t xml:space="preserve">90.000  ≤ CI ≤ 150.000</t>
  </si>
  <si>
    <t xml:space="preserve">Fabricação de ácido sulfúrico não associada a enxofre elementar </t>
  </si>
  <si>
    <t xml:space="preserve">C-04-21-9</t>
  </si>
  <si>
    <t xml:space="preserve">Fabricação de outros produtos químicos não especificados ou não classificados</t>
  </si>
  <si>
    <t xml:space="preserve">C-05-01-0</t>
  </si>
  <si>
    <t xml:space="preserve">0,25  ≤ Área construída ≤ 1,5         </t>
  </si>
  <si>
    <t xml:space="preserve">Fabricação de produtos para diagnósticos com sangue e hemoderivados, farmoquímicos (matéria-prima e princípios ativos), vacinas, produtos biológicos e /ou aqueles provenientes de organismos geneticamente modificados</t>
  </si>
  <si>
    <t xml:space="preserve">C-05-02-9</t>
  </si>
  <si>
    <t xml:space="preserve">Fabricação de medicamentos, exceto aqueles previstos no item C-05-01-0, medicamentos fitoterápicos e farmácias de manipulação.</t>
  </si>
  <si>
    <t xml:space="preserve">C-06-01-7</t>
  </si>
  <si>
    <t xml:space="preserve">Fabricação de produtos de perfumaria e cosméticos</t>
  </si>
  <si>
    <t xml:space="preserve">C-07-01-3</t>
  </si>
  <si>
    <t xml:space="preserve">5  ≤ CI ≤ 20</t>
  </si>
  <si>
    <t xml:space="preserve">Moldagem de termoplástico não organoclorado</t>
  </si>
  <si>
    <t xml:space="preserve">C-07-05-6</t>
  </si>
  <si>
    <t xml:space="preserve">Moldagem de termoplástico organoclorado, sem a utilização de matéria-prima reciclada ou com a utilização de matéria-prima reciclada a seco </t>
  </si>
  <si>
    <t xml:space="preserve">C-07-06-4</t>
  </si>
  <si>
    <t xml:space="preserve">3  ≤ CI ≤ 20</t>
  </si>
  <si>
    <t xml:space="preserve">Moldagem de termofixo ou endurente </t>
  </si>
  <si>
    <t xml:space="preserve">C-08-01-1</t>
  </si>
  <si>
    <t xml:space="preserve">3 ≤ Área útil ≤ 6 </t>
  </si>
  <si>
    <t xml:space="preserve">Beneficiamento de fibras têxteis naturais e artificiais e/ou recuperação de resíduos têxteis </t>
  </si>
  <si>
    <t xml:space="preserve">C-08-07-9</t>
  </si>
  <si>
    <t xml:space="preserve">5  ≤ CI ≤ 17</t>
  </si>
  <si>
    <t xml:space="preserve">Fiação e/ou tecelagem, exceto tricô e crochê</t>
  </si>
  <si>
    <t xml:space="preserve">C-08-09-1</t>
  </si>
  <si>
    <t xml:space="preserve">6  ≤ CI ≤ 20</t>
  </si>
  <si>
    <t xml:space="preserve">Acabamento de fios e/ou tecidos planos ou tubulares</t>
  </si>
  <si>
    <t xml:space="preserve">C-09-03-2</t>
  </si>
  <si>
    <t xml:space="preserve">1 ≤ Área útil ≤5</t>
  </si>
  <si>
    <t xml:space="preserve">Confecção de calçados de couro e artefatos diversos de couro</t>
  </si>
  <si>
    <t xml:space="preserve">C-10-01-4</t>
  </si>
  <si>
    <t xml:space="preserve">Produção</t>
  </si>
  <si>
    <t xml:space="preserve">9 ≤ Produção ≤ 85 </t>
  </si>
  <si>
    <t xml:space="preserve">m³/h</t>
  </si>
  <si>
    <t xml:space="preserve">Usinas de produção de concreto comum</t>
  </si>
  <si>
    <t xml:space="preserve">C-10-02-2</t>
  </si>
  <si>
    <t xml:space="preserve">Produção nominal </t>
  </si>
  <si>
    <t xml:space="preserve">60 ≤ PN ≤ 100 </t>
  </si>
  <si>
    <t xml:space="preserve">t/h</t>
  </si>
  <si>
    <t xml:space="preserve">Usinas de produção de concreto asfáltico</t>
  </si>
  <si>
    <t xml:space="preserve">C-10-05-7</t>
  </si>
  <si>
    <t xml:space="preserve">0,5 ≤ Área útil ≤ 5 </t>
  </si>
  <si>
    <t xml:space="preserve">Fabricação de instrumentos e material ótico</t>
  </si>
  <si>
    <t xml:space="preserve">D-01-01-5</t>
  </si>
  <si>
    <t xml:space="preserve">3  ≤ CI ≤ 7 </t>
  </si>
  <si>
    <t xml:space="preserve">t de produto/dia </t>
  </si>
  <si>
    <t xml:space="preserve">Torrefação e moagem de grãos</t>
  </si>
  <si>
    <t xml:space="preserve">D-01-01-6</t>
  </si>
  <si>
    <t xml:space="preserve">30  ≤ CI ≤ 300 </t>
  </si>
  <si>
    <t xml:space="preserve">t/dia matéria-prima</t>
  </si>
  <si>
    <t xml:space="preserve">Industrialização da mandioca para a produção de farinhas e polvilho</t>
  </si>
  <si>
    <t xml:space="preserve">D-01-02-3</t>
  </si>
  <si>
    <t xml:space="preserve">20.000  ≤ CI ≤ 100.000 </t>
  </si>
  <si>
    <t xml:space="preserve">cabeças/dia</t>
  </si>
  <si>
    <t xml:space="preserve">Abate de animais de pequeno porte (aves, coelhos, rãs, etc.)</t>
  </si>
  <si>
    <t xml:space="preserve">D-01-02-4</t>
  </si>
  <si>
    <t xml:space="preserve">180  ≤ CI ≤ 1200 </t>
  </si>
  <si>
    <t xml:space="preserve">Abate de animais de médio porte (suínos, ovinos, caprinos, etc)</t>
  </si>
  <si>
    <t xml:space="preserve">D-01-02-5</t>
  </si>
  <si>
    <t xml:space="preserve">60  ≤ CI ≤ 500 </t>
  </si>
  <si>
    <t xml:space="preserve">Abate de animais de grande porte (bovinos, eqüinos, bubalinos, muares,etc)</t>
  </si>
  <si>
    <t xml:space="preserve">D-01-02- 6</t>
  </si>
  <si>
    <t xml:space="preserve">5 ≤ CI ≤ 50 </t>
  </si>
  <si>
    <t xml:space="preserve">t de pescado/dia</t>
  </si>
  <si>
    <t xml:space="preserve">Preparação do pescado</t>
  </si>
  <si>
    <t xml:space="preserve">D-01-04-1</t>
  </si>
  <si>
    <t xml:space="preserve">15 ≤ CI ≤ 50 </t>
  </si>
  <si>
    <t xml:space="preserve">t de produto/dia</t>
  </si>
  <si>
    <t xml:space="preserve">Industrialização da carne, inclusive desossa, charqueada e preparação de conservas</t>
  </si>
  <si>
    <t xml:space="preserve">D-01-05-8</t>
  </si>
  <si>
    <t xml:space="preserve">10 ≤ CI ≤ 80</t>
  </si>
  <si>
    <t xml:space="preserve">t de matéria prima/dia                                           </t>
  </si>
  <si>
    <t xml:space="preserve">Processamento de subprodutos de origem animal para produção de sebo, óleos e farinha</t>
  </si>
  <si>
    <t xml:space="preserve">D-01-06-1</t>
  </si>
  <si>
    <t xml:space="preserve">30.000 ≤ CI ≤ 120.000</t>
  </si>
  <si>
    <t xml:space="preserve">L de leite/dia</t>
  </si>
  <si>
    <t xml:space="preserve">Fabricação de produtos de laticínios, exceto envase de leite fluido</t>
  </si>
  <si>
    <t xml:space="preserve">D-01-07-4</t>
  </si>
  <si>
    <t xml:space="preserve">90.000 ≤ CI ≤ 180.000</t>
  </si>
  <si>
    <t xml:space="preserve">L/dia</t>
  </si>
  <si>
    <t xml:space="preserve">Resfriamento e distribuição de leite em instalações industriais e/ou envase de leite fluido</t>
  </si>
  <si>
    <t xml:space="preserve">D-01-07-5</t>
  </si>
  <si>
    <t xml:space="preserve">15.000 ≤ CI ≤ 480.000</t>
  </si>
  <si>
    <t xml:space="preserve">Secagem e/ou concentração de produtos alimentícios, inclusive leite e soro de leite</t>
  </si>
  <si>
    <t xml:space="preserve">D-01-08-2</t>
  </si>
  <si>
    <t xml:space="preserve">5.000 ≤ CI ≤ 12.000</t>
  </si>
  <si>
    <t xml:space="preserve">t matéria-prima/dia</t>
  </si>
  <si>
    <t xml:space="preserve">Fabricação de açúcar e/ou destilação de álcool</t>
  </si>
  <si>
    <t xml:space="preserve">D-01-08-3</t>
  </si>
  <si>
    <t xml:space="preserve">300 ≤ CI ≤ 800</t>
  </si>
  <si>
    <t xml:space="preserve">Destilação de frações da produção de cachaça (cabeça e cauda) para produção de álcool combustível</t>
  </si>
  <si>
    <t xml:space="preserve">D-01-09-0</t>
  </si>
  <si>
    <t xml:space="preserve">100 ≤ CI ≤ 1.000</t>
  </si>
  <si>
    <t xml:space="preserve">Refinação e preparação de óleos e gorduras vegetais, produção de manteiga de cacau e de gorduras de origem animal destinadas à alimentação</t>
  </si>
  <si>
    <t xml:space="preserve">D-01-11-2</t>
  </si>
  <si>
    <t xml:space="preserve">2 ≤ área útil ≤ 5 </t>
  </si>
  <si>
    <t xml:space="preserve">Fabricação de fermentos e leveduras</t>
  </si>
  <si>
    <t xml:space="preserve">D-01-12-0</t>
  </si>
  <si>
    <t xml:space="preserve">Fabricação de vinagre, conservas e condimentos</t>
  </si>
  <si>
    <t xml:space="preserve">D-01-13-9</t>
  </si>
  <si>
    <t xml:space="preserve">60  ≤ CI ≤ 250 </t>
  </si>
  <si>
    <t xml:space="preserve">Formulação de rações balanceadas e de alimentos preparados para animais</t>
  </si>
  <si>
    <t xml:space="preserve">D-01-14-7</t>
  </si>
  <si>
    <t xml:space="preserve">Fabricação industrial de massas, biscoitos, salgados, chocolates, pães, doces, suplementos alimentares e ingredientes para indústria alimentícia</t>
  </si>
  <si>
    <t xml:space="preserve">D-02-01-1</t>
  </si>
  <si>
    <t xml:space="preserve">125000 ≤ CI ≤250000</t>
  </si>
  <si>
    <t xml:space="preserve">L de produto /ano</t>
  </si>
  <si>
    <t xml:space="preserve">Fabricação de vinhos</t>
  </si>
  <si>
    <t xml:space="preserve">D-02-02-1</t>
  </si>
  <si>
    <t xml:space="preserve">800 ≤ CI ≤2.000</t>
  </si>
  <si>
    <t xml:space="preserve">L de produto /dia</t>
  </si>
  <si>
    <t xml:space="preserve">Fabricação de aguardente</t>
  </si>
  <si>
    <t xml:space="preserve">D-02-04-6</t>
  </si>
  <si>
    <t xml:space="preserve">20.000 ≤ CI ≤1.000.000</t>
  </si>
  <si>
    <t xml:space="preserve">Fabricação de cervejas, chopes e maltes</t>
  </si>
  <si>
    <t xml:space="preserve">D-02-05-4</t>
  </si>
  <si>
    <t xml:space="preserve">10.000 ≤ CI ≤200.000</t>
  </si>
  <si>
    <t xml:space="preserve">Fabricação de sucos</t>
  </si>
  <si>
    <t xml:space="preserve">D-02-06-2</t>
  </si>
  <si>
    <t xml:space="preserve">Fabricação de licores e outras bebidas alcoólicas</t>
  </si>
  <si>
    <t xml:space="preserve">D-02-07-0</t>
  </si>
  <si>
    <t xml:space="preserve">50.000 ≤ CI ≤400.000</t>
  </si>
  <si>
    <t xml:space="preserve">Fabricação de refrigerantes (inclusive quando associada à extração de água mineral) e de outras bebidas não alcóolicas, exceto sucos</t>
  </si>
  <si>
    <t xml:space="preserve">D-03-01-8</t>
  </si>
  <si>
    <t xml:space="preserve">1 ≤ área útil ≤ 5 </t>
  </si>
  <si>
    <t xml:space="preserve">Preparação de fumo, fabricação de cigarros, charutos e cigarrilhas</t>
  </si>
  <si>
    <t xml:space="preserve">E-01-01-5</t>
  </si>
  <si>
    <t xml:space="preserve">50 ≤ Extensão  ≤ 100</t>
  </si>
  <si>
    <t xml:space="preserve">Implantação ou duplicação de rodovias ou contornos rodoviários</t>
  </si>
  <si>
    <t xml:space="preserve">E-01-03-1</t>
  </si>
  <si>
    <t xml:space="preserve">Pavimentação e/ou melhoramentos de rodovias</t>
  </si>
  <si>
    <t xml:space="preserve">E-01-04-1</t>
  </si>
  <si>
    <t xml:space="preserve">30 ≤ Extensão  ≤ 50</t>
  </si>
  <si>
    <t xml:space="preserve">Ferrovias</t>
  </si>
  <si>
    <t xml:space="preserve">E-01-05-8</t>
  </si>
  <si>
    <t xml:space="preserve">10 ≤ Extensão  ≤ 30</t>
  </si>
  <si>
    <t xml:space="preserve">Trens metropolitanos de superfície</t>
  </si>
  <si>
    <t xml:space="preserve">E-01-05-9</t>
  </si>
  <si>
    <t xml:space="preserve">Trens metropolitanos subterrâneos</t>
  </si>
  <si>
    <t xml:space="preserve">E-01-06-6</t>
  </si>
  <si>
    <t xml:space="preserve">Área total </t>
  </si>
  <si>
    <t xml:space="preserve">5 ≤ Área total ≤ 15 </t>
  </si>
  <si>
    <t xml:space="preserve">Portos fluviais</t>
  </si>
  <si>
    <t xml:space="preserve">E-01-07-4</t>
  </si>
  <si>
    <t xml:space="preserve">10 ≤ Área total  ≤ 50</t>
  </si>
  <si>
    <t xml:space="preserve">Canais para navegação</t>
  </si>
  <si>
    <t xml:space="preserve">E-01-08-2</t>
  </si>
  <si>
    <t xml:space="preserve">10 ≤ Área útil  ≤ 30</t>
  </si>
  <si>
    <t xml:space="preserve">Abertura de barras e embocaduras</t>
  </si>
  <si>
    <t xml:space="preserve">E-01-09-0</t>
  </si>
  <si>
    <t xml:space="preserve">Capacidade anual de movimentação de passageiros </t>
  </si>
  <si>
    <t xml:space="preserve">600.000 ≤ Capacidade  ≤ 6.000.000</t>
  </si>
  <si>
    <t xml:space="preserve">≥ </t>
  </si>
  <si>
    <t xml:space="preserve">Aeroportos</t>
  </si>
  <si>
    <t xml:space="preserve">E-01-10-4</t>
  </si>
  <si>
    <t xml:space="preserve">20 ≤ Extensão  ≤ 100</t>
  </si>
  <si>
    <t xml:space="preserve">Dutos para transporte e distribuição de gás natural, exceto malha de distribuição</t>
  </si>
  <si>
    <t xml:space="preserve">E-01-11-2</t>
  </si>
  <si>
    <t xml:space="preserve">10  ≤ Extensão ≤ 50 </t>
  </si>
  <si>
    <t xml:space="preserve">Dutos para transporte e distribuição de gás, exceto para transporte e distribuição de gás natural.</t>
  </si>
  <si>
    <t xml:space="preserve">E-01-12-0</t>
  </si>
  <si>
    <t xml:space="preserve">Dutos para transporte de produtos químicos e oleodutos</t>
  </si>
  <si>
    <t xml:space="preserve">E-01-13-9</t>
  </si>
  <si>
    <t xml:space="preserve">5  ≤ Extensão ≤ 20 </t>
  </si>
  <si>
    <t xml:space="preserve">Mineroduto ou rejeitoduto externo aos limites de empreendimentos minerários</t>
  </si>
  <si>
    <t xml:space="preserve">E-01-14-7</t>
  </si>
  <si>
    <t xml:space="preserve">30 ≤ Área útil  ≤ 80</t>
  </si>
  <si>
    <t xml:space="preserve">Terminal de minério</t>
  </si>
  <si>
    <t xml:space="preserve">E-01-15-5</t>
  </si>
  <si>
    <t xml:space="preserve">Capacidade de armazenagem </t>
  </si>
  <si>
    <t xml:space="preserve">4.000  ≤ CA ≤ 10.000</t>
  </si>
  <si>
    <t xml:space="preserve">Terminal de produtos químicos e petroquímicos</t>
  </si>
  <si>
    <t xml:space="preserve">E-01-15-6</t>
  </si>
  <si>
    <t xml:space="preserve">&lt;=</t>
  </si>
  <si>
    <t xml:space="preserve">2.000.000  ≤ CA ≤ 10.000.000</t>
  </si>
  <si>
    <t xml:space="preserve">Terminal de armazenamento de gás natural</t>
  </si>
  <si>
    <t xml:space="preserve">E-01-15-7</t>
  </si>
  <si>
    <t xml:space="preserve">15.000  ≤ CA ≤ 50.000 </t>
  </si>
  <si>
    <t xml:space="preserve">Terminal de armazenamento de petróleo</t>
  </si>
  <si>
    <t xml:space="preserve">E-01-18-1</t>
  </si>
  <si>
    <t xml:space="preserve">5 ≤ Extensão ≤ 20 </t>
  </si>
  <si>
    <t xml:space="preserve">Correia transportadora externa aos limites de empreendimentos minerários</t>
  </si>
  <si>
    <t xml:space="preserve">E-02-01-1</t>
  </si>
  <si>
    <t xml:space="preserve">MW</t>
  </si>
  <si>
    <t xml:space="preserve">Sistemas de geração de energia hidrelétrica, exceto Central Geradora Hidrelétrica – CGH</t>
  </si>
  <si>
    <t xml:space="preserve">E-02-01-2</t>
  </si>
  <si>
    <t xml:space="preserve">Volume do reservatório </t>
  </si>
  <si>
    <t xml:space="preserve">5.000  &lt; VR≤ 10.000</t>
  </si>
  <si>
    <t xml:space="preserve">Central Geradora Hidrelétrica – CGH</t>
  </si>
  <si>
    <t xml:space="preserve">E-02-02-1</t>
  </si>
  <si>
    <t xml:space="preserve">Sistema de geração de energia termoelétrica, utilizando combustível fóssil.</t>
  </si>
  <si>
    <t xml:space="preserve">E-02-02-2</t>
  </si>
  <si>
    <t xml:space="preserve">Sistema de geração de energia termelétrica, utilizando combustível não fóssil.</t>
  </si>
  <si>
    <t xml:space="preserve">E-02-03-8</t>
  </si>
  <si>
    <t xml:space="preserve">10 ≤  Extensão ≤ 50 </t>
  </si>
  <si>
    <t xml:space="preserve">Linhas de transmissão de energia elétrica</t>
  </si>
  <si>
    <t xml:space="preserve">E-02-05-4</t>
  </si>
  <si>
    <t xml:space="preserve">10 &lt; CI ≤ 150</t>
  </si>
  <si>
    <t xml:space="preserve">Usina eólica</t>
  </si>
  <si>
    <t xml:space="preserve">E-02-06-2</t>
  </si>
  <si>
    <t xml:space="preserve">Potência nominal do inversor </t>
  </si>
  <si>
    <t xml:space="preserve">10  &lt; PNI ≤ 80 </t>
  </si>
  <si>
    <t xml:space="preserve">Usina solar fotovoltaica</t>
  </si>
  <si>
    <t xml:space="preserve">E-02-06-3</t>
  </si>
  <si>
    <t xml:space="preserve">5&lt; CI &lt; 60</t>
  </si>
  <si>
    <t xml:space="preserve">Usina solar heliotérmica</t>
  </si>
  <si>
    <t xml:space="preserve">E-03-01-8</t>
  </si>
  <si>
    <t xml:space="preserve">Área Inundada </t>
  </si>
  <si>
    <t xml:space="preserve">150  ≤  Área Inundada ≤ 500 </t>
  </si>
  <si>
    <t xml:space="preserve">Barragem de acumulação de água para abastecimento público, industrial e na mineração ou para perenização</t>
  </si>
  <si>
    <t xml:space="preserve">E-03-02-6</t>
  </si>
  <si>
    <t xml:space="preserve">2 ≤  Extensão ≤ 20 </t>
  </si>
  <si>
    <t xml:space="preserve">Canalização e/ou retificação de curso d’água</t>
  </si>
  <si>
    <t xml:space="preserve">E-03-04-2</t>
  </si>
  <si>
    <t xml:space="preserve">Vazão de água tratada </t>
  </si>
  <si>
    <t xml:space="preserve">100 ≤  VAT ≤ 500 </t>
  </si>
  <si>
    <t xml:space="preserve">L/s</t>
  </si>
  <si>
    <t xml:space="preserve">Estação de tratamento de água para abastecimento</t>
  </si>
  <si>
    <t xml:space="preserve">E-03-05-0</t>
  </si>
  <si>
    <t xml:space="preserve">Vazão máxima prevista </t>
  </si>
  <si>
    <t xml:space="preserve">250  ≤  VMP ≤500</t>
  </si>
  <si>
    <t xml:space="preserve">Interceptores, emissários, elevatórias e reversão de esgoto</t>
  </si>
  <si>
    <t xml:space="preserve">E-03-06-9</t>
  </si>
  <si>
    <t xml:space="preserve">Vazão média prevista </t>
  </si>
  <si>
    <t xml:space="preserve">50 ≤  VMP ≤ 100</t>
  </si>
  <si>
    <t xml:space="preserve">Estação de tratamento de esgoto sanitário</t>
  </si>
  <si>
    <t xml:space="preserve">E-03-07-7</t>
  </si>
  <si>
    <t xml:space="preserve">CAF</t>
  </si>
  <si>
    <t xml:space="preserve">110.000  ≤ CAF ≤ 2.700.000 </t>
  </si>
  <si>
    <t xml:space="preserve">Aterro sanitário, inclusive Aterro Sanitário de Pequeno Porte – ASPP</t>
  </si>
  <si>
    <t xml:space="preserve">E-03-07-8</t>
  </si>
  <si>
    <t xml:space="preserve">Quantidade operada de RSU </t>
  </si>
  <si>
    <t xml:space="preserve">60 ≤ Quat. Operada em RSU ≤ 1.000 </t>
  </si>
  <si>
    <t xml:space="preserve">Estação de transbordo de resíduos sólidos urbanos</t>
  </si>
  <si>
    <t xml:space="preserve">E-03-07-9</t>
  </si>
  <si>
    <t xml:space="preserve">20 ≤ Quat. Operada em RSU ≤ 250 </t>
  </si>
  <si>
    <t xml:space="preserve">Unidade de triagem de recicláveis e/ou de tratamento de resíduos orgânicos originados de resíduos sólidos urbanos.</t>
  </si>
  <si>
    <t xml:space="preserve">E-03-07-11</t>
  </si>
  <si>
    <t xml:space="preserve">10  ≤ Área útil ≤ 50 </t>
  </si>
  <si>
    <t xml:space="preserve">Outras formas de destinação de resíduos sólidos urbanos não listadas ou não classificadas</t>
  </si>
  <si>
    <t xml:space="preserve">E-04-01-4</t>
  </si>
  <si>
    <t xml:space="preserve">50≤ Área Total ≤ 100 </t>
  </si>
  <si>
    <t xml:space="preserve">Loteamento do solo urbano, exceto distritos industriais e similares</t>
  </si>
  <si>
    <t xml:space="preserve">E-04-02-2</t>
  </si>
  <si>
    <t xml:space="preserve">25 ≤ Área Total ≤ 100 </t>
  </si>
  <si>
    <t xml:space="preserve">Distrito industrial e zona estritamente industrial, comercial ou logística</t>
  </si>
  <si>
    <t xml:space="preserve">E-05-01-1</t>
  </si>
  <si>
    <t xml:space="preserve">Área alagada ao nível máximo de cheia </t>
  </si>
  <si>
    <t xml:space="preserve">10 ≤ Área≤ 50</t>
  </si>
  <si>
    <t xml:space="preserve">Barragens ou bacias de amortecimento de cheias</t>
  </si>
  <si>
    <t xml:space="preserve">E-05-02-9</t>
  </si>
  <si>
    <t xml:space="preserve">2  ≤ Área útil ≤ 20 </t>
  </si>
  <si>
    <t xml:space="preserve">Diques de contenção de cheias de corpo d’água</t>
  </si>
  <si>
    <t xml:space="preserve">E-05-03-7</t>
  </si>
  <si>
    <t xml:space="preserve">Volume de dragagem </t>
  </si>
  <si>
    <t xml:space="preserve">100.000  ≤ VD  ≤ 500.000</t>
  </si>
  <si>
    <t xml:space="preserve">Dragagem para desassoreamento de corpos d’água</t>
  </si>
  <si>
    <t xml:space="preserve">E-05-04-5</t>
  </si>
  <si>
    <t xml:space="preserve">2 ≤ Vazão  ≤ 20</t>
  </si>
  <si>
    <t xml:space="preserve">m³/s</t>
  </si>
  <si>
    <t xml:space="preserve">Transposição de águas entre bacias</t>
  </si>
  <si>
    <t xml:space="preserve">E-05-06-0</t>
  </si>
  <si>
    <t xml:space="preserve">5  ≤ Área útil ≤ 220</t>
  </si>
  <si>
    <t xml:space="preserve">Parques cemitérios</t>
  </si>
  <si>
    <t xml:space="preserve">E-05-06-1</t>
  </si>
  <si>
    <t xml:space="preserve">300&lt; CI &lt; 3500</t>
  </si>
  <si>
    <t xml:space="preserve">≥</t>
  </si>
  <si>
    <t xml:space="preserve">kg/dia</t>
  </si>
  <si>
    <t xml:space="preserve">Crematório</t>
  </si>
  <si>
    <t xml:space="preserve">180A</t>
  </si>
  <si>
    <t xml:space="preserve">E-05-07-0</t>
  </si>
  <si>
    <t xml:space="preserve">1 ≤ Vazão  ≤ 2</t>
  </si>
  <si>
    <t xml:space="preserve"> Atividades e empreendimentos residenciais multifamiliar, comerciais ou industriais previstos no art. 4º-B, da Lei Estadual 15.979 de 2006, desde que sujeitos ao licenciamento ambiental estadual nos termos da Deliberação Normativa Copam nº 222, de 23 de maio de 2018.</t>
  </si>
  <si>
    <t xml:space="preserve">F-01-01-5</t>
  </si>
  <si>
    <t xml:space="preserve">0,5  ≤ Área útil ≤ 5</t>
  </si>
  <si>
    <t xml:space="preserve">Central de recebimento, armazenamento temporário, triagem ou transbordo de sucata metálica, papel, papelão, plásticos ou vidro para reciclagem, não contaminados com óleos, graxas, agrotóxicos ou produtos químicos</t>
  </si>
  <si>
    <t xml:space="preserve">F-01-01-6</t>
  </si>
  <si>
    <t xml:space="preserve">0,1  ≤ Área útil ≤ 2</t>
  </si>
  <si>
    <t xml:space="preserve">Central de recebimento, armazenamento, triagem e/ou transbordo de sucata metálica, papel, papelão, plásticos ou vidro para reciclagem, contaminados com óleos, graxas ou produtos químicos, exceto agrotóxicos</t>
  </si>
  <si>
    <t xml:space="preserve">F-01-01-7</t>
  </si>
  <si>
    <t xml:space="preserve">0,5  ≤ Área útil ≤ 1</t>
  </si>
  <si>
    <t xml:space="preserve">Central de recebimento, armazenamento, triagem e/ou transbordo de embalagens plásticas usadas de óleos lubrificantes com ou sem sistema de picotagem ou outro processo de cominuição, e/ou filtros de óleo lubrificante</t>
  </si>
  <si>
    <t xml:space="preserve">F-01-08-1</t>
  </si>
  <si>
    <t xml:space="preserve">Centrais e postos de recebimento de embalagens de agrotóxicos e afins, vazias ou contendo resíduos</t>
  </si>
  <si>
    <t xml:space="preserve">F-01-09-1</t>
  </si>
  <si>
    <t xml:space="preserve">Nº de peças armazenadas </t>
  </si>
  <si>
    <t xml:space="preserve">3.000 ≤ nº de peças s ≤ 30.000 </t>
  </si>
  <si>
    <t xml:space="preserve">un.</t>
  </si>
  <si>
    <t xml:space="preserve">Central de recebimento, armazenamento, triagem e/ou transbordo de lâmpadas fluorescentes, de vapor de sódio, vapor de mercúrio, outros vapores metálicos, de luz mista e lâmpadas especiais que contenham mercúrio</t>
  </si>
  <si>
    <t xml:space="preserve">F-01-09-2</t>
  </si>
  <si>
    <t xml:space="preserve">Central de recebimento, armazenamento, triagem e/ou transbordo de pilhas e baterias; ou baterias automotivas</t>
  </si>
  <si>
    <t xml:space="preserve">F-01-09-3</t>
  </si>
  <si>
    <t xml:space="preserve">Central de recebimento, armazenamento, triagem e/ou transbordo de resíduos eletroeletrônicos com a separação de componentes que implique exposição de resíduos perigosos</t>
  </si>
  <si>
    <t xml:space="preserve">F-01-09-4</t>
  </si>
  <si>
    <t xml:space="preserve">Central de recebimento, armazenamento, triagem e/ou transbordo de resíduos eletroeletrônicos, sem a separação de componentes, que não implique exposição de resíduos perigosos</t>
  </si>
  <si>
    <t xml:space="preserve">F-01-09-5</t>
  </si>
  <si>
    <t xml:space="preserve">Central de recebimento, armazenamento, triagem e/ou transbordo de outros resíduos não listados ou não classificados</t>
  </si>
  <si>
    <t xml:space="preserve">F-01-10-1</t>
  </si>
  <si>
    <t xml:space="preserve">10 ≤  CI ≤ 20</t>
  </si>
  <si>
    <t xml:space="preserve">Central de armazenamento temporário e/ou transferência de resíduos Classe I perigosos</t>
  </si>
  <si>
    <t xml:space="preserve">F-01-10-2</t>
  </si>
  <si>
    <t xml:space="preserve">Capacidade de recebimento </t>
  </si>
  <si>
    <t xml:space="preserve">5 ≤  CR ≤ 15 </t>
  </si>
  <si>
    <t xml:space="preserve">Unidade de Transferência de Resíduos de Serviços de Saúde (UTRSS)</t>
  </si>
  <si>
    <t xml:space="preserve">F-02-01-1</t>
  </si>
  <si>
    <t xml:space="preserve">Nº de veículos </t>
  </si>
  <si>
    <t xml:space="preserve">10 ≤  NºV ≤ 50 </t>
  </si>
  <si>
    <t xml:space="preserve">veículos</t>
  </si>
  <si>
    <t xml:space="preserve">Transporte rodoviário de produtos e resíduos perigosos</t>
  </si>
  <si>
    <t xml:space="preserve">F-05-01-0</t>
  </si>
  <si>
    <t xml:space="preserve">5 ≤  CI ≤ 30</t>
  </si>
  <si>
    <t xml:space="preserve">Reciclagem de plásticos com a utilização de processo de reciclagem a seco</t>
  </si>
  <si>
    <t xml:space="preserve">F-05-02-9</t>
  </si>
  <si>
    <t xml:space="preserve">Reciclagem de plásticos com a utilização de processo de reciclagem a base de lavagem com água</t>
  </si>
  <si>
    <t xml:space="preserve">F-05-03-7</t>
  </si>
  <si>
    <t xml:space="preserve">Reciclagem de embalagens de agrotóxicos</t>
  </si>
  <si>
    <t xml:space="preserve">F-05-04-5</t>
  </si>
  <si>
    <t xml:space="preserve">5  ≤ Área útil ≤ 10</t>
  </si>
  <si>
    <t xml:space="preserve">Reciclagem de pilhas, baterias e acumuladores</t>
  </si>
  <si>
    <t xml:space="preserve">F-05-05-3</t>
  </si>
  <si>
    <t xml:space="preserve">  2≤ Área útil ≤ 10</t>
  </si>
  <si>
    <t xml:space="preserve">Compostagem de resíduos industriais</t>
  </si>
  <si>
    <t xml:space="preserve">F-05-06-1</t>
  </si>
  <si>
    <t xml:space="preserve">Nº de peças processadas </t>
  </si>
  <si>
    <t xml:space="preserve">3.000  ≤ Nº peças ≤ 30.000 </t>
  </si>
  <si>
    <t xml:space="preserve">Reciclagem de lâmpadas</t>
  </si>
  <si>
    <t xml:space="preserve">F-05-07-1</t>
  </si>
  <si>
    <t xml:space="preserve">Reciclagem ou regeneração de outros resíduos classe 2 (não-perigosos) não especificados</t>
  </si>
  <si>
    <t xml:space="preserve">F-05-07-2</t>
  </si>
  <si>
    <t xml:space="preserve">5 ≤  CI ≤ 20</t>
  </si>
  <si>
    <t xml:space="preserve">Reciclagem ou regeneração de outros resíduos classe 1 (perigosos) não especificados</t>
  </si>
  <si>
    <t xml:space="preserve">F-05-09-6</t>
  </si>
  <si>
    <t xml:space="preserve">20 ≤  CI ≤ 100</t>
  </si>
  <si>
    <t xml:space="preserve">Rerrefino de óleos lubrificantes usados</t>
  </si>
  <si>
    <t xml:space="preserve">F-05-10-2</t>
  </si>
  <si>
    <t xml:space="preserve">Reciclagem de eletroeletrônicos contendo clorofluorcarbonetos (CFC) ou hidroclorofluorcarbonos (HCFCs) em sua composição</t>
  </si>
  <si>
    <t xml:space="preserve">F-05-10-7</t>
  </si>
  <si>
    <t xml:space="preserve">1,5  ≤ CI ≤ 15</t>
  </si>
  <si>
    <t xml:space="preserve">Reciclagem de eletroeletrônicos contendo resíduos perigosos classe I</t>
  </si>
  <si>
    <t xml:space="preserve">F-05-11-8</t>
  </si>
  <si>
    <t xml:space="preserve">Aterro para resíduos perigosos - classe I</t>
  </si>
  <si>
    <t xml:space="preserve">F-05-12-6</t>
  </si>
  <si>
    <t xml:space="preserve">Aterro para resíduos não perigosos – Classe II-A e II-B, exceto resíduos sólidos urbanos e resíduos da construção civil.</t>
  </si>
  <si>
    <t xml:space="preserve">F-05-13-4</t>
  </si>
  <si>
    <t xml:space="preserve">0,5  ≤ CI ≤ 2,0</t>
  </si>
  <si>
    <t xml:space="preserve">Tratamento térmico de resíduos tais como incineração, pirólise, gaseificação e plasma</t>
  </si>
  <si>
    <t xml:space="preserve">F-05-13-5</t>
  </si>
  <si>
    <t xml:space="preserve">110.000 ≤ CAF ≤ 2.700.000 </t>
  </si>
  <si>
    <t xml:space="preserve">Disposição final de resíduos de serviços de saúde (Grupos A4, B sólido não perigoso, E sem contaminação biológica, Grupo D, e Grupos A1, A2 e E com contaminação biológica submetidos a tratamento prévio) em aterro sanitário, aterro para resíduos não perigosos – classe II A, ou célula de disposição especial</t>
  </si>
  <si>
    <t xml:space="preserve">F-05-13-7</t>
  </si>
  <si>
    <t xml:space="preserve">Quantidade operada </t>
  </si>
  <si>
    <t xml:space="preserve">1  ≤ QO ≤ 50</t>
  </si>
  <si>
    <t xml:space="preserve">Tratamento de resíduos de serviços de saúde (Grupos A e E com contaminação biológica), visando a redução ou eliminação da carga microbiana, tais como desinfecção química, autoclave ou micro-ondas</t>
  </si>
  <si>
    <t xml:space="preserve">F-05-14-1</t>
  </si>
  <si>
    <t xml:space="preserve">60  ≤ CI ≤ 500</t>
  </si>
  <si>
    <t xml:space="preserve">Unidade de mistura e pré-condicionamento de resíduos para coprocessamento em fornos de clínquer</t>
  </si>
  <si>
    <t xml:space="preserve">F-05-14-2</t>
  </si>
  <si>
    <t xml:space="preserve">Capacidade do forno de clínquer a ser utilizado</t>
  </si>
  <si>
    <t xml:space="preserve">200.000  ≤ Capacidade ≤ 1.000.000</t>
  </si>
  <si>
    <t xml:space="preserve">Coprocessamento de resíduos em forno de clínquer</t>
  </si>
  <si>
    <t xml:space="preserve">F-05-15-0</t>
  </si>
  <si>
    <t xml:space="preserve">Outras formas de destinação de resíduos não listadas ou não classificadas</t>
  </si>
  <si>
    <t xml:space="preserve">F-05-16-0</t>
  </si>
  <si>
    <t xml:space="preserve">40  &lt; CI ≤ 400</t>
  </si>
  <si>
    <t xml:space="preserve">veículos/dia</t>
  </si>
  <si>
    <t xml:space="preserve">Descaracterização de veículos</t>
  </si>
  <si>
    <t xml:space="preserve">F-05-17-0</t>
  </si>
  <si>
    <t xml:space="preserve">100 &lt; CI ≤ 1000</t>
  </si>
  <si>
    <t xml:space="preserve">Processamento ou reciclagem de sucata</t>
  </si>
  <si>
    <t xml:space="preserve">F-05-18-0</t>
  </si>
  <si>
    <t xml:space="preserve">Capacidade de recebimento  </t>
  </si>
  <si>
    <t xml:space="preserve">150 &lt; CR ≤ 450</t>
  </si>
  <si>
    <t xml:space="preserve">Aterro de resíduos da construção civil (classe “A”), exceto aterro para armazenamento/disposição de solo proveniente de obras de terraplanagem previsto em projeto aprovado da ocupação.</t>
  </si>
  <si>
    <t xml:space="preserve">F-05-18-1</t>
  </si>
  <si>
    <t xml:space="preserve">100 &lt; CR ≤ 300</t>
  </si>
  <si>
    <t xml:space="preserve">Áreas de triagem, transbordo e armazenamento transitório e/ou reciclagem de resíduos da construção civil e volumosos</t>
  </si>
  <si>
    <t xml:space="preserve">F-05-19-0</t>
  </si>
  <si>
    <t xml:space="preserve">Barragem de contenção de resíduos industriais</t>
  </si>
  <si>
    <t xml:space="preserve">F-06-01-7</t>
  </si>
  <si>
    <t xml:space="preserve">90 &lt; CA ≤ 150</t>
  </si>
  <si>
    <t xml:space="preserve">Postos revendedores, postos ou pontos de abastecimento, instalações de sistemas retalhistas, postos flutuantes de combustíveis e postos revendedores de combustíveis de aviação </t>
  </si>
  <si>
    <t xml:space="preserve">F-06-02-5</t>
  </si>
  <si>
    <t xml:space="preserve">500  ≤ CI ≤ 1500</t>
  </si>
  <si>
    <t xml:space="preserve">Lavanderias industriais para tingimento, amaciamento e outros acabamentos em roupas, peças do vestuário e higienização e lavagem de artefatos diversos</t>
  </si>
  <si>
    <t xml:space="preserve">F-06-03-3</t>
  </si>
  <si>
    <t xml:space="preserve">Área construída</t>
  </si>
  <si>
    <t xml:space="preserve">0,1   ≤ Área Construída ≤  0,3 </t>
  </si>
  <si>
    <t xml:space="preserve">Serigrafia</t>
  </si>
  <si>
    <t xml:space="preserve">F-06-04-6</t>
  </si>
  <si>
    <t xml:space="preserve">250 ≤ CA ≤ 3000</t>
  </si>
  <si>
    <t xml:space="preserve">Base de armazenamento e distribuição de lubrificantes, combustíveis líquidos derivados de petróleo, álcool combustível e outros combustíveis automotivos</t>
  </si>
  <si>
    <t xml:space="preserve">F-06-05-4</t>
  </si>
  <si>
    <t xml:space="preserve">150 ≤ CA ≤ 300</t>
  </si>
  <si>
    <t xml:space="preserve">Base de armazenamento e distribuição dos seguintes solventes: I - rafinados de pirólise; II - rafinados de reforma; III - solventes C9/C9 diidrogenados; IV - correntes C9; V - correntes C6-C8; VI - correntes C10; VII - tolueno; VIII - reformados pesados; IX - xilenos mistos; X - outros alquilbenzenos; XI - benzeno; XII - hexanos; XIII - outros solventes alifáticos; IV - aguarrás mineral</t>
  </si>
  <si>
    <t xml:space="preserve">F-06-06-2</t>
  </si>
  <si>
    <t xml:space="preserve">120 ≤ CA ≤ 240</t>
  </si>
  <si>
    <t xml:space="preserve">Base de envasamento de Gás Liquefeito de Petróleo – GLP</t>
  </si>
  <si>
    <t xml:space="preserve">F-06-07-0</t>
  </si>
  <si>
    <t xml:space="preserve">Volume comprimido </t>
  </si>
  <si>
    <t xml:space="preserve">10.000  ≤ VC ≤ 20.000 </t>
  </si>
  <si>
    <t xml:space="preserve">Unidades de compressão e distribuição de Gás Natural Comprimido – GNC a granel</t>
  </si>
  <si>
    <t xml:space="preserve">G-01-01-5</t>
  </si>
  <si>
    <t xml:space="preserve">80 &lt; Área útil &lt; 200 </t>
  </si>
  <si>
    <t xml:space="preserve">Horticultura (floricultura, olericultura, fruticultura anual, viveiricultura e cultura de ervas medicinais e aromáticas)</t>
  </si>
  <si>
    <t xml:space="preserve">G-01-03-1</t>
  </si>
  <si>
    <t xml:space="preserve">200 ≤  Área útil &lt; 1000 </t>
  </si>
  <si>
    <t xml:space="preserve">Culturas anuais, semiperenes e perenes, silvicultura e cultivos agrossilvipastoris, exceto horticultura</t>
  </si>
  <si>
    <t xml:space="preserve">G-02-02-1</t>
  </si>
  <si>
    <t xml:space="preserve">Nº de cabeças </t>
  </si>
  <si>
    <t xml:space="preserve">150.000 ≤ NC ≤ 300.000      </t>
  </si>
  <si>
    <t xml:space="preserve">cabeças</t>
  </si>
  <si>
    <t xml:space="preserve">Avicultura</t>
  </si>
  <si>
    <t xml:space="preserve">G-02-04-6</t>
  </si>
  <si>
    <t xml:space="preserve">4.000 ≤ NC ≤ 10.000      </t>
  </si>
  <si>
    <t xml:space="preserve">Suinocultura</t>
  </si>
  <si>
    <t xml:space="preserve">G-02-07-0</t>
  </si>
  <si>
    <t xml:space="preserve">Área de pastagem </t>
  </si>
  <si>
    <t xml:space="preserve">600  ≤ Área de pastagem &lt; 1.000 </t>
  </si>
  <si>
    <t xml:space="preserve">Criação de bovinos, bubalinos, equinos, muares, ovinos e caprinos, em regime extensivo</t>
  </si>
  <si>
    <t xml:space="preserve">G-02-08-9</t>
  </si>
  <si>
    <t xml:space="preserve">1.000 ≤ NC ≤ 2.000      </t>
  </si>
  <si>
    <t xml:space="preserve">Criação de bovinos, bubalinos, equinos, muares, ovinos e caprinos, em regime de confinamento</t>
  </si>
  <si>
    <t xml:space="preserve">G-02-12-7</t>
  </si>
  <si>
    <t xml:space="preserve">5 ≤ Área Inundada ≤ 50</t>
  </si>
  <si>
    <t xml:space="preserve">Aquicultura convencional</t>
  </si>
  <si>
    <t xml:space="preserve">G-02-13-5</t>
  </si>
  <si>
    <t xml:space="preserve">Volume útil </t>
  </si>
  <si>
    <t xml:space="preserve">1.000  ≤ VU ≤ 5.000</t>
  </si>
  <si>
    <t xml:space="preserve">Aquicultura em tanque-rede </t>
  </si>
  <si>
    <t xml:space="preserve">G-03-03-4</t>
  </si>
  <si>
    <t xml:space="preserve">75.000  ≤ PN ≤ 100.000 </t>
  </si>
  <si>
    <t xml:space="preserve">mdc/ano</t>
  </si>
  <si>
    <t xml:space="preserve">Produção de carvão vegetal oriunda de floresta plantada</t>
  </si>
  <si>
    <t xml:space="preserve">G-03-04-2</t>
  </si>
  <si>
    <t xml:space="preserve">5.000  ≤ PN ≤ 25.000 </t>
  </si>
  <si>
    <t xml:space="preserve">Produção de carvão vegetal de origem nativa/aproveitamento do rendimento lenhoso</t>
  </si>
  <si>
    <t xml:space="preserve">G-04-01-4</t>
  </si>
  <si>
    <t xml:space="preserve">60.000  ≤ PN ≤ 600.000 </t>
  </si>
  <si>
    <t xml:space="preserve">Beneficiamento primário de produtos agrícolas: limpeza, lavagem, secagem, despolpamento, descascamento, classificação e/ou tratamento de sementes</t>
  </si>
  <si>
    <t xml:space="preserve">G-05-02-0</t>
  </si>
  <si>
    <t xml:space="preserve">150 ≤ AI≤ 500</t>
  </si>
  <si>
    <t xml:space="preserve">Barragem de irrigação ou de perenização para agricultura</t>
  </si>
  <si>
    <t xml:space="preserve">G-05-04-3</t>
  </si>
  <si>
    <t xml:space="preserve">10  ≤ Extensão ≤ 30 </t>
  </si>
  <si>
    <t xml:space="preserve">Canais de irrigação</t>
  </si>
  <si>
    <t xml:space="preserve">Código</t>
  </si>
  <si>
    <t xml:space="preserve">Situação</t>
  </si>
  <si>
    <t xml:space="preserve">formula</t>
  </si>
  <si>
    <t xml:space="preserve">ATENÇÃO: Atividade pode ser licenciada pelo município. (DN COPAM nº 213/17)</t>
  </si>
  <si>
    <t xml:space="preserve">Clique aqui para consultar no SIMMA se o município realiza licenciamento desta atividade.</t>
  </si>
  <si>
    <t xml:space="preserve">Código </t>
  </si>
  <si>
    <t xml:space="preserve">Estado</t>
  </si>
  <si>
    <t xml:space="preserve">FATOR LOCACIONAL</t>
  </si>
  <si>
    <t xml:space="preserve">Ren. Instalação</t>
  </si>
  <si>
    <t xml:space="preserve">Qtde</t>
  </si>
  <si>
    <t xml:space="preserve">Resultado</t>
  </si>
  <si>
    <t xml:space="preserve">Ren. Operação</t>
  </si>
  <si>
    <t xml:space="preserve">LOC</t>
  </si>
  <si>
    <t xml:space="preserve">AAF</t>
  </si>
  <si>
    <t xml:space="preserve">resultante</t>
  </si>
  <si>
    <t xml:space="preserve">9.</t>
  </si>
  <si>
    <t xml:space="preserve">10.</t>
  </si>
  <si>
    <t xml:space="preserve">11.2</t>
  </si>
  <si>
    <t xml:space="preserve">Item/itens</t>
  </si>
  <si>
    <t xml:space="preserve">Vedações</t>
  </si>
  <si>
    <t xml:space="preserve">Justificativa: </t>
  </si>
  <si>
    <t xml:space="preserve">(Tela 2)</t>
  </si>
  <si>
    <t xml:space="preserve">12.2</t>
  </si>
  <si>
    <t xml:space="preserve">12.3</t>
  </si>
  <si>
    <t xml:space="preserve">Resultante</t>
  </si>
  <si>
    <t xml:space="preserve">Fator locacional</t>
  </si>
  <si>
    <t xml:space="preserve">Resposta obrigatória</t>
  </si>
  <si>
    <t xml:space="preserve">CLASSE POR PORTE E POTENCIAL POLUIDOR/DEGRADADOR</t>
  </si>
  <si>
    <t xml:space="preserve">CL_1</t>
  </si>
  <si>
    <t xml:space="preserve">CL_2</t>
  </si>
  <si>
    <t xml:space="preserve">CL_3</t>
  </si>
  <si>
    <t xml:space="preserve">CL_4</t>
  </si>
  <si>
    <t xml:space="preserve">CL_5</t>
  </si>
  <si>
    <t xml:space="preserve">CL_6</t>
  </si>
  <si>
    <t xml:space="preserve">CRITÉRIOS LOCACIONAIS DE ENQUADRAMENTO</t>
  </si>
  <si>
    <t xml:space="preserve">FL_0</t>
  </si>
  <si>
    <t xml:space="preserve">LAS - Cadastro</t>
  </si>
  <si>
    <t xml:space="preserve">LAS - RAS</t>
  </si>
  <si>
    <t xml:space="preserve">LAC1</t>
  </si>
  <si>
    <t xml:space="preserve">LAC2</t>
  </si>
  <si>
    <t xml:space="preserve">FL_1</t>
  </si>
  <si>
    <t xml:space="preserve">LAT</t>
  </si>
  <si>
    <t xml:space="preserve">FL_2</t>
  </si>
  <si>
    <t xml:space="preserve">TextoAuxiliar</t>
  </si>
  <si>
    <t xml:space="preserve">Aguardando preenchimento.</t>
  </si>
  <si>
    <t xml:space="preserve">Item 2</t>
  </si>
  <si>
    <t xml:space="preserve">Cercadinho</t>
  </si>
  <si>
    <t xml:space="preserve">Não utilizado</t>
  </si>
  <si>
    <t xml:space="preserve">(item 2,1 Tela 3)</t>
  </si>
  <si>
    <t xml:space="preserve">eia/rima</t>
  </si>
  <si>
    <t xml:space="preserve">Dispensa</t>
  </si>
  <si>
    <t xml:space="preserve">Outros que alteram a modalidade</t>
  </si>
  <si>
    <t xml:space="preserve">Regra</t>
  </si>
  <si>
    <t xml:space="preserve">LAS RAS</t>
  </si>
  <si>
    <t xml:space="preserve">declarações</t>
  </si>
  <si>
    <t xml:space="preserve">“instalação não iniciada”, “instalação iniciada” e “operação não iniciada” </t>
  </si>
  <si>
    <t xml:space="preserve">- DECLARO, sob as penas da lei, que o empreendimento está apto a ser instalado, e somente operará com todos os sistemas de controle, devendo seguir todos os parâmetros e condições ambientais legalmente vigentes, dispondo de sistemas de gerenciamento dos aspectos ambientais, incluindo o controle de ruídos, de emissões atmosféricas, de efluentes líquidos e de resíduos sólidos, bem como a reabilitação de áreas degradadas.</t>
  </si>
  <si>
    <t xml:space="preserve">“operação iniciada” </t>
  </si>
  <si>
    <t xml:space="preserve">- DECLARO, sob as penas da lei, que o empreendimento está apto a operar de acordo com todas as condições e parâmetros ambientais legalmente vigentes, dispondo de sistemas de gerenciamento dos aspectos ambientais, incluindo o controle de ruídos, de emissões atmosféricas, de efluentes líquidos e de resíduos sólidos, bem como a reabilitação de áreas degradadas. </t>
  </si>
  <si>
    <t xml:space="preserve">- DECLARO, sob as penas da lei, que, na data de hoje, consultei o Cadastro dos Sistemas Municipais de Meio Ambiente de Minas Gerais – SIMMA e o município no qual o empreendimento está localizado não está apto a exercer a atribuição originária de licenciamento das atividades acima.</t>
  </si>
  <si>
    <t xml:space="preserve">- DECLARO, sob as penas da lei, que as informações prestadas são verdadeiras e que estou ciente de que a falsidade na prestação destas informações constitui crime, na forma do artigo 299, do código penal (pena de reclusão de 1 a 5 anos e multa), c/c artigo 3º da Lei de crimes ambientais, c/c artigo 111 do Decreto nº 47.383/18, c/c artigo 19 da Resolução Conama nº 237/97.</t>
  </si>
  <si>
    <t xml:space="preserve">COMANDOS AUXILIARES</t>
  </si>
  <si>
    <t xml:space="preserve">Trifásico</t>
  </si>
  <si>
    <t xml:space="preserve">Relatório Ambiental Simplificado (RAS)</t>
  </si>
  <si>
    <t xml:space="preserve">Resposta obrigatória.</t>
  </si>
  <si>
    <t xml:space="preserve">Concomitante</t>
  </si>
  <si>
    <t xml:space="preserve">Cadastro</t>
  </si>
  <si>
    <t xml:space="preserve">Passar para o próximo item.</t>
  </si>
  <si>
    <t xml:space="preserve">Licenciamento convencional. Preencher Tela 5.</t>
  </si>
  <si>
    <t xml:space="preserve">Preenchimento incompleto.</t>
  </si>
  <si>
    <t xml:space="preserve">Preencher Tela 4.</t>
  </si>
  <si>
    <t xml:space="preserve">Preencher Item 4.5.</t>
  </si>
  <si>
    <t xml:space="preserve">Preencher Tela 5.</t>
  </si>
  <si>
    <t xml:space="preserve">Atenção: Vedações previstas pelos Decretos nº 45.097/2009 e Decreto nº 45.233/2009. Contatar a SUPRAM Central para apresentar justificativa técnica que a intervenção não comprometerá a função específica de conectividade da área.</t>
  </si>
  <si>
    <t xml:space="preserve">Preencher Tela 6.</t>
  </si>
  <si>
    <t xml:space="preserve">LAS/Cadastro</t>
  </si>
  <si>
    <t xml:space="preserve">Preencher Tela 7.</t>
  </si>
  <si>
    <t xml:space="preserve">Preencher Tela 8.</t>
  </si>
  <si>
    <t xml:space="preserve">ATENÇÃO: Vedado.</t>
  </si>
  <si>
    <t xml:space="preserve">Preencher Telas 4 e 8.</t>
  </si>
  <si>
    <t xml:space="preserve">Necessário preenchimento Tela 1</t>
  </si>
  <si>
    <t xml:space="preserve">ATENÇÃO: Possível vedação no licenciamento.</t>
  </si>
  <si>
    <t xml:space="preserve">Atenção: O processo de LAS somente poderá ser formalizado após obtenção pelo empreendedor das autorizações para intervenções ambientais ou em recursos hídricos, quando cabíveis, que só produzirão efeitos de posse do LAS.” (Parágrafo único, art. 15, DN COPAM nº xx/2017)</t>
  </si>
  <si>
    <t xml:space="preserve">Assinalar.</t>
  </si>
  <si>
    <t xml:space="preserve">Justificativa: Resposta positiva do item 8, módulo 2 (Tela 2).</t>
  </si>
  <si>
    <t xml:space="preserve">Justificativa:  Lei nº 11.428/06 e Instrução de Serviço 02/17.</t>
  </si>
  <si>
    <t xml:space="preserve">Justificativa: Ação Civil Pública nº 0446101-38.2011.8.13.0024.</t>
  </si>
  <si>
    <t xml:space="preserve">Justificativa: Ação Civil Pública nº 0024.10.244.073-2.</t>
  </si>
  <si>
    <t xml:space="preserve">Justificativa adicional:  </t>
  </si>
  <si>
    <t xml:space="preserve">Resposta aos itens 10 e 10.1, módulo 1 (Tela 1)</t>
  </si>
  <si>
    <t xml:space="preserve">Justificativa adicional:  Atividade enquadradas nas classes 1 ou 2 dos códigos listados nos artigos 19 e 20 da DN.</t>
  </si>
  <si>
    <t xml:space="preserve">Preencher Tela 10 (Dispensa).</t>
  </si>
  <si>
    <t xml:space="preserve">Preencher acima</t>
  </si>
  <si>
    <t xml:space="preserve">Preencher "Fase do objeto do requerimento".</t>
  </si>
  <si>
    <t xml:space="preserve">cercadinho</t>
  </si>
  <si>
    <t xml:space="preserve">Justificativa adicional:  Alterado conforme art. 2º da DN Copam nº 222/2018.</t>
  </si>
  <si>
    <t xml:space="preserve">Pular as questões abaixo e ir para Módulo 3 (Tela 2).</t>
  </si>
  <si>
    <t xml:space="preserve">Justificativa: Renovação de LO.</t>
  </si>
  <si>
    <t xml:space="preserve">Arquivo GEO do polígono do empreendimento (kml ou shape zipado).</t>
  </si>
  <si>
    <r>
      <rPr>
        <sz val="11"/>
        <color theme="1"/>
        <rFont val="Calibri"/>
        <family val="2"/>
        <charset val="1"/>
      </rPr>
      <t xml:space="preserve">Mapa, em kml ou </t>
    </r>
    <r>
      <rPr>
        <i val="true"/>
        <sz val="11"/>
        <color rgb="FF000000"/>
        <rFont val="Calibri"/>
        <family val="2"/>
        <charset val="1"/>
      </rPr>
      <t xml:space="preserve">shapefile zipado,</t>
    </r>
    <r>
      <rPr>
        <sz val="11"/>
        <color theme="1"/>
        <rFont val="Calibri"/>
        <family val="2"/>
        <charset val="1"/>
      </rPr>
      <t xml:space="preserve"> com as rotas utilizadas para transporte do produto/resíduo. </t>
    </r>
  </si>
  <si>
    <t xml:space="preserve">Arquivo shapefile do polígono do empreendimento e mapa, em shapefile, com as rotas utilizadas para transporte do produto/resíduo. </t>
  </si>
  <si>
    <t xml:space="preserve">Outros fatores que alteram a modalide do licenciamento:</t>
  </si>
  <si>
    <t xml:space="preserve">Aeroporto</t>
  </si>
  <si>
    <t xml:space="preserve">PCH</t>
  </si>
  <si>
    <t xml:space="preserve">Justificativa:  §2º  do art.18.</t>
  </si>
  <si>
    <t xml:space="preserve">Justificativa:  §3º  do art. 18.</t>
  </si>
  <si>
    <t xml:space="preserve">Artigo 19  (DN 217/2017)</t>
  </si>
  <si>
    <t xml:space="preserve">Artigo 20  (DN 217/2017)</t>
  </si>
  <si>
    <t xml:space="preserve">Na recapacitação ou a repotenciação de Pequenas Centrais Hidrelétricas – PCHs:</t>
  </si>
  <si>
    <t xml:space="preserve">- haverá qualquer modificação na área do reservatório e no trecho de vazão reduzida - TVR?</t>
  </si>
  <si>
    <t xml:space="preserve">- serão necessárias alterações na outorga de direito de uso de recursos hídricos vigente?</t>
  </si>
  <si>
    <t xml:space="preserve">- a capacidade instalada ultrapassará 30 MW (trinta megawatts)?</t>
  </si>
  <si>
    <t xml:space="preserve">Trata-se de ampliação de aeroportos regionais regularizados, circunscrita aos limites do sítio aeroportuário e considerada de baixo potencial de impacto ambiental, nos termos da Resolução Conama 470/2015?</t>
  </si>
  <si>
    <t xml:space="preserve">Resultado:</t>
  </si>
  <si>
    <t xml:space="preserve">Modalidade: LAS RAS.</t>
  </si>
  <si>
    <t xml:space="preserve">Barragem</t>
  </si>
  <si>
    <t xml:space="preserve">Atenção: "Todas as barragens de contenção de resíduos ou rejeitos da mineração enquadrados como resíduos Classe I (perigosos) devem ser classificadas como de Classe III (alto potencial de dano ambiental conforme a DN Copam nº 62 de 2002" - Instrução de Serviço 02/2018).</t>
  </si>
  <si>
    <t xml:space="preserve">DAE</t>
  </si>
  <si>
    <t xml:space="preserve">Para preenchimento do campo “Informações Complementares” do Documento de Arrecadação Estadual (DAE) do LAS Cadastro, as informações abaixo poderão ser copiadas e coladas:</t>
  </si>
  <si>
    <t xml:space="preserve">Texto final</t>
  </si>
  <si>
    <t xml:space="preserve">Licenciamento Ambiental Simplificado - (Cadastro ou processo da atividade E-05-07-0) ; </t>
  </si>
  <si>
    <t xml:space="preserve">código(s):</t>
  </si>
  <si>
    <t xml:space="preserve">empreendimento:</t>
  </si>
  <si>
    <t xml:space="preserve">CNPJ/CPF:</t>
  </si>
  <si>
    <t xml:space="preserve">município:</t>
  </si>
  <si>
    <t xml:space="preserve">classe:</t>
  </si>
  <si>
    <t xml:space="preserve">critério locacional:</t>
  </si>
  <si>
    <t xml:space="preserve">Observação: Caso tenham ocorrido ampliações não regularizadas na licença de operação vencida ou desprovida de renovação automática, não marcar esta opção e, sim, a opção relativa à “nova solicitação”.
Caso se trate de licença ou autorização vencidas, informar número do processo no campo de informações adicionais da “Tela 11 – Adicionais”.
</t>
  </si>
  <si>
    <t xml:space="preserve">Caso se trate de licença ou autorização vencidas, informar número do processo no campo de informações adicionais da “Tela 11 – Adicionais”.</t>
  </si>
  <si>
    <t xml:space="preserve">Observação: Caso a solicitação seja para ampliação de empreendimento ou atividade com licença ambiental vencida, não marcar esta opção e, sim, a opção relativa à “nova solicitação”.</t>
  </si>
  <si>
    <t xml:space="preserve">As atividades declaradas não estão listadas no Anexo Único da Deliberação Normativa COPAM nº 217, de 06 de dezembro de 2017, e, portanto, não são passíveis de licenciamento ambiental pelo Conselho Estadual de Política Ambiental – COPAM. </t>
  </si>
  <si>
    <r>
      <rPr>
        <sz val="11"/>
        <color theme="1"/>
        <rFont val="Calibri"/>
        <family val="2"/>
        <charset val="1"/>
      </rPr>
      <t xml:space="preserve">Para as atividades declaradas, o porte e o potencial poluidor do empreendimento são inferiores àqueles relacionados no Anexo Único da Deliberação Normativa COPAM nº 217, de 06 de dezembro de 2017</t>
    </r>
    <r>
      <rPr>
        <sz val="11"/>
        <color rgb="FF3366FF"/>
        <rFont val="Arial"/>
        <family val="2"/>
        <charset val="1"/>
      </rPr>
      <t xml:space="preserve">,</t>
    </r>
    <r>
      <rPr>
        <sz val="11"/>
        <color rgb="FFFF0000"/>
        <rFont val="Arial"/>
        <family val="2"/>
        <charset val="1"/>
      </rPr>
      <t xml:space="preserve"> </t>
    </r>
    <r>
      <rPr>
        <sz val="11"/>
        <color rgb="FF000000"/>
        <rFont val="Arial"/>
        <family val="2"/>
        <charset val="1"/>
      </rPr>
      <t xml:space="preserve">não sendo, portanto, passível de licenciamento ambiental para funcionamento pelo Conselho Estadual de Política Ambiental – COPAM.</t>
    </r>
  </si>
  <si>
    <r>
      <rPr>
        <sz val="11"/>
        <color theme="1"/>
        <rFont val="Calibri"/>
        <family val="2"/>
        <charset val="1"/>
      </rPr>
      <t xml:space="preserve">Esta certidão não exime o requerente de obter</t>
    </r>
    <r>
      <rPr>
        <sz val="12"/>
        <color rgb="FF000000"/>
        <rFont val="Arial"/>
        <family val="2"/>
        <charset val="1"/>
      </rPr>
      <t xml:space="preserve"> junto aos órgãos ambientais competentes outorga para direito de uso de recursos hídricos, autorização para intervenção em área de preservação permanente e supressão de vegetação e averbar a reserva legal, assim como da anuência do órgão gestor em caso de estar situado no entorno de unidade de conservação do grupo de proteção integral ou em unidade de conservação do grupo de uso sustentável.</t>
    </r>
  </si>
  <si>
    <t xml:space="preserve">não é passível de licenciamento ambiental no âmbito estadual.</t>
  </si>
  <si>
    <t xml:space="preserve">Dispensado</t>
  </si>
  <si>
    <t xml:space="preserve">1a</t>
  </si>
  <si>
    <t xml:space="preserve">Atividade passível de licenciamento, portanto, não dispensado.</t>
  </si>
  <si>
    <t xml:space="preserve">Não existe</t>
  </si>
  <si>
    <t xml:space="preserve">Abaixo</t>
  </si>
  <si>
    <t xml:space="preserve">Final</t>
  </si>
  <si>
    <t xml:space="preserve">ABAIXO</t>
  </si>
  <si>
    <t xml:space="preserve">Formulas</t>
  </si>
  <si>
    <t xml:space="preserve">Conforme informações prestadas na Caracterização do Empreendimento, o empreendedor</t>
  </si>
  <si>
    <r>
      <rPr>
        <b val="true"/>
        <sz val="12"/>
        <color theme="1"/>
        <rFont val="Arial"/>
        <family val="2"/>
        <charset val="1"/>
      </rPr>
      <t xml:space="preserve">DECLARA</t>
    </r>
    <r>
      <rPr>
        <sz val="12"/>
        <color rgb="FF000000"/>
        <rFont val="Arial"/>
        <family val="2"/>
        <charset val="1"/>
      </rPr>
      <t xml:space="preserve">, que o empreendimento</t>
    </r>
  </si>
  <si>
    <t xml:space="preserve">localizado no município de</t>
  </si>
  <si>
    <t xml:space="preserve">CNPJ/CPF</t>
  </si>
  <si>
    <t xml:space="preserve">não é passível de licenciamento ambiental pelo ente federativo estadual.</t>
  </si>
  <si>
    <t xml:space="preserve">Segundo informação do requerente, o empreendimento desenvolve, no muncípio de </t>
  </si>
  <si>
    <t xml:space="preserve">no Estado de Minas Gerais, </t>
  </si>
  <si>
    <t xml:space="preserve">a(s) atividade(s) de:</t>
  </si>
  <si>
    <t xml:space="preserve">modelo 1</t>
  </si>
  <si>
    <t xml:space="preserve">modelo 2</t>
  </si>
  <si>
    <t xml:space="preserve">modelo 3</t>
  </si>
  <si>
    <t xml:space="preserve">Qual usar:</t>
  </si>
  <si>
    <t xml:space="preserve">NOTAS:</t>
  </si>
  <si>
    <t xml:space="preserve">1. Para que tenha validade, esta declaração deverá ser enviada para o Sistema de Requerimento de Licenciamento Ambiental e sempre estar acompanhada do número de protocolo de envio ao órgão ambiental.</t>
  </si>
  <si>
    <r>
      <rPr>
        <sz val="11"/>
        <color theme="1"/>
        <rFont val="Calibri"/>
        <family val="2"/>
        <charset val="1"/>
      </rPr>
      <t xml:space="preserve">2. </t>
    </r>
    <r>
      <rPr>
        <sz val="10"/>
        <color rgb="FF000000"/>
        <rFont val="Calibri"/>
        <family val="2"/>
        <charset val="1"/>
      </rPr>
      <t xml:space="preserve">Esta declaração não exime o responsável pelo empreendimento de obter junto aos órgãos ambientais competentes outorga para direito de uso de recursos hídricos, autorização para intervenção em área de preservação permanente e supressão de vegetação, registro no cadastro ambiental rural, além de obter a anuência do órgão gestor em caso de estar situado no entorno de unidade de conservação do grupo de proteção integral ou em unidade de conservação do grupo de uso sustentável.</t>
    </r>
  </si>
  <si>
    <t xml:space="preserve">3. Esta declaração não dispensa o licenciamento ambiental no âmbito municipal.</t>
  </si>
  <si>
    <t xml:space="preserve">4. O órgão ambiental poderá convocar o empreendedor ao licenciamento ambiental deste empreendimento nos casos em que considerar necessário, conforme dispõe a legislação em vigor, sem prejuízo da obtenção de outras licenças e autorizações cabíveis.</t>
  </si>
  <si>
    <t xml:space="preserve">5. As informações prestadas são de inteira responsabilidade do empreendedor o qual está ciente que a falsidade na prestação destas informações constitui crime, na forma do artigo 299, do código penal (pena de reclusão de 1 a 5 anos e multa), c/c artigo 3º da Lei de crimes ambientais, c/c artigo 111 do Decreto nº 47.383/18, c/c artigo 19 da Resolução CONAMA 237/97.</t>
  </si>
  <si>
    <t xml:space="preserve">6. O empreendedor declara que apresentou, junto à Superintendência Regional de Meio Ambiente competente, o Formulário de Caracterização do Empreendimento instruido com estudo de tráfego de veículos, acompanhado por ART e devidamente aprovado pelo orgão competente.</t>
  </si>
  <si>
    <t xml:space="preserve">Local e data</t>
  </si>
  <si>
    <t xml:space="preserve">A atividade é uma instalação de sistema de abastecimento aéreo de combustíveis com capacidade total de armazenagem até 15 m³, destinadas exclusivamente ao abastecimento do detentor das instalações.</t>
  </si>
  <si>
    <t xml:space="preserve">Descrição</t>
  </si>
  <si>
    <t xml:space="preserve">Modalidade do licenciamento:</t>
  </si>
  <si>
    <t xml:space="preserve">areas contaminadas</t>
  </si>
  <si>
    <t xml:space="preserve">Posto</t>
  </si>
  <si>
    <t xml:space="preserve">Loteamento</t>
  </si>
  <si>
    <t xml:space="preserve">transporte</t>
  </si>
  <si>
    <t xml:space="preserve">EAR (análise de risco)</t>
  </si>
  <si>
    <t xml:space="preserve">EIA/RIMA - ESPECIFICOS</t>
  </si>
  <si>
    <t xml:space="preserve">Códigos</t>
  </si>
  <si>
    <t xml:space="preserve">IS SEMAD FEAM nº 01/2013</t>
  </si>
  <si>
    <t xml:space="preserve">Regra RAS</t>
  </si>
  <si>
    <t xml:space="preserve">DAIA</t>
  </si>
  <si>
    <t xml:space="preserve">Termo de compromisso IEF</t>
  </si>
  <si>
    <t xml:space="preserve">Recurso Hídrico</t>
  </si>
  <si>
    <t xml:space="preserve">Sem critério locacional</t>
  </si>
  <si>
    <t xml:space="preserve">Outros fatores que alteram modalidade (Tela 3)</t>
  </si>
  <si>
    <t xml:space="preserve">Item 1, módulo 1</t>
  </si>
  <si>
    <t xml:space="preserve">Vetor norte</t>
  </si>
  <si>
    <t xml:space="preserve">Regra dispensa</t>
  </si>
  <si>
    <t xml:space="preserve">1 tela 2</t>
  </si>
  <si>
    <t xml:space="preserve">Renovação instalação</t>
  </si>
  <si>
    <t xml:space="preserve">Modalidade resultante</t>
  </si>
  <si>
    <t xml:space="preserve">Renovação LI</t>
  </si>
  <si>
    <t xml:space="preserve">Listagem G</t>
  </si>
  <si>
    <t xml:space="preserve">2 tela 2</t>
  </si>
  <si>
    <t xml:space="preserve">RAS</t>
  </si>
  <si>
    <t xml:space="preserve">Renovação Operação</t>
  </si>
  <si>
    <t xml:space="preserve">2.1.1</t>
  </si>
  <si>
    <t xml:space="preserve">Renovação LO</t>
  </si>
  <si>
    <t xml:space="preserve">Minério de ferro</t>
  </si>
  <si>
    <t xml:space="preserve">3 tela 2</t>
  </si>
  <si>
    <t xml:space="preserve">Ampliação</t>
  </si>
  <si>
    <t xml:space="preserve">2.2.2</t>
  </si>
  <si>
    <t xml:space="preserve">Mata Atläntica</t>
  </si>
  <si>
    <t xml:space="preserve">4 tela 2</t>
  </si>
  <si>
    <t xml:space="preserve">2.2.3</t>
  </si>
  <si>
    <t xml:space="preserve"> (EIA/RIMA)</t>
  </si>
  <si>
    <t xml:space="preserve">Licença anterior</t>
  </si>
  <si>
    <t xml:space="preserve">BASE</t>
  </si>
  <si>
    <t xml:space="preserve">12 tela 1</t>
  </si>
  <si>
    <t xml:space="preserve">ampliação</t>
  </si>
  <si>
    <t xml:space="preserve">Alcool</t>
  </si>
  <si>
    <t xml:space="preserve">dispensa</t>
  </si>
  <si>
    <t xml:space="preserve">11 tela 1</t>
  </si>
  <si>
    <t xml:space="preserve">Nova</t>
  </si>
  <si>
    <t xml:space="preserve">Aterro</t>
  </si>
  <si>
    <t xml:space="preserve">Convencional</t>
  </si>
  <si>
    <t xml:space="preserve">Modalidade</t>
  </si>
  <si>
    <t xml:space="preserve">Cavidade</t>
  </si>
  <si>
    <t xml:space="preserve">A. contaminadas</t>
  </si>
  <si>
    <t xml:space="preserve">EAR</t>
  </si>
  <si>
    <t xml:space="preserve">CGH</t>
  </si>
  <si>
    <t xml:space="preserve">documentos</t>
  </si>
  <si>
    <t xml:space="preserve">Aplicável quando</t>
  </si>
  <si>
    <t xml:space="preserve">LA</t>
  </si>
  <si>
    <t xml:space="preserve">todos</t>
  </si>
  <si>
    <t xml:space="preserve">Anuência da Agência Municipal ou Metropolitana. (nos municípios onde houver ).</t>
  </si>
  <si>
    <t xml:space="preserve">Código E-04-01-4</t>
  </si>
  <si>
    <t xml:space="preserve">cadastro</t>
  </si>
  <si>
    <t xml:space="preserve">§3º  do artigo 18  (DN 217/2017)</t>
  </si>
  <si>
    <t xml:space="preserve">Codigos</t>
  </si>
  <si>
    <t xml:space="preserve">§2º  do artigo 18  (DN 217/2017)</t>
  </si>
  <si>
    <t xml:space="preserve">LAT (LI)</t>
  </si>
  <si>
    <t xml:space="preserve">Anuência do órgão competente por proteger bem cultural acautelado.</t>
  </si>
  <si>
    <t xml:space="preserve">Empreendimento que representa impacto em bem cultural acautelado</t>
  </si>
  <si>
    <t xml:space="preserve">EIA/RIMA</t>
  </si>
  <si>
    <t xml:space="preserve">Renovação operação</t>
  </si>
  <si>
    <t xml:space="preserve">Sempre.</t>
  </si>
  <si>
    <t xml:space="preserve">Auto de vistoria do corpo de bombeiros (AVCB).</t>
  </si>
  <si>
    <t xml:space="preserve">Código F-06-01-7 Postos revendedores, postos ou pontos de abastecimento, instalações de sistemas retalhistas, postos flutuantes de combustíveis e postos revendedores de combustíveis de aviação</t>
  </si>
  <si>
    <t xml:space="preserve">LAC2 (LI+LO)</t>
  </si>
  <si>
    <t xml:space="preserve">LAC2 (LIC)</t>
  </si>
  <si>
    <t xml:space="preserve">Autorização da Fundação Cultural Palmares.</t>
  </si>
  <si>
    <t xml:space="preserve">Implantação ou operação de atividade ou empreendimento em Terra Quilombola </t>
  </si>
  <si>
    <t xml:space="preserve">LAC2 (LO)</t>
  </si>
  <si>
    <t xml:space="preserve">Autorização da Fundação Nacional do Índio (FUNAI).</t>
  </si>
  <si>
    <t xml:space="preserve">Implantação ou operação de atividade ou empreendimento em Terra Indígena</t>
  </si>
  <si>
    <t xml:space="preserve">LAT (LO)</t>
  </si>
  <si>
    <t xml:space="preserve">Certidão da JUCEMG ou SEFAZ, atestando ser microempresa ou microempreendedor individual.</t>
  </si>
  <si>
    <t xml:space="preserve">Microempresas e microempreendedores individuais - MEIs (INCLUSIVE TRANSPORTE)</t>
  </si>
  <si>
    <t xml:space="preserve">Certidão de Registro do Imóvel destinado ao empreendimento.</t>
  </si>
  <si>
    <r>
      <rPr>
        <sz val="11"/>
        <color rgb="FFFF0000"/>
        <rFont val="Calibri"/>
        <family val="2"/>
        <charset val="1"/>
      </rPr>
      <t xml:space="preserve">ALTERADO PARA "SEMPRE" (com exceção transporte. F-02-01-1).</t>
    </r>
    <r>
      <rPr>
        <sz val="11"/>
        <rFont val="Calibri"/>
        <family val="2"/>
        <charset val="1"/>
      </rPr>
      <t xml:space="preserve"> Vínculo do empreendedor com o empreendimento: Proprietário / Pessoa Física em caso de atividades agrossilvipastoris e em área rural</t>
    </r>
  </si>
  <si>
    <t xml:space="preserve">Certificado Ambiental das empresas receptoras de produtos e resíduos perigosos.</t>
  </si>
  <si>
    <t xml:space="preserve">Código F-02-01-1 Transporte rodoviário de produtos e resíduos perigosos</t>
  </si>
  <si>
    <t xml:space="preserve">Certificado de Regularidade no Cadastro Técnico Federal.</t>
  </si>
  <si>
    <t xml:space="preserve">Atividades listadas no Anexo III da Instrução de Serviço Conjunta SEMAD FEAM nº 01/2013</t>
  </si>
  <si>
    <t xml:space="preserve">CNPJ e contrato social (atualizado) da empresa requerente.</t>
  </si>
  <si>
    <t xml:space="preserve">Vínculo do empreendedor com o empreendimento: Proprietário / Pessoa Jurídica</t>
  </si>
  <si>
    <t xml:space="preserve">Contrato de arrendamento/Comodato.</t>
  </si>
  <si>
    <t xml:space="preserve">Vínculo do empreendedor com o empreendimento: Arrendatário</t>
  </si>
  <si>
    <t xml:space="preserve">Cópia Termo de compromisso com o IEF para recuperação/compensação de área.</t>
  </si>
  <si>
    <t xml:space="preserve">Nos casos de intervenção em APP após 22 de julho de 2008 ou em Reserva Legal </t>
  </si>
  <si>
    <t xml:space="preserve">Cópia da autorização para intervenção em recurso hídrico (do certificado de outorga, do cadastro ou da certidão).</t>
  </si>
  <si>
    <t xml:space="preserve">Resposta negativa ao item 6.8 (Cadastro) ou 6.1 (RAS)</t>
  </si>
  <si>
    <t xml:space="preserve">Cópia do Documento Autorizativo para Intervenção Ambiental (DAIA).</t>
  </si>
  <si>
    <t xml:space="preserve">Resposta positiva aos itens 11 e 12 Módulo 2 (Tela 1) e 1, 2, 3, 4 do Módulo 3 (Tela 2). Item 6.11 Cadastro e 6.3 Ras</t>
  </si>
  <si>
    <t xml:space="preserve">Cópia do Estatuto Social atualizado, atestando ser o empreendedor Associação ou Cooperativa de Catadores de Materiais Recicláveis.</t>
  </si>
  <si>
    <t xml:space="preserve">Associações ou Cooperativas de Catadores de Materiais Recicláveis</t>
  </si>
  <si>
    <t xml:space="preserve">Cópia da Portaria do Instituto Estadual de Florestas reconhecendo a criação de Reserva Particular do Patrimônio Natural (RPPN).</t>
  </si>
  <si>
    <t xml:space="preserve">Reserva Particular do Patrimônio Natural – RPPN – na propriedade objeto do licenciamento ou Licenciamento Ambiental Simplificado – LAS –, em percentual superior a 20% (vinte por cento) da área total, podendo incluir a área de reserva legal nesse percentual</t>
  </si>
  <si>
    <t xml:space="preserve">CPF e Carteira de Identidade do Requerente.</t>
  </si>
  <si>
    <t xml:space="preserve">Sempre</t>
  </si>
  <si>
    <t xml:space="preserve">DAE (taxa de licenc.) e seu comprovante de pagamento.</t>
  </si>
  <si>
    <t xml:space="preserve">Sempre, exceto nos casos de isenção (itens 7, 16, 21 e 22)</t>
  </si>
  <si>
    <t xml:space="preserve">Declaração de Aptidão ao Pronaf (DAP).</t>
  </si>
  <si>
    <t xml:space="preserve">Agricultor familiar e o empreendedor familiar rural, definidos nos termos do art. 3º da Lei federal nº 11.326, de 24 de julho de 2006, bem como as unidades produtivas em regime de agricultura familiar definidas em lei</t>
  </si>
  <si>
    <r>
      <rPr>
        <sz val="11"/>
        <rFont val="Calibri"/>
        <family val="2"/>
        <charset val="1"/>
      </rPr>
      <t xml:space="preserve">Declaração de Inexistência de Áreas Suspeitas de Contaminação ou Contaminadas </t>
    </r>
    <r>
      <rPr>
        <b val="true"/>
        <u val="single"/>
        <sz val="11"/>
        <rFont val="Calibri"/>
        <family val="2"/>
        <charset val="1"/>
      </rPr>
      <t xml:space="preserve">OU</t>
    </r>
    <r>
      <rPr>
        <sz val="11"/>
        <rFont val="Calibri"/>
        <family val="2"/>
        <charset val="1"/>
      </rPr>
      <t xml:space="preserve"> Protocolo para Cadastro de Áreas Suspeitas de Contaminação ou Contaminadas</t>
    </r>
  </si>
  <si>
    <t xml:space="preserve"> Listagens: A-01; A-02; A-03; A-05; B-01; B-02; B-03; B-04; B-05; B-06; B-07; B-08; B-09; B-10; C-01; C-02; C-03; C-04; C-05; C-06; C-07; C-08; C-09; C-10; D-01; D-02; D-03; F-01; F-02; F-05; F-06/ Códigos: E-01-04-1; E-01-09-0; E-01-10-4; E-01-11-2; E-01-12-0; E-01-15-5; E-02-02-1.</t>
  </si>
  <si>
    <t xml:space="preserve">Declaração de posse do imóvel ou carta de anuência.</t>
  </si>
  <si>
    <t xml:space="preserve">Vínculo do empreendedor com o empreendimento: Posseiro</t>
  </si>
  <si>
    <t xml:space="preserve">Declaração Municipal (uso e ocupação do solo).</t>
  </si>
  <si>
    <t xml:space="preserve">Sempre (com exceção transporte. F-02-01-1 e RENOVAÇÃO)</t>
  </si>
  <si>
    <t xml:space="preserve">Estudo de Impacto Ambiental (EIA) e Relatório de Impacto Ambiental (RIMA) com ART.</t>
  </si>
  <si>
    <t xml:space="preserve">Areia e cascalho, vetor norte, outros casos</t>
  </si>
  <si>
    <t xml:space="preserve">Estudo referente a critério locacional (Captação de água superficial em Área de Conflito por uso de recursos hídricos).</t>
  </si>
  <si>
    <t xml:space="preserve">Empreendimentos que farão captação de água superficial em Área de Conflito por uso de recursos hídricos,  de acordo com a Tabela 4 da DN 217/2017, enquadrando-se, assim, em critério locacional de peso 2.</t>
  </si>
  <si>
    <t xml:space="preserve">Estudo referente a critério locacional (Cavidades).</t>
  </si>
  <si>
    <t xml:space="preserve">Atividade ou empreendimento com impacto  real  ou potencial sobre cavidades naturais subterrâneas que estejam localizadas em sua ADA ou no entorno de 250 metros</t>
  </si>
  <si>
    <t xml:space="preserve">Estudo referente a critério locacional (Corredor Ecológico).</t>
  </si>
  <si>
    <t xml:space="preserve">Empreendimentos localizados em Corredor Ecológico formalmente instituído, conforme previsão legal,  de acordo com a Tabela 4 da DN 217/2017, enquadrando-se, assim, em critério locacional de peso 1.</t>
  </si>
  <si>
    <t xml:space="preserve">Estudo referente a critério locacional (Curso d'água de classe especial).</t>
  </si>
  <si>
    <t xml:space="preserve">Empreendimemento com localização prevista em área de drenagem a montante de trecho de curso d’água enquadrado em classe especial</t>
  </si>
  <si>
    <t xml:space="preserve">Estudo referente a critério locacional (Reserva da Biosfera).</t>
  </si>
  <si>
    <t xml:space="preserve">Empreendimentos localizados em Reserva da Biosfera, excluídas as áreas urbanas,  de acordo com a Tabela 4 da DN 217/2017, enquadrando-se, assim, em critério locacional de peso 1.</t>
  </si>
  <si>
    <t xml:space="preserve">Estudo referente a critério locacional (Sítos Ramsar).</t>
  </si>
  <si>
    <t xml:space="preserve">Empreendimentos localizados em áreas designadas como Sítios Ramsar,  de acordo com a Tabela 4 da DN 217/2017, enquadrando-se, assim, em critério locacional de peso 2.</t>
  </si>
  <si>
    <t xml:space="preserve">Estudo referente a critério locacional (Unidade de Conservação de Proteção Integral).</t>
  </si>
  <si>
    <t xml:space="preserve">Empreendimentos localizados em Unidade de Conservação de Proteção Integral, nas hipóteses previstas em lei, de acordo com a Tabela 4 da DN 217/2017, enquadrando-se, assim, em critério locacional de peso 2.</t>
  </si>
  <si>
    <t xml:space="preserve">Estudo referente a critério locacional (Unidade de Conservação de Uso Sustentável).</t>
  </si>
  <si>
    <t xml:space="preserve">Empreendimentos localizados em Unidade de Conservação de Uso Sustentável, exceto APA, de acordo com a Tabela 4 da DN 217/2017, enquadrando-se, assim, em critério locacional de peso 1.</t>
  </si>
  <si>
    <t xml:space="preserve">Estudo referente a critério locacional (Zona de Amortecimento de Unidade de Conservação de Proteção Integral).</t>
  </si>
  <si>
    <t xml:space="preserve">Empreendimentos localizados em zona de amortecimento de Unidade de Conservação de Proteção Integral, ou na faixa de  km do seu entorno quando não houver zona de amortecimento estabelecida por Plano de Manejo; excluídas as áreas urbanas, de acordo com a Tabela 4 da DN 217/2017, enquadrando-se, assim, em critério locacional de peso 1.</t>
  </si>
  <si>
    <t xml:space="preserve">FCE - Formulário de Caracterização do Empreendimento. (Arquivo assinado, digitalizado).</t>
  </si>
  <si>
    <t xml:space="preserve">FCE - Formulário de Caracterização do Empreendimento.  (Planilha completa do excel em xlsx.)</t>
  </si>
  <si>
    <t xml:space="preserve">Orientação para formalização de processo de licenciamento ambiental (FOB).</t>
  </si>
  <si>
    <t xml:space="preserve">Parecer do III Comando Aéreo Regional.</t>
  </si>
  <si>
    <t xml:space="preserve">O empreendimento localiza-se a uma distância inferior a um raio de 20 km de aeródromos (Área de Segurança Aeroportuária – ASA) e tem natureza atrativa de avifauna (especialmente código E-03-07-7)  </t>
  </si>
  <si>
    <t xml:space="preserve">Plano de Controle Ambiental (PCA) com ART.</t>
  </si>
  <si>
    <t xml:space="preserve">sempre para RCA/EIA</t>
  </si>
  <si>
    <t xml:space="preserve">Pergunta</t>
  </si>
  <si>
    <t xml:space="preserve">Plano de Emergência Ambiental, acompanhado de ART.</t>
  </si>
  <si>
    <t xml:space="preserve">Procuração ou equivalente de quem assina o FCE.</t>
  </si>
  <si>
    <t xml:space="preserve">Relatório Ambiental Simplificado (RAS).</t>
  </si>
  <si>
    <t xml:space="preserve">Relatório Ambiental Simplificado (RAS)  para Renovação.</t>
  </si>
  <si>
    <t xml:space="preserve">Relatório Ambiental Simplificado (RAS) de Renovação</t>
  </si>
  <si>
    <t xml:space="preserve">Relatório de Avaliação de Desempenho Ambiental (RADA).</t>
  </si>
  <si>
    <t xml:space="preserve">Renovação de licença</t>
  </si>
  <si>
    <t xml:space="preserve">Relatório de Controle Ambiental (RCA) com ART.</t>
  </si>
  <si>
    <t xml:space="preserve">Em todos os casos em que não for exigido o EIA/RIMA ou este for dispensado</t>
  </si>
  <si>
    <t xml:space="preserve">Relatório de Cumprimento de condicionantes, com as justificativa de descumprimento.</t>
  </si>
  <si>
    <t xml:space="preserve">Quando houver licença com condicionantes - ampliação ou renovação/mudança de modalidade.</t>
  </si>
  <si>
    <t xml:space="preserve">Relatório técnico do teste de estanqueidade com ART [apenas para Sistema de Armazenamento Subterrâneo de Combustíveis (SASC)].</t>
  </si>
  <si>
    <t xml:space="preserve">Estudo de tráfego de veículos, com ART, analisado e decidido pelo órgão competente.</t>
  </si>
  <si>
    <t xml:space="preserve">Código E-05-07-0</t>
  </si>
  <si>
    <t xml:space="preserve">Anuência do Instituto do Patrimônio Artístico Nacional (Iphan) – se o empreendimento estiver localizado em Nova Lima. Se a localização do empreendimento for Belo Horizonte, além da Anuência do Iphan é necessário apresentar Anuência  do Conselho Deliberativo do Patrimônio Cultural do município de Belo Horizonte.</t>
  </si>
  <si>
    <t xml:space="preserve">Não utilizado, regra G-05</t>
  </si>
  <si>
    <t xml:space="preserve">Descrição dos produtos/resíduos a serem transportados.</t>
  </si>
</sst>
</file>

<file path=xl/styles.xml><?xml version="1.0" encoding="utf-8"?>
<styleSheet xmlns="http://schemas.openxmlformats.org/spreadsheetml/2006/main">
  <numFmts count="10">
    <numFmt numFmtId="164" formatCode="General"/>
    <numFmt numFmtId="165" formatCode="_-* #,##0.00_-;\-* #,##0.00_-;_-* \-??_-;_-@_-"/>
    <numFmt numFmtId="166" formatCode="@"/>
    <numFmt numFmtId="167" formatCode="0.000"/>
    <numFmt numFmtId="168" formatCode="000000000\-00"/>
    <numFmt numFmtId="169" formatCode="d/m/yyyy"/>
    <numFmt numFmtId="170" formatCode="00000\-000"/>
    <numFmt numFmtId="171" formatCode="#,##0.00"/>
    <numFmt numFmtId="172" formatCode="_-* #,##0_-;\-* #,##0_-;_-* \-??_-;_-@_-"/>
    <numFmt numFmtId="173" formatCode="_-* #,##0.0_-;\-* #,##0.0_-;_-* \-??_-;_-@_-"/>
  </numFmts>
  <fonts count="107">
    <font>
      <sz val="11"/>
      <color theme="1"/>
      <name val="Calibri"/>
      <family val="2"/>
      <charset val="1"/>
    </font>
    <font>
      <sz val="10"/>
      <name val="Arial"/>
      <family val="0"/>
    </font>
    <font>
      <sz val="10"/>
      <name val="Arial"/>
      <family val="0"/>
    </font>
    <font>
      <sz val="10"/>
      <name val="Arial"/>
      <family val="0"/>
    </font>
    <font>
      <u val="single"/>
      <sz val="9.9"/>
      <color theme="10"/>
      <name val="Calibri"/>
      <family val="2"/>
      <charset val="1"/>
    </font>
    <font>
      <sz val="10"/>
      <color theme="1"/>
      <name val="Calibri"/>
      <family val="2"/>
      <charset val="1"/>
    </font>
    <font>
      <b val="true"/>
      <sz val="12"/>
      <color theme="0"/>
      <name val="Calibri"/>
      <family val="2"/>
      <charset val="1"/>
    </font>
    <font>
      <b val="true"/>
      <sz val="10"/>
      <color theme="1"/>
      <name val="Calibri"/>
      <family val="2"/>
      <charset val="1"/>
    </font>
    <font>
      <b val="true"/>
      <sz val="11"/>
      <color rgb="FFFF0000"/>
      <name val="Calibri"/>
      <family val="2"/>
      <charset val="1"/>
    </font>
    <font>
      <b val="true"/>
      <sz val="11"/>
      <color theme="1"/>
      <name val="Calibri"/>
      <family val="2"/>
      <charset val="1"/>
    </font>
    <font>
      <sz val="10"/>
      <color rgb="FF002060"/>
      <name val="Calibri"/>
      <family val="2"/>
      <charset val="1"/>
    </font>
    <font>
      <b val="true"/>
      <sz val="12"/>
      <color theme="1"/>
      <name val="Calibri"/>
      <family val="2"/>
      <charset val="1"/>
    </font>
    <font>
      <b val="true"/>
      <sz val="12"/>
      <color rgb="FFFF0000"/>
      <name val="Calibri"/>
      <family val="2"/>
      <charset val="1"/>
    </font>
    <font>
      <u val="single"/>
      <sz val="9"/>
      <color theme="10"/>
      <name val="Calibri"/>
      <family val="2"/>
      <charset val="1"/>
    </font>
    <font>
      <u val="single"/>
      <sz val="11"/>
      <color theme="10"/>
      <name val="Calibri"/>
      <family val="2"/>
      <charset val="1"/>
    </font>
    <font>
      <b val="true"/>
      <sz val="14"/>
      <color rgb="FFFF0000"/>
      <name val="Calibri"/>
      <family val="2"/>
      <charset val="1"/>
    </font>
    <font>
      <sz val="12"/>
      <color theme="1"/>
      <name val="Calibri"/>
      <family val="2"/>
      <charset val="1"/>
    </font>
    <font>
      <b val="true"/>
      <sz val="10"/>
      <color rgb="FF000000"/>
      <name val="Calibri"/>
      <family val="2"/>
      <charset val="1"/>
    </font>
    <font>
      <b val="true"/>
      <sz val="10"/>
      <color theme="4" tint="-0.25"/>
      <name val="Calibri"/>
      <family val="2"/>
      <charset val="1"/>
    </font>
    <font>
      <sz val="10"/>
      <color rgb="FF000000"/>
      <name val="Calibri"/>
      <family val="2"/>
      <charset val="1"/>
    </font>
    <font>
      <sz val="10"/>
      <color theme="4" tint="-0.25"/>
      <name val="Calibri"/>
      <family val="2"/>
      <charset val="1"/>
    </font>
    <font>
      <b val="true"/>
      <i val="true"/>
      <sz val="10"/>
      <color rgb="FF006666"/>
      <name val="Calibri"/>
      <family val="2"/>
      <charset val="1"/>
    </font>
    <font>
      <sz val="9"/>
      <color rgb="FF006666"/>
      <name val="Calibri"/>
      <family val="2"/>
      <charset val="1"/>
    </font>
    <font>
      <b val="true"/>
      <sz val="11"/>
      <color rgb="FF006666"/>
      <name val="Calibri"/>
      <family val="2"/>
      <charset val="1"/>
    </font>
    <font>
      <sz val="10"/>
      <name val="Calibri"/>
      <family val="2"/>
      <charset val="1"/>
    </font>
    <font>
      <b val="true"/>
      <sz val="10"/>
      <name val="Calibri"/>
      <family val="2"/>
      <charset val="1"/>
    </font>
    <font>
      <b val="true"/>
      <i val="true"/>
      <sz val="11"/>
      <color theme="1"/>
      <name val="Calibri"/>
      <family val="2"/>
      <charset val="1"/>
    </font>
    <font>
      <i val="true"/>
      <sz val="10"/>
      <color theme="1"/>
      <name val="Calibri"/>
      <family val="2"/>
      <charset val="1"/>
    </font>
    <font>
      <u val="single"/>
      <sz val="10"/>
      <color theme="10"/>
      <name val="Calibri"/>
      <family val="2"/>
      <charset val="1"/>
    </font>
    <font>
      <b val="true"/>
      <sz val="10"/>
      <color rgb="FFFF0000"/>
      <name val="Calibri"/>
      <family val="2"/>
      <charset val="1"/>
    </font>
    <font>
      <sz val="11"/>
      <color rgb="FF00ACA8"/>
      <name val="Calibri"/>
      <family val="2"/>
      <charset val="1"/>
    </font>
    <font>
      <b val="true"/>
      <sz val="9"/>
      <name val="Calibri"/>
      <family val="2"/>
      <charset val="1"/>
    </font>
    <font>
      <b val="true"/>
      <sz val="9"/>
      <color theme="1"/>
      <name val="Calibri"/>
      <family val="2"/>
      <charset val="1"/>
    </font>
    <font>
      <sz val="7.5"/>
      <name val="Calibri"/>
      <family val="2"/>
      <charset val="1"/>
    </font>
    <font>
      <sz val="7"/>
      <name val="Calibri"/>
      <family val="2"/>
      <charset val="1"/>
    </font>
    <font>
      <sz val="10"/>
      <color rgb="FF006666"/>
      <name val="Calibri"/>
      <family val="2"/>
      <charset val="1"/>
    </font>
    <font>
      <sz val="8"/>
      <name val="Calibri"/>
      <family val="2"/>
      <charset val="1"/>
    </font>
    <font>
      <sz val="11"/>
      <color rgb="FFFF0000"/>
      <name val="Calibri"/>
      <family val="2"/>
      <charset val="1"/>
    </font>
    <font>
      <b val="true"/>
      <sz val="11"/>
      <name val="Calibri"/>
      <family val="2"/>
      <charset val="1"/>
    </font>
    <font>
      <b val="true"/>
      <i val="true"/>
      <sz val="11"/>
      <color rgb="FF006666"/>
      <name val="Calibri"/>
      <family val="2"/>
      <charset val="1"/>
    </font>
    <font>
      <b val="true"/>
      <sz val="10"/>
      <color rgb="FF00ACA8"/>
      <name val="Calibri"/>
      <family val="2"/>
      <charset val="1"/>
    </font>
    <font>
      <b val="true"/>
      <sz val="11"/>
      <color rgb="FF000000"/>
      <name val="Calibri"/>
      <family val="2"/>
      <charset val="1"/>
    </font>
    <font>
      <sz val="11"/>
      <color rgb="FF000000"/>
      <name val="Calibri"/>
      <family val="2"/>
      <charset val="1"/>
    </font>
    <font>
      <i val="true"/>
      <sz val="9"/>
      <color rgb="FFFF0000"/>
      <name val="Calibri"/>
      <family val="2"/>
      <charset val="1"/>
    </font>
    <font>
      <b val="true"/>
      <sz val="11"/>
      <color rgb="FF009999"/>
      <name val="Calibri"/>
      <family val="2"/>
      <charset val="1"/>
    </font>
    <font>
      <i val="true"/>
      <sz val="11"/>
      <color theme="1"/>
      <name val="Calibri"/>
      <family val="2"/>
      <charset val="1"/>
    </font>
    <font>
      <sz val="10"/>
      <color rgb="FFFF0000"/>
      <name val="Calibri"/>
      <family val="2"/>
      <charset val="1"/>
    </font>
    <font>
      <sz val="10"/>
      <color theme="0" tint="-0.05"/>
      <name val="Calibri"/>
      <family val="2"/>
      <charset val="1"/>
    </font>
    <font>
      <sz val="11"/>
      <name val="Calibri"/>
      <family val="2"/>
      <charset val="1"/>
    </font>
    <font>
      <sz val="11"/>
      <color theme="0" tint="-0.05"/>
      <name val="Calibri"/>
      <family val="2"/>
      <charset val="1"/>
    </font>
    <font>
      <sz val="10"/>
      <color theme="8"/>
      <name val="Calibri"/>
      <family val="2"/>
      <charset val="1"/>
    </font>
    <font>
      <sz val="10"/>
      <color rgb="FF0070C0"/>
      <name val="Calibri"/>
      <family val="2"/>
      <charset val="1"/>
    </font>
    <font>
      <b val="true"/>
      <u val="single"/>
      <sz val="11"/>
      <color theme="4" tint="-0.25"/>
      <name val="Calibri"/>
      <family val="2"/>
      <charset val="1"/>
    </font>
    <font>
      <b val="true"/>
      <u val="single"/>
      <sz val="9.9"/>
      <color theme="4" tint="-0.25"/>
      <name val="Calibri"/>
      <family val="2"/>
      <charset val="1"/>
    </font>
    <font>
      <i val="true"/>
      <sz val="10"/>
      <color rgb="FF000000"/>
      <name val="Calibri"/>
      <family val="2"/>
      <charset val="1"/>
    </font>
    <font>
      <b val="true"/>
      <i val="true"/>
      <sz val="10"/>
      <color rgb="FF000000"/>
      <name val="Calibri"/>
      <family val="2"/>
      <charset val="1"/>
    </font>
    <font>
      <i val="true"/>
      <sz val="10"/>
      <name val="Calibri"/>
      <family val="2"/>
      <charset val="1"/>
    </font>
    <font>
      <sz val="10"/>
      <color theme="5"/>
      <name val="Calibri"/>
      <family val="2"/>
      <charset val="1"/>
    </font>
    <font>
      <u val="single"/>
      <sz val="10"/>
      <name val="Calibri"/>
      <family val="2"/>
      <charset val="1"/>
    </font>
    <font>
      <sz val="9"/>
      <name val="Calibri"/>
      <family val="2"/>
      <charset val="1"/>
    </font>
    <font>
      <sz val="9"/>
      <color theme="4" tint="-0.25"/>
      <name val="Calibri"/>
      <family val="2"/>
      <charset val="1"/>
    </font>
    <font>
      <sz val="9"/>
      <color theme="1"/>
      <name val="Calibri"/>
      <family val="2"/>
      <charset val="1"/>
    </font>
    <font>
      <i val="true"/>
      <sz val="10"/>
      <color theme="1"/>
      <name val="Calibri"/>
      <family val="0"/>
      <charset val="1"/>
    </font>
    <font>
      <sz val="10"/>
      <color theme="0"/>
      <name val="Calibri"/>
      <family val="2"/>
      <charset val="1"/>
    </font>
    <font>
      <b val="true"/>
      <sz val="9"/>
      <color theme="5"/>
      <name val="Arial"/>
      <family val="2"/>
      <charset val="1"/>
    </font>
    <font>
      <sz val="10"/>
      <color theme="5"/>
      <name val="Arial"/>
      <family val="2"/>
      <charset val="1"/>
    </font>
    <font>
      <sz val="11"/>
      <color theme="5"/>
      <name val="Calibri"/>
      <family val="2"/>
      <charset val="1"/>
    </font>
    <font>
      <b val="true"/>
      <sz val="9"/>
      <color theme="0" tint="-0.05"/>
      <name val="Arial"/>
      <family val="2"/>
      <charset val="1"/>
    </font>
    <font>
      <sz val="10"/>
      <color theme="0" tint="-0.05"/>
      <name val="Arial"/>
      <family val="2"/>
      <charset val="1"/>
    </font>
    <font>
      <b val="true"/>
      <sz val="11"/>
      <color rgb="FFFF0000"/>
      <name val="Calibri"/>
      <family val="0"/>
    </font>
    <font>
      <sz val="11"/>
      <color theme="1"/>
      <name val="Calibri"/>
      <family val="0"/>
    </font>
    <font>
      <u val="single"/>
      <sz val="11"/>
      <color rgb="FFFF0000"/>
      <name val="Calibri"/>
      <family val="0"/>
    </font>
    <font>
      <b val="true"/>
      <sz val="11"/>
      <color theme="1"/>
      <name val="Calibri"/>
      <family val="0"/>
    </font>
    <font>
      <sz val="11"/>
      <color rgb="FF000000"/>
      <name val="Times New Roman"/>
      <family val="0"/>
    </font>
    <font>
      <sz val="8"/>
      <color theme="1"/>
      <name val="Calibri"/>
      <family val="2"/>
      <charset val="1"/>
    </font>
    <font>
      <i val="true"/>
      <sz val="10"/>
      <color theme="0"/>
      <name val="Calibri"/>
      <family val="2"/>
      <charset val="1"/>
    </font>
    <font>
      <b val="true"/>
      <sz val="10"/>
      <color theme="0"/>
      <name val="Calibri"/>
      <family val="2"/>
      <charset val="1"/>
    </font>
    <font>
      <b val="true"/>
      <sz val="11"/>
      <color theme="0"/>
      <name val="Calibri"/>
      <family val="2"/>
      <charset val="1"/>
    </font>
    <font>
      <sz val="11"/>
      <color rgb="FFFFFFFF"/>
      <name val="Calibri"/>
      <family val="2"/>
      <charset val="1"/>
    </font>
    <font>
      <b val="true"/>
      <i val="true"/>
      <sz val="11"/>
      <color rgb="FFFFFFFF"/>
      <name val="Calibri"/>
      <family val="2"/>
      <charset val="1"/>
    </font>
    <font>
      <i val="true"/>
      <sz val="9"/>
      <color theme="0"/>
      <name val="Calibri"/>
      <family val="2"/>
      <charset val="1"/>
    </font>
    <font>
      <i val="true"/>
      <sz val="11"/>
      <color theme="0"/>
      <name val="Calibri"/>
      <family val="2"/>
      <charset val="1"/>
    </font>
    <font>
      <sz val="10"/>
      <color rgb="FFFFFFFF"/>
      <name val="Calibri"/>
      <family val="2"/>
      <charset val="1"/>
    </font>
    <font>
      <b val="true"/>
      <sz val="8"/>
      <color theme="0"/>
      <name val="Calibri"/>
      <family val="2"/>
      <charset val="1"/>
    </font>
    <font>
      <b val="true"/>
      <sz val="10"/>
      <color theme="3"/>
      <name val="Calibri"/>
      <family val="2"/>
      <charset val="1"/>
    </font>
    <font>
      <b val="true"/>
      <sz val="11"/>
      <color theme="3"/>
      <name val="Calibri"/>
      <family val="2"/>
      <charset val="1"/>
    </font>
    <font>
      <b val="true"/>
      <sz val="8"/>
      <color theme="3"/>
      <name val="Calibri"/>
      <family val="2"/>
      <charset val="1"/>
    </font>
    <font>
      <sz val="11"/>
      <color theme="3"/>
      <name val="Calibri"/>
      <family val="2"/>
      <charset val="1"/>
    </font>
    <font>
      <sz val="11"/>
      <color theme="0"/>
      <name val="Calibri"/>
      <family val="2"/>
      <charset val="1"/>
    </font>
    <font>
      <sz val="10"/>
      <color theme="1"/>
      <name val="Times New Roman"/>
      <family val="1"/>
      <charset val="1"/>
    </font>
    <font>
      <sz val="12"/>
      <color rgb="FF000000"/>
      <name val="Calibri Light"/>
      <family val="2"/>
      <charset val="1"/>
    </font>
    <font>
      <sz val="10"/>
      <name val="Calibri Light"/>
      <family val="2"/>
      <charset val="1"/>
    </font>
    <font>
      <sz val="12"/>
      <name val="Calibri Light"/>
      <family val="2"/>
      <charset val="1"/>
    </font>
    <font>
      <sz val="9"/>
      <color theme="0"/>
      <name val="Calibri"/>
      <family val="2"/>
      <charset val="1"/>
    </font>
    <font>
      <i val="true"/>
      <sz val="10"/>
      <color rgb="FF002060"/>
      <name val="Calibri"/>
      <family val="2"/>
      <charset val="1"/>
    </font>
    <font>
      <b val="true"/>
      <u val="single"/>
      <sz val="10"/>
      <color rgb="FF002060"/>
      <name val="Arial"/>
      <family val="2"/>
      <charset val="1"/>
    </font>
    <font>
      <i val="true"/>
      <sz val="11"/>
      <color rgb="FF000000"/>
      <name val="Calibri"/>
      <family val="2"/>
      <charset val="1"/>
    </font>
    <font>
      <sz val="12"/>
      <color theme="1"/>
      <name val="Times New Roman"/>
      <family val="1"/>
      <charset val="1"/>
    </font>
    <font>
      <sz val="10.5"/>
      <color rgb="FF000000"/>
      <name val="Calibri"/>
      <family val="2"/>
      <charset val="1"/>
    </font>
    <font>
      <sz val="11"/>
      <color rgb="FF3366FF"/>
      <name val="Arial"/>
      <family val="2"/>
      <charset val="1"/>
    </font>
    <font>
      <sz val="11"/>
      <color rgb="FFFF0000"/>
      <name val="Arial"/>
      <family val="2"/>
      <charset val="1"/>
    </font>
    <font>
      <sz val="11"/>
      <color rgb="FF000000"/>
      <name val="Arial"/>
      <family val="2"/>
      <charset val="1"/>
    </font>
    <font>
      <sz val="12"/>
      <color rgb="FF000000"/>
      <name val="Arial"/>
      <family val="2"/>
      <charset val="1"/>
    </font>
    <font>
      <sz val="12"/>
      <color theme="1"/>
      <name val="Arial"/>
      <family val="2"/>
      <charset val="1"/>
    </font>
    <font>
      <b val="true"/>
      <sz val="12"/>
      <color theme="1"/>
      <name val="Arial"/>
      <family val="2"/>
      <charset val="1"/>
    </font>
    <font>
      <i val="true"/>
      <sz val="11"/>
      <name val="Calibri"/>
      <family val="2"/>
      <charset val="1"/>
    </font>
    <font>
      <b val="true"/>
      <u val="single"/>
      <sz val="11"/>
      <name val="Calibri"/>
      <family val="2"/>
      <charset val="1"/>
    </font>
  </fonts>
  <fills count="46">
    <fill>
      <patternFill patternType="none"/>
    </fill>
    <fill>
      <patternFill patternType="gray125"/>
    </fill>
    <fill>
      <patternFill patternType="solid">
        <fgColor theme="0" tint="-0.05"/>
        <bgColor rgb="FFEDEDED"/>
      </patternFill>
    </fill>
    <fill>
      <patternFill patternType="solid">
        <fgColor theme="9" tint="-0.25"/>
        <bgColor rgb="FF7C7C7C"/>
      </patternFill>
    </fill>
    <fill>
      <patternFill patternType="solid">
        <fgColor theme="0"/>
        <bgColor rgb="FFF2F2F2"/>
      </patternFill>
    </fill>
    <fill>
      <patternFill patternType="solid">
        <fgColor theme="9"/>
        <bgColor rgb="FF548235"/>
      </patternFill>
    </fill>
    <fill>
      <patternFill patternType="solid">
        <fgColor theme="9" tint="0.3999"/>
        <bgColor rgb="FFC5E0B4"/>
      </patternFill>
    </fill>
    <fill>
      <patternFill patternType="solid">
        <fgColor theme="9" tint="0.5999"/>
        <bgColor rgb="FFD9D9D9"/>
      </patternFill>
    </fill>
    <fill>
      <patternFill patternType="solid">
        <fgColor theme="9" tint="0.7999"/>
        <bgColor rgb="FFEDEDED"/>
      </patternFill>
    </fill>
    <fill>
      <patternFill patternType="solid">
        <fgColor rgb="FF006666"/>
        <bgColor rgb="FF0563C1"/>
      </patternFill>
    </fill>
    <fill>
      <patternFill patternType="solid">
        <fgColor rgb="FFDDFFF7"/>
        <bgColor rgb="FFE5FFFF"/>
      </patternFill>
    </fill>
    <fill>
      <patternFill patternType="solid">
        <fgColor rgb="FFC5FFEC"/>
        <bgColor rgb="FFDDFFF7"/>
      </patternFill>
    </fill>
    <fill>
      <patternFill patternType="solid">
        <fgColor rgb="FFFFFF00"/>
        <bgColor rgb="FFFFD966"/>
      </patternFill>
    </fill>
    <fill>
      <patternFill patternType="solid">
        <fgColor theme="0" tint="-0.15"/>
        <bgColor rgb="FFDBDBDB"/>
      </patternFill>
    </fill>
    <fill>
      <patternFill patternType="solid">
        <fgColor theme="6" tint="0.5999"/>
        <bgColor rgb="FFD9D9D9"/>
      </patternFill>
    </fill>
    <fill>
      <patternFill patternType="solid">
        <fgColor theme="5" tint="0.5999"/>
        <bgColor rgb="FFFFC1C1"/>
      </patternFill>
    </fill>
    <fill>
      <patternFill patternType="solid">
        <fgColor theme="2" tint="-0.25"/>
        <bgColor rgb="FFADB9CA"/>
      </patternFill>
    </fill>
    <fill>
      <patternFill patternType="solid">
        <fgColor rgb="FF00DFDA"/>
        <bgColor rgb="FF00ACA8"/>
      </patternFill>
    </fill>
    <fill>
      <patternFill patternType="solid">
        <fgColor rgb="FFC00000"/>
        <bgColor rgb="FFFF0000"/>
      </patternFill>
    </fill>
    <fill>
      <patternFill patternType="solid">
        <fgColor rgb="FFE5FFFF"/>
        <bgColor rgb="FFDDFFF7"/>
      </patternFill>
    </fill>
    <fill>
      <patternFill patternType="solid">
        <fgColor theme="4" tint="0.5999"/>
        <bgColor rgb="FFB4C7E7"/>
      </patternFill>
    </fill>
    <fill>
      <patternFill patternType="solid">
        <fgColor theme="5" tint="0.3999"/>
        <bgColor rgb="FFFFAFAF"/>
      </patternFill>
    </fill>
    <fill>
      <patternFill patternType="solid">
        <fgColor theme="8" tint="0.7999"/>
        <bgColor rgb="FFDEEBF7"/>
      </patternFill>
    </fill>
    <fill>
      <patternFill patternType="solid">
        <fgColor theme="7" tint="0.7999"/>
        <bgColor rgb="FFFBE5D6"/>
      </patternFill>
    </fill>
    <fill>
      <patternFill patternType="solid">
        <fgColor theme="5" tint="0.7999"/>
        <bgColor rgb="FFFFF2CC"/>
      </patternFill>
    </fill>
    <fill>
      <patternFill patternType="solid">
        <fgColor theme="6" tint="0.3999"/>
        <bgColor rgb="FFD0CECE"/>
      </patternFill>
    </fill>
    <fill>
      <patternFill patternType="solid">
        <fgColor theme="8" tint="0.5999"/>
        <bgColor rgb="FFBDD7EE"/>
      </patternFill>
    </fill>
    <fill>
      <patternFill patternType="solid">
        <fgColor rgb="FF00B050"/>
        <bgColor rgb="FF00ACA8"/>
      </patternFill>
    </fill>
    <fill>
      <patternFill patternType="solid">
        <fgColor theme="6" tint="0.7999"/>
        <bgColor rgb="FFF2F2F2"/>
      </patternFill>
    </fill>
    <fill>
      <patternFill patternType="solid">
        <fgColor rgb="FF64C6A8"/>
        <bgColor rgb="FF8FAADC"/>
      </patternFill>
    </fill>
    <fill>
      <patternFill patternType="solid">
        <fgColor theme="2" tint="-0.1"/>
        <bgColor rgb="FFC9C9C9"/>
      </patternFill>
    </fill>
    <fill>
      <patternFill patternType="solid">
        <fgColor rgb="FFFF0000"/>
        <bgColor rgb="FFC00000"/>
      </patternFill>
    </fill>
    <fill>
      <patternFill patternType="solid">
        <fgColor theme="5"/>
        <bgColor rgb="FFFF9999"/>
      </patternFill>
    </fill>
    <fill>
      <patternFill patternType="solid">
        <fgColor theme="4" tint="0.7999"/>
        <bgColor rgb="FFDAE3F3"/>
      </patternFill>
    </fill>
    <fill>
      <patternFill patternType="solid">
        <fgColor theme="0" tint="-0.25"/>
        <bgColor rgb="FFC9C9C9"/>
      </patternFill>
    </fill>
    <fill>
      <patternFill patternType="solid">
        <fgColor theme="7" tint="0.3999"/>
        <bgColor rgb="FFFFE699"/>
      </patternFill>
    </fill>
    <fill>
      <patternFill patternType="solid">
        <fgColor theme="8" tint="-0.25"/>
        <bgColor rgb="FF44546A"/>
      </patternFill>
    </fill>
    <fill>
      <patternFill patternType="solid">
        <fgColor theme="3" tint="0.5999"/>
        <bgColor rgb="FFBFBFBF"/>
      </patternFill>
    </fill>
    <fill>
      <patternFill patternType="solid">
        <fgColor theme="6" tint="-0.25"/>
        <bgColor rgb="FF548235"/>
      </patternFill>
    </fill>
    <fill>
      <patternFill patternType="solid">
        <fgColor theme="7" tint="0.5999"/>
        <bgColor rgb="FFFFF2CC"/>
      </patternFill>
    </fill>
    <fill>
      <patternFill patternType="solid">
        <fgColor theme="7"/>
        <bgColor rgb="FFFFD966"/>
      </patternFill>
    </fill>
    <fill>
      <patternFill patternType="solid">
        <fgColor rgb="FFFFC1C1"/>
        <bgColor rgb="FFF8CBAD"/>
      </patternFill>
    </fill>
    <fill>
      <patternFill patternType="solid">
        <fgColor rgb="FFFF9999"/>
        <bgColor rgb="FFFFAFAF"/>
      </patternFill>
    </fill>
    <fill>
      <patternFill patternType="solid">
        <fgColor rgb="FFFFAFAF"/>
        <bgColor rgb="FFFFC1C1"/>
      </patternFill>
    </fill>
    <fill>
      <patternFill patternType="solid">
        <fgColor rgb="FFCCECFF"/>
        <bgColor rgb="FFDEEBF7"/>
      </patternFill>
    </fill>
    <fill>
      <patternFill patternType="solid">
        <fgColor theme="8" tint="0.3999"/>
        <bgColor rgb="FFADB9CA"/>
      </patternFill>
    </fill>
  </fills>
  <borders count="41">
    <border diagonalUp="false" diagonalDown="false">
      <left/>
      <right/>
      <top/>
      <bottom/>
      <diagonal/>
    </border>
    <border diagonalUp="false" diagonalDown="false">
      <left style="medium"/>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style="medium"/>
      <top/>
      <bottom/>
      <diagonal/>
    </border>
    <border diagonalUp="false" diagonalDown="false">
      <left style="thin"/>
      <right style="thin"/>
      <top style="thin"/>
      <bottom style="thin"/>
      <diagonal/>
    </border>
    <border diagonalUp="false" diagonalDown="false">
      <left style="thin"/>
      <right/>
      <top/>
      <bottom/>
      <diagonal/>
    </border>
    <border diagonalUp="false" diagonalDown="false">
      <left/>
      <right/>
      <top/>
      <bottom style="thin"/>
      <diagonal/>
    </border>
    <border diagonalUp="false" diagonalDown="false">
      <left/>
      <right style="thin"/>
      <top/>
      <bottom style="medium"/>
      <diagonal/>
    </border>
    <border diagonalUp="false" diagonalDown="false">
      <left style="thin"/>
      <right style="thin"/>
      <top style="thin"/>
      <bottom style="medium"/>
      <diagonal/>
    </border>
    <border diagonalUp="false" diagonalDown="false">
      <left style="thin">
        <color rgb="FF006666"/>
      </left>
      <right style="thin">
        <color rgb="FF006666"/>
      </right>
      <top style="thin">
        <color rgb="FF006666"/>
      </top>
      <bottom style="thin">
        <color rgb="FF006666"/>
      </bottom>
      <diagonal/>
    </border>
    <border diagonalUp="false" diagonalDown="false">
      <left style="thin">
        <color rgb="FF006666"/>
      </left>
      <right/>
      <top style="thin">
        <color rgb="FF006666"/>
      </top>
      <bottom style="thin">
        <color rgb="FF006666"/>
      </bottom>
      <diagonal/>
    </border>
    <border diagonalUp="false" diagonalDown="false">
      <left style="thin">
        <color rgb="FF006666"/>
      </left>
      <right style="thin">
        <color rgb="FF006666"/>
      </right>
      <top style="thin">
        <color rgb="FF006666"/>
      </top>
      <bottom style="thin"/>
      <diagonal/>
    </border>
    <border diagonalUp="false" diagonalDown="false">
      <left style="thin">
        <color rgb="FF006666"/>
      </left>
      <right style="thin">
        <color rgb="FF006666"/>
      </right>
      <top style="thin"/>
      <bottom style="thin">
        <color rgb="FF006666"/>
      </bottom>
      <diagonal/>
    </border>
    <border diagonalUp="false" diagonalDown="false">
      <left style="thin">
        <color rgb="FF006666"/>
      </left>
      <right/>
      <top/>
      <bottom/>
      <diagonal/>
    </border>
    <border diagonalUp="false" diagonalDown="false">
      <left style="medium"/>
      <right style="medium"/>
      <top/>
      <bottom style="medium"/>
      <diagonal/>
    </border>
    <border diagonalUp="false" diagonalDown="false">
      <left style="medium"/>
      <right style="medium"/>
      <top style="medium"/>
      <bottom style="medium"/>
      <diagonal/>
    </border>
    <border diagonalUp="false" diagonalDown="false">
      <left style="thin"/>
      <right style="thin"/>
      <top style="thin"/>
      <bottom/>
      <diagonal/>
    </border>
    <border diagonalUp="false" diagonalDown="false">
      <left/>
      <right style="thin"/>
      <top/>
      <bottom/>
      <diagonal/>
    </border>
    <border diagonalUp="false" diagonalDown="false">
      <left/>
      <right/>
      <top style="thin">
        <color rgb="FF006666"/>
      </top>
      <bottom/>
      <diagonal/>
    </border>
    <border diagonalUp="false" diagonalDown="false">
      <left/>
      <right/>
      <top style="thin">
        <color rgb="FF006666"/>
      </top>
      <bottom style="thin"/>
      <diagonal/>
    </border>
    <border diagonalUp="false" diagonalDown="false">
      <left/>
      <right/>
      <top style="thin"/>
      <bottom style="thin"/>
      <diagonal/>
    </border>
    <border diagonalUp="false" diagonalDown="false">
      <left/>
      <right/>
      <top style="thin"/>
      <bottom/>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top/>
      <bottom style="thin"/>
      <diagonal/>
    </border>
    <border diagonalUp="false" diagonalDown="false">
      <left/>
      <right style="thin"/>
      <top/>
      <bottom style="thin"/>
      <diagonal/>
    </border>
    <border diagonalUp="false" diagonalDown="false">
      <left style="medium"/>
      <right style="medium"/>
      <top style="thin">
        <color rgb="FF006666"/>
      </top>
      <bottom style="thin">
        <color rgb="FF006666"/>
      </bottom>
      <diagonal/>
    </border>
    <border diagonalUp="false" diagonalDown="false">
      <left style="medium"/>
      <right style="medium"/>
      <top style="thin"/>
      <bottom style="thin"/>
      <diagonal/>
    </border>
    <border diagonalUp="false" diagonalDown="false">
      <left/>
      <right style="medium"/>
      <top/>
      <bottom style="thin"/>
      <diagonal/>
    </border>
    <border diagonalUp="false" diagonalDown="false">
      <left/>
      <right style="medium"/>
      <top style="thin"/>
      <bottom/>
      <diagonal/>
    </border>
    <border diagonalUp="false" diagonalDown="false">
      <left style="thin"/>
      <right style="thin"/>
      <top/>
      <bottom/>
      <diagonal/>
    </border>
    <border diagonalUp="false" diagonalDown="false">
      <left style="medium"/>
      <right style="thin"/>
      <top style="thin"/>
      <bottom style="thin"/>
      <diagonal/>
    </border>
    <border diagonalUp="false" diagonalDown="false">
      <left style="medium"/>
      <right style="thin"/>
      <top/>
      <botto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cellStyleXfs>
  <cellXfs count="69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true">
      <alignment horizontal="general" vertical="bottom" textRotation="0" wrapText="false" indent="0" shrinkToFit="false"/>
      <protection locked="true" hidden="false"/>
    </xf>
    <xf numFmtId="164" fontId="5" fillId="2" borderId="0" xfId="0" applyFont="true" applyBorder="false" applyAlignment="true" applyProtection="true">
      <alignment horizontal="general" vertical="center" textRotation="0" wrapText="false" indent="0" shrinkToFit="false"/>
      <protection locked="true" hidden="false"/>
    </xf>
    <xf numFmtId="164" fontId="6" fillId="3" borderId="1" xfId="0" applyFont="true" applyBorder="true" applyAlignment="true" applyProtection="true">
      <alignment horizontal="center" vertical="center" textRotation="0" wrapText="true" indent="0" shrinkToFit="false"/>
      <protection locked="true" hidden="true"/>
    </xf>
    <xf numFmtId="164" fontId="7" fillId="4" borderId="2" xfId="0" applyFont="true" applyBorder="true" applyAlignment="true" applyProtection="true">
      <alignment horizontal="center" vertical="center" textRotation="0" wrapText="false" indent="0" shrinkToFit="false"/>
      <protection locked="true" hidden="true"/>
    </xf>
    <xf numFmtId="164" fontId="8" fillId="4" borderId="0" xfId="0" applyFont="true" applyBorder="true" applyAlignment="true" applyProtection="true">
      <alignment horizontal="left" vertical="center" textRotation="0" wrapText="false" indent="0" shrinkToFit="false"/>
      <protection locked="true" hidden="true"/>
    </xf>
    <xf numFmtId="164" fontId="8" fillId="4" borderId="0" xfId="0" applyFont="true" applyBorder="true" applyAlignment="true" applyProtection="true">
      <alignment horizontal="general" vertical="center" textRotation="0" wrapText="true" indent="0" shrinkToFit="false"/>
      <protection locked="true" hidden="true"/>
    </xf>
    <xf numFmtId="164" fontId="9" fillId="4" borderId="0" xfId="0" applyFont="true" applyBorder="true" applyAlignment="true" applyProtection="true">
      <alignment horizontal="general" vertical="center" textRotation="0" wrapText="true" indent="0" shrinkToFit="false"/>
      <protection locked="true" hidden="true"/>
    </xf>
    <xf numFmtId="164" fontId="7" fillId="4" borderId="3" xfId="0" applyFont="true" applyBorder="true" applyAlignment="true" applyProtection="true">
      <alignment horizontal="center" vertical="center" textRotation="0" wrapText="false" indent="0" shrinkToFit="false"/>
      <protection locked="true" hidden="true"/>
    </xf>
    <xf numFmtId="164" fontId="9" fillId="4" borderId="0" xfId="0" applyFont="true" applyBorder="true" applyAlignment="true" applyProtection="true">
      <alignment horizontal="center" vertical="top" textRotation="0" wrapText="true" indent="0" shrinkToFit="false"/>
      <protection locked="true" hidden="true"/>
    </xf>
    <xf numFmtId="164" fontId="5" fillId="4" borderId="2" xfId="0" applyFont="true" applyBorder="true" applyAlignment="true" applyProtection="true">
      <alignment horizontal="general" vertical="bottom" textRotation="0" wrapText="false" indent="0" shrinkToFit="false"/>
      <protection locked="true" hidden="true"/>
    </xf>
    <xf numFmtId="164" fontId="5" fillId="4" borderId="3" xfId="0" applyFont="true" applyBorder="true" applyAlignment="true" applyProtection="true">
      <alignment horizontal="left" vertical="center" textRotation="0" wrapText="true" indent="0" shrinkToFit="false"/>
      <protection locked="true" hidden="true"/>
    </xf>
    <xf numFmtId="164" fontId="5" fillId="2" borderId="0" xfId="0" applyFont="true" applyBorder="false" applyAlignment="true" applyProtection="true">
      <alignment horizontal="left" vertical="center" textRotation="0" wrapText="true" indent="0" shrinkToFit="false"/>
      <protection locked="true" hidden="false"/>
    </xf>
    <xf numFmtId="164" fontId="0" fillId="2" borderId="0" xfId="0" applyFont="false" applyBorder="false" applyAlignment="true" applyProtection="true">
      <alignment horizontal="general" vertical="center" textRotation="0" wrapText="false" indent="0" shrinkToFit="false"/>
      <protection locked="true" hidden="false"/>
    </xf>
    <xf numFmtId="164" fontId="9" fillId="4" borderId="0" xfId="0" applyFont="true" applyBorder="true" applyAlignment="true" applyProtection="true">
      <alignment horizontal="left" vertical="center" textRotation="0" wrapText="true" indent="0" shrinkToFit="false"/>
      <protection locked="true" hidden="true"/>
    </xf>
    <xf numFmtId="164" fontId="0" fillId="2" borderId="0" xfId="0" applyFont="false" applyBorder="true" applyAlignment="true" applyProtection="true">
      <alignment horizontal="center" vertical="center" textRotation="0" wrapText="true" indent="0" shrinkToFit="false"/>
      <protection locked="true" hidden="false"/>
    </xf>
    <xf numFmtId="164" fontId="10" fillId="2" borderId="0" xfId="0" applyFont="true" applyBorder="false" applyAlignment="true" applyProtection="true">
      <alignment horizontal="general" vertical="center" textRotation="0" wrapText="false" indent="0" shrinkToFit="false"/>
      <protection locked="true" hidden="false"/>
    </xf>
    <xf numFmtId="164" fontId="9" fillId="4" borderId="0" xfId="0" applyFont="true" applyBorder="true" applyAlignment="true" applyProtection="true">
      <alignment horizontal="general" vertical="bottom" textRotation="0" wrapText="true" indent="0" shrinkToFit="false"/>
      <protection locked="true" hidden="true"/>
    </xf>
    <xf numFmtId="164" fontId="5" fillId="2" borderId="0" xfId="0" applyFont="true" applyBorder="false" applyAlignment="true" applyProtection="true">
      <alignment horizontal="general" vertical="bottom" textRotation="0" wrapText="true" indent="0" shrinkToFit="false"/>
      <protection locked="true" hidden="false"/>
    </xf>
    <xf numFmtId="164" fontId="11" fillId="4" borderId="0" xfId="0" applyFont="true" applyBorder="true" applyAlignment="true" applyProtection="true">
      <alignment horizontal="center" vertical="top" textRotation="0" wrapText="true" indent="0" shrinkToFit="false"/>
      <protection locked="true" hidden="true"/>
    </xf>
    <xf numFmtId="164" fontId="5" fillId="2" borderId="0" xfId="0" applyFont="true" applyBorder="true" applyAlignment="true" applyProtection="true">
      <alignment horizontal="center" vertical="bottom" textRotation="0" wrapText="true" indent="0" shrinkToFit="false"/>
      <protection locked="true" hidden="false"/>
    </xf>
    <xf numFmtId="164" fontId="8" fillId="4" borderId="0" xfId="0" applyFont="true" applyBorder="true" applyAlignment="true" applyProtection="true">
      <alignment horizontal="left" vertical="top" textRotation="0" wrapText="true" indent="0" shrinkToFit="false"/>
      <protection locked="true" hidden="true"/>
    </xf>
    <xf numFmtId="164" fontId="0" fillId="4" borderId="0" xfId="0" applyFont="false" applyBorder="true" applyAlignment="true" applyProtection="true">
      <alignment horizontal="general" vertical="top" textRotation="0" wrapText="true" indent="0" shrinkToFit="false"/>
      <protection locked="true" hidden="true"/>
    </xf>
    <xf numFmtId="164" fontId="0" fillId="4" borderId="0" xfId="0" applyFont="true" applyBorder="true" applyAlignment="true" applyProtection="true">
      <alignment horizontal="center" vertical="top" textRotation="0" wrapText="true" indent="0" shrinkToFit="false"/>
      <protection locked="true" hidden="true"/>
    </xf>
    <xf numFmtId="164" fontId="0" fillId="4" borderId="0" xfId="0" applyFont="true" applyBorder="true" applyAlignment="true" applyProtection="true">
      <alignment horizontal="left" vertical="top" textRotation="0" wrapText="true" indent="0" shrinkToFit="false"/>
      <protection locked="true" hidden="true"/>
    </xf>
    <xf numFmtId="164" fontId="13" fillId="4" borderId="0" xfId="20" applyFont="true" applyBorder="true" applyAlignment="true" applyProtection="true">
      <alignment horizontal="center" vertical="top" textRotation="0" wrapText="true" indent="0" shrinkToFit="false"/>
      <protection locked="true" hidden="true"/>
    </xf>
    <xf numFmtId="164" fontId="0" fillId="4" borderId="0" xfId="0" applyFont="false" applyBorder="true" applyAlignment="true" applyProtection="true">
      <alignment horizontal="center" vertical="top" textRotation="0" wrapText="true" indent="0" shrinkToFit="false"/>
      <protection locked="true" hidden="true"/>
    </xf>
    <xf numFmtId="164" fontId="5" fillId="2" borderId="0" xfId="0" applyFont="true" applyBorder="true" applyAlignment="true" applyProtection="true">
      <alignment horizontal="center" vertical="bottom" textRotation="0" wrapText="false" indent="0" shrinkToFit="false"/>
      <protection locked="true" hidden="false"/>
    </xf>
    <xf numFmtId="164" fontId="5" fillId="4" borderId="4" xfId="0" applyFont="true" applyBorder="true" applyAlignment="true" applyProtection="true">
      <alignment horizontal="general" vertical="bottom" textRotation="0" wrapText="false" indent="0" shrinkToFit="false"/>
      <protection locked="true" hidden="true"/>
    </xf>
    <xf numFmtId="164" fontId="0" fillId="4" borderId="5" xfId="0" applyFont="false" applyBorder="true" applyAlignment="true" applyProtection="true">
      <alignment horizontal="general" vertical="top" textRotation="0" wrapText="true" indent="0" shrinkToFit="false"/>
      <protection locked="true" hidden="true"/>
    </xf>
    <xf numFmtId="164" fontId="5" fillId="4" borderId="6" xfId="0" applyFont="true" applyBorder="true" applyAlignment="true" applyProtection="true">
      <alignment horizontal="left" vertical="center" textRotation="0" wrapText="true" indent="0" shrinkToFit="false"/>
      <protection locked="true" hidden="true"/>
    </xf>
    <xf numFmtId="164" fontId="0" fillId="2" borderId="0" xfId="0" applyFont="false" applyBorder="true" applyAlignment="true" applyProtection="true">
      <alignment horizontal="center" vertical="top" textRotation="0" wrapText="true" indent="0" shrinkToFit="false"/>
      <protection locked="true" hidden="true"/>
    </xf>
    <xf numFmtId="164" fontId="5" fillId="2" borderId="0" xfId="0" applyFont="true" applyBorder="false" applyAlignment="true" applyProtection="true">
      <alignment horizontal="general" vertical="bottom" textRotation="0" wrapText="false" indent="0" shrinkToFit="false"/>
      <protection locked="true" hidden="true"/>
    </xf>
    <xf numFmtId="164" fontId="6" fillId="3" borderId="1" xfId="0" applyFont="true" applyBorder="true" applyAlignment="true" applyProtection="true">
      <alignment horizontal="center" vertical="center" textRotation="0" wrapText="false" indent="0" shrinkToFit="false"/>
      <protection locked="true" hidden="true"/>
    </xf>
    <xf numFmtId="164" fontId="7" fillId="2" borderId="0" xfId="0" applyFont="true" applyBorder="false" applyAlignment="true" applyProtection="true">
      <alignment horizontal="center" vertical="bottom" textRotation="0" wrapText="false" indent="0" shrinkToFit="false"/>
      <protection locked="true" hidden="true"/>
    </xf>
    <xf numFmtId="164" fontId="5" fillId="4" borderId="7" xfId="0" applyFont="true" applyBorder="true" applyAlignment="true" applyProtection="true">
      <alignment horizontal="general" vertical="bottom" textRotation="0" wrapText="false" indent="0" shrinkToFit="false"/>
      <protection locked="true" hidden="false"/>
    </xf>
    <xf numFmtId="164" fontId="5" fillId="4" borderId="8" xfId="0" applyFont="true" applyBorder="true" applyAlignment="true" applyProtection="true">
      <alignment horizontal="general" vertical="bottom" textRotation="0" wrapText="false" indent="0" shrinkToFit="false"/>
      <protection locked="true" hidden="false"/>
    </xf>
    <xf numFmtId="164" fontId="5" fillId="4" borderId="9" xfId="0" applyFont="true" applyBorder="true" applyAlignment="true" applyProtection="true">
      <alignment horizontal="general" vertical="bottom" textRotation="0" wrapText="false" indent="0" shrinkToFit="false"/>
      <protection locked="true" hidden="false"/>
    </xf>
    <xf numFmtId="164" fontId="5" fillId="4" borderId="0" xfId="0" applyFont="true" applyBorder="true" applyAlignment="true" applyProtection="true">
      <alignment horizontal="center" vertical="center" textRotation="0" wrapText="true" indent="0" shrinkToFit="false"/>
      <protection locked="true" hidden="true"/>
    </xf>
    <xf numFmtId="164" fontId="15" fillId="4" borderId="10" xfId="0" applyFont="true" applyBorder="true" applyAlignment="true" applyProtection="true">
      <alignment horizontal="center" vertical="center" textRotation="0" wrapText="true" indent="0" shrinkToFit="false"/>
      <protection locked="true" hidden="false"/>
    </xf>
    <xf numFmtId="164" fontId="11" fillId="4" borderId="2" xfId="0" applyFont="true" applyBorder="true" applyAlignment="true" applyProtection="true">
      <alignment horizontal="left" vertical="center" textRotation="0" wrapText="true" indent="0" shrinkToFit="false"/>
      <protection locked="true" hidden="false"/>
    </xf>
    <xf numFmtId="164" fontId="16" fillId="4" borderId="0" xfId="0" applyFont="true" applyBorder="false" applyAlignment="true" applyProtection="true">
      <alignment horizontal="general" vertical="center" textRotation="0" wrapText="true" indent="0" shrinkToFit="false"/>
      <protection locked="true" hidden="false"/>
    </xf>
    <xf numFmtId="164" fontId="16" fillId="4" borderId="3" xfId="0" applyFont="true" applyBorder="true" applyAlignment="true" applyProtection="true">
      <alignment horizontal="general" vertical="center" textRotation="0" wrapText="true" indent="0" shrinkToFit="false"/>
      <protection locked="true" hidden="false"/>
    </xf>
    <xf numFmtId="164" fontId="7" fillId="4" borderId="0" xfId="0" applyFont="true" applyBorder="false" applyAlignment="true" applyProtection="true">
      <alignment horizontal="center" vertical="center" textRotation="0" wrapText="false" indent="0" shrinkToFit="false"/>
      <protection locked="true" hidden="true"/>
    </xf>
    <xf numFmtId="164" fontId="7" fillId="4" borderId="0" xfId="0" applyFont="true" applyBorder="true" applyAlignment="true" applyProtection="true">
      <alignment horizontal="left" vertical="center" textRotation="0" wrapText="true" indent="0" shrinkToFit="false"/>
      <protection locked="true" hidden="true"/>
    </xf>
    <xf numFmtId="164" fontId="11" fillId="4" borderId="10" xfId="0" applyFont="true" applyBorder="true" applyAlignment="true" applyProtection="true">
      <alignment horizontal="left" vertical="center" textRotation="0" wrapText="true" indent="0" shrinkToFit="false"/>
      <protection locked="true" hidden="false"/>
    </xf>
    <xf numFmtId="164" fontId="5" fillId="4" borderId="0" xfId="0" applyFont="true" applyBorder="false" applyAlignment="true" applyProtection="true">
      <alignment horizontal="center" vertical="center" textRotation="0" wrapText="false" indent="0" shrinkToFit="false"/>
      <protection locked="true" hidden="true"/>
    </xf>
    <xf numFmtId="164" fontId="5" fillId="4" borderId="0" xfId="0" applyFont="true" applyBorder="false" applyAlignment="true" applyProtection="true">
      <alignment horizontal="left" vertical="center" textRotation="0" wrapText="true" indent="0" shrinkToFit="false"/>
      <protection locked="true" hidden="true"/>
    </xf>
    <xf numFmtId="164" fontId="5" fillId="4" borderId="0" xfId="0" applyFont="true" applyBorder="false" applyAlignment="true" applyProtection="true">
      <alignment horizontal="left" vertical="center" textRotation="0" wrapText="false" indent="0" shrinkToFit="false"/>
      <protection locked="true" hidden="true"/>
    </xf>
    <xf numFmtId="166" fontId="18" fillId="4" borderId="11" xfId="0" applyFont="true" applyBorder="true" applyAlignment="true" applyProtection="true">
      <alignment horizontal="center" vertical="center" textRotation="0" wrapText="false" indent="0" shrinkToFit="false"/>
      <protection locked="false" hidden="true"/>
    </xf>
    <xf numFmtId="164" fontId="5" fillId="4" borderId="0" xfId="0" applyFont="true" applyBorder="false" applyAlignment="true" applyProtection="true">
      <alignment horizontal="left" vertical="top" textRotation="0" wrapText="false" indent="0" shrinkToFit="false"/>
      <protection locked="true" hidden="true"/>
    </xf>
    <xf numFmtId="164" fontId="5" fillId="4" borderId="0" xfId="0" applyFont="true" applyBorder="false" applyAlignment="true" applyProtection="true">
      <alignment horizontal="left" vertical="top" textRotation="0" wrapText="true" indent="0" shrinkToFit="false"/>
      <protection locked="true" hidden="true"/>
    </xf>
    <xf numFmtId="166" fontId="20" fillId="4" borderId="11" xfId="0" applyFont="true" applyBorder="true" applyAlignment="true" applyProtection="true">
      <alignment horizontal="center" vertical="center" textRotation="0" wrapText="false" indent="0" shrinkToFit="false"/>
      <protection locked="false" hidden="true"/>
    </xf>
    <xf numFmtId="164" fontId="5" fillId="4" borderId="12" xfId="0" applyFont="true" applyBorder="true" applyAlignment="true" applyProtection="true">
      <alignment horizontal="left" vertical="center" textRotation="0" wrapText="true" indent="0" shrinkToFit="false"/>
      <protection locked="true" hidden="true"/>
    </xf>
    <xf numFmtId="164" fontId="5" fillId="4" borderId="12" xfId="0" applyFont="true" applyBorder="true" applyAlignment="true" applyProtection="true">
      <alignment horizontal="left" vertical="top" textRotation="0" wrapText="true" indent="0" shrinkToFit="false"/>
      <protection locked="true" hidden="true"/>
    </xf>
    <xf numFmtId="164" fontId="21" fillId="4" borderId="0" xfId="0" applyFont="true" applyBorder="false" applyAlignment="true" applyProtection="true">
      <alignment horizontal="center" vertical="center" textRotation="0" wrapText="true" indent="0" shrinkToFit="false"/>
      <protection locked="true" hidden="true"/>
    </xf>
    <xf numFmtId="164" fontId="5" fillId="4" borderId="12" xfId="0" applyFont="true" applyBorder="true" applyAlignment="true" applyProtection="true">
      <alignment horizontal="left" vertical="top" textRotation="0" wrapText="false" indent="0" shrinkToFit="false"/>
      <protection locked="true" hidden="true"/>
    </xf>
    <xf numFmtId="164" fontId="22" fillId="4" borderId="0" xfId="0" applyFont="true" applyBorder="false" applyAlignment="true" applyProtection="true">
      <alignment horizontal="general" vertical="top" textRotation="0" wrapText="false" indent="0" shrinkToFit="false"/>
      <protection locked="true" hidden="true"/>
    </xf>
    <xf numFmtId="164" fontId="5" fillId="4" borderId="0" xfId="0" applyFont="true" applyBorder="false" applyAlignment="true" applyProtection="true">
      <alignment horizontal="center" vertical="top" textRotation="0" wrapText="false" indent="0" shrinkToFit="false"/>
      <protection locked="true" hidden="true"/>
    </xf>
    <xf numFmtId="164" fontId="5" fillId="4" borderId="0" xfId="0" applyFont="true" applyBorder="true" applyAlignment="true" applyProtection="true">
      <alignment horizontal="center" vertical="top" textRotation="0" wrapText="true" indent="0" shrinkToFit="false"/>
      <protection locked="true" hidden="true"/>
    </xf>
    <xf numFmtId="164" fontId="5" fillId="2" borderId="0" xfId="0" applyFont="true" applyBorder="false" applyAlignment="true" applyProtection="true">
      <alignment horizontal="left" vertical="bottom" textRotation="0" wrapText="false" indent="0" shrinkToFit="false"/>
      <protection locked="true" hidden="true"/>
    </xf>
    <xf numFmtId="164" fontId="23" fillId="4" borderId="11" xfId="0" applyFont="true" applyBorder="true" applyAlignment="true" applyProtection="true">
      <alignment horizontal="center" vertical="top" textRotation="0" wrapText="false" indent="0" shrinkToFit="false"/>
      <protection locked="true" hidden="true"/>
    </xf>
    <xf numFmtId="166" fontId="24" fillId="4" borderId="12" xfId="0" applyFont="true" applyBorder="true" applyAlignment="true" applyProtection="true">
      <alignment horizontal="left" vertical="center" textRotation="0" wrapText="false" indent="0" shrinkToFit="false"/>
      <protection locked="true" hidden="true"/>
    </xf>
    <xf numFmtId="164" fontId="5" fillId="2" borderId="0" xfId="0" applyFont="true" applyBorder="false" applyAlignment="true" applyProtection="true">
      <alignment horizontal="center" vertical="center" textRotation="0" wrapText="false" indent="0" shrinkToFit="false"/>
      <protection locked="true" hidden="true"/>
    </xf>
    <xf numFmtId="166" fontId="25" fillId="4" borderId="0" xfId="0" applyFont="true" applyBorder="true" applyAlignment="true" applyProtection="true">
      <alignment horizontal="left" vertical="top" textRotation="0" wrapText="false" indent="0" shrinkToFit="false"/>
      <protection locked="true" hidden="true"/>
    </xf>
    <xf numFmtId="166" fontId="24" fillId="4" borderId="12" xfId="0" applyFont="true" applyBorder="true" applyAlignment="true" applyProtection="true">
      <alignment horizontal="general" vertical="center" textRotation="0" wrapText="false" indent="0" shrinkToFit="false"/>
      <protection locked="true" hidden="true"/>
    </xf>
    <xf numFmtId="166" fontId="24" fillId="4" borderId="0" xfId="0" applyFont="true" applyBorder="false" applyAlignment="true" applyProtection="true">
      <alignment horizontal="general" vertical="center" textRotation="0" wrapText="false" indent="0" shrinkToFit="false"/>
      <protection locked="true" hidden="true"/>
    </xf>
    <xf numFmtId="166" fontId="24" fillId="4" borderId="0" xfId="0" applyFont="true" applyBorder="false" applyAlignment="true" applyProtection="true">
      <alignment horizontal="left" vertical="center" textRotation="0" wrapText="false" indent="0" shrinkToFit="false"/>
      <protection locked="true" hidden="true"/>
    </xf>
    <xf numFmtId="164" fontId="11" fillId="4" borderId="2" xfId="0" applyFont="true" applyBorder="true" applyAlignment="true" applyProtection="true">
      <alignment horizontal="general" vertical="center" textRotation="0" wrapText="true" indent="0" shrinkToFit="false"/>
      <protection locked="true" hidden="false"/>
    </xf>
    <xf numFmtId="164" fontId="11" fillId="4" borderId="0" xfId="0" applyFont="true" applyBorder="true" applyAlignment="true" applyProtection="true">
      <alignment horizontal="general" vertical="center" textRotation="0" wrapText="true" indent="0" shrinkToFit="false"/>
      <protection locked="true" hidden="false"/>
    </xf>
    <xf numFmtId="164" fontId="11" fillId="4" borderId="3" xfId="0" applyFont="true" applyBorder="true" applyAlignment="true" applyProtection="true">
      <alignment horizontal="general" vertical="center" textRotation="0" wrapText="true" indent="0" shrinkToFit="false"/>
      <protection locked="true" hidden="false"/>
    </xf>
    <xf numFmtId="164" fontId="12" fillId="4" borderId="10" xfId="0" applyFont="true" applyBorder="true" applyAlignment="true" applyProtection="true">
      <alignment horizontal="center" vertical="center" textRotation="0" wrapText="true" indent="0" shrinkToFit="false"/>
      <protection locked="true" hidden="false"/>
    </xf>
    <xf numFmtId="164" fontId="16" fillId="4" borderId="2" xfId="0" applyFont="true" applyBorder="true" applyAlignment="true" applyProtection="true">
      <alignment horizontal="general" vertical="center" textRotation="0" wrapText="true" indent="0" shrinkToFit="false"/>
      <protection locked="true" hidden="false"/>
    </xf>
    <xf numFmtId="164" fontId="16" fillId="4" borderId="0" xfId="0" applyFont="true" applyBorder="true" applyAlignment="true" applyProtection="true">
      <alignment horizontal="general" vertical="center" textRotation="0" wrapText="true" indent="0" shrinkToFit="false"/>
      <protection locked="true" hidden="false"/>
    </xf>
    <xf numFmtId="164" fontId="5" fillId="4" borderId="0" xfId="0" applyFont="true" applyBorder="true" applyAlignment="true" applyProtection="true">
      <alignment horizontal="left" vertical="center" textRotation="0" wrapText="true" indent="0" shrinkToFit="false"/>
      <protection locked="true" hidden="true"/>
    </xf>
    <xf numFmtId="164" fontId="5" fillId="4" borderId="0" xfId="0" applyFont="true" applyBorder="false" applyAlignment="true" applyProtection="true">
      <alignment horizontal="general" vertical="bottom" textRotation="0" wrapText="false" indent="0" shrinkToFit="false"/>
      <protection locked="true" hidden="true"/>
    </xf>
    <xf numFmtId="164" fontId="5" fillId="4" borderId="11" xfId="0" applyFont="true" applyBorder="true" applyAlignment="true" applyProtection="true">
      <alignment horizontal="center" vertical="center" textRotation="0" wrapText="true" indent="0" shrinkToFit="false"/>
      <protection locked="true" hidden="true"/>
    </xf>
    <xf numFmtId="164" fontId="16" fillId="4" borderId="10" xfId="0" applyFont="true" applyBorder="true" applyAlignment="true" applyProtection="true">
      <alignment horizontal="center" vertical="center" textRotation="0" wrapText="true" indent="0" shrinkToFit="false"/>
      <protection locked="true" hidden="false"/>
    </xf>
    <xf numFmtId="166" fontId="18" fillId="4" borderId="0" xfId="0" applyFont="true" applyBorder="false" applyAlignment="true" applyProtection="true">
      <alignment horizontal="center" vertical="center" textRotation="0" wrapText="false" indent="0" shrinkToFit="false"/>
      <protection locked="true" hidden="true"/>
    </xf>
    <xf numFmtId="164" fontId="16" fillId="4" borderId="2" xfId="0" applyFont="true" applyBorder="true" applyAlignment="true" applyProtection="true">
      <alignment horizontal="general" vertical="top" textRotation="0" wrapText="true" indent="0" shrinkToFit="false"/>
      <protection locked="true" hidden="false"/>
    </xf>
    <xf numFmtId="164" fontId="14" fillId="4" borderId="0" xfId="20" applyFont="true" applyBorder="true" applyAlignment="true" applyProtection="true">
      <alignment horizontal="center" vertical="top" textRotation="0" wrapText="true" indent="0" shrinkToFit="false"/>
      <protection locked="true" hidden="false"/>
    </xf>
    <xf numFmtId="164" fontId="16" fillId="4" borderId="3" xfId="0" applyFont="true" applyBorder="true" applyAlignment="true" applyProtection="true">
      <alignment horizontal="general" vertical="top" textRotation="0" wrapText="true" indent="0" shrinkToFit="false"/>
      <protection locked="true" hidden="false"/>
    </xf>
    <xf numFmtId="164" fontId="16" fillId="4" borderId="0" xfId="0" applyFont="true" applyBorder="true" applyAlignment="true" applyProtection="true">
      <alignment horizontal="general" vertical="top" textRotation="0" wrapText="true" indent="0" shrinkToFit="false"/>
      <protection locked="true" hidden="false"/>
    </xf>
    <xf numFmtId="164" fontId="5" fillId="4" borderId="13" xfId="0" applyFont="true" applyBorder="true" applyAlignment="true" applyProtection="true">
      <alignment horizontal="center" vertical="bottom" textRotation="0" wrapText="false" indent="0" shrinkToFit="false"/>
      <protection locked="false" hidden="false"/>
    </xf>
    <xf numFmtId="164" fontId="16" fillId="4" borderId="10" xfId="0" applyFont="true" applyBorder="true" applyAlignment="true" applyProtection="true">
      <alignment horizontal="center" vertical="bottom" textRotation="0" wrapText="true" indent="0" shrinkToFit="false"/>
      <protection locked="true" hidden="false"/>
    </xf>
    <xf numFmtId="164" fontId="15" fillId="4" borderId="0" xfId="0" applyFont="true" applyBorder="true" applyAlignment="true" applyProtection="true">
      <alignment horizontal="center" vertical="center" textRotation="0" wrapText="true" indent="0" shrinkToFit="false"/>
      <protection locked="true" hidden="false"/>
    </xf>
    <xf numFmtId="164" fontId="16" fillId="4" borderId="10" xfId="0" applyFont="true" applyBorder="true" applyAlignment="true" applyProtection="true">
      <alignment horizontal="center" vertical="top" textRotation="0" wrapText="true" indent="0" shrinkToFit="false"/>
      <protection locked="true" hidden="false"/>
    </xf>
    <xf numFmtId="164" fontId="5" fillId="4" borderId="2" xfId="0" applyFont="true" applyBorder="true" applyAlignment="true" applyProtection="true">
      <alignment horizontal="general" vertical="bottom" textRotation="0" wrapText="false" indent="0" shrinkToFit="false"/>
      <protection locked="true" hidden="false"/>
    </xf>
    <xf numFmtId="164" fontId="5" fillId="4" borderId="0" xfId="0" applyFont="true" applyBorder="false" applyAlignment="true" applyProtection="true">
      <alignment horizontal="general" vertical="bottom" textRotation="0" wrapText="false" indent="0" shrinkToFit="false"/>
      <protection locked="true" hidden="false"/>
    </xf>
    <xf numFmtId="164" fontId="5" fillId="4" borderId="3"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left" vertical="center" textRotation="0" wrapText="true" indent="0" shrinkToFit="false"/>
      <protection locked="true" hidden="true"/>
    </xf>
    <xf numFmtId="164" fontId="17" fillId="4" borderId="0" xfId="0" applyFont="true" applyBorder="true" applyAlignment="true" applyProtection="true">
      <alignment horizontal="left" vertical="center" textRotation="0" wrapText="true" indent="0" shrinkToFit="false"/>
      <protection locked="true" hidden="true"/>
    </xf>
    <xf numFmtId="164" fontId="0" fillId="4" borderId="6" xfId="0" applyFont="true" applyBorder="true" applyAlignment="true" applyProtection="true">
      <alignment horizontal="center" vertical="top" textRotation="0" wrapText="true" indent="0" shrinkToFit="false"/>
      <protection locked="true" hidden="false"/>
    </xf>
    <xf numFmtId="164" fontId="5" fillId="4" borderId="0" xfId="0" applyFont="true" applyBorder="false" applyAlignment="true" applyProtection="true">
      <alignment horizontal="general" vertical="center" textRotation="0" wrapText="false" indent="0" shrinkToFit="false"/>
      <protection locked="true" hidden="true"/>
    </xf>
    <xf numFmtId="164" fontId="0" fillId="4" borderId="0" xfId="0" applyFont="false" applyBorder="false" applyAlignment="true" applyProtection="true">
      <alignment horizontal="general" vertical="center" textRotation="0" wrapText="tru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0" fillId="4" borderId="2" xfId="0" applyFont="false" applyBorder="true" applyAlignment="true" applyProtection="true">
      <alignment horizontal="general" vertical="bottom" textRotation="0" wrapText="false" indent="0" shrinkToFit="false"/>
      <protection locked="true" hidden="false"/>
    </xf>
    <xf numFmtId="164" fontId="5" fillId="4" borderId="5" xfId="0" applyFont="true" applyBorder="true" applyAlignment="true" applyProtection="true">
      <alignment horizontal="general" vertical="center" textRotation="0" wrapText="false" indent="0" shrinkToFit="false"/>
      <protection locked="true" hidden="true"/>
    </xf>
    <xf numFmtId="164" fontId="8" fillId="4" borderId="5" xfId="0" applyFont="true" applyBorder="true" applyAlignment="true" applyProtection="true">
      <alignment horizontal="general" vertical="bottom" textRotation="0" wrapText="false" indent="0" shrinkToFit="false"/>
      <protection locked="true" hidden="true"/>
    </xf>
    <xf numFmtId="164" fontId="9" fillId="4" borderId="5" xfId="0" applyFont="true" applyBorder="true" applyAlignment="true" applyProtection="true">
      <alignment horizontal="general" vertical="bottom" textRotation="0" wrapText="false" indent="0" shrinkToFit="false"/>
      <protection locked="true" hidden="true"/>
    </xf>
    <xf numFmtId="164" fontId="9" fillId="4" borderId="14" xfId="0" applyFont="true" applyBorder="true" applyAlignment="true" applyProtection="true">
      <alignment horizontal="center" vertical="bottom" textRotation="0" wrapText="false" indent="0" shrinkToFit="false"/>
      <protection locked="true" hidden="true"/>
    </xf>
    <xf numFmtId="164" fontId="26" fillId="5" borderId="15" xfId="0" applyFont="true" applyBorder="true" applyAlignment="true" applyProtection="true">
      <alignment horizontal="center" vertical="center" textRotation="0" wrapText="true" indent="0" shrinkToFit="false"/>
      <protection locked="true" hidden="true"/>
    </xf>
    <xf numFmtId="164" fontId="5" fillId="4" borderId="6" xfId="0" applyFont="true" applyBorder="tru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false"/>
    </xf>
    <xf numFmtId="164" fontId="0" fillId="4" borderId="5" xfId="0" applyFont="false" applyBorder="true" applyAlignment="true" applyProtection="true">
      <alignment horizontal="general" vertical="center" textRotation="0" wrapText="true" indent="0" shrinkToFit="false"/>
      <protection locked="true" hidden="false"/>
    </xf>
    <xf numFmtId="164" fontId="0" fillId="2" borderId="0" xfId="0" applyFont="false" applyBorder="false" applyAlignment="true" applyProtection="true">
      <alignment horizontal="general" vertical="center" textRotation="0" wrapText="true" indent="0" shrinkToFit="false"/>
      <protection locked="true" hidden="false"/>
    </xf>
    <xf numFmtId="164" fontId="5" fillId="2" borderId="0" xfId="0" applyFont="true" applyBorder="false" applyAlignment="true" applyProtection="true">
      <alignment horizontal="general" vertical="center" textRotation="0" wrapText="false" indent="0" shrinkToFit="false"/>
      <protection locked="true" hidden="true"/>
    </xf>
    <xf numFmtId="164" fontId="27" fillId="4" borderId="0" xfId="0" applyFont="true" applyBorder="true" applyAlignment="true" applyProtection="true">
      <alignment horizontal="center" vertical="center" textRotation="0" wrapText="true" indent="0" shrinkToFit="false"/>
      <protection locked="true" hidden="true"/>
    </xf>
    <xf numFmtId="164" fontId="7" fillId="4" borderId="3" xfId="0" applyFont="true" applyBorder="true" applyAlignment="true" applyProtection="true">
      <alignment horizontal="center" vertical="bottom" textRotation="0" wrapText="false" indent="0" shrinkToFit="false"/>
      <protection locked="true" hidden="true"/>
    </xf>
    <xf numFmtId="164" fontId="28" fillId="4" borderId="0" xfId="20" applyFont="true" applyBorder="true" applyAlignment="true" applyProtection="true">
      <alignment horizontal="center" vertical="center" textRotation="0" wrapText="true" indent="0" shrinkToFit="false"/>
      <protection locked="true" hidden="true"/>
    </xf>
    <xf numFmtId="164" fontId="5" fillId="4" borderId="0" xfId="0" applyFont="true" applyBorder="true" applyAlignment="true" applyProtection="true">
      <alignment horizontal="justify" vertical="top" textRotation="0" wrapText="true" indent="0" shrinkToFit="false"/>
      <protection locked="true" hidden="true"/>
    </xf>
    <xf numFmtId="164" fontId="29" fillId="4" borderId="0" xfId="0" applyFont="true" applyBorder="true" applyAlignment="true" applyProtection="true">
      <alignment horizontal="left" vertical="center" textRotation="0" wrapText="true" indent="0" shrinkToFit="false"/>
      <protection locked="true" hidden="true"/>
    </xf>
    <xf numFmtId="164" fontId="5" fillId="4" borderId="0" xfId="0" applyFont="true" applyBorder="false" applyAlignment="true" applyProtection="true">
      <alignment horizontal="general" vertical="top" textRotation="0" wrapText="false" indent="0" shrinkToFit="false"/>
      <protection locked="true" hidden="true"/>
    </xf>
    <xf numFmtId="166" fontId="18" fillId="4" borderId="0" xfId="0" applyFont="true" applyBorder="false" applyAlignment="true" applyProtection="true">
      <alignment horizontal="center" vertical="center" textRotation="0" wrapText="false" indent="0" shrinkToFit="false"/>
      <protection locked="false" hidden="true"/>
    </xf>
    <xf numFmtId="164" fontId="5" fillId="4" borderId="0" xfId="0" applyFont="true" applyBorder="false" applyAlignment="true" applyProtection="true">
      <alignment horizontal="general" vertical="center" textRotation="0" wrapText="true" indent="0" shrinkToFit="false"/>
      <protection locked="true" hidden="true"/>
    </xf>
    <xf numFmtId="164" fontId="5" fillId="4" borderId="0" xfId="0" applyFont="true" applyBorder="false" applyAlignment="true" applyProtection="true">
      <alignment horizontal="general" vertical="center" textRotation="0" wrapText="true" indent="0" shrinkToFit="false"/>
      <protection locked="false" hidden="true"/>
    </xf>
    <xf numFmtId="164" fontId="5" fillId="4" borderId="0" xfId="0" applyFont="true" applyBorder="false" applyAlignment="true" applyProtection="true">
      <alignment horizontal="center" vertical="bottom" textRotation="0" wrapText="false" indent="0" shrinkToFit="false"/>
      <protection locked="false" hidden="false"/>
    </xf>
    <xf numFmtId="164" fontId="7" fillId="2" borderId="0" xfId="0" applyFont="true" applyBorder="false" applyAlignment="true" applyProtection="true">
      <alignment horizontal="general" vertical="bottom" textRotation="0" wrapText="false" indent="0" shrinkToFit="false"/>
      <protection locked="true" hidden="true"/>
    </xf>
    <xf numFmtId="164" fontId="5" fillId="4" borderId="0" xfId="0" applyFont="true" applyBorder="false" applyAlignment="true" applyProtection="true">
      <alignment horizontal="general" vertical="top" textRotation="0" wrapText="true" indent="0" shrinkToFit="false"/>
      <protection locked="true" hidden="true"/>
    </xf>
    <xf numFmtId="164" fontId="5" fillId="4" borderId="0" xfId="0" applyFont="true" applyBorder="true" applyAlignment="true" applyProtection="true">
      <alignment horizontal="left" vertical="top" textRotation="0" wrapText="true" indent="0" shrinkToFit="false"/>
      <protection locked="true" hidden="true"/>
    </xf>
    <xf numFmtId="164" fontId="5" fillId="4" borderId="12" xfId="0" applyFont="true" applyBorder="true" applyAlignment="true" applyProtection="true">
      <alignment horizontal="left" vertical="center" textRotation="0" wrapText="false" indent="0" shrinkToFit="false"/>
      <protection locked="true" hidden="true"/>
    </xf>
    <xf numFmtId="164" fontId="29" fillId="4" borderId="0" xfId="0" applyFont="true" applyBorder="true" applyAlignment="true" applyProtection="true">
      <alignment horizontal="right" vertical="center" textRotation="0" wrapText="true" indent="0" shrinkToFit="false"/>
      <protection locked="true" hidden="true"/>
    </xf>
    <xf numFmtId="164" fontId="29" fillId="4" borderId="0" xfId="0" applyFont="true" applyBorder="false" applyAlignment="true" applyProtection="true">
      <alignment horizontal="left" vertical="center" textRotation="0" wrapText="true" indent="0" shrinkToFit="false"/>
      <protection locked="true" hidden="true"/>
    </xf>
    <xf numFmtId="164" fontId="5" fillId="4" borderId="0" xfId="0" applyFont="true" applyBorder="false" applyAlignment="true" applyProtection="true">
      <alignment horizontal="center" vertical="center" textRotation="0" wrapText="true" indent="0" shrinkToFit="false"/>
      <protection locked="true" hidden="true"/>
    </xf>
    <xf numFmtId="164" fontId="5" fillId="4" borderId="5" xfId="0" applyFont="true" applyBorder="true" applyAlignment="true" applyProtection="true">
      <alignment horizontal="left" vertical="center" textRotation="0" wrapText="true" indent="0" shrinkToFit="false"/>
      <protection locked="true" hidden="true"/>
    </xf>
    <xf numFmtId="164" fontId="16" fillId="2" borderId="0" xfId="0" applyFont="true" applyBorder="false" applyAlignment="true" applyProtection="true">
      <alignment horizontal="general" vertical="bottom" textRotation="0" wrapText="false" indent="0" shrinkToFit="false"/>
      <protection locked="true" hidden="true"/>
    </xf>
    <xf numFmtId="164" fontId="11" fillId="2" borderId="0" xfId="0" applyFont="true" applyBorder="false" applyAlignment="true" applyProtection="true">
      <alignment horizontal="center" vertical="bottom" textRotation="0" wrapText="false" indent="0" shrinkToFit="false"/>
      <protection locked="true" hidden="true"/>
    </xf>
    <xf numFmtId="164" fontId="16" fillId="2" borderId="0" xfId="0" applyFont="true" applyBorder="false" applyAlignment="true" applyProtection="true">
      <alignment horizontal="general" vertical="center" textRotation="0" wrapText="false" indent="0" shrinkToFit="false"/>
      <protection locked="true" hidden="true"/>
    </xf>
    <xf numFmtId="164" fontId="5" fillId="4" borderId="5" xfId="0" applyFont="true" applyBorder="true" applyAlignment="true" applyProtection="true">
      <alignment horizontal="general" vertical="bottom" textRotation="0" wrapText="false" indent="0" shrinkToFit="false"/>
      <protection locked="true" hidden="true"/>
    </xf>
    <xf numFmtId="164" fontId="0" fillId="2" borderId="0" xfId="0" applyFont="false" applyBorder="false" applyAlignment="true" applyProtection="true">
      <alignment horizontal="general" vertical="bottom" textRotation="0" wrapText="false" indent="0" shrinkToFit="false"/>
      <protection locked="true" hidden="true"/>
    </xf>
    <xf numFmtId="164" fontId="30" fillId="2" borderId="0" xfId="0" applyFont="true" applyBorder="false" applyAlignment="true" applyProtection="true">
      <alignment horizontal="center" vertical="center" textRotation="0" wrapText="false" indent="0" shrinkToFit="false"/>
      <protection locked="true" hidden="true"/>
    </xf>
    <xf numFmtId="164" fontId="30" fillId="2" borderId="0" xfId="0" applyFont="true" applyBorder="false" applyAlignment="true" applyProtection="true">
      <alignment horizontal="center" vertical="center" textRotation="0" wrapText="true" indent="0" shrinkToFit="false"/>
      <protection locked="true" hidden="true"/>
    </xf>
    <xf numFmtId="164" fontId="0" fillId="2" borderId="0" xfId="0" applyFont="false" applyBorder="false" applyAlignment="true" applyProtection="true">
      <alignment horizontal="center" vertical="center" textRotation="0" wrapText="false" indent="0" shrinkToFit="false"/>
      <protection locked="true" hidden="true"/>
    </xf>
    <xf numFmtId="164" fontId="0" fillId="2" borderId="0" xfId="0" applyFont="false" applyBorder="false" applyAlignment="true" applyProtection="true">
      <alignment horizontal="center" vertical="center" textRotation="0" wrapText="true" indent="0" shrinkToFit="false"/>
      <protection locked="true" hidden="true"/>
    </xf>
    <xf numFmtId="164" fontId="0" fillId="4" borderId="2" xfId="0" applyFont="false" applyBorder="true" applyAlignment="true" applyProtection="true">
      <alignment horizontal="general" vertical="bottom" textRotation="0" wrapText="false" indent="0" shrinkToFit="false"/>
      <protection locked="true" hidden="true"/>
    </xf>
    <xf numFmtId="164" fontId="0" fillId="4" borderId="0" xfId="0" applyFont="false" applyBorder="true" applyAlignment="true" applyProtection="true">
      <alignment horizontal="general" vertical="bottom" textRotation="0" wrapText="false" indent="0" shrinkToFit="false"/>
      <protection locked="true" hidden="true"/>
    </xf>
    <xf numFmtId="164" fontId="0" fillId="4" borderId="3" xfId="0" applyFont="false" applyBorder="true" applyAlignment="true" applyProtection="true">
      <alignment horizontal="general" vertical="bottom" textRotation="0" wrapText="false" indent="0" shrinkToFit="false"/>
      <protection locked="true" hidden="true"/>
    </xf>
    <xf numFmtId="164" fontId="30" fillId="2" borderId="0" xfId="0" applyFont="true" applyBorder="false" applyAlignment="true" applyProtection="true">
      <alignment horizontal="general" vertical="bottom" textRotation="0" wrapText="false" indent="0" shrinkToFit="false"/>
      <protection locked="true" hidden="true"/>
    </xf>
    <xf numFmtId="164" fontId="9" fillId="6" borderId="11" xfId="0" applyFont="true" applyBorder="true" applyAlignment="true" applyProtection="true">
      <alignment horizontal="left" vertical="bottom" textRotation="0" wrapText="false" indent="0" shrinkToFit="false"/>
      <protection locked="true" hidden="true"/>
    </xf>
    <xf numFmtId="164" fontId="9" fillId="4" borderId="3" xfId="0" applyFont="true" applyBorder="true" applyAlignment="true" applyProtection="true">
      <alignment horizontal="general" vertical="bottom" textRotation="0" wrapText="false" indent="0" shrinkToFit="false"/>
      <protection locked="true" hidden="true"/>
    </xf>
    <xf numFmtId="164" fontId="8" fillId="2" borderId="0" xfId="0" applyFont="true" applyBorder="true" applyAlignment="true" applyProtection="true">
      <alignment horizontal="center" vertical="center" textRotation="0" wrapText="false" indent="0" shrinkToFit="false"/>
      <protection locked="true" hidden="true"/>
    </xf>
    <xf numFmtId="164" fontId="31" fillId="4" borderId="16" xfId="0" applyFont="true" applyBorder="true" applyAlignment="true" applyProtection="true">
      <alignment horizontal="center" vertical="center" textRotation="0" wrapText="true" indent="0" shrinkToFit="false"/>
      <protection locked="false" hidden="true"/>
    </xf>
    <xf numFmtId="164" fontId="31" fillId="4" borderId="16" xfId="0" applyFont="true" applyBorder="true" applyAlignment="true" applyProtection="true">
      <alignment horizontal="center" vertical="center" textRotation="0" wrapText="true" indent="0" shrinkToFit="false"/>
      <protection locked="true" hidden="true"/>
    </xf>
    <xf numFmtId="164" fontId="31" fillId="4" borderId="17" xfId="0" applyFont="true" applyBorder="true" applyAlignment="true" applyProtection="true">
      <alignment horizontal="center" vertical="center" textRotation="0" wrapText="true" indent="0" shrinkToFit="false"/>
      <protection locked="true" hidden="true"/>
    </xf>
    <xf numFmtId="164" fontId="32" fillId="4" borderId="11" xfId="0" applyFont="true" applyBorder="true" applyAlignment="true" applyProtection="true">
      <alignment horizontal="center" vertical="center" textRotation="0" wrapText="true" indent="0" shrinkToFit="false"/>
      <protection locked="true" hidden="true"/>
    </xf>
    <xf numFmtId="164" fontId="32" fillId="4" borderId="3" xfId="0" applyFont="true" applyBorder="true" applyAlignment="true" applyProtection="true">
      <alignment horizontal="general" vertical="center" textRotation="0" wrapText="true" indent="0" shrinkToFit="false"/>
      <protection locked="true" hidden="true"/>
    </xf>
    <xf numFmtId="164" fontId="8" fillId="4" borderId="1" xfId="0" applyFont="true" applyBorder="true" applyAlignment="true" applyProtection="true">
      <alignment horizontal="left" vertical="center" textRotation="0" wrapText="true" indent="0" shrinkToFit="false"/>
      <protection locked="true" hidden="false"/>
    </xf>
    <xf numFmtId="164" fontId="24" fillId="4" borderId="18" xfId="0" applyFont="true" applyBorder="true" applyAlignment="true" applyProtection="true">
      <alignment horizontal="center" vertical="center" textRotation="0" wrapText="false" indent="0" shrinkToFit="false"/>
      <protection locked="false" hidden="true"/>
    </xf>
    <xf numFmtId="164" fontId="33" fillId="4" borderId="16" xfId="0" applyFont="true" applyBorder="true" applyAlignment="true" applyProtection="true">
      <alignment horizontal="center" vertical="center" textRotation="0" wrapText="true" indent="0" shrinkToFit="false"/>
      <protection locked="true" hidden="true"/>
    </xf>
    <xf numFmtId="164" fontId="34" fillId="4" borderId="16" xfId="0" applyFont="true" applyBorder="true" applyAlignment="true" applyProtection="true">
      <alignment horizontal="center" vertical="center" textRotation="0" wrapText="true" indent="0" shrinkToFit="false"/>
      <protection locked="true" hidden="true"/>
    </xf>
    <xf numFmtId="167" fontId="35" fillId="4" borderId="16" xfId="0" applyFont="true" applyBorder="true" applyAlignment="true" applyProtection="true">
      <alignment horizontal="center" vertical="center" textRotation="0" wrapText="false" indent="0" shrinkToFit="false"/>
      <protection locked="false" hidden="false"/>
    </xf>
    <xf numFmtId="164" fontId="36" fillId="4" borderId="17" xfId="0" applyFont="true" applyBorder="true" applyAlignment="true" applyProtection="true">
      <alignment horizontal="center" vertical="center" textRotation="0" wrapText="true" indent="0" shrinkToFit="false"/>
      <protection locked="true" hidden="true"/>
    </xf>
    <xf numFmtId="164" fontId="25" fillId="4" borderId="11" xfId="0" applyFont="true" applyBorder="true" applyAlignment="true" applyProtection="true">
      <alignment horizontal="center" vertical="center" textRotation="0" wrapText="true" indent="0" shrinkToFit="false"/>
      <protection locked="true" hidden="true"/>
    </xf>
    <xf numFmtId="164" fontId="25" fillId="4" borderId="3" xfId="0" applyFont="true" applyBorder="true" applyAlignment="true" applyProtection="true">
      <alignment horizontal="general" vertical="center" textRotation="0" wrapText="true" indent="0" shrinkToFit="false"/>
      <protection locked="true" hidden="true"/>
    </xf>
    <xf numFmtId="164" fontId="24" fillId="4" borderId="19" xfId="0" applyFont="true" applyBorder="true" applyAlignment="true" applyProtection="true">
      <alignment horizontal="center" vertical="center" textRotation="0" wrapText="false" indent="0" shrinkToFit="false"/>
      <protection locked="false" hidden="true"/>
    </xf>
    <xf numFmtId="164" fontId="0" fillId="4" borderId="10" xfId="0" applyFont="false" applyBorder="true" applyAlignment="true" applyProtection="true">
      <alignment horizontal="left" vertical="center" textRotation="0" wrapText="true" indent="0" shrinkToFit="false"/>
      <protection locked="true" hidden="false"/>
    </xf>
    <xf numFmtId="164" fontId="0" fillId="4" borderId="2" xfId="0" applyFont="false" applyBorder="true" applyAlignment="true" applyProtection="true">
      <alignment horizontal="general" vertical="center" textRotation="0" wrapText="true" indent="0" shrinkToFit="false"/>
      <protection locked="true" hidden="false"/>
    </xf>
    <xf numFmtId="164" fontId="0" fillId="4" borderId="0" xfId="0" applyFont="false" applyBorder="true" applyAlignment="true" applyProtection="true">
      <alignment horizontal="general" vertical="center" textRotation="0" wrapText="true" indent="0" shrinkToFit="false"/>
      <protection locked="true" hidden="false"/>
    </xf>
    <xf numFmtId="164" fontId="0" fillId="4" borderId="3" xfId="0" applyFont="false" applyBorder="true" applyAlignment="true" applyProtection="true">
      <alignment horizontal="general" vertical="center" textRotation="0" wrapText="true" indent="0" shrinkToFit="false"/>
      <protection locked="true" hidden="false"/>
    </xf>
    <xf numFmtId="164" fontId="9" fillId="2" borderId="0" xfId="0" applyFont="true" applyBorder="true" applyAlignment="true" applyProtection="true">
      <alignment horizontal="center" vertical="center" textRotation="0" wrapText="false" indent="0" shrinkToFit="false"/>
      <protection locked="true" hidden="true"/>
    </xf>
    <xf numFmtId="164" fontId="9" fillId="4" borderId="10" xfId="0" applyFont="true" applyBorder="true" applyAlignment="true" applyProtection="true">
      <alignment horizontal="left" vertical="top" textRotation="0" wrapText="true" indent="0" shrinkToFit="false"/>
      <protection locked="true" hidden="false"/>
    </xf>
    <xf numFmtId="164" fontId="37" fillId="2" borderId="0" xfId="0" applyFont="true" applyBorder="false" applyAlignment="true" applyProtection="true">
      <alignment horizontal="general" vertical="bottom" textRotation="0" wrapText="false" indent="0" shrinkToFit="false"/>
      <protection locked="true" hidden="true"/>
    </xf>
    <xf numFmtId="164" fontId="7" fillId="4" borderId="16" xfId="0" applyFont="true" applyBorder="true" applyAlignment="true" applyProtection="true">
      <alignment horizontal="left" vertical="center" textRotation="0" wrapText="false" indent="0" shrinkToFit="false"/>
      <protection locked="true" hidden="true"/>
    </xf>
    <xf numFmtId="164" fontId="7" fillId="7" borderId="16" xfId="0" applyFont="true" applyBorder="true" applyAlignment="true" applyProtection="true">
      <alignment horizontal="center" vertical="center" textRotation="0" wrapText="false" indent="0" shrinkToFit="false"/>
      <protection locked="true" hidden="true"/>
    </xf>
    <xf numFmtId="164" fontId="0" fillId="4" borderId="20" xfId="0" applyFont="false" applyBorder="true" applyAlignment="true" applyProtection="true">
      <alignment horizontal="general" vertical="bottom" textRotation="0" wrapText="false" indent="0" shrinkToFit="false"/>
      <protection locked="true" hidden="true"/>
    </xf>
    <xf numFmtId="164" fontId="27" fillId="4" borderId="3" xfId="0" applyFont="true" applyBorder="true" applyAlignment="true" applyProtection="true">
      <alignment horizontal="left" vertical="center" textRotation="0" wrapText="false" indent="0" shrinkToFit="false"/>
      <protection locked="true" hidden="true"/>
    </xf>
    <xf numFmtId="164" fontId="16" fillId="4" borderId="0" xfId="0" applyFont="true" applyBorder="true" applyAlignment="true" applyProtection="true">
      <alignment horizontal="left" vertical="center" textRotation="0" wrapText="false" indent="0" shrinkToFit="false"/>
      <protection locked="true" hidden="true"/>
    </xf>
    <xf numFmtId="164" fontId="9" fillId="4" borderId="0" xfId="0" applyFont="true" applyBorder="true" applyAlignment="true" applyProtection="true">
      <alignment horizontal="center" vertical="center" textRotation="0" wrapText="false" indent="0" shrinkToFit="false"/>
      <protection locked="true" hidden="true"/>
    </xf>
    <xf numFmtId="164" fontId="0" fillId="4" borderId="0" xfId="0" applyFont="false" applyBorder="true" applyAlignment="true" applyProtection="true">
      <alignment horizontal="center" vertical="bottom" textRotation="0" wrapText="false" indent="0" shrinkToFit="false"/>
      <protection locked="true" hidden="true"/>
    </xf>
    <xf numFmtId="164" fontId="0" fillId="4" borderId="3" xfId="0" applyFont="false" applyBorder="true" applyAlignment="true" applyProtection="true">
      <alignment horizontal="center" vertical="bottom" textRotation="0" wrapText="false" indent="0" shrinkToFit="false"/>
      <protection locked="true" hidden="true"/>
    </xf>
    <xf numFmtId="164" fontId="38" fillId="6" borderId="11" xfId="0" applyFont="true" applyBorder="true" applyAlignment="true" applyProtection="true">
      <alignment horizontal="left" vertical="bottom" textRotation="0" wrapText="false" indent="0" shrinkToFit="false"/>
      <protection locked="true" hidden="true"/>
    </xf>
    <xf numFmtId="164" fontId="38" fillId="4" borderId="3" xfId="0" applyFont="true" applyBorder="true" applyAlignment="true" applyProtection="true">
      <alignment horizontal="general" vertical="bottom" textRotation="0" wrapText="false" indent="0" shrinkToFit="false"/>
      <protection locked="true" hidden="true"/>
    </xf>
    <xf numFmtId="164" fontId="39" fillId="4" borderId="0" xfId="0" applyFont="true" applyBorder="true" applyAlignment="true" applyProtection="true">
      <alignment horizontal="general" vertical="bottom" textRotation="0" wrapText="false" indent="0" shrinkToFit="false"/>
      <protection locked="true" hidden="true"/>
    </xf>
    <xf numFmtId="164" fontId="24" fillId="4" borderId="0" xfId="0" applyFont="true" applyBorder="true" applyAlignment="true" applyProtection="true">
      <alignment horizontal="general" vertical="top" textRotation="0" wrapText="false" indent="0" shrinkToFit="false"/>
      <protection locked="true" hidden="true"/>
    </xf>
    <xf numFmtId="164" fontId="39" fillId="4" borderId="0" xfId="0" applyFont="true" applyBorder="true" applyAlignment="true" applyProtection="true">
      <alignment horizontal="general" vertical="top" textRotation="0" wrapText="false" indent="0" shrinkToFit="false"/>
      <protection locked="true" hidden="true"/>
    </xf>
    <xf numFmtId="164" fontId="0" fillId="4" borderId="0" xfId="0" applyFont="false" applyBorder="true" applyAlignment="true" applyProtection="true">
      <alignment horizontal="general" vertical="top" textRotation="0" wrapText="false" indent="0" shrinkToFit="false"/>
      <protection locked="true" hidden="true"/>
    </xf>
    <xf numFmtId="164" fontId="18" fillId="4" borderId="0" xfId="0" applyFont="true" applyBorder="true" applyAlignment="true" applyProtection="true">
      <alignment horizontal="center" vertical="top" textRotation="0" wrapText="false" indent="0" shrinkToFit="false"/>
      <protection locked="true" hidden="true"/>
    </xf>
    <xf numFmtId="164" fontId="24" fillId="4" borderId="0" xfId="0" applyFont="true" applyBorder="true" applyAlignment="true" applyProtection="true">
      <alignment horizontal="left" vertical="top" textRotation="0" wrapText="false" indent="0" shrinkToFit="false"/>
      <protection locked="true" hidden="true"/>
    </xf>
    <xf numFmtId="164" fontId="5" fillId="4" borderId="0" xfId="0" applyFont="true" applyBorder="true" applyAlignment="true" applyProtection="true">
      <alignment horizontal="general" vertical="top" textRotation="0" wrapText="false" indent="0" shrinkToFit="false"/>
      <protection locked="true" hidden="true"/>
    </xf>
    <xf numFmtId="164" fontId="24" fillId="4" borderId="3" xfId="0" applyFont="true" applyBorder="true" applyAlignment="true" applyProtection="true">
      <alignment horizontal="left" vertical="top" textRotation="0" wrapText="false" indent="0" shrinkToFit="false"/>
      <protection locked="true" hidden="true"/>
    </xf>
    <xf numFmtId="164" fontId="9" fillId="4" borderId="21" xfId="0" applyFont="true" applyBorder="true" applyAlignment="true" applyProtection="true">
      <alignment horizontal="center" vertical="top" textRotation="0" wrapText="true" indent="0" shrinkToFit="false"/>
      <protection locked="true" hidden="false"/>
    </xf>
    <xf numFmtId="164" fontId="0" fillId="2" borderId="0" xfId="0" applyFont="false" applyBorder="false" applyAlignment="true" applyProtection="true">
      <alignment horizontal="general" vertical="bottom" textRotation="0" wrapText="true" indent="0" shrinkToFit="false"/>
      <protection locked="true" hidden="true"/>
    </xf>
    <xf numFmtId="164" fontId="40" fillId="4" borderId="0" xfId="0" applyFont="true" applyBorder="true" applyAlignment="true" applyProtection="true">
      <alignment horizontal="left" vertical="top" textRotation="0" wrapText="false" indent="0" shrinkToFit="false"/>
      <protection locked="true" hidden="true"/>
    </xf>
    <xf numFmtId="164" fontId="40" fillId="4" borderId="0" xfId="0" applyFont="true" applyBorder="true" applyAlignment="true" applyProtection="true">
      <alignment horizontal="general" vertical="top" textRotation="0" wrapText="false" indent="0" shrinkToFit="false"/>
      <protection locked="true" hidden="true"/>
    </xf>
    <xf numFmtId="164" fontId="41" fillId="4" borderId="0" xfId="0" applyFont="true" applyBorder="true" applyAlignment="true" applyProtection="true">
      <alignment horizontal="general" vertical="top" textRotation="0" wrapText="false" indent="0" shrinkToFit="false"/>
      <protection locked="true" hidden="true"/>
    </xf>
    <xf numFmtId="164" fontId="18" fillId="4" borderId="11" xfId="0" applyFont="true" applyBorder="true" applyAlignment="true" applyProtection="true">
      <alignment horizontal="center" vertical="top" textRotation="0" wrapText="false" indent="0" shrinkToFit="false"/>
      <protection locked="false" hidden="true"/>
    </xf>
    <xf numFmtId="164" fontId="8" fillId="2" borderId="22" xfId="0" applyFont="true" applyBorder="true" applyAlignment="true" applyProtection="true">
      <alignment horizontal="left" vertical="top" textRotation="0" wrapText="true" indent="0" shrinkToFit="false"/>
      <protection locked="true" hidden="true"/>
    </xf>
    <xf numFmtId="164" fontId="18" fillId="4" borderId="0" xfId="0" applyFont="true" applyBorder="true" applyAlignment="true" applyProtection="true">
      <alignment horizontal="center" vertical="top" textRotation="0" wrapText="false" indent="0" shrinkToFit="false"/>
      <protection locked="false" hidden="true"/>
    </xf>
    <xf numFmtId="164" fontId="42" fillId="4" borderId="0" xfId="0" applyFont="true" applyBorder="true" applyAlignment="true" applyProtection="true">
      <alignment horizontal="general" vertical="top" textRotation="0" wrapText="false" indent="0" shrinkToFit="false"/>
      <protection locked="true" hidden="true"/>
    </xf>
    <xf numFmtId="164" fontId="0" fillId="4" borderId="3" xfId="0" applyFont="false" applyBorder="true" applyAlignment="true" applyProtection="true">
      <alignment horizontal="general" vertical="top" textRotation="0" wrapText="false" indent="0" shrinkToFit="false"/>
      <protection locked="true" hidden="true"/>
    </xf>
    <xf numFmtId="164" fontId="18" fillId="4" borderId="11" xfId="0" applyFont="true" applyBorder="true" applyAlignment="true" applyProtection="true">
      <alignment horizontal="center" vertical="top" textRotation="0" wrapText="false" indent="0" shrinkToFit="false"/>
      <protection locked="true" hidden="true"/>
    </xf>
    <xf numFmtId="164" fontId="43" fillId="4" borderId="0" xfId="0" applyFont="true" applyBorder="true" applyAlignment="true" applyProtection="true">
      <alignment horizontal="general" vertical="top" textRotation="0" wrapText="false" indent="0" shrinkToFit="false"/>
      <protection locked="true" hidden="true"/>
    </xf>
    <xf numFmtId="164" fontId="5" fillId="4" borderId="3" xfId="0" applyFont="true" applyBorder="true" applyAlignment="true" applyProtection="true">
      <alignment horizontal="general" vertical="top" textRotation="0" wrapText="false" indent="0" shrinkToFit="false"/>
      <protection locked="true" hidden="true"/>
    </xf>
    <xf numFmtId="164" fontId="5" fillId="4" borderId="3" xfId="0" applyFont="true" applyBorder="true" applyAlignment="true" applyProtection="true">
      <alignment horizontal="general" vertical="top" textRotation="0" wrapText="true" indent="0" shrinkToFit="false"/>
      <protection locked="true" hidden="true"/>
    </xf>
    <xf numFmtId="164" fontId="40" fillId="4" borderId="3" xfId="0" applyFont="true" applyBorder="true" applyAlignment="true" applyProtection="true">
      <alignment horizontal="left" vertical="top" textRotation="0" wrapText="false" indent="0" shrinkToFit="false"/>
      <protection locked="true" hidden="true"/>
    </xf>
    <xf numFmtId="164" fontId="5" fillId="4" borderId="0" xfId="0" applyFont="true" applyBorder="true" applyAlignment="true" applyProtection="true">
      <alignment horizontal="left" vertical="center" textRotation="0" wrapText="false" indent="0" shrinkToFit="false"/>
      <protection locked="true" hidden="true"/>
    </xf>
    <xf numFmtId="164" fontId="18" fillId="4" borderId="11" xfId="0" applyFont="true" applyBorder="true" applyAlignment="true" applyProtection="true">
      <alignment horizontal="center" vertical="center" textRotation="0" wrapText="false" indent="0" shrinkToFit="false"/>
      <protection locked="false" hidden="false"/>
    </xf>
    <xf numFmtId="164" fontId="19" fillId="4" borderId="0" xfId="0" applyFont="true" applyBorder="true" applyAlignment="true" applyProtection="true">
      <alignment horizontal="general" vertical="center" textRotation="0" wrapText="false" indent="0" shrinkToFit="false"/>
      <protection locked="true" hidden="true"/>
    </xf>
    <xf numFmtId="164" fontId="19" fillId="4" borderId="0" xfId="0" applyFont="true" applyBorder="true" applyAlignment="true" applyProtection="true">
      <alignment horizontal="left" vertical="center" textRotation="0" wrapText="false" indent="0" shrinkToFit="false"/>
      <protection locked="true" hidden="true"/>
    </xf>
    <xf numFmtId="164" fontId="24" fillId="4" borderId="0" xfId="0" applyFont="true" applyBorder="true" applyAlignment="true" applyProtection="true">
      <alignment horizontal="left" vertical="center" textRotation="0" wrapText="false" indent="0" shrinkToFit="false"/>
      <protection locked="true" hidden="true"/>
    </xf>
    <xf numFmtId="164" fontId="40" fillId="4" borderId="3" xfId="0" applyFont="true" applyBorder="true" applyAlignment="true" applyProtection="true">
      <alignment horizontal="general" vertical="top" textRotation="0" wrapText="false" indent="0" shrinkToFit="false"/>
      <protection locked="true" hidden="true"/>
    </xf>
    <xf numFmtId="164" fontId="9" fillId="4" borderId="16" xfId="0" applyFont="true" applyBorder="true" applyAlignment="true" applyProtection="true">
      <alignment horizontal="left" vertical="center" textRotation="0" wrapText="false" indent="0" shrinkToFit="false"/>
      <protection locked="true" hidden="true"/>
    </xf>
    <xf numFmtId="164" fontId="44" fillId="6" borderId="16" xfId="0" applyFont="true" applyBorder="true" applyAlignment="true" applyProtection="true">
      <alignment horizontal="center" vertical="center" textRotation="0" wrapText="false" indent="0" shrinkToFit="false"/>
      <protection locked="true" hidden="true"/>
    </xf>
    <xf numFmtId="164" fontId="9" fillId="4" borderId="20" xfId="0" applyFont="true" applyBorder="true" applyAlignment="true" applyProtection="true">
      <alignment horizontal="center" vertical="bottom" textRotation="0" wrapText="false" indent="0" shrinkToFit="false"/>
      <protection locked="true" hidden="true"/>
    </xf>
    <xf numFmtId="164" fontId="45" fillId="4" borderId="3" xfId="0" applyFont="true" applyBorder="true" applyAlignment="true" applyProtection="true">
      <alignment horizontal="center" vertical="bottom" textRotation="0" wrapText="false" indent="0" shrinkToFit="false"/>
      <protection locked="true" hidden="true"/>
    </xf>
    <xf numFmtId="164" fontId="12" fillId="4" borderId="3" xfId="0" applyFont="true" applyBorder="true" applyAlignment="true" applyProtection="true">
      <alignment horizontal="center" vertical="center" textRotation="0" wrapText="true" indent="0" shrinkToFit="false"/>
      <protection locked="true" hidden="true"/>
    </xf>
    <xf numFmtId="164" fontId="0" fillId="2" borderId="0" xfId="0" applyFont="false" applyBorder="true" applyAlignment="true" applyProtection="true">
      <alignment horizontal="general" vertical="top" textRotation="0" wrapText="true" indent="0" shrinkToFit="false"/>
      <protection locked="true" hidden="true"/>
    </xf>
    <xf numFmtId="164" fontId="0" fillId="4" borderId="2" xfId="0" applyFont="false" applyBorder="true" applyAlignment="true" applyProtection="true">
      <alignment horizontal="left" vertical="bottom" textRotation="0" wrapText="true" indent="0" shrinkToFit="false"/>
      <protection locked="true" hidden="true"/>
    </xf>
    <xf numFmtId="164" fontId="0" fillId="2" borderId="0" xfId="0" applyFont="false" applyBorder="false" applyAlignment="true" applyProtection="true">
      <alignment horizontal="left" vertical="bottom" textRotation="0" wrapText="tru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0" fillId="4" borderId="5" xfId="0" applyFont="false" applyBorder="true" applyAlignment="true" applyProtection="true">
      <alignment horizontal="general"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46" fillId="2" borderId="0" xfId="0" applyFont="true" applyBorder="false" applyAlignment="true" applyProtection="true">
      <alignment horizontal="general" vertical="center" textRotation="0" wrapText="false" indent="0" shrinkToFit="false"/>
      <protection locked="true" hidden="true"/>
    </xf>
    <xf numFmtId="164" fontId="47" fillId="2" borderId="0" xfId="0" applyFont="true" applyBorder="false" applyAlignment="true" applyProtection="true">
      <alignment horizontal="general" vertical="center" textRotation="0" wrapText="false" indent="0" shrinkToFit="false"/>
      <protection locked="true" hidden="true"/>
    </xf>
    <xf numFmtId="164" fontId="0" fillId="2" borderId="0" xfId="0" applyFont="false" applyBorder="false" applyAlignment="true" applyProtection="true">
      <alignment horizontal="general" vertical="center" textRotation="0" wrapText="false" indent="0" shrinkToFit="false"/>
      <protection locked="true" hidden="true"/>
    </xf>
    <xf numFmtId="164" fontId="48" fillId="2" borderId="0" xfId="0" applyFont="true" applyBorder="false" applyAlignment="true" applyProtection="true">
      <alignment horizontal="general" vertical="center" textRotation="0" wrapText="false" indent="0" shrinkToFit="false"/>
      <protection locked="true" hidden="true"/>
    </xf>
    <xf numFmtId="164" fontId="6" fillId="3" borderId="23" xfId="0" applyFont="true" applyBorder="true" applyAlignment="true" applyProtection="true">
      <alignment horizontal="center" vertical="center" textRotation="0" wrapText="true" indent="0" shrinkToFit="false"/>
      <protection locked="true" hidden="true"/>
    </xf>
    <xf numFmtId="164" fontId="37" fillId="2" borderId="0" xfId="0" applyFont="true" applyBorder="false" applyAlignment="true" applyProtection="true">
      <alignment horizontal="general" vertical="center" textRotation="0" wrapText="false" indent="0" shrinkToFit="false"/>
      <protection locked="true" hidden="true"/>
    </xf>
    <xf numFmtId="164" fontId="5" fillId="4" borderId="12" xfId="0" applyFont="true" applyBorder="true" applyAlignment="true" applyProtection="true">
      <alignment horizontal="general" vertical="center" textRotation="0" wrapText="false" indent="0" shrinkToFit="false"/>
      <protection locked="true" hidden="true"/>
    </xf>
    <xf numFmtId="164" fontId="7" fillId="6" borderId="16" xfId="0" applyFont="true" applyBorder="true" applyAlignment="true" applyProtection="true">
      <alignment horizontal="left" vertical="center" textRotation="0" wrapText="false" indent="0" shrinkToFit="false"/>
      <protection locked="true" hidden="true"/>
    </xf>
    <xf numFmtId="164" fontId="24" fillId="4" borderId="24" xfId="0" applyFont="true" applyBorder="true" applyAlignment="true" applyProtection="true">
      <alignment horizontal="general" vertical="center" textRotation="0" wrapText="false" indent="0" shrinkToFit="false"/>
      <protection locked="true" hidden="true"/>
    </xf>
    <xf numFmtId="164" fontId="24" fillId="2" borderId="0" xfId="0" applyFont="true" applyBorder="false" applyAlignment="true" applyProtection="true">
      <alignment horizontal="general" vertical="center" textRotation="0" wrapText="false" indent="0" shrinkToFit="false"/>
      <protection locked="true" hidden="true"/>
    </xf>
    <xf numFmtId="164" fontId="5" fillId="4" borderId="25" xfId="0" applyFont="true" applyBorder="true" applyAlignment="true" applyProtection="true">
      <alignment horizontal="general" vertical="center" textRotation="0" wrapText="false" indent="0" shrinkToFit="false"/>
      <protection locked="true" hidden="true"/>
    </xf>
    <xf numFmtId="164" fontId="18" fillId="4" borderId="26" xfId="0" applyFont="true" applyBorder="true" applyAlignment="true" applyProtection="true">
      <alignment horizontal="left" vertical="center" textRotation="0" wrapText="false" indent="0" shrinkToFit="false"/>
      <protection locked="false" hidden="false"/>
    </xf>
    <xf numFmtId="166" fontId="24" fillId="4" borderId="24" xfId="0" applyFont="true" applyBorder="true" applyAlignment="true" applyProtection="true">
      <alignment horizontal="left" vertical="center" textRotation="0" wrapText="false" indent="0" shrinkToFit="false"/>
      <protection locked="true" hidden="true"/>
    </xf>
    <xf numFmtId="164" fontId="47" fillId="2" borderId="0" xfId="0" applyFont="true" applyBorder="false" applyAlignment="true" applyProtection="true">
      <alignment horizontal="center" vertical="center" textRotation="0" wrapText="false" indent="0" shrinkToFit="false"/>
      <protection locked="true" hidden="true"/>
    </xf>
    <xf numFmtId="164" fontId="47" fillId="2" borderId="0" xfId="0" applyFont="true" applyBorder="false" applyAlignment="true" applyProtection="true">
      <alignment horizontal="left" vertical="center" textRotation="0" wrapText="false" indent="0" shrinkToFit="false"/>
      <protection locked="true" hidden="true"/>
    </xf>
    <xf numFmtId="164" fontId="49" fillId="2" borderId="0" xfId="0" applyFont="true" applyBorder="false" applyAlignment="true" applyProtection="true">
      <alignment horizontal="general" vertical="center" textRotation="0" wrapText="false" indent="0" shrinkToFit="false"/>
      <protection locked="true" hidden="true"/>
    </xf>
    <xf numFmtId="164" fontId="49" fillId="2" borderId="0" xfId="0" applyFont="true" applyBorder="false" applyAlignment="true" applyProtection="true">
      <alignment horizontal="center" vertical="center" textRotation="0" wrapText="false" indent="0" shrinkToFit="false"/>
      <protection locked="true" hidden="true"/>
    </xf>
    <xf numFmtId="164" fontId="49" fillId="2" borderId="0" xfId="0" applyFont="true" applyBorder="true" applyAlignment="true" applyProtection="true">
      <alignment horizontal="center" vertical="center" textRotation="0" wrapText="false" indent="0" shrinkToFit="false"/>
      <protection locked="true" hidden="true"/>
    </xf>
    <xf numFmtId="168" fontId="18" fillId="4" borderId="13" xfId="0" applyFont="true" applyBorder="true" applyAlignment="true" applyProtection="true">
      <alignment horizontal="left" vertical="center" textRotation="0" wrapText="false" indent="0" shrinkToFit="false"/>
      <protection locked="false" hidden="false"/>
    </xf>
    <xf numFmtId="164" fontId="24" fillId="4" borderId="24" xfId="0" applyFont="true" applyBorder="true" applyAlignment="true" applyProtection="true">
      <alignment horizontal="left" vertical="center" textRotation="0" wrapText="false" indent="0" shrinkToFit="false"/>
      <protection locked="true" hidden="true"/>
    </xf>
    <xf numFmtId="169" fontId="47" fillId="2" borderId="0" xfId="0" applyFont="true" applyBorder="false" applyAlignment="true" applyProtection="true">
      <alignment horizontal="left" vertical="center" textRotation="0" wrapText="false" indent="0" shrinkToFit="false"/>
      <protection locked="true" hidden="true"/>
    </xf>
    <xf numFmtId="164" fontId="18" fillId="4" borderId="27" xfId="0" applyFont="true" applyBorder="true" applyAlignment="true" applyProtection="true">
      <alignment horizontal="left" vertical="center" textRotation="0" wrapText="false" indent="0" shrinkToFit="false"/>
      <protection locked="false" hidden="false"/>
    </xf>
    <xf numFmtId="164" fontId="24" fillId="4" borderId="0" xfId="0" applyFont="true" applyBorder="false" applyAlignment="true" applyProtection="true">
      <alignment horizontal="left" vertical="center" textRotation="0" wrapText="false" indent="0" shrinkToFit="false"/>
      <protection locked="true" hidden="true"/>
    </xf>
    <xf numFmtId="164" fontId="18" fillId="4" borderId="0" xfId="0" applyFont="true" applyBorder="false" applyAlignment="true" applyProtection="true">
      <alignment horizontal="general" vertical="center" textRotation="0" wrapText="false" indent="0" shrinkToFit="false"/>
      <protection locked="true" hidden="true"/>
    </xf>
    <xf numFmtId="164" fontId="46" fillId="2" borderId="0" xfId="0" applyFont="true" applyBorder="false" applyAlignment="true" applyProtection="true">
      <alignment horizontal="left" vertical="center" textRotation="0" wrapText="false" indent="0" shrinkToFit="false"/>
      <protection locked="true" hidden="true"/>
    </xf>
    <xf numFmtId="164" fontId="18" fillId="4" borderId="0" xfId="0" applyFont="true" applyBorder="false" applyAlignment="true" applyProtection="true">
      <alignment horizontal="general" vertical="center" textRotation="0" wrapText="false" indent="0" shrinkToFit="false"/>
      <protection locked="false" hidden="true"/>
    </xf>
    <xf numFmtId="164" fontId="24" fillId="4" borderId="0" xfId="0" applyFont="true" applyBorder="false" applyAlignment="true" applyProtection="true">
      <alignment horizontal="right" vertical="center" textRotation="0" wrapText="false" indent="0" shrinkToFit="false"/>
      <protection locked="true" hidden="true"/>
    </xf>
    <xf numFmtId="164" fontId="18" fillId="4" borderId="13" xfId="0" applyFont="true" applyBorder="true" applyAlignment="true" applyProtection="true">
      <alignment horizontal="left" vertical="center" textRotation="0" wrapText="false" indent="0" shrinkToFit="false"/>
      <protection locked="false" hidden="false"/>
    </xf>
    <xf numFmtId="166" fontId="50" fillId="4" borderId="0" xfId="0" applyFont="true" applyBorder="false" applyAlignment="true" applyProtection="true">
      <alignment horizontal="left" vertical="center" textRotation="0" wrapText="false" indent="0" shrinkToFit="false"/>
      <protection locked="true" hidden="true"/>
    </xf>
    <xf numFmtId="164" fontId="5" fillId="4" borderId="0" xfId="0" applyFont="true" applyBorder="false" applyAlignment="true" applyProtection="true">
      <alignment horizontal="right" vertical="center" textRotation="0" wrapText="false" indent="0" shrinkToFit="false"/>
      <protection locked="true" hidden="true"/>
    </xf>
    <xf numFmtId="170" fontId="18" fillId="4" borderId="27" xfId="0" applyFont="true" applyBorder="true" applyAlignment="true" applyProtection="true">
      <alignment horizontal="left" vertical="center" textRotation="0" wrapText="false" indent="0" shrinkToFit="false"/>
      <protection locked="false" hidden="false"/>
    </xf>
    <xf numFmtId="164" fontId="51" fillId="4" borderId="0" xfId="0" applyFont="true" applyBorder="false" applyAlignment="true" applyProtection="true">
      <alignment horizontal="left" vertical="center" textRotation="0" wrapText="false" indent="0" shrinkToFit="false"/>
      <protection locked="true" hidden="true"/>
    </xf>
    <xf numFmtId="164" fontId="4" fillId="4" borderId="0" xfId="21" applyFont="true" applyBorder="true" applyAlignment="true" applyProtection="true">
      <alignment horizontal="general" vertical="center" textRotation="0" wrapText="false" indent="0" shrinkToFit="false"/>
      <protection locked="true" hidden="true"/>
    </xf>
    <xf numFmtId="164" fontId="52" fillId="4" borderId="0" xfId="20" applyFont="true" applyBorder="true" applyAlignment="true" applyProtection="true">
      <alignment horizontal="general" vertical="center" textRotation="0" wrapText="false" indent="0" shrinkToFit="false"/>
      <protection locked="true" hidden="true"/>
    </xf>
    <xf numFmtId="164" fontId="53" fillId="4" borderId="13" xfId="21" applyFont="true" applyBorder="true" applyAlignment="true" applyProtection="true">
      <alignment horizontal="left" vertical="center" textRotation="0" wrapText="false" indent="0" shrinkToFit="false"/>
      <protection locked="false" hidden="false"/>
    </xf>
    <xf numFmtId="164" fontId="4" fillId="4" borderId="0" xfId="21" applyFont="true" applyBorder="true" applyAlignment="true" applyProtection="true">
      <alignment horizontal="center" vertical="center" textRotation="0" wrapText="false" indent="0" shrinkToFit="false"/>
      <protection locked="true" hidden="true"/>
    </xf>
    <xf numFmtId="164" fontId="5" fillId="4" borderId="13" xfId="0" applyFont="true" applyBorder="true" applyAlignment="true" applyProtection="true">
      <alignment horizontal="center" vertical="center" textRotation="0" wrapText="false" indent="0" shrinkToFit="false"/>
      <protection locked="false" hidden="false"/>
    </xf>
    <xf numFmtId="164" fontId="27" fillId="4" borderId="24" xfId="0" applyFont="true" applyBorder="true" applyAlignment="true" applyProtection="true">
      <alignment horizontal="center" vertical="center" textRotation="0" wrapText="false" indent="0" shrinkToFit="false"/>
      <protection locked="true" hidden="true"/>
    </xf>
    <xf numFmtId="164" fontId="18" fillId="4" borderId="13" xfId="0" applyFont="true" applyBorder="true" applyAlignment="true" applyProtection="true">
      <alignment horizontal="left" vertical="center" textRotation="0" wrapText="false" indent="0" shrinkToFit="false"/>
      <protection locked="false" hidden="true"/>
    </xf>
    <xf numFmtId="168" fontId="18" fillId="4" borderId="13" xfId="0" applyFont="true" applyBorder="true" applyAlignment="true" applyProtection="true">
      <alignment horizontal="left" vertical="center" textRotation="0" wrapText="false" indent="0" shrinkToFit="false"/>
      <protection locked="false" hidden="true"/>
    </xf>
    <xf numFmtId="164" fontId="18" fillId="4" borderId="27" xfId="0" applyFont="true" applyBorder="true" applyAlignment="true" applyProtection="true">
      <alignment horizontal="left" vertical="center" textRotation="0" wrapText="false" indent="0" shrinkToFit="false"/>
      <protection locked="false" hidden="true"/>
    </xf>
    <xf numFmtId="168" fontId="24" fillId="4" borderId="24" xfId="0" applyFont="true" applyBorder="true" applyAlignment="true" applyProtection="true">
      <alignment horizontal="left" vertical="center" textRotation="0" wrapText="false" indent="0" shrinkToFit="false"/>
      <protection locked="true" hidden="true"/>
    </xf>
    <xf numFmtId="164" fontId="18" fillId="4" borderId="27" xfId="0" applyFont="true" applyBorder="true" applyAlignment="true" applyProtection="true">
      <alignment horizontal="center" vertical="center" textRotation="0" wrapText="false" indent="0" shrinkToFit="false"/>
      <protection locked="false" hidden="true"/>
    </xf>
    <xf numFmtId="164" fontId="18" fillId="4" borderId="28" xfId="0" applyFont="true" applyBorder="true" applyAlignment="true" applyProtection="true">
      <alignment horizontal="general" vertical="center" textRotation="0" wrapText="false" indent="0" shrinkToFit="false"/>
      <protection locked="false" hidden="true"/>
    </xf>
    <xf numFmtId="170" fontId="18" fillId="4" borderId="27" xfId="0" applyFont="true" applyBorder="true" applyAlignment="true" applyProtection="true">
      <alignment horizontal="center" vertical="center" textRotation="0" wrapText="false" indent="0" shrinkToFit="false"/>
      <protection locked="false" hidden="true"/>
    </xf>
    <xf numFmtId="170" fontId="18" fillId="4" borderId="28" xfId="0" applyFont="true" applyBorder="true" applyAlignment="true" applyProtection="true">
      <alignment horizontal="general" vertical="center" textRotation="0" wrapText="false" indent="0" shrinkToFit="false"/>
      <protection locked="false" hidden="true"/>
    </xf>
    <xf numFmtId="164" fontId="52" fillId="4" borderId="0" xfId="20" applyFont="true" applyBorder="true" applyAlignment="true" applyProtection="true">
      <alignment horizontal="general" vertical="center" textRotation="0" wrapText="false" indent="0" shrinkToFit="false"/>
      <protection locked="false" hidden="true"/>
    </xf>
    <xf numFmtId="164" fontId="53" fillId="4" borderId="13" xfId="21" applyFont="true" applyBorder="true" applyAlignment="true" applyProtection="true">
      <alignment horizontal="left" vertical="center" textRotation="0" wrapText="false" indent="0" shrinkToFit="false"/>
      <protection locked="false" hidden="true"/>
    </xf>
    <xf numFmtId="164" fontId="20" fillId="4" borderId="0" xfId="0" applyFont="true" applyBorder="false" applyAlignment="true" applyProtection="true">
      <alignment horizontal="center" vertical="center" textRotation="0" wrapText="false" indent="0" shrinkToFit="false"/>
      <protection locked="true" hidden="true"/>
    </xf>
    <xf numFmtId="164" fontId="24" fillId="4" borderId="0" xfId="0" applyFont="true" applyBorder="false" applyAlignment="true" applyProtection="true">
      <alignment horizontal="general" vertical="center" textRotation="0" wrapText="false" indent="0" shrinkToFit="false"/>
      <protection locked="true" hidden="true"/>
    </xf>
    <xf numFmtId="164" fontId="56" fillId="4" borderId="0" xfId="0" applyFont="true" applyBorder="false" applyAlignment="true" applyProtection="true">
      <alignment horizontal="left" vertical="center" textRotation="0" wrapText="false" indent="0" shrinkToFit="false"/>
      <protection locked="true" hidden="true"/>
    </xf>
    <xf numFmtId="164" fontId="24" fillId="4" borderId="0" xfId="0" applyFont="true" applyBorder="false" applyAlignment="true" applyProtection="true">
      <alignment horizontal="center" vertical="center" textRotation="0" wrapText="false" indent="0" shrinkToFit="false"/>
      <protection locked="true" hidden="true"/>
    </xf>
    <xf numFmtId="164" fontId="24" fillId="4" borderId="24" xfId="0" applyFont="true" applyBorder="true" applyAlignment="true" applyProtection="true">
      <alignment horizontal="center" vertical="center" textRotation="0" wrapText="false" indent="0" shrinkToFit="false"/>
      <protection locked="true" hidden="true"/>
    </xf>
    <xf numFmtId="164" fontId="20" fillId="4" borderId="27" xfId="0" applyFont="true" applyBorder="true" applyAlignment="true" applyProtection="true">
      <alignment horizontal="left" vertical="center" textRotation="0" wrapText="false" indent="0" shrinkToFit="false"/>
      <protection locked="false" hidden="false"/>
    </xf>
    <xf numFmtId="170" fontId="18" fillId="4" borderId="13" xfId="0" applyFont="true" applyBorder="true" applyAlignment="true" applyProtection="true">
      <alignment horizontal="left" vertical="center" textRotation="0" wrapText="false" indent="0" shrinkToFit="false"/>
      <protection locked="false" hidden="false"/>
    </xf>
    <xf numFmtId="164" fontId="5" fillId="4" borderId="28" xfId="0" applyFont="true" applyBorder="true" applyAlignment="true" applyProtection="true">
      <alignment horizontal="center" vertical="center" textRotation="0" wrapText="false" indent="0" shrinkToFit="false"/>
      <protection locked="true" hidden="true"/>
    </xf>
    <xf numFmtId="164" fontId="57" fillId="2" borderId="0" xfId="0" applyFont="true" applyBorder="false" applyAlignment="true" applyProtection="true">
      <alignment horizontal="general" vertical="center" textRotation="0" wrapText="false" indent="0" shrinkToFit="false"/>
      <protection locked="true" hidden="true"/>
    </xf>
    <xf numFmtId="164" fontId="46" fillId="4" borderId="12" xfId="0" applyFont="true" applyBorder="true" applyAlignment="true" applyProtection="true">
      <alignment horizontal="general" vertical="center" textRotation="0" wrapText="false" indent="0" shrinkToFit="false"/>
      <protection locked="true" hidden="true"/>
    </xf>
    <xf numFmtId="164" fontId="24" fillId="4" borderId="0" xfId="0" applyFont="true" applyBorder="true" applyAlignment="true" applyProtection="true">
      <alignment horizontal="left" vertical="center" textRotation="0" wrapText="true" indent="0" shrinkToFit="false"/>
      <protection locked="true" hidden="true"/>
    </xf>
    <xf numFmtId="164" fontId="46" fillId="4" borderId="24" xfId="0" applyFont="true" applyBorder="true" applyAlignment="true" applyProtection="true">
      <alignment horizontal="general" vertical="center" textRotation="0" wrapText="false" indent="0" shrinkToFit="false"/>
      <protection locked="true" hidden="true"/>
    </xf>
    <xf numFmtId="164" fontId="24" fillId="4" borderId="13" xfId="0" applyFont="true" applyBorder="true" applyAlignment="true" applyProtection="true">
      <alignment horizontal="center" vertical="center" textRotation="0" wrapText="true" indent="0" shrinkToFit="false"/>
      <protection locked="false" hidden="false"/>
    </xf>
    <xf numFmtId="164" fontId="58" fillId="4" borderId="13" xfId="0" applyFont="true" applyBorder="true" applyAlignment="true" applyProtection="true">
      <alignment horizontal="center" vertical="center" textRotation="0" wrapText="true" indent="0" shrinkToFit="false"/>
      <protection locked="false" hidden="false"/>
    </xf>
    <xf numFmtId="164" fontId="24" fillId="4" borderId="13" xfId="0" applyFont="true" applyBorder="true" applyAlignment="true" applyProtection="true">
      <alignment horizontal="left" vertical="center" textRotation="0" wrapText="true" indent="0" shrinkToFit="false"/>
      <protection locked="false" hidden="false"/>
    </xf>
    <xf numFmtId="164" fontId="18" fillId="4" borderId="29" xfId="0" applyFont="true" applyBorder="true" applyAlignment="true" applyProtection="true">
      <alignment horizontal="center" vertical="center" textRotation="0" wrapText="false" indent="0" shrinkToFit="false"/>
      <protection locked="false" hidden="false"/>
    </xf>
    <xf numFmtId="164" fontId="46" fillId="4" borderId="0" xfId="0" applyFont="true" applyBorder="false" applyAlignment="true" applyProtection="true">
      <alignment horizontal="general" vertical="center" textRotation="0" wrapText="false" indent="0" shrinkToFit="false"/>
      <protection locked="true" hidden="true"/>
    </xf>
    <xf numFmtId="164" fontId="59" fillId="4" borderId="0" xfId="0" applyFont="true" applyBorder="false" applyAlignment="true" applyProtection="true">
      <alignment horizontal="center" vertical="center" textRotation="0" wrapText="false" indent="0" shrinkToFit="false"/>
      <protection locked="true" hidden="true"/>
    </xf>
    <xf numFmtId="164" fontId="20" fillId="4" borderId="13" xfId="0" applyFont="true" applyBorder="true" applyAlignment="true" applyProtection="true">
      <alignment horizontal="center" vertical="center" textRotation="0" wrapText="false" indent="0" shrinkToFit="false"/>
      <protection locked="false" hidden="false"/>
    </xf>
    <xf numFmtId="164" fontId="20" fillId="4" borderId="0" xfId="0" applyFont="true" applyBorder="false" applyAlignment="true" applyProtection="true">
      <alignment horizontal="general" vertical="center" textRotation="0" wrapText="false" indent="0" shrinkToFit="false"/>
      <protection locked="true" hidden="true"/>
    </xf>
    <xf numFmtId="164" fontId="18" fillId="4" borderId="0" xfId="0" applyFont="true" applyBorder="false" applyAlignment="true" applyProtection="true">
      <alignment horizontal="center" vertical="center" textRotation="0" wrapText="false" indent="0" shrinkToFit="false"/>
      <protection locked="true" hidden="true"/>
    </xf>
    <xf numFmtId="164" fontId="56" fillId="4" borderId="0" xfId="0" applyFont="true" applyBorder="true" applyAlignment="true" applyProtection="true">
      <alignment horizontal="justify" vertical="center" textRotation="0" wrapText="true" indent="0" shrinkToFit="false"/>
      <protection locked="true" hidden="true"/>
    </xf>
    <xf numFmtId="164" fontId="37" fillId="2" borderId="0" xfId="0" applyFont="true" applyBorder="false" applyAlignment="true" applyProtection="true">
      <alignment horizontal="center" vertical="center" textRotation="0" wrapText="false" indent="0" shrinkToFit="false"/>
      <protection locked="true" hidden="true"/>
    </xf>
    <xf numFmtId="164" fontId="7" fillId="8" borderId="11" xfId="0" applyFont="true" applyBorder="true" applyAlignment="true" applyProtection="true">
      <alignment horizontal="left" vertical="center" textRotation="0" wrapText="true" indent="0" shrinkToFit="false"/>
      <protection locked="true" hidden="true"/>
    </xf>
    <xf numFmtId="164" fontId="32" fillId="4" borderId="11" xfId="0" applyFont="true" applyBorder="true" applyAlignment="true" applyProtection="true">
      <alignment horizontal="left" vertical="center" textRotation="0" wrapText="false" indent="0" shrinkToFit="false"/>
      <protection locked="true" hidden="true"/>
    </xf>
    <xf numFmtId="164" fontId="32" fillId="4" borderId="11" xfId="0" applyFont="true" applyBorder="true" applyAlignment="true" applyProtection="true">
      <alignment horizontal="center" vertical="center" textRotation="0" wrapText="false" indent="0" shrinkToFit="false"/>
      <protection locked="true" hidden="true"/>
    </xf>
    <xf numFmtId="164" fontId="60" fillId="4" borderId="11" xfId="0" applyFont="true" applyBorder="true" applyAlignment="true" applyProtection="true">
      <alignment horizontal="left" vertical="center" textRotation="0" wrapText="false" indent="0" shrinkToFit="false"/>
      <protection locked="false" hidden="false"/>
    </xf>
    <xf numFmtId="164" fontId="60" fillId="4" borderId="11" xfId="0" applyFont="true" applyBorder="true" applyAlignment="true" applyProtection="true">
      <alignment horizontal="center" vertical="center" textRotation="0" wrapText="false" indent="0" shrinkToFit="false"/>
      <protection locked="false" hidden="false"/>
    </xf>
    <xf numFmtId="164" fontId="60" fillId="4" borderId="11" xfId="0" applyFont="true" applyBorder="true" applyAlignment="true" applyProtection="true">
      <alignment horizontal="center" vertical="center" textRotation="0" wrapText="true" indent="0" shrinkToFit="false"/>
      <protection locked="false" hidden="false"/>
    </xf>
    <xf numFmtId="164" fontId="61" fillId="4" borderId="0" xfId="0" applyFont="true" applyBorder="false" applyAlignment="true" applyProtection="true">
      <alignment horizontal="left" vertical="center" textRotation="0" wrapText="false" indent="0" shrinkToFit="false"/>
      <protection locked="true" hidden="true"/>
    </xf>
    <xf numFmtId="164" fontId="61" fillId="4" borderId="0" xfId="0" applyFont="true" applyBorder="false" applyAlignment="true" applyProtection="true">
      <alignment horizontal="center" vertical="center" textRotation="0" wrapText="false" indent="0" shrinkToFit="false"/>
      <protection locked="true" hidden="true"/>
    </xf>
    <xf numFmtId="164" fontId="61" fillId="4" borderId="0" xfId="0" applyFont="true" applyBorder="false" applyAlignment="true" applyProtection="true">
      <alignment horizontal="center" vertical="center" textRotation="0" wrapText="true" indent="0" shrinkToFit="false"/>
      <protection locked="true" hidden="true"/>
    </xf>
    <xf numFmtId="164" fontId="19" fillId="4" borderId="0" xfId="0" applyFont="true" applyBorder="false" applyAlignment="true" applyProtection="true">
      <alignment horizontal="general" vertical="center" textRotation="0" wrapText="false" indent="0" shrinkToFit="false"/>
      <protection locked="true" hidden="true"/>
    </xf>
    <xf numFmtId="164" fontId="19" fillId="4" borderId="0" xfId="0" applyFont="true" applyBorder="false" applyAlignment="true" applyProtection="true">
      <alignment horizontal="general" vertical="center" textRotation="0" wrapText="true" indent="0" shrinkToFit="false"/>
      <protection locked="true" hidden="true"/>
    </xf>
    <xf numFmtId="164" fontId="19" fillId="4" borderId="24" xfId="0" applyFont="true" applyBorder="true" applyAlignment="true" applyProtection="true">
      <alignment horizontal="general" vertical="center" textRotation="0" wrapText="tru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false"/>
    </xf>
    <xf numFmtId="164" fontId="19" fillId="4" borderId="0" xfId="0" applyFont="true" applyBorder="true" applyAlignment="true" applyProtection="true">
      <alignment horizontal="center" vertical="center" textRotation="0" wrapText="true" indent="0" shrinkToFit="false"/>
      <protection locked="true" hidden="true"/>
    </xf>
    <xf numFmtId="164" fontId="20" fillId="4" borderId="0" xfId="0" applyFont="true" applyBorder="true" applyAlignment="true" applyProtection="true">
      <alignment horizontal="center" vertical="center" textRotation="0" wrapText="false" indent="0" shrinkToFit="false"/>
      <protection locked="false" hidden="false"/>
    </xf>
    <xf numFmtId="164" fontId="46" fillId="4" borderId="13" xfId="0" applyFont="true" applyBorder="true" applyAlignment="true" applyProtection="true">
      <alignment horizontal="center" vertical="center" textRotation="0" wrapText="false" indent="0" shrinkToFit="false"/>
      <protection locked="false" hidden="false"/>
    </xf>
    <xf numFmtId="164" fontId="19" fillId="4" borderId="11" xfId="0" applyFont="true" applyBorder="true" applyAlignment="true" applyProtection="true">
      <alignment horizontal="general" vertical="center" textRotation="0" wrapText="false" indent="0" shrinkToFit="false"/>
      <protection locked="true" hidden="true"/>
    </xf>
    <xf numFmtId="164" fontId="7" fillId="4" borderId="0" xfId="0" applyFont="true" applyBorder="false" applyAlignment="true" applyProtection="true">
      <alignment horizontal="general" vertical="center" textRotation="0" wrapText="false" indent="0" shrinkToFit="false"/>
      <protection locked="true" hidden="true"/>
    </xf>
    <xf numFmtId="164" fontId="18" fillId="4" borderId="13" xfId="0" applyFont="true" applyBorder="true" applyAlignment="true" applyProtection="true">
      <alignment horizontal="center" vertical="center" textRotation="0" wrapText="false" indent="0" shrinkToFit="false"/>
      <protection locked="false" hidden="false"/>
    </xf>
    <xf numFmtId="164" fontId="18" fillId="4" borderId="0" xfId="0" applyFont="true" applyBorder="true" applyAlignment="true" applyProtection="true">
      <alignment horizontal="center" vertical="center" textRotation="0" wrapText="false" indent="0" shrinkToFit="false"/>
      <protection locked="false" hidden="false"/>
    </xf>
    <xf numFmtId="164" fontId="7" fillId="4" borderId="0" xfId="0" applyFont="true" applyBorder="false" applyAlignment="true" applyProtection="true">
      <alignment horizontal="general" vertical="center" textRotation="0" wrapText="false" indent="0" shrinkToFit="false"/>
      <protection locked="false" hidden="true"/>
    </xf>
    <xf numFmtId="164" fontId="20" fillId="4" borderId="13" xfId="0" applyFont="true" applyBorder="true" applyAlignment="true" applyProtection="true">
      <alignment horizontal="left" vertical="center" textRotation="0" wrapText="false" indent="0" shrinkToFit="false"/>
      <protection locked="false" hidden="false"/>
    </xf>
    <xf numFmtId="164" fontId="5" fillId="4" borderId="11" xfId="0" applyFont="true" applyBorder="true" applyAlignment="true" applyProtection="true">
      <alignment horizontal="center" vertical="center" textRotation="0" wrapText="false" indent="0" shrinkToFit="false"/>
      <protection locked="true" hidden="true"/>
    </xf>
    <xf numFmtId="164" fontId="20" fillId="4" borderId="11" xfId="0" applyFont="true" applyBorder="true" applyAlignment="true" applyProtection="true">
      <alignment horizontal="center" vertical="center" textRotation="0" wrapText="false" indent="0" shrinkToFit="false"/>
      <protection locked="false" hidden="false"/>
    </xf>
    <xf numFmtId="164" fontId="24" fillId="2" borderId="11" xfId="0" applyFont="true" applyBorder="true" applyAlignment="true" applyProtection="true">
      <alignment horizontal="center" vertical="center" textRotation="0" wrapText="true" indent="0" shrinkToFit="false"/>
      <protection locked="false" hidden="false"/>
    </xf>
    <xf numFmtId="164" fontId="5" fillId="4" borderId="30" xfId="0" applyFont="true" applyBorder="true" applyAlignment="true" applyProtection="true">
      <alignment horizontal="center" vertical="center" textRotation="0" wrapText="false" indent="0" shrinkToFit="false"/>
      <protection locked="true" hidden="true"/>
    </xf>
    <xf numFmtId="164" fontId="20" fillId="4" borderId="31" xfId="0" applyFont="true" applyBorder="true" applyAlignment="true" applyProtection="true">
      <alignment horizontal="center" vertical="center" textRotation="0" wrapText="false" indent="0" shrinkToFit="false"/>
      <protection locked="false" hidden="false"/>
    </xf>
    <xf numFmtId="164" fontId="19" fillId="4" borderId="0" xfId="0" applyFont="true" applyBorder="true" applyAlignment="true" applyProtection="true">
      <alignment horizontal="center" vertical="center" textRotation="0" wrapText="false" indent="0" shrinkToFit="false"/>
      <protection locked="true" hidden="true"/>
    </xf>
    <xf numFmtId="164" fontId="24" fillId="4" borderId="0" xfId="0" applyFont="true" applyBorder="true" applyAlignment="true" applyProtection="true">
      <alignment horizontal="center" vertical="center" textRotation="0" wrapText="false" indent="0" shrinkToFit="false"/>
      <protection locked="true" hidden="true"/>
    </xf>
    <xf numFmtId="164" fontId="46" fillId="4" borderId="0" xfId="0" applyFont="true" applyBorder="false" applyAlignment="true" applyProtection="true">
      <alignment horizontal="left" vertical="center" textRotation="0" wrapText="false" indent="0" shrinkToFit="false"/>
      <protection locked="true" hidden="true"/>
    </xf>
    <xf numFmtId="164" fontId="29" fillId="4" borderId="0" xfId="0" applyFont="true" applyBorder="false" applyAlignment="true" applyProtection="true">
      <alignment horizontal="general" vertical="center" textRotation="0" wrapText="false" indent="0" shrinkToFit="false"/>
      <protection locked="true" hidden="true"/>
    </xf>
    <xf numFmtId="164" fontId="62" fillId="2" borderId="0" xfId="0" applyFont="true" applyBorder="false" applyAlignment="true" applyProtection="true">
      <alignment horizontal="general" vertical="center" textRotation="0" wrapText="false" indent="0" shrinkToFit="false"/>
      <protection locked="true" hidden="true"/>
    </xf>
    <xf numFmtId="164" fontId="5" fillId="4" borderId="24" xfId="0" applyFont="true" applyBorder="true" applyAlignment="true" applyProtection="true">
      <alignment horizontal="left" vertical="center" textRotation="0" wrapText="false" indent="0" shrinkToFit="false"/>
      <protection locked="true" hidden="true"/>
    </xf>
    <xf numFmtId="164" fontId="18" fillId="4" borderId="11" xfId="0" applyFont="true" applyBorder="true" applyAlignment="true" applyProtection="true">
      <alignment horizontal="center" vertical="center" textRotation="0" wrapText="false" indent="0" shrinkToFit="false"/>
      <protection locked="false" hidden="true"/>
    </xf>
    <xf numFmtId="164" fontId="25" fillId="4" borderId="0" xfId="0" applyFont="true" applyBorder="false" applyAlignment="true" applyProtection="true">
      <alignment horizontal="general" vertical="center" textRotation="0" wrapText="false" indent="0" shrinkToFit="false"/>
      <protection locked="true" hidden="true"/>
    </xf>
    <xf numFmtId="164" fontId="25" fillId="4" borderId="11" xfId="0" applyFont="true" applyBorder="true" applyAlignment="true" applyProtection="true">
      <alignment horizontal="center" vertical="center" textRotation="0" wrapText="false" indent="0" shrinkToFit="false"/>
      <protection locked="true" hidden="true"/>
    </xf>
    <xf numFmtId="164" fontId="5" fillId="4" borderId="11" xfId="0" applyFont="true" applyBorder="true" applyAlignment="true" applyProtection="true">
      <alignment horizontal="justify" vertical="center" textRotation="0" wrapText="false" indent="0" shrinkToFit="false"/>
      <protection locked="false" hidden="false"/>
    </xf>
    <xf numFmtId="164" fontId="46" fillId="4" borderId="0" xfId="0" applyFont="true" applyBorder="false" applyAlignment="true" applyProtection="true">
      <alignment horizontal="center" vertical="center" textRotation="0" wrapText="false" indent="0" shrinkToFit="false"/>
      <protection locked="true" hidden="true"/>
    </xf>
    <xf numFmtId="164" fontId="24" fillId="4" borderId="13" xfId="0" applyFont="true" applyBorder="true" applyAlignment="true" applyProtection="true">
      <alignment horizontal="center" vertical="center" textRotation="0" wrapText="false" indent="0" shrinkToFit="false"/>
      <protection locked="false" hidden="false"/>
    </xf>
    <xf numFmtId="164" fontId="62" fillId="4" borderId="0" xfId="0" applyFont="true" applyBorder="true" applyAlignment="true" applyProtection="true">
      <alignment horizontal="center" vertical="center" textRotation="0" wrapText="true" indent="0" shrinkToFit="false"/>
      <protection locked="true" hidden="true"/>
    </xf>
    <xf numFmtId="164" fontId="24" fillId="4" borderId="0" xfId="0" applyFont="true" applyBorder="true" applyAlignment="true" applyProtection="true">
      <alignment horizontal="center" vertical="bottom" textRotation="0" wrapText="false" indent="0" shrinkToFit="false"/>
      <protection locked="false" hidden="true"/>
    </xf>
    <xf numFmtId="164" fontId="46" fillId="4" borderId="0" xfId="0" applyFont="true" applyBorder="false" applyAlignment="true" applyProtection="true">
      <alignment horizontal="center" vertical="center" textRotation="0" wrapText="false" indent="0" shrinkToFit="false"/>
      <protection locked="false" hidden="true"/>
    </xf>
    <xf numFmtId="164" fontId="46" fillId="4" borderId="13" xfId="0" applyFont="true" applyBorder="true" applyAlignment="true" applyProtection="true">
      <alignment horizontal="center" vertical="center" textRotation="0" wrapText="false" indent="0" shrinkToFit="false"/>
      <protection locked="false" hidden="true"/>
    </xf>
    <xf numFmtId="164" fontId="46" fillId="4" borderId="32" xfId="0" applyFont="true" applyBorder="true" applyAlignment="true" applyProtection="true">
      <alignment horizontal="general" vertical="center" textRotation="0" wrapText="false" indent="0" shrinkToFit="false"/>
      <protection locked="true" hidden="true"/>
    </xf>
    <xf numFmtId="164" fontId="24" fillId="4" borderId="13" xfId="0" applyFont="true" applyBorder="true" applyAlignment="true" applyProtection="true">
      <alignment horizontal="center" vertical="center" textRotation="0" wrapText="false" indent="0" shrinkToFit="false"/>
      <protection locked="true" hidden="true"/>
    </xf>
    <xf numFmtId="164" fontId="46" fillId="4" borderId="13" xfId="0" applyFont="true" applyBorder="true" applyAlignment="true" applyProtection="true">
      <alignment horizontal="center" vertical="center" textRotation="0" wrapText="false" indent="0" shrinkToFit="false"/>
      <protection locked="true" hidden="true"/>
    </xf>
    <xf numFmtId="164" fontId="24" fillId="4" borderId="27" xfId="0" applyFont="true" applyBorder="true" applyAlignment="true" applyProtection="true">
      <alignment horizontal="center" vertical="center" textRotation="0" wrapText="false" indent="0" shrinkToFit="false"/>
      <protection locked="true" hidden="true"/>
    </xf>
    <xf numFmtId="164" fontId="46" fillId="4" borderId="33" xfId="0" applyFont="true" applyBorder="true" applyAlignment="true" applyProtection="true">
      <alignment horizontal="general" vertical="center" textRotation="0" wrapText="false" indent="0" shrinkToFit="false"/>
      <protection locked="true" hidden="true"/>
    </xf>
    <xf numFmtId="164" fontId="63" fillId="2" borderId="0" xfId="0" applyFont="true" applyBorder="false" applyAlignment="true" applyProtection="true">
      <alignment horizontal="general" vertical="center" textRotation="0" wrapText="false" indent="0" shrinkToFit="false"/>
      <protection locked="true" hidden="true"/>
    </xf>
    <xf numFmtId="164" fontId="64" fillId="2" borderId="0" xfId="0" applyFont="true" applyBorder="false" applyAlignment="true" applyProtection="true">
      <alignment horizontal="general" vertical="center" textRotation="0" wrapText="false" indent="0" shrinkToFit="false"/>
      <protection locked="true" hidden="true"/>
    </xf>
    <xf numFmtId="164" fontId="65" fillId="2" borderId="0" xfId="0" applyFont="true" applyBorder="false" applyAlignment="true" applyProtection="true">
      <alignment horizontal="center" vertical="center" textRotation="0" wrapText="true" indent="0" shrinkToFit="false"/>
      <protection locked="true" hidden="true"/>
    </xf>
    <xf numFmtId="164" fontId="66" fillId="2" borderId="0" xfId="0" applyFont="true" applyBorder="false" applyAlignment="true" applyProtection="true">
      <alignment horizontal="general" vertical="center" textRotation="0" wrapText="false" indent="0" shrinkToFit="false"/>
      <protection locked="true" hidden="true"/>
    </xf>
    <xf numFmtId="164" fontId="67" fillId="2" borderId="0" xfId="0" applyFont="true" applyBorder="false" applyAlignment="true" applyProtection="true">
      <alignment horizontal="general" vertical="center" textRotation="0" wrapText="false" indent="0" shrinkToFit="false"/>
      <protection locked="true" hidden="true"/>
    </xf>
    <xf numFmtId="164" fontId="68" fillId="2" borderId="0" xfId="0" applyFont="true" applyBorder="false" applyAlignment="true" applyProtection="true">
      <alignment horizontal="center" vertical="center" textRotation="0" wrapText="true" indent="0" shrinkToFit="false"/>
      <protection locked="true" hidden="true"/>
    </xf>
    <xf numFmtId="164" fontId="57" fillId="2" borderId="0" xfId="0" applyFont="true" applyBorder="false" applyAlignment="true" applyProtection="true">
      <alignment horizontal="left" vertical="center" textRotation="0" wrapText="false" indent="0" shrinkToFit="false"/>
      <protection locked="true" hidden="true"/>
    </xf>
    <xf numFmtId="164" fontId="25" fillId="6" borderId="34" xfId="0" applyFont="true" applyBorder="true" applyAlignment="true" applyProtection="true">
      <alignment horizontal="left" vertical="center" textRotation="0" wrapText="false" indent="0" shrinkToFit="false"/>
      <protection locked="true" hidden="true"/>
    </xf>
    <xf numFmtId="164" fontId="59" fillId="4" borderId="2" xfId="0" applyFont="true" applyBorder="true" applyAlignment="true" applyProtection="true">
      <alignment horizontal="center" vertical="center" textRotation="0" wrapText="false" indent="0" shrinkToFit="false"/>
      <protection locked="true" hidden="true"/>
    </xf>
    <xf numFmtId="168" fontId="25" fillId="4" borderId="13" xfId="0" applyFont="true" applyBorder="true" applyAlignment="true" applyProtection="true">
      <alignment horizontal="left" vertical="center" textRotation="0" wrapText="false" indent="0" shrinkToFit="false"/>
      <protection locked="false" hidden="true"/>
    </xf>
    <xf numFmtId="164" fontId="59" fillId="4" borderId="0" xfId="0" applyFont="true" applyBorder="true" applyAlignment="true" applyProtection="true">
      <alignment horizontal="center" vertical="center" textRotation="0" wrapText="false" indent="0" shrinkToFit="false"/>
      <protection locked="true" hidden="true"/>
    </xf>
    <xf numFmtId="164" fontId="59" fillId="4" borderId="3" xfId="0" applyFont="true" applyBorder="true" applyAlignment="true" applyProtection="true">
      <alignment horizontal="center" vertical="center" textRotation="0" wrapText="false" indent="0" shrinkToFit="false"/>
      <protection locked="true" hidden="true"/>
    </xf>
    <xf numFmtId="164" fontId="59" fillId="4" borderId="0" xfId="0" applyFont="true" applyBorder="true" applyAlignment="true" applyProtection="true">
      <alignment horizontal="center" vertical="center" textRotation="0" wrapText="true" indent="0" shrinkToFit="false"/>
      <protection locked="false" hidden="false"/>
    </xf>
    <xf numFmtId="168" fontId="25" fillId="4" borderId="0" xfId="0" applyFont="true" applyBorder="true" applyAlignment="true" applyProtection="true">
      <alignment horizontal="left" vertical="center" textRotation="0" wrapText="false" indent="0" shrinkToFit="false"/>
      <protection locked="false" hidden="true"/>
    </xf>
    <xf numFmtId="164" fontId="59" fillId="4" borderId="2" xfId="0" applyFont="true" applyBorder="true" applyAlignment="true" applyProtection="true">
      <alignment horizontal="general" vertical="center" textRotation="0" wrapText="false" indent="0" shrinkToFit="false"/>
      <protection locked="true" hidden="true"/>
    </xf>
    <xf numFmtId="164" fontId="24" fillId="4" borderId="0" xfId="0" applyFont="true" applyBorder="true" applyAlignment="true" applyProtection="true">
      <alignment horizontal="general" vertical="center" textRotation="0" wrapText="false" indent="0" shrinkToFit="false"/>
      <protection locked="true" hidden="true"/>
    </xf>
    <xf numFmtId="164" fontId="25" fillId="4" borderId="0" xfId="0" applyFont="true" applyBorder="true" applyAlignment="true" applyProtection="true">
      <alignment horizontal="center" vertical="center" textRotation="0" wrapText="false" indent="0" shrinkToFit="false"/>
      <protection locked="false" hidden="true"/>
    </xf>
    <xf numFmtId="166" fontId="24" fillId="4" borderId="0" xfId="0" applyFont="true" applyBorder="true" applyAlignment="true" applyProtection="true">
      <alignment horizontal="left" vertical="center" textRotation="0" wrapText="false" indent="0" shrinkToFit="false"/>
      <protection locked="true" hidden="true"/>
    </xf>
    <xf numFmtId="164" fontId="24" fillId="4" borderId="3" xfId="0" applyFont="true" applyBorder="true" applyAlignment="true" applyProtection="true">
      <alignment horizontal="center" vertical="center" textRotation="0" wrapText="false" indent="0" shrinkToFit="false"/>
      <protection locked="true" hidden="true"/>
    </xf>
    <xf numFmtId="164" fontId="25" fillId="6" borderId="35" xfId="0" applyFont="true" applyBorder="true" applyAlignment="true" applyProtection="true">
      <alignment horizontal="left" vertical="center" textRotation="0" wrapText="false" indent="0" shrinkToFit="false"/>
      <protection locked="true" hidden="true"/>
    </xf>
    <xf numFmtId="164" fontId="48" fillId="0" borderId="2" xfId="0" applyFont="true" applyBorder="true" applyAlignment="true" applyProtection="true">
      <alignment horizontal="general" vertical="center" textRotation="0" wrapText="false" indent="0" shrinkToFit="false"/>
      <protection locked="true" hidden="false"/>
    </xf>
    <xf numFmtId="164" fontId="25" fillId="4" borderId="0" xfId="0" applyFont="true" applyBorder="true" applyAlignment="true" applyProtection="true">
      <alignment horizontal="left" vertical="center" textRotation="0" wrapText="false" indent="0" shrinkToFit="false"/>
      <protection locked="true" hidden="true"/>
    </xf>
    <xf numFmtId="164" fontId="25" fillId="4" borderId="0" xfId="0" applyFont="true" applyBorder="true" applyAlignment="true" applyProtection="true">
      <alignment horizontal="center" vertical="center" textRotation="0" wrapText="false" indent="0" shrinkToFit="false"/>
      <protection locked="true" hidden="true"/>
    </xf>
    <xf numFmtId="164" fontId="25" fillId="4" borderId="3" xfId="0" applyFont="true" applyBorder="true" applyAlignment="true" applyProtection="true">
      <alignment horizontal="center" vertical="center" textRotation="0" wrapText="false" indent="0" shrinkToFit="false"/>
      <protection locked="true" hidden="true"/>
    </xf>
    <xf numFmtId="164" fontId="48" fillId="4" borderId="2" xfId="0" applyFont="true" applyBorder="true" applyAlignment="true" applyProtection="true">
      <alignment horizontal="left" vertical="bottom" textRotation="0" wrapText="false" indent="0" shrinkToFit="false"/>
      <protection locked="true" hidden="false"/>
    </xf>
    <xf numFmtId="164" fontId="48" fillId="4" borderId="2" xfId="0" applyFont="true" applyBorder="true" applyAlignment="true" applyProtection="true">
      <alignment horizontal="left" vertical="center" textRotation="0" wrapText="false" indent="0" shrinkToFit="false"/>
      <protection locked="true" hidden="false"/>
    </xf>
    <xf numFmtId="164" fontId="24" fillId="4" borderId="2" xfId="0" applyFont="true" applyBorder="true" applyAlignment="true" applyProtection="true">
      <alignment horizontal="center" vertical="center" textRotation="0" wrapText="false" indent="0" shrinkToFit="false"/>
      <protection locked="false" hidden="true"/>
    </xf>
    <xf numFmtId="164" fontId="24" fillId="4" borderId="0" xfId="0" applyFont="true" applyBorder="true" applyAlignment="true" applyProtection="true">
      <alignment horizontal="center" vertical="center" textRotation="0" wrapText="false" indent="0" shrinkToFit="false"/>
      <protection locked="false" hidden="true"/>
    </xf>
    <xf numFmtId="164" fontId="24" fillId="4" borderId="36" xfId="0" applyFont="true" applyBorder="true" applyAlignment="true" applyProtection="true">
      <alignment horizontal="center" vertical="center" textRotation="0" wrapText="false" indent="0" shrinkToFit="false"/>
      <protection locked="false" hidden="true"/>
    </xf>
    <xf numFmtId="164" fontId="24" fillId="4" borderId="2" xfId="0" applyFont="true" applyBorder="true" applyAlignment="true" applyProtection="true">
      <alignment horizontal="left" vertical="center" textRotation="0" wrapText="false" indent="0" shrinkToFit="false"/>
      <protection locked="true" hidden="true"/>
    </xf>
    <xf numFmtId="164" fontId="24" fillId="4" borderId="37" xfId="0" applyFont="true" applyBorder="true" applyAlignment="true" applyProtection="true">
      <alignment horizontal="center" vertical="center" textRotation="0" wrapText="false" indent="0" shrinkToFit="false"/>
      <protection locked="true" hidden="true"/>
    </xf>
    <xf numFmtId="164" fontId="0" fillId="0" borderId="0" xfId="0" applyFont="false" applyBorder="false" applyAlignment="true" applyProtection="true">
      <alignment horizontal="general" vertical="bottom" textRotation="0" wrapText="true" indent="0" shrinkToFit="false"/>
      <protection locked="true" hidden="false"/>
    </xf>
    <xf numFmtId="164" fontId="24" fillId="4" borderId="2" xfId="0" applyFont="true" applyBorder="true" applyAlignment="true" applyProtection="true">
      <alignment horizontal="center" vertical="center" textRotation="0" wrapText="false" indent="0" shrinkToFit="false"/>
      <protection locked="true" hidden="true"/>
    </xf>
    <xf numFmtId="164" fontId="25" fillId="4" borderId="21" xfId="0" applyFont="true" applyBorder="true" applyAlignment="true" applyProtection="true">
      <alignment horizontal="center" vertical="center" textRotation="0" wrapText="true" indent="0" shrinkToFit="false"/>
      <protection locked="true" hidden="true"/>
    </xf>
    <xf numFmtId="164" fontId="24" fillId="2" borderId="0" xfId="0" applyFont="true" applyBorder="false" applyAlignment="true" applyProtection="true">
      <alignment horizontal="general" vertical="center" textRotation="0" wrapText="true" indent="0" shrinkToFit="false"/>
      <protection locked="true" hidden="tru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right" vertical="center" textRotation="0" wrapText="false" indent="0" shrinkToFit="false"/>
      <protection locked="true" hidden="false"/>
    </xf>
    <xf numFmtId="164" fontId="74" fillId="0" borderId="0" xfId="0" applyFont="true" applyBorder="false" applyAlignment="true" applyProtection="true">
      <alignment horizontal="general" vertical="bottom" textRotation="0" wrapText="false" indent="0" shrinkToFit="false"/>
      <protection locked="true" hidden="false"/>
    </xf>
    <xf numFmtId="164" fontId="75" fillId="9" borderId="11" xfId="0" applyFont="true" applyBorder="true" applyAlignment="true" applyProtection="true">
      <alignment horizontal="center" vertical="center" textRotation="0" wrapText="true" indent="0" shrinkToFit="false"/>
      <protection locked="true" hidden="true"/>
    </xf>
    <xf numFmtId="164" fontId="75" fillId="9" borderId="11" xfId="0" applyFont="true" applyBorder="true" applyAlignment="true" applyProtection="true">
      <alignment horizontal="center" vertical="center" textRotation="0" wrapText="false" indent="0" shrinkToFit="false"/>
      <protection locked="true" hidden="true"/>
    </xf>
    <xf numFmtId="164" fontId="75" fillId="9" borderId="11" xfId="0" applyFont="true" applyBorder="true" applyAlignment="true" applyProtection="true">
      <alignment horizontal="general" vertical="center" textRotation="0" wrapText="true" indent="0" shrinkToFit="false"/>
      <protection locked="true" hidden="true"/>
    </xf>
    <xf numFmtId="164" fontId="0" fillId="10" borderId="11" xfId="0" applyFont="false" applyBorder="true" applyAlignment="true" applyProtection="true">
      <alignment horizontal="center" vertical="center" textRotation="0" wrapText="false" indent="0" shrinkToFit="false"/>
      <protection locked="true" hidden="false"/>
    </xf>
    <xf numFmtId="164" fontId="5" fillId="10" borderId="11" xfId="0" applyFont="true" applyBorder="true" applyAlignment="true" applyProtection="true">
      <alignment horizontal="center" vertical="center" textRotation="0" wrapText="true" indent="0" shrinkToFit="false"/>
      <protection locked="true" hidden="true"/>
    </xf>
    <xf numFmtId="164" fontId="74" fillId="10" borderId="11" xfId="0" applyFont="true" applyBorder="true" applyAlignment="true" applyProtection="true">
      <alignment horizontal="left" vertical="center" textRotation="0" wrapText="true" indent="0" shrinkToFit="false"/>
      <protection locked="true" hidden="true"/>
    </xf>
    <xf numFmtId="164" fontId="74" fillId="10" borderId="11" xfId="0" applyFont="true" applyBorder="true" applyAlignment="true" applyProtection="true">
      <alignment horizontal="center" vertical="center" textRotation="0" wrapText="true" indent="0" shrinkToFit="false"/>
      <protection locked="true" hidden="true"/>
    </xf>
    <xf numFmtId="171" fontId="5" fillId="10" borderId="11" xfId="0" applyFont="true" applyBorder="true" applyAlignment="true" applyProtection="true">
      <alignment horizontal="center" vertical="center" textRotation="0" wrapText="true" indent="0" shrinkToFit="false"/>
      <protection locked="true" hidden="true"/>
    </xf>
    <xf numFmtId="164" fontId="0" fillId="0" borderId="12" xfId="0" applyFont="fals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left" vertical="center" textRotation="0" wrapText="false" indent="0" shrinkToFit="false"/>
      <protection locked="true" hidden="false"/>
    </xf>
    <xf numFmtId="164" fontId="0" fillId="0" borderId="11" xfId="0" applyFont="false" applyBorder="true" applyAlignment="true" applyProtection="true">
      <alignment horizontal="center" vertical="center" textRotation="0" wrapText="false" indent="0" shrinkToFit="false"/>
      <protection locked="true" hidden="false"/>
    </xf>
    <xf numFmtId="164" fontId="5" fillId="0" borderId="11" xfId="0" applyFont="true" applyBorder="true" applyAlignment="true" applyProtection="true">
      <alignment horizontal="center" vertical="center" textRotation="0" wrapText="true" indent="0" shrinkToFit="false"/>
      <protection locked="true" hidden="true"/>
    </xf>
    <xf numFmtId="164" fontId="74" fillId="0" borderId="11" xfId="0" applyFont="true" applyBorder="true" applyAlignment="true" applyProtection="true">
      <alignment horizontal="left" vertical="center" textRotation="0" wrapText="true" indent="0" shrinkToFit="false"/>
      <protection locked="true" hidden="true"/>
    </xf>
    <xf numFmtId="164" fontId="74" fillId="0" borderId="11" xfId="0" applyFont="true" applyBorder="true" applyAlignment="true" applyProtection="true">
      <alignment horizontal="center" vertical="center" textRotation="0" wrapText="true" indent="0" shrinkToFit="false"/>
      <protection locked="true" hidden="true"/>
    </xf>
    <xf numFmtId="171" fontId="5" fillId="0" borderId="11" xfId="0" applyFont="true" applyBorder="true" applyAlignment="true" applyProtection="true">
      <alignment horizontal="center" vertical="center" textRotation="0" wrapText="tru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0" fillId="0" borderId="0" xfId="0" applyFont="false" applyBorder="false" applyAlignment="true" applyProtection="true">
      <alignment horizontal="general" vertical="center" textRotation="0" wrapText="true" indent="0" shrinkToFit="false"/>
      <protection locked="true" hidden="true"/>
    </xf>
    <xf numFmtId="164" fontId="9" fillId="0" borderId="11" xfId="0" applyFont="true" applyBorder="true" applyAlignment="true" applyProtection="true">
      <alignment horizontal="center" vertical="center" textRotation="0" wrapText="true" indent="0" shrinkToFit="false"/>
      <protection locked="true" hidden="true"/>
    </xf>
    <xf numFmtId="164" fontId="0" fillId="0" borderId="0" xfId="0" applyFont="false" applyBorder="false" applyAlignment="true" applyProtection="true">
      <alignment horizontal="center" vertical="center" textRotation="0" wrapText="true" indent="0" shrinkToFit="false"/>
      <protection locked="true" hidden="true"/>
    </xf>
    <xf numFmtId="164" fontId="0" fillId="0" borderId="29" xfId="0" applyFont="true" applyBorder="true" applyAlignment="true" applyProtection="true">
      <alignment horizontal="center" vertical="center" textRotation="0" wrapText="true" indent="0" shrinkToFit="false"/>
      <protection locked="true" hidden="true"/>
    </xf>
    <xf numFmtId="164" fontId="9" fillId="0" borderId="11" xfId="0" applyFont="true" applyBorder="true" applyAlignment="true" applyProtection="true">
      <alignment horizontal="center" vertical="center" textRotation="90" wrapText="false" indent="0" shrinkToFit="false"/>
      <protection locked="true" hidden="true"/>
    </xf>
    <xf numFmtId="164" fontId="0" fillId="0" borderId="11" xfId="0" applyFont="true" applyBorder="true" applyAlignment="true" applyProtection="true">
      <alignment horizontal="center" vertical="center" textRotation="0" wrapText="true" indent="0" shrinkToFit="false"/>
      <protection locked="true" hidden="true"/>
    </xf>
    <xf numFmtId="164" fontId="9" fillId="0" borderId="0" xfId="0" applyFont="true" applyBorder="false" applyAlignment="true" applyProtection="true">
      <alignment horizontal="center" vertical="center" textRotation="90" wrapText="false" indent="0" shrinkToFit="false"/>
      <protection locked="true" hidden="true"/>
    </xf>
    <xf numFmtId="164" fontId="76" fillId="9" borderId="11" xfId="0" applyFont="true" applyBorder="true" applyAlignment="true" applyProtection="true">
      <alignment horizontal="center" vertical="center" textRotation="0" wrapText="true" indent="0" shrinkToFit="false"/>
      <protection locked="true" hidden="true"/>
    </xf>
    <xf numFmtId="164" fontId="77" fillId="9" borderId="11" xfId="0" applyFont="true" applyBorder="true" applyAlignment="true" applyProtection="true">
      <alignment horizontal="center" vertical="center" textRotation="0" wrapText="true" indent="0" shrinkToFit="false"/>
      <protection locked="true" hidden="true"/>
    </xf>
    <xf numFmtId="164" fontId="77" fillId="9" borderId="30" xfId="0" applyFont="true" applyBorder="true" applyAlignment="true" applyProtection="true">
      <alignment horizontal="center" vertical="center" textRotation="0" wrapText="true" indent="0" shrinkToFit="false"/>
      <protection locked="true" hidden="true"/>
    </xf>
    <xf numFmtId="164" fontId="80" fillId="9" borderId="11" xfId="0" applyFont="true" applyBorder="true" applyAlignment="true" applyProtection="true">
      <alignment horizontal="center" vertical="center" textRotation="0" wrapText="false" indent="0" shrinkToFit="false"/>
      <protection locked="true" hidden="true"/>
    </xf>
    <xf numFmtId="164" fontId="81" fillId="9" borderId="27" xfId="0" applyFont="true" applyBorder="true" applyAlignment="true" applyProtection="true">
      <alignment horizontal="center" vertical="center" textRotation="0" wrapText="false" indent="0" shrinkToFit="false"/>
      <protection locked="true" hidden="true"/>
    </xf>
    <xf numFmtId="164" fontId="81" fillId="9" borderId="11" xfId="0" applyFont="true" applyBorder="true" applyAlignment="true" applyProtection="true">
      <alignment horizontal="center" vertical="center" textRotation="0" wrapText="false" indent="0" shrinkToFit="false"/>
      <protection locked="true" hidden="true"/>
    </xf>
    <xf numFmtId="164" fontId="76" fillId="9" borderId="30" xfId="0" applyFont="true" applyBorder="true" applyAlignment="true" applyProtection="true">
      <alignment horizontal="center" vertical="center" textRotation="0" wrapText="true" indent="0" shrinkToFit="false"/>
      <protection locked="true" hidden="true"/>
    </xf>
    <xf numFmtId="164" fontId="0" fillId="0" borderId="0" xfId="0" applyFont="false" applyBorder="false" applyAlignment="true" applyProtection="true">
      <alignment horizontal="center" vertical="center" textRotation="0" wrapText="false" indent="0" shrinkToFit="false"/>
      <protection locked="true" hidden="true"/>
    </xf>
    <xf numFmtId="164" fontId="77" fillId="9" borderId="11" xfId="0" applyFont="true" applyBorder="true" applyAlignment="true" applyProtection="true">
      <alignment horizontal="center" vertical="center" textRotation="0" wrapText="false" indent="0" shrinkToFit="false"/>
      <protection locked="true" hidden="true"/>
    </xf>
    <xf numFmtId="164" fontId="83" fillId="9" borderId="11" xfId="0" applyFont="true" applyBorder="true" applyAlignment="true" applyProtection="true">
      <alignment horizontal="center" vertical="center" textRotation="0" wrapText="true" indent="0" shrinkToFit="false"/>
      <protection locked="true" hidden="true"/>
    </xf>
    <xf numFmtId="164" fontId="84" fillId="7" borderId="11" xfId="0" applyFont="true" applyBorder="true" applyAlignment="true" applyProtection="true">
      <alignment horizontal="center" vertical="center" textRotation="0" wrapText="true" indent="0" shrinkToFit="false"/>
      <protection locked="true" hidden="true"/>
    </xf>
    <xf numFmtId="164" fontId="85" fillId="7" borderId="11" xfId="0" applyFont="true" applyBorder="true" applyAlignment="true" applyProtection="true">
      <alignment horizontal="center" vertical="center" textRotation="0" wrapText="true" indent="0" shrinkToFit="false"/>
      <protection locked="true" hidden="true"/>
    </xf>
    <xf numFmtId="164" fontId="85" fillId="7" borderId="32" xfId="0" applyFont="true" applyBorder="true" applyAlignment="true" applyProtection="true">
      <alignment horizontal="center" vertical="center" textRotation="0" wrapText="true" indent="0" shrinkToFit="false"/>
      <protection locked="true" hidden="true"/>
    </xf>
    <xf numFmtId="164" fontId="85" fillId="7" borderId="29" xfId="0" applyFont="true" applyBorder="true" applyAlignment="true" applyProtection="true">
      <alignment horizontal="center" vertical="center" textRotation="0" wrapText="true" indent="0" shrinkToFit="false"/>
      <protection locked="true" hidden="true"/>
    </xf>
    <xf numFmtId="164" fontId="86" fillId="7" borderId="11" xfId="0" applyFont="true" applyBorder="true" applyAlignment="true" applyProtection="true">
      <alignment horizontal="center" vertical="center" textRotation="0" wrapText="true" indent="0" shrinkToFit="false"/>
      <protection locked="true" hidden="true"/>
    </xf>
    <xf numFmtId="164" fontId="84" fillId="7" borderId="32" xfId="0" applyFont="true" applyBorder="true" applyAlignment="true" applyProtection="true">
      <alignment horizontal="center" vertical="center" textRotation="0" wrapText="true" indent="0" shrinkToFit="false"/>
      <protection locked="true" hidden="true"/>
    </xf>
    <xf numFmtId="164" fontId="84" fillId="7" borderId="13" xfId="0" applyFont="true" applyBorder="true" applyAlignment="true" applyProtection="true">
      <alignment horizontal="center" vertical="center" textRotation="0" wrapText="true" indent="0" shrinkToFit="false"/>
      <protection locked="true" hidden="true"/>
    </xf>
    <xf numFmtId="164" fontId="87" fillId="7" borderId="0" xfId="0" applyFont="true" applyBorder="false" applyAlignment="true" applyProtection="true">
      <alignment horizontal="center" vertical="center" textRotation="0" wrapText="false" indent="0" shrinkToFit="false"/>
      <protection locked="true" hidden="true"/>
    </xf>
    <xf numFmtId="164" fontId="88" fillId="9" borderId="11" xfId="0" applyFont="true" applyBorder="true" applyAlignment="true" applyProtection="true">
      <alignment horizontal="center" vertical="center" textRotation="0" wrapText="false" indent="0" shrinkToFit="false"/>
      <protection locked="true" hidden="false"/>
    </xf>
    <xf numFmtId="164" fontId="0" fillId="0" borderId="11" xfId="0" applyFont="true" applyBorder="true" applyAlignment="true" applyProtection="true">
      <alignment horizontal="center" vertical="center" textRotation="0" wrapText="true" indent="0" shrinkToFit="false"/>
      <protection locked="true" hidden="false"/>
    </xf>
    <xf numFmtId="172" fontId="0" fillId="0" borderId="11" xfId="15" applyFont="true" applyBorder="true" applyAlignment="true" applyProtection="true">
      <alignment horizontal="right" vertical="center" textRotation="0" wrapText="false" indent="0" shrinkToFit="false"/>
      <protection locked="true" hidden="false"/>
    </xf>
    <xf numFmtId="164" fontId="74" fillId="0" borderId="11" xfId="0" applyFont="true" applyBorder="true" applyAlignment="true" applyProtection="true">
      <alignment horizontal="center" vertical="center" textRotation="0" wrapText="true" indent="0" shrinkToFit="false"/>
      <protection locked="true" hidden="false"/>
    </xf>
    <xf numFmtId="172" fontId="0" fillId="0" borderId="11" xfId="15" applyFont="true" applyBorder="true" applyAlignment="true" applyProtection="true">
      <alignment horizontal="center" vertical="center" textRotation="0" wrapText="false" indent="0" shrinkToFit="false"/>
      <protection locked="true" hidden="false"/>
    </xf>
    <xf numFmtId="164" fontId="0" fillId="11" borderId="11" xfId="0" applyFont="false" applyBorder="true" applyAlignment="true" applyProtection="true">
      <alignment horizontal="center" vertical="center" textRotation="0" wrapText="false" indent="0" shrinkToFit="false"/>
      <protection locked="true" hidden="true"/>
    </xf>
    <xf numFmtId="164" fontId="0" fillId="0" borderId="11" xfId="0" applyFont="true" applyBorder="true" applyAlignment="true" applyProtection="true">
      <alignment horizontal="left" vertical="center" textRotation="0" wrapText="true" indent="0" shrinkToFit="false"/>
      <protection locked="true" hidden="false"/>
    </xf>
    <xf numFmtId="164" fontId="0" fillId="10" borderId="11" xfId="0" applyFont="true" applyBorder="true" applyAlignment="true" applyProtection="true">
      <alignment horizontal="center" vertical="center" textRotation="0" wrapText="true" indent="0" shrinkToFit="false"/>
      <protection locked="true" hidden="false"/>
    </xf>
    <xf numFmtId="172" fontId="0" fillId="10" borderId="11" xfId="15" applyFont="true" applyBorder="true" applyAlignment="true" applyProtection="true">
      <alignment horizontal="right" vertical="center" textRotation="0" wrapText="false" indent="0" shrinkToFit="false"/>
      <protection locked="true" hidden="false"/>
    </xf>
    <xf numFmtId="164" fontId="74" fillId="10" borderId="11" xfId="0" applyFont="true" applyBorder="true" applyAlignment="true" applyProtection="true">
      <alignment horizontal="center" vertical="center" textRotation="0" wrapText="true" indent="0" shrinkToFit="false"/>
      <protection locked="true" hidden="false"/>
    </xf>
    <xf numFmtId="172" fontId="0" fillId="10" borderId="11" xfId="15" applyFont="true" applyBorder="true" applyAlignment="true" applyProtection="true">
      <alignment horizontal="center" vertical="center" textRotation="0" wrapText="false" indent="0" shrinkToFit="false"/>
      <protection locked="true" hidden="false"/>
    </xf>
    <xf numFmtId="164" fontId="0" fillId="10" borderId="11" xfId="0" applyFont="false" applyBorder="true" applyAlignment="true" applyProtection="true">
      <alignment horizontal="center" vertical="center" textRotation="0" wrapText="false" indent="0" shrinkToFit="false"/>
      <protection locked="true" hidden="true"/>
    </xf>
    <xf numFmtId="164" fontId="0" fillId="10" borderId="11" xfId="0" applyFont="true" applyBorder="true" applyAlignment="true" applyProtection="true">
      <alignment horizontal="left" vertical="center" textRotation="0" wrapText="true" indent="0" shrinkToFit="false"/>
      <protection locked="true" hidden="false"/>
    </xf>
    <xf numFmtId="164" fontId="0" fillId="7" borderId="0" xfId="0" applyFont="false" applyBorder="false" applyAlignment="true" applyProtection="true">
      <alignment horizontal="center" vertical="center" textRotation="0" wrapText="false" indent="0" shrinkToFit="false"/>
      <protection locked="true" hidden="false"/>
    </xf>
    <xf numFmtId="173" fontId="0" fillId="10" borderId="11" xfId="15" applyFont="true" applyBorder="true" applyAlignment="true" applyProtection="true">
      <alignment horizontal="right" vertical="center" textRotation="0" wrapText="false" indent="0" shrinkToFit="false"/>
      <protection locked="true" hidden="false"/>
    </xf>
    <xf numFmtId="173" fontId="0" fillId="10" borderId="11" xfId="15" applyFont="true" applyBorder="true" applyAlignment="true" applyProtection="true">
      <alignment horizontal="center" vertical="center" textRotation="0" wrapText="false" indent="0" shrinkToFit="false"/>
      <protection locked="true" hidden="false"/>
    </xf>
    <xf numFmtId="173" fontId="0" fillId="0" borderId="11" xfId="15" applyFont="true" applyBorder="true" applyAlignment="true" applyProtection="true">
      <alignment horizontal="right" vertical="center" textRotation="0" wrapText="false" indent="0" shrinkToFit="false"/>
      <protection locked="true" hidden="false"/>
    </xf>
    <xf numFmtId="173" fontId="0" fillId="0" borderId="11" xfId="15" applyFont="true" applyBorder="true" applyAlignment="true" applyProtection="true">
      <alignment horizontal="center" vertical="center" textRotation="0" wrapText="false" indent="0" shrinkToFit="false"/>
      <protection locked="true" hidden="false"/>
    </xf>
    <xf numFmtId="164" fontId="0" fillId="7" borderId="11" xfId="0" applyFont="true" applyBorder="true" applyAlignment="true" applyProtection="true">
      <alignment horizontal="center" vertical="center" textRotation="0" wrapText="false" indent="0" shrinkToFit="false"/>
      <protection locked="true" hidden="false"/>
    </xf>
    <xf numFmtId="164" fontId="0" fillId="7" borderId="11" xfId="0" applyFont="true" applyBorder="true" applyAlignment="true" applyProtection="true">
      <alignment horizontal="center" vertical="center" textRotation="0" wrapText="true" indent="0" shrinkToFit="false"/>
      <protection locked="true" hidden="false"/>
    </xf>
    <xf numFmtId="172" fontId="0" fillId="7" borderId="11" xfId="15" applyFont="true" applyBorder="true" applyAlignment="true" applyProtection="true">
      <alignment horizontal="right" vertical="center" textRotation="0" wrapText="false" indent="0" shrinkToFit="false"/>
      <protection locked="true" hidden="false"/>
    </xf>
    <xf numFmtId="164" fontId="74" fillId="7" borderId="11" xfId="0" applyFont="true" applyBorder="true" applyAlignment="true" applyProtection="true">
      <alignment horizontal="center" vertical="center" textRotation="0" wrapText="true" indent="0" shrinkToFit="false"/>
      <protection locked="true" hidden="false"/>
    </xf>
    <xf numFmtId="172" fontId="0" fillId="7" borderId="11" xfId="15" applyFont="true" applyBorder="true" applyAlignment="true" applyProtection="true">
      <alignment horizontal="center" vertical="center" textRotation="0" wrapText="false" indent="0" shrinkToFit="false"/>
      <protection locked="true" hidden="false"/>
    </xf>
    <xf numFmtId="164" fontId="0" fillId="7" borderId="11" xfId="0" applyFont="false" applyBorder="true" applyAlignment="true" applyProtection="true">
      <alignment horizontal="center" vertical="center" textRotation="0" wrapText="false" indent="0" shrinkToFit="false"/>
      <protection locked="true" hidden="true"/>
    </xf>
    <xf numFmtId="164" fontId="0" fillId="7" borderId="11" xfId="0" applyFont="true" applyBorder="true" applyAlignment="true" applyProtection="true">
      <alignment horizontal="left" vertical="center" textRotation="0" wrapText="true" indent="0" shrinkToFit="false"/>
      <protection locked="true" hidden="false"/>
    </xf>
    <xf numFmtId="164" fontId="0" fillId="8" borderId="11" xfId="0" applyFont="false" applyBorder="true" applyAlignment="true" applyProtection="true">
      <alignment horizontal="center" vertical="center" textRotation="0" wrapText="false" indent="0" shrinkToFit="false"/>
      <protection locked="true" hidden="false"/>
    </xf>
    <xf numFmtId="164" fontId="0" fillId="8" borderId="11" xfId="0" applyFont="false" applyBorder="true" applyAlignment="true" applyProtection="true">
      <alignment horizontal="center" vertical="bottom" textRotation="0" wrapText="false" indent="0" shrinkToFit="false"/>
      <protection locked="true" hidden="false"/>
    </xf>
    <xf numFmtId="164" fontId="0" fillId="0" borderId="11" xfId="0" applyFont="false" applyBorder="true" applyAlignment="true" applyProtection="true">
      <alignment horizontal="general" vertical="bottom" textRotation="0" wrapText="false" indent="0" shrinkToFit="false"/>
      <protection locked="true" hidden="true"/>
    </xf>
    <xf numFmtId="164" fontId="74" fillId="0" borderId="11" xfId="0" applyFont="true" applyBorder="true" applyAlignment="true" applyProtection="true">
      <alignment horizontal="left" vertical="bottom" textRotation="0" wrapText="false" indent="0" shrinkToFit="false"/>
      <protection locked="true" hidden="true"/>
    </xf>
    <xf numFmtId="164" fontId="0" fillId="0" borderId="0" xfId="0" applyFont="false" applyBorder="false" applyAlignment="true" applyProtection="true">
      <alignment horizontal="general" vertical="center"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14" fillId="0" borderId="0" xfId="20" applyFont="true" applyBorder="true" applyAlignment="true" applyProtection="true">
      <alignment horizontal="general" vertical="bottom" textRotation="0" wrapText="false" indent="0" shrinkToFit="false"/>
      <protection locked="true" hidden="true"/>
    </xf>
    <xf numFmtId="164" fontId="0" fillId="0" borderId="11" xfId="0" applyFont="true" applyBorder="true" applyAlignment="true" applyProtection="true">
      <alignment horizontal="center" vertical="bottom" textRotation="0" wrapText="false" indent="0" shrinkToFit="false"/>
      <protection locked="true" hidden="true"/>
    </xf>
    <xf numFmtId="164" fontId="0" fillId="13" borderId="11" xfId="0" applyFont="false" applyBorder="true" applyAlignment="true" applyProtection="true">
      <alignment horizontal="center" vertical="bottom" textRotation="0" wrapText="false" indent="0" shrinkToFit="false"/>
      <protection locked="true" hidden="true"/>
    </xf>
    <xf numFmtId="164" fontId="9" fillId="0" borderId="11" xfId="0" applyFont="true" applyBorder="true" applyAlignment="true" applyProtection="true">
      <alignment horizontal="center" vertical="center" textRotation="0" wrapText="false" indent="0" shrinkToFit="false"/>
      <protection locked="true" hidden="true"/>
    </xf>
    <xf numFmtId="164" fontId="9" fillId="0" borderId="11" xfId="0" applyFont="true" applyBorder="true" applyAlignment="true" applyProtection="true">
      <alignment horizontal="center" vertical="bottom" textRotation="0" wrapText="false" indent="0" shrinkToFit="false"/>
      <protection locked="true" hidden="true"/>
    </xf>
    <xf numFmtId="164" fontId="9" fillId="0" borderId="30" xfId="0" applyFont="true" applyBorder="true" applyAlignment="true" applyProtection="true">
      <alignment horizontal="center" vertical="bottom" textRotation="0" wrapText="false" indent="0" shrinkToFit="false"/>
      <protection locked="true" hidden="true"/>
    </xf>
    <xf numFmtId="164" fontId="0" fillId="0" borderId="23" xfId="0" applyFont="false" applyBorder="true" applyAlignment="true" applyProtection="true">
      <alignment horizontal="center" vertical="bottom" textRotation="0" wrapText="false" indent="0" shrinkToFit="false"/>
      <protection locked="true" hidden="true"/>
    </xf>
    <xf numFmtId="164" fontId="0" fillId="0" borderId="11" xfId="0" applyFont="true" applyBorder="true" applyAlignment="true" applyProtection="true">
      <alignment horizontal="center" vertical="center" textRotation="0" wrapText="false" indent="0" shrinkToFit="false"/>
      <protection locked="true" hidden="false"/>
    </xf>
    <xf numFmtId="164" fontId="0" fillId="0" borderId="11" xfId="0" applyFont="false" applyBorder="true" applyAlignment="true" applyProtection="true">
      <alignment horizontal="center" vertical="center" textRotation="0" wrapText="false" indent="0" shrinkToFit="false"/>
      <protection locked="true" hidden="true"/>
    </xf>
    <xf numFmtId="164" fontId="5" fillId="14" borderId="11" xfId="0" applyFont="true" applyBorder="true" applyAlignment="true" applyProtection="true">
      <alignment horizontal="center" vertical="bottom" textRotation="0" wrapText="true" indent="0" shrinkToFit="false"/>
      <protection locked="true" hidden="false"/>
    </xf>
    <xf numFmtId="164" fontId="0" fillId="0" borderId="38" xfId="0" applyFont="false" applyBorder="true" applyAlignment="true" applyProtection="true">
      <alignment horizontal="center" vertical="bottom" textRotation="0" wrapText="false" indent="0" shrinkToFit="false"/>
      <protection locked="true" hidden="true"/>
    </xf>
    <xf numFmtId="164" fontId="0" fillId="0" borderId="29" xfId="0" applyFont="false" applyBorder="true" applyAlignment="true" applyProtection="true">
      <alignment horizontal="center" vertical="bottom" textRotation="0" wrapText="false" indent="0" shrinkToFit="false"/>
      <protection locked="true" hidden="true"/>
    </xf>
    <xf numFmtId="164" fontId="0" fillId="10" borderId="11" xfId="0" applyFont="true" applyBorder="true" applyAlignment="true" applyProtection="true">
      <alignment horizontal="center" vertical="center" textRotation="0" wrapText="false" indent="0" shrinkToFit="false"/>
      <protection locked="true" hidden="false"/>
    </xf>
    <xf numFmtId="164" fontId="5" fillId="14" borderId="29" xfId="0" applyFont="true" applyBorder="true" applyAlignment="true" applyProtection="true">
      <alignment horizontal="center" vertical="bottom" textRotation="0" wrapText="true" indent="0" shrinkToFit="false"/>
      <protection locked="true" hidden="false"/>
    </xf>
    <xf numFmtId="164" fontId="11" fillId="0" borderId="7" xfId="0" applyFont="true" applyBorder="true" applyAlignment="true" applyProtection="true">
      <alignment horizontal="general" vertical="bottom" textRotation="0" wrapText="false" indent="0" shrinkToFit="false"/>
      <protection locked="true" hidden="false"/>
    </xf>
    <xf numFmtId="164" fontId="0" fillId="0" borderId="8" xfId="0" applyFont="false" applyBorder="true" applyAlignment="true" applyProtection="true">
      <alignment horizontal="general" vertical="bottom" textRotation="0" wrapText="false" indent="0" shrinkToFit="false"/>
      <protection locked="true" hidden="false"/>
    </xf>
    <xf numFmtId="164" fontId="0" fillId="0" borderId="9" xfId="0" applyFont="false" applyBorder="true" applyAlignment="true" applyProtection="true">
      <alignment horizontal="general" vertical="bottom" textRotation="0" wrapText="false" indent="0" shrinkToFit="false"/>
      <protection locked="true" hidden="false"/>
    </xf>
    <xf numFmtId="164" fontId="11" fillId="0" borderId="2" xfId="0" applyFont="true" applyBorder="true" applyAlignment="true" applyProtection="true">
      <alignment horizontal="general" vertical="bottom" textRotation="0" wrapText="false" indent="0" shrinkToFit="false"/>
      <protection locked="true" hidden="false"/>
    </xf>
    <xf numFmtId="164" fontId="5" fillId="15" borderId="39" xfId="0" applyFont="true" applyBorder="true" applyAlignment="true" applyProtection="true">
      <alignment horizontal="left" vertical="bottom" textRotation="0" wrapText="false" indent="0" shrinkToFit="false"/>
      <protection locked="true" hidden="false"/>
    </xf>
    <xf numFmtId="164" fontId="0" fillId="0" borderId="3" xfId="0" applyFont="false" applyBorder="true" applyAlignment="true" applyProtection="true">
      <alignment horizontal="general" vertical="bottom" textRotation="0" wrapText="false" indent="0" shrinkToFit="false"/>
      <protection locked="true" hidden="false"/>
    </xf>
    <xf numFmtId="164" fontId="5" fillId="0" borderId="39" xfId="0" applyFont="true" applyBorder="true" applyAlignment="true" applyProtection="true">
      <alignment horizontal="right" vertical="bottom" textRotation="0" wrapText="false" indent="0" shrinkToFit="false"/>
      <protection locked="true" hidden="false"/>
    </xf>
    <xf numFmtId="164" fontId="5" fillId="0" borderId="11" xfId="0" applyFont="true" applyBorder="true" applyAlignment="true" applyProtection="true">
      <alignment horizontal="center" vertical="bottom" textRotation="0" wrapText="false" indent="0" shrinkToFit="false"/>
      <protection locked="true" hidden="false"/>
    </xf>
    <xf numFmtId="164" fontId="0" fillId="15" borderId="11" xfId="0" applyFont="true" applyBorder="true" applyAlignment="true" applyProtection="true">
      <alignment horizontal="general" vertical="bottom" textRotation="0" wrapText="false" indent="0" shrinkToFit="false"/>
      <protection locked="true" hidden="false"/>
    </xf>
    <xf numFmtId="164" fontId="0" fillId="15" borderId="11" xfId="0" applyFont="false" applyBorder="true" applyAlignment="true" applyProtection="true">
      <alignment horizontal="center" vertical="center" textRotation="0" wrapText="false" indent="0" shrinkToFit="false"/>
      <protection locked="true" hidden="false"/>
    </xf>
    <xf numFmtId="164" fontId="0" fillId="15" borderId="3" xfId="0" applyFont="true" applyBorder="true" applyAlignment="true" applyProtection="true">
      <alignment horizontal="general" vertical="bottom" textRotation="0" wrapText="false" indent="0" shrinkToFit="false"/>
      <protection locked="true" hidden="false"/>
    </xf>
    <xf numFmtId="164" fontId="5" fillId="0" borderId="11" xfId="0" applyFont="true" applyBorder="true" applyAlignment="true" applyProtection="true">
      <alignment horizontal="right" vertical="bottom" textRotation="0" wrapText="false" indent="0" shrinkToFit="false"/>
      <protection locked="true" hidden="false"/>
    </xf>
    <xf numFmtId="164" fontId="0" fillId="0" borderId="11" xfId="0" applyFont="true" applyBorder="true" applyAlignment="true" applyProtection="true">
      <alignment horizontal="general" vertical="bottom" textRotation="0" wrapText="false" indent="0" shrinkToFit="false"/>
      <protection locked="true" hidden="false"/>
    </xf>
    <xf numFmtId="164" fontId="61" fillId="0" borderId="11" xfId="0" applyFont="true" applyBorder="tru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11" xfId="0" applyFont="false" applyBorder="true" applyAlignment="true" applyProtection="true">
      <alignment horizontal="center" vertical="bottom" textRotation="0" wrapText="false" indent="0" shrinkToFit="false"/>
      <protection locked="true" hidden="false"/>
    </xf>
    <xf numFmtId="164" fontId="5" fillId="0" borderId="40" xfId="0" applyFont="true" applyBorder="true" applyAlignment="true" applyProtection="true">
      <alignment horizontal="right" vertical="bottom" textRotation="0" wrapText="false" indent="0" shrinkToFit="false"/>
      <protection locked="true" hidden="false"/>
    </xf>
    <xf numFmtId="164" fontId="7" fillId="0" borderId="39" xfId="0" applyFont="true" applyBorder="true" applyAlignment="true" applyProtection="true">
      <alignment horizontal="right" vertical="bottom" textRotation="0" wrapText="false" indent="0" shrinkToFit="false"/>
      <protection locked="true" hidden="false"/>
    </xf>
    <xf numFmtId="164" fontId="9" fillId="0" borderId="11" xfId="0" applyFont="tru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true" applyProtection="true">
      <alignment horizontal="general" vertical="bottom" textRotation="0" wrapText="false" indent="0" shrinkToFit="false"/>
      <protection locked="true" hidden="false"/>
    </xf>
    <xf numFmtId="164" fontId="61" fillId="0" borderId="39" xfId="0" applyFont="true" applyBorder="true" applyAlignment="true" applyProtection="true">
      <alignment horizontal="general" vertical="center" textRotation="0" wrapText="true" indent="0" shrinkToFit="false"/>
      <protection locked="true" hidden="false"/>
    </xf>
    <xf numFmtId="164" fontId="0" fillId="0" borderId="39" xfId="0" applyFont="false" applyBorder="true" applyAlignment="true" applyProtection="true">
      <alignment horizontal="general" vertical="center" textRotation="0" wrapText="true" indent="0" shrinkToFit="false"/>
      <protection locked="true" hidden="false"/>
    </xf>
    <xf numFmtId="164" fontId="0" fillId="0" borderId="11" xfId="0" applyFont="false" applyBorder="true" applyAlignment="true" applyProtection="true">
      <alignment horizontal="general" vertical="center" textRotation="0" wrapText="true" indent="0" shrinkToFit="false"/>
      <protection locked="true" hidden="false"/>
    </xf>
    <xf numFmtId="164" fontId="16" fillId="0" borderId="11" xfId="0" applyFont="true" applyBorder="true" applyAlignment="true" applyProtection="true">
      <alignment horizontal="center" vertical="center" textRotation="0" wrapText="true" indent="0" shrinkToFit="false"/>
      <protection locked="true" hidden="false"/>
    </xf>
    <xf numFmtId="164" fontId="0" fillId="0" borderId="4" xfId="0" applyFont="false" applyBorder="true" applyAlignment="true" applyProtection="true">
      <alignment horizontal="general" vertical="bottom" textRotation="0" wrapText="false" indent="0" shrinkToFit="false"/>
      <protection locked="true" hidden="false"/>
    </xf>
    <xf numFmtId="164" fontId="0" fillId="0" borderId="5" xfId="0" applyFont="false" applyBorder="true" applyAlignment="true" applyProtection="true">
      <alignment horizontal="general" vertical="bottom" textRotation="0" wrapText="false" indent="0" shrinkToFit="false"/>
      <protection locked="true" hidden="false"/>
    </xf>
    <xf numFmtId="164" fontId="0" fillId="0" borderId="6" xfId="0" applyFont="false" applyBorder="true" applyAlignment="true" applyProtection="true">
      <alignment horizontal="general" vertical="bottom" textRotation="0" wrapText="false" indent="0" shrinkToFit="false"/>
      <protection locked="true" hidden="false"/>
    </xf>
    <xf numFmtId="164" fontId="89" fillId="0" borderId="0" xfId="0" applyFont="true" applyBorder="false" applyAlignment="true" applyProtection="true">
      <alignment horizontal="general" vertical="center" textRotation="0" wrapText="true" indent="0" shrinkToFit="false"/>
      <protection locked="true" hidden="false"/>
    </xf>
    <xf numFmtId="164" fontId="90" fillId="0" borderId="0" xfId="0" applyFont="true" applyBorder="false" applyAlignment="true" applyProtection="true">
      <alignment horizontal="center" vertical="center" textRotation="0" wrapText="true" indent="0" shrinkToFit="false"/>
      <protection locked="true" hidden="false"/>
    </xf>
    <xf numFmtId="164" fontId="90" fillId="13" borderId="11" xfId="0" applyFont="true" applyBorder="true" applyAlignment="true" applyProtection="true">
      <alignment horizontal="center" vertical="center" textRotation="0" wrapText="true" indent="0" shrinkToFit="false"/>
      <protection locked="true" hidden="false"/>
    </xf>
    <xf numFmtId="164" fontId="90" fillId="0" borderId="0" xfId="0" applyFont="true" applyBorder="true" applyAlignment="true" applyProtection="true">
      <alignment horizontal="center" vertical="center" textRotation="0" wrapText="true" indent="0" shrinkToFit="false"/>
      <protection locked="true" hidden="false"/>
    </xf>
    <xf numFmtId="164" fontId="91" fillId="13" borderId="11" xfId="0" applyFont="true" applyBorder="true" applyAlignment="true" applyProtection="true">
      <alignment horizontal="center" vertical="center" textRotation="0" wrapText="true" indent="0" shrinkToFit="false"/>
      <protection locked="true" hidden="false"/>
    </xf>
    <xf numFmtId="164" fontId="92" fillId="13" borderId="11" xfId="0" applyFont="true" applyBorder="true" applyAlignment="true" applyProtection="true">
      <alignment horizontal="center" vertical="center" textRotation="0" wrapText="true" indent="0" shrinkToFit="false"/>
      <protection locked="true" hidden="false"/>
    </xf>
    <xf numFmtId="164" fontId="92" fillId="0" borderId="11" xfId="0" applyFont="true" applyBorder="true" applyAlignment="true" applyProtection="true">
      <alignment horizontal="center" vertical="center" textRotation="0" wrapText="true" indent="0" shrinkToFit="false"/>
      <protection locked="true" hidden="false"/>
    </xf>
    <xf numFmtId="164" fontId="92" fillId="0" borderId="0" xfId="0" applyFont="true" applyBorder="true" applyAlignment="true" applyProtection="true">
      <alignment horizontal="center" vertical="center" textRotation="0" wrapText="true" indent="0" shrinkToFit="false"/>
      <protection locked="true" hidden="false"/>
    </xf>
    <xf numFmtId="164" fontId="92" fillId="0" borderId="0" xfId="0" applyFont="true" applyBorder="false" applyAlignment="true" applyProtection="true">
      <alignment horizontal="center" vertical="center" textRotation="0" wrapText="true" indent="0" shrinkToFit="false"/>
      <protection locked="true" hidden="false"/>
    </xf>
    <xf numFmtId="164" fontId="61" fillId="0" borderId="0" xfId="0" applyFont="true" applyBorder="false" applyAlignment="true" applyProtection="true">
      <alignment horizontal="general" vertical="bottom" textRotation="0" wrapText="false" indent="0" shrinkToFit="false"/>
      <protection locked="true" hidden="false"/>
    </xf>
    <xf numFmtId="164" fontId="61" fillId="0" borderId="11" xfId="0" applyFont="true" applyBorder="true" applyAlignment="true" applyProtection="true">
      <alignment horizontal="general" vertical="bottom" textRotation="0" wrapText="false" indent="0" shrinkToFit="false"/>
      <protection locked="true" hidden="false"/>
    </xf>
    <xf numFmtId="164" fontId="61" fillId="16" borderId="0" xfId="0" applyFont="true" applyBorder="false" applyAlignment="true" applyProtection="true">
      <alignment horizontal="center" vertical="center" textRotation="0" wrapText="true" indent="0" shrinkToFit="false"/>
      <protection locked="true" hidden="false"/>
    </xf>
    <xf numFmtId="164" fontId="61" fillId="0" borderId="0" xfId="0" applyFont="true" applyBorder="false" applyAlignment="true" applyProtection="true">
      <alignment horizontal="center" vertical="center" textRotation="0" wrapText="false" indent="0" shrinkToFit="false"/>
      <protection locked="true" hidden="false"/>
    </xf>
    <xf numFmtId="164" fontId="61" fillId="17" borderId="0" xfId="0" applyFont="true" applyBorder="false" applyAlignment="true" applyProtection="true">
      <alignment horizontal="general" vertical="bottom" textRotation="0" wrapText="false" indent="0" shrinkToFit="false"/>
      <protection locked="true" hidden="false"/>
    </xf>
    <xf numFmtId="164" fontId="61" fillId="7" borderId="0" xfId="0" applyFont="true" applyBorder="false" applyAlignment="true" applyProtection="true">
      <alignment horizontal="general" vertical="bottom" textRotation="0" wrapText="false" indent="0" shrinkToFit="false"/>
      <protection locked="true" hidden="false"/>
    </xf>
    <xf numFmtId="164" fontId="93" fillId="18" borderId="0" xfId="0" applyFont="true" applyBorder="true" applyAlignment="true" applyProtection="true">
      <alignment horizontal="center" vertical="bottom" textRotation="0" wrapText="false" indent="0" shrinkToFit="false"/>
      <protection locked="true" hidden="false"/>
    </xf>
    <xf numFmtId="164" fontId="61" fillId="12" borderId="0" xfId="0" applyFont="true" applyBorder="false" applyAlignment="true" applyProtection="true">
      <alignment horizontal="general" vertical="bottom" textRotation="0" wrapText="false" indent="0" shrinkToFit="false"/>
      <protection locked="true" hidden="false"/>
    </xf>
    <xf numFmtId="164" fontId="61" fillId="18" borderId="0" xfId="0" applyFont="true" applyBorder="false" applyAlignment="true" applyProtection="true">
      <alignment horizontal="general" vertical="bottom" textRotation="0" wrapText="false" indent="0" shrinkToFit="false"/>
      <protection locked="true" hidden="false"/>
    </xf>
    <xf numFmtId="164" fontId="61" fillId="18" borderId="11" xfId="0" applyFont="true" applyBorder="true" applyAlignment="true" applyProtection="true">
      <alignment horizontal="right" vertical="bottom" textRotation="0" wrapText="false" indent="0" shrinkToFit="false"/>
      <protection locked="true" hidden="false"/>
    </xf>
    <xf numFmtId="164" fontId="0" fillId="19" borderId="0" xfId="0" applyFont="false" applyBorder="false" applyAlignment="true" applyProtection="true">
      <alignment horizontal="general" vertical="bottom" textRotation="0" wrapText="false" indent="0" shrinkToFit="false"/>
      <protection locked="true" hidden="false"/>
    </xf>
    <xf numFmtId="164" fontId="5" fillId="18" borderId="11" xfId="0" applyFont="true" applyBorder="true" applyAlignment="true" applyProtection="true">
      <alignment horizontal="center" vertical="center" textRotation="0" wrapText="true" indent="0" shrinkToFit="false"/>
      <protection locked="true" hidden="false"/>
    </xf>
    <xf numFmtId="164" fontId="5" fillId="18" borderId="11" xfId="0" applyFont="true" applyBorder="true" applyAlignment="true" applyProtection="true">
      <alignment horizontal="general" vertical="bottom" textRotation="0" wrapText="false" indent="0" shrinkToFit="false"/>
      <protection locked="true" hidden="false"/>
    </xf>
    <xf numFmtId="164" fontId="61" fillId="18" borderId="11" xfId="0" applyFont="true" applyBorder="true" applyAlignment="true" applyProtection="true">
      <alignment horizontal="general" vertical="bottom" textRotation="0" wrapText="false" indent="0" shrinkToFit="false"/>
      <protection locked="true" hidden="false"/>
    </xf>
    <xf numFmtId="164" fontId="0" fillId="18" borderId="0" xfId="0" applyFont="false" applyBorder="false" applyAlignment="true" applyProtection="true">
      <alignment horizontal="general" vertical="bottom" textRotation="0" wrapText="false" indent="0" shrinkToFit="false"/>
      <protection locked="true" hidden="false"/>
    </xf>
    <xf numFmtId="164" fontId="61" fillId="18" borderId="30" xfId="0" applyFont="true" applyBorder="true" applyAlignment="true" applyProtection="true">
      <alignment horizontal="general" vertical="bottom" textRotation="0" wrapText="false" indent="0" shrinkToFit="false"/>
      <protection locked="true" hidden="false"/>
    </xf>
    <xf numFmtId="164" fontId="0" fillId="18" borderId="11" xfId="0" applyFont="false" applyBorder="true" applyAlignment="true" applyProtection="true">
      <alignment horizontal="general" vertical="bottom" textRotation="0" wrapText="false" indent="0" shrinkToFit="false"/>
      <protection locked="true" hidden="false"/>
    </xf>
    <xf numFmtId="164" fontId="88" fillId="18" borderId="0"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94"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95" fillId="0" borderId="0" xfId="0" applyFont="true" applyBorder="false" applyAlignment="true" applyProtection="true">
      <alignment horizontal="left" vertical="center" textRotation="0" wrapText="false" indent="0" shrinkToFit="false"/>
      <protection locked="true" hidden="false"/>
    </xf>
    <xf numFmtId="164" fontId="0" fillId="20" borderId="0" xfId="0" applyFont="true" applyBorder="false" applyAlignment="true" applyProtection="true">
      <alignment horizontal="general" vertical="bottom" textRotation="0" wrapText="false" indent="0" shrinkToFit="false"/>
      <protection locked="true" hidden="false"/>
    </xf>
    <xf numFmtId="164" fontId="0" fillId="21" borderId="0" xfId="0" applyFont="fals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48" fillId="4" borderId="0" xfId="0" applyFont="true" applyBorder="false" applyAlignment="true" applyProtection="true">
      <alignment horizontal="general" vertical="bottom" textRotation="0" wrapText="false" indent="0" shrinkToFit="false"/>
      <protection locked="tru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88" fillId="9" borderId="0" xfId="0" applyFont="true" applyBorder="false" applyAlignment="true" applyProtection="true">
      <alignment horizontal="general" vertical="bottom" textRotation="0" wrapText="false" indent="0" shrinkToFit="false"/>
      <protection locked="true" hidden="false"/>
    </xf>
    <xf numFmtId="164" fontId="0" fillId="6" borderId="11" xfId="0" applyFont="false" applyBorder="true" applyAlignment="true" applyProtection="true">
      <alignment horizontal="general" vertical="bottom" textRotation="0" wrapText="false" indent="0" shrinkToFit="false"/>
      <protection locked="true" hidden="false"/>
    </xf>
    <xf numFmtId="164" fontId="0" fillId="9" borderId="0" xfId="0" applyFont="false" applyBorder="false" applyAlignment="true" applyProtection="true">
      <alignment horizontal="general" vertical="bottom" textRotation="0" wrapText="false" indent="0" shrinkToFit="false"/>
      <protection locked="true" hidden="false"/>
    </xf>
    <xf numFmtId="164" fontId="0" fillId="7" borderId="0" xfId="0" applyFont="true" applyBorder="false" applyAlignment="true" applyProtection="true">
      <alignment horizontal="general" vertical="bottom" textRotation="0" wrapText="false" indent="0" shrinkToFit="false"/>
      <protection locked="true" hidden="false"/>
    </xf>
    <xf numFmtId="164" fontId="48" fillId="0" borderId="0" xfId="0" applyFont="true" applyBorder="false" applyAlignment="true" applyProtection="true">
      <alignment horizontal="general" vertical="bottom" textRotation="0" wrapText="true" indent="0" shrinkToFit="false"/>
      <protection locked="true" hidden="true"/>
    </xf>
    <xf numFmtId="164" fontId="97"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0" fillId="12" borderId="0" xfId="0" applyFont="fals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97" fillId="0" borderId="0" xfId="0" applyFont="true" applyBorder="false" applyAlignment="true" applyProtection="true">
      <alignment horizontal="general" vertical="bottom" textRotation="0" wrapText="true" indent="0" shrinkToFit="false"/>
      <protection locked="true" hidden="false"/>
    </xf>
    <xf numFmtId="164" fontId="98"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right" vertical="bottom" textRotation="0" wrapText="false" indent="0" shrinkToFit="false"/>
      <protection locked="true" hidden="false"/>
    </xf>
    <xf numFmtId="164" fontId="0" fillId="22" borderId="0" xfId="0" applyFont="fals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9" fillId="15" borderId="11" xfId="0" applyFont="true" applyBorder="true" applyAlignment="true" applyProtection="true">
      <alignment horizontal="center" vertical="bottom" textRotation="0" wrapText="false" indent="0" shrinkToFit="false"/>
      <protection locked="true" hidden="false"/>
    </xf>
    <xf numFmtId="164" fontId="0" fillId="23" borderId="0" xfId="0" applyFont="false" applyBorder="false" applyAlignment="true" applyProtection="true">
      <alignment horizontal="general" vertical="bottom" textRotation="0" wrapText="false" indent="0" shrinkToFit="false"/>
      <protection locked="true" hidden="false"/>
    </xf>
    <xf numFmtId="164" fontId="103" fillId="0" borderId="0" xfId="0" applyFont="true" applyBorder="false" applyAlignment="true" applyProtection="true">
      <alignment horizontal="general" vertical="bottom" textRotation="0" wrapText="false" indent="0" shrinkToFit="false"/>
      <protection locked="true" hidden="false"/>
    </xf>
    <xf numFmtId="164" fontId="0" fillId="15" borderId="11" xfId="0" applyFont="false" applyBorder="true" applyAlignment="true" applyProtection="true">
      <alignment horizontal="left" vertical="bottom" textRotation="0" wrapText="false" indent="0" shrinkToFit="false"/>
      <protection locked="true" hidden="false"/>
    </xf>
    <xf numFmtId="164" fontId="104" fillId="0" borderId="0" xfId="0" applyFont="true" applyBorder="false" applyAlignment="true" applyProtection="true">
      <alignment horizontal="left" vertical="bottom" textRotation="0" wrapText="false" indent="0" shrinkToFit="false"/>
      <protection locked="true" hidden="false"/>
    </xf>
    <xf numFmtId="164" fontId="0" fillId="15" borderId="0" xfId="0" applyFont="false" applyBorder="false" applyAlignment="true" applyProtection="true">
      <alignment horizontal="left" vertical="bottom" textRotation="0" wrapText="false" indent="0" shrinkToFit="false"/>
      <protection locked="true" hidden="false"/>
    </xf>
    <xf numFmtId="164" fontId="0" fillId="24"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left" vertical="bottom" textRotation="0" wrapText="false" indent="0" shrinkToFit="false"/>
      <protection locked="true" hidden="false"/>
    </xf>
    <xf numFmtId="164" fontId="5" fillId="0" borderId="0" xfId="0" applyFont="true" applyBorder="false" applyAlignment="true" applyProtection="true">
      <alignment horizontal="justify" vertical="center"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9" fontId="0" fillId="0" borderId="0" xfId="0" applyFont="false" applyBorder="false" applyAlignment="true" applyProtection="true">
      <alignment horizontal="general" vertical="bottom" textRotation="0" wrapText="false" indent="0" shrinkToFit="false"/>
      <protection locked="true" hidden="false"/>
    </xf>
    <xf numFmtId="164" fontId="0" fillId="25" borderId="0" xfId="0" applyFont="false" applyBorder="false" applyAlignment="true" applyProtection="true">
      <alignment horizontal="general" vertical="bottom" textRotation="0" wrapText="false" indent="0" shrinkToFit="false"/>
      <protection locked="true" hidden="false"/>
    </xf>
    <xf numFmtId="164" fontId="9" fillId="4" borderId="30" xfId="0" applyFont="true" applyBorder="true" applyAlignment="true" applyProtection="true">
      <alignment horizontal="center" vertical="center" textRotation="0" wrapText="false" indent="0" shrinkToFit="false"/>
      <protection locked="true" hidden="true"/>
    </xf>
    <xf numFmtId="164" fontId="9" fillId="4" borderId="11" xfId="0" applyFont="true" applyBorder="true" applyAlignment="true" applyProtection="true">
      <alignment horizontal="general" vertical="center" textRotation="0" wrapText="false" indent="0" shrinkToFit="false"/>
      <protection locked="true" hidden="true"/>
    </xf>
    <xf numFmtId="164" fontId="9" fillId="4" borderId="0" xfId="0" applyFont="true" applyBorder="false" applyAlignment="true" applyProtection="true">
      <alignment horizontal="general" vertical="center" textRotation="0" wrapText="false" indent="0" shrinkToFit="false"/>
      <protection locked="true" hidden="true"/>
    </xf>
    <xf numFmtId="164" fontId="5" fillId="4" borderId="30" xfId="0" applyFont="true" applyBorder="true" applyAlignment="true" applyProtection="true">
      <alignment horizontal="general" vertical="center" textRotation="0" wrapText="false" indent="0" shrinkToFit="false"/>
      <protection locked="true" hidden="true"/>
    </xf>
    <xf numFmtId="164" fontId="0" fillId="0" borderId="23" xfId="0" applyFont="false" applyBorder="true" applyAlignment="true" applyProtection="true">
      <alignment horizontal="general" vertical="bottom" textRotation="0" wrapText="false" indent="0" shrinkToFit="false"/>
      <protection locked="true" hidden="false"/>
    </xf>
    <xf numFmtId="164" fontId="48" fillId="0" borderId="11" xfId="0" applyFont="true" applyBorder="true" applyAlignment="true" applyProtection="true">
      <alignment horizontal="center" vertical="bottom" textRotation="0" wrapText="true" indent="0" shrinkToFit="false"/>
      <protection locked="true" hidden="true"/>
    </xf>
    <xf numFmtId="164" fontId="48" fillId="0" borderId="11" xfId="0" applyFont="true" applyBorder="true" applyAlignment="true" applyProtection="true">
      <alignment horizontal="general" vertical="bottom" textRotation="0" wrapText="true" indent="0" shrinkToFit="false"/>
      <protection locked="true" hidden="true"/>
    </xf>
    <xf numFmtId="164" fontId="48" fillId="26" borderId="30" xfId="0" applyFont="true" applyBorder="true" applyAlignment="true" applyProtection="true">
      <alignment horizontal="general" vertical="center" textRotation="0" wrapText="false" indent="0" shrinkToFit="false"/>
      <protection locked="true" hidden="true"/>
    </xf>
    <xf numFmtId="164" fontId="48" fillId="26" borderId="27" xfId="0" applyFont="true" applyBorder="true" applyAlignment="true" applyProtection="true">
      <alignment horizontal="general" vertical="center" textRotation="0" wrapText="true" indent="0" shrinkToFit="false"/>
      <protection locked="true" hidden="true"/>
    </xf>
    <xf numFmtId="164" fontId="48" fillId="26" borderId="31" xfId="0" applyFont="true" applyBorder="true" applyAlignment="true" applyProtection="true">
      <alignment horizontal="center" vertical="center" textRotation="0" wrapText="true" indent="0" shrinkToFit="false"/>
      <protection locked="true" hidden="true"/>
    </xf>
    <xf numFmtId="164" fontId="48" fillId="0" borderId="11" xfId="0" applyFont="true" applyBorder="true" applyAlignment="true" applyProtection="true">
      <alignment horizontal="center" vertical="center" textRotation="0" wrapText="true" indent="0" shrinkToFit="false"/>
      <protection locked="true" hidden="true"/>
    </xf>
    <xf numFmtId="164" fontId="48" fillId="0" borderId="12" xfId="0" applyFont="true" applyBorder="true" applyAlignment="true" applyProtection="true">
      <alignment horizontal="center" vertical="center" textRotation="0" wrapText="true" indent="0" shrinkToFit="false"/>
      <protection locked="true" hidden="true"/>
    </xf>
    <xf numFmtId="164" fontId="48" fillId="0" borderId="38" xfId="0" applyFont="true" applyBorder="true" applyAlignment="true" applyProtection="true">
      <alignment horizontal="center" vertical="center" textRotation="0" wrapText="true" indent="0" shrinkToFit="false"/>
      <protection locked="true" hidden="true"/>
    </xf>
    <xf numFmtId="164" fontId="48" fillId="0" borderId="0" xfId="0" applyFont="true" applyBorder="false" applyAlignment="true" applyProtection="true">
      <alignment horizontal="center" vertical="center" textRotation="0" wrapText="true" indent="0" shrinkToFit="false"/>
      <protection locked="true" hidden="true"/>
    </xf>
    <xf numFmtId="164" fontId="105" fillId="0" borderId="0" xfId="0" applyFont="true" applyBorder="true" applyAlignment="true" applyProtection="true">
      <alignment horizontal="center" vertical="center" textRotation="0" wrapText="true" indent="0" shrinkToFit="false"/>
      <protection locked="true" hidden="true"/>
    </xf>
    <xf numFmtId="164" fontId="48" fillId="27" borderId="0" xfId="0" applyFont="true" applyBorder="false" applyAlignment="true" applyProtection="true">
      <alignment horizontal="general" vertical="bottom" textRotation="0" wrapText="true" indent="0" shrinkToFit="false"/>
      <protection locked="true" hidden="true"/>
    </xf>
    <xf numFmtId="164" fontId="48" fillId="0" borderId="29" xfId="0" applyFont="true" applyBorder="true" applyAlignment="true" applyProtection="true">
      <alignment horizontal="general" vertical="bottom" textRotation="0" wrapText="true" indent="0" shrinkToFit="false"/>
      <protection locked="true" hidden="true"/>
    </xf>
    <xf numFmtId="164" fontId="48" fillId="0" borderId="29" xfId="0" applyFont="true" applyBorder="true" applyAlignment="true" applyProtection="true">
      <alignment horizontal="center" vertical="center" textRotation="0" wrapText="true" indent="0" shrinkToFit="false"/>
      <protection locked="true" hidden="true"/>
    </xf>
    <xf numFmtId="164" fontId="48" fillId="26" borderId="11" xfId="0" applyFont="true" applyBorder="true" applyAlignment="true" applyProtection="true">
      <alignment horizontal="general" vertical="bottom" textRotation="0" wrapText="true" indent="0" shrinkToFit="false"/>
      <protection locked="true" hidden="true"/>
    </xf>
    <xf numFmtId="164" fontId="48" fillId="12" borderId="29" xfId="0" applyFont="true" applyBorder="true" applyAlignment="true" applyProtection="true">
      <alignment horizontal="center" vertical="center" textRotation="0" wrapText="true" indent="0" shrinkToFit="false"/>
      <protection locked="true" hidden="true"/>
    </xf>
    <xf numFmtId="164" fontId="48" fillId="28" borderId="11" xfId="0" applyFont="true" applyBorder="true" applyAlignment="true" applyProtection="true">
      <alignment horizontal="general" vertical="bottom" textRotation="0" wrapText="true" indent="0" shrinkToFit="false"/>
      <protection locked="true" hidden="true"/>
    </xf>
    <xf numFmtId="164" fontId="48" fillId="12" borderId="11" xfId="0" applyFont="true" applyBorder="true" applyAlignment="true" applyProtection="true">
      <alignment horizontal="center" vertical="center" textRotation="0" wrapText="true" indent="0" shrinkToFit="false"/>
      <protection locked="true" hidden="true"/>
    </xf>
    <xf numFmtId="164" fontId="48" fillId="12" borderId="0" xfId="0" applyFont="true" applyBorder="false" applyAlignment="true" applyProtection="true">
      <alignment horizontal="general" vertical="center" textRotation="0" wrapText="true" indent="0" shrinkToFit="false"/>
      <protection locked="true" hidden="true"/>
    </xf>
    <xf numFmtId="164" fontId="48" fillId="0" borderId="30" xfId="0" applyFont="true" applyBorder="true" applyAlignment="true" applyProtection="true">
      <alignment horizontal="general" vertical="bottom" textRotation="0" wrapText="true" indent="0" shrinkToFit="false"/>
      <protection locked="true" hidden="true"/>
    </xf>
    <xf numFmtId="164" fontId="61" fillId="24" borderId="11" xfId="0" applyFont="true" applyBorder="true" applyAlignment="true" applyProtection="true">
      <alignment horizontal="general" vertical="bottom" textRotation="0" wrapText="false" indent="0" shrinkToFit="false"/>
      <protection locked="true" hidden="false"/>
    </xf>
    <xf numFmtId="164" fontId="48" fillId="12" borderId="0" xfId="0" applyFont="true" applyBorder="false" applyAlignment="true" applyProtection="true">
      <alignment horizontal="general" vertical="bottom" textRotation="0" wrapText="true" indent="0" shrinkToFit="false"/>
      <protection locked="true" hidden="true"/>
    </xf>
    <xf numFmtId="164" fontId="92" fillId="0" borderId="11" xfId="0" applyFont="true" applyBorder="true" applyAlignment="true" applyProtection="true">
      <alignment horizontal="left" vertical="center" textRotation="0" wrapText="true" indent="0" shrinkToFit="false"/>
      <protection locked="true" hidden="false"/>
    </xf>
    <xf numFmtId="164" fontId="48" fillId="13" borderId="0" xfId="0" applyFont="true" applyBorder="true" applyAlignment="true" applyProtection="true">
      <alignment horizontal="center" vertical="bottom" textRotation="0" wrapText="true" indent="0" shrinkToFit="false"/>
      <protection locked="true" hidden="true"/>
    </xf>
    <xf numFmtId="164" fontId="48" fillId="13" borderId="0" xfId="0" applyFont="true" applyBorder="false" applyAlignment="true" applyProtection="true">
      <alignment horizontal="center" vertical="bottom" textRotation="0" wrapText="true" indent="0" shrinkToFit="false"/>
      <protection locked="true" hidden="true"/>
    </xf>
    <xf numFmtId="164" fontId="48" fillId="0" borderId="0" xfId="0" applyFont="true" applyBorder="false" applyAlignment="true" applyProtection="true">
      <alignment horizontal="center" vertical="bottom" textRotation="0" wrapText="true" indent="0" shrinkToFit="false"/>
      <protection locked="true" hidden="true"/>
    </xf>
    <xf numFmtId="164" fontId="48" fillId="29" borderId="23" xfId="0" applyFont="true" applyBorder="true" applyAlignment="true" applyProtection="true">
      <alignment horizontal="center" vertical="bottom" textRotation="0" wrapText="true" indent="0" shrinkToFit="false"/>
      <protection locked="true" hidden="true"/>
    </xf>
    <xf numFmtId="164" fontId="48" fillId="29" borderId="11" xfId="0" applyFont="true" applyBorder="true" applyAlignment="true" applyProtection="true">
      <alignment horizontal="general" vertical="bottom" textRotation="0" wrapText="true" indent="0" shrinkToFit="false"/>
      <protection locked="true" hidden="true"/>
    </xf>
    <xf numFmtId="164" fontId="48" fillId="12" borderId="11" xfId="0" applyFont="true" applyBorder="true" applyAlignment="true" applyProtection="true">
      <alignment horizontal="center" vertical="bottom" textRotation="0" wrapText="true" indent="0" shrinkToFit="false"/>
      <protection locked="true" hidden="true"/>
    </xf>
    <xf numFmtId="164" fontId="48" fillId="17" borderId="11" xfId="0" applyFont="true" applyBorder="true" applyAlignment="true" applyProtection="true">
      <alignment horizontal="center" vertical="bottom" textRotation="0" wrapText="true" indent="0" shrinkToFit="false"/>
      <protection locked="true" hidden="true"/>
    </xf>
    <xf numFmtId="164" fontId="48" fillId="12" borderId="0" xfId="0" applyFont="true" applyBorder="false" applyAlignment="true" applyProtection="true">
      <alignment horizontal="center" vertical="center" textRotation="0" wrapText="true" indent="0" shrinkToFit="false"/>
      <protection locked="true" hidden="true"/>
    </xf>
    <xf numFmtId="164" fontId="48" fillId="17" borderId="30" xfId="0" applyFont="true" applyBorder="true" applyAlignment="true" applyProtection="true">
      <alignment horizontal="center" vertical="bottom" textRotation="0" wrapText="true" indent="0" shrinkToFit="false"/>
      <protection locked="true" hidden="true"/>
    </xf>
    <xf numFmtId="164" fontId="48" fillId="29" borderId="0" xfId="0" applyFont="true" applyBorder="false" applyAlignment="true" applyProtection="true">
      <alignment horizontal="general" vertical="bottom" textRotation="0" wrapText="true" indent="0" shrinkToFit="false"/>
      <protection locked="true" hidden="true"/>
    </xf>
    <xf numFmtId="164" fontId="48" fillId="12" borderId="38" xfId="0" applyFont="true" applyBorder="true" applyAlignment="true" applyProtection="true">
      <alignment horizontal="center" vertical="bottom" textRotation="0" wrapText="true" indent="0" shrinkToFit="false"/>
      <protection locked="true" hidden="true"/>
    </xf>
    <xf numFmtId="164" fontId="48" fillId="29" borderId="38" xfId="0" applyFont="true" applyBorder="true" applyAlignment="true" applyProtection="true">
      <alignment horizontal="center" vertical="bottom" textRotation="0" wrapText="true" indent="0" shrinkToFit="false"/>
      <protection locked="true" hidden="true"/>
    </xf>
    <xf numFmtId="164" fontId="48" fillId="28" borderId="38" xfId="0" applyFont="true" applyBorder="true" applyAlignment="true" applyProtection="true">
      <alignment horizontal="center" vertical="center" textRotation="0" wrapText="true" indent="0" shrinkToFit="false"/>
      <protection locked="true" hidden="true"/>
    </xf>
    <xf numFmtId="164" fontId="48" fillId="12" borderId="23" xfId="0" applyFont="true" applyBorder="true" applyAlignment="true" applyProtection="true">
      <alignment horizontal="center" vertical="bottom" textRotation="0" wrapText="true" indent="0" shrinkToFit="false"/>
      <protection locked="true" hidden="true"/>
    </xf>
    <xf numFmtId="164" fontId="48" fillId="6" borderId="30" xfId="0" applyFont="true" applyBorder="true" applyAlignment="true" applyProtection="true">
      <alignment horizontal="center" vertical="bottom" textRotation="0" wrapText="true" indent="0" shrinkToFit="false"/>
      <protection locked="true" hidden="true"/>
    </xf>
    <xf numFmtId="164" fontId="48" fillId="29" borderId="0" xfId="0" applyFont="true" applyBorder="false" applyAlignment="true" applyProtection="true">
      <alignment horizontal="center" vertical="center" textRotation="0" wrapText="true" indent="0" shrinkToFit="false"/>
      <protection locked="true" hidden="true"/>
    </xf>
    <xf numFmtId="164" fontId="38" fillId="30" borderId="23" xfId="0" applyFont="true" applyBorder="true" applyAlignment="true" applyProtection="true">
      <alignment horizontal="general" vertical="bottom" textRotation="0" wrapText="true" indent="0" shrinkToFit="false"/>
      <protection locked="true" hidden="true"/>
    </xf>
    <xf numFmtId="164" fontId="48" fillId="13" borderId="0" xfId="0" applyFont="true" applyBorder="false" applyAlignment="true" applyProtection="true">
      <alignment horizontal="general" vertical="bottom" textRotation="0" wrapText="true" indent="0" shrinkToFit="false"/>
      <protection locked="true" hidden="true"/>
    </xf>
    <xf numFmtId="164" fontId="48" fillId="16" borderId="11" xfId="0" applyFont="true" applyBorder="true" applyAlignment="true" applyProtection="true">
      <alignment horizontal="center" vertical="bottom" textRotation="0" wrapText="true" indent="0" shrinkToFit="false"/>
      <protection locked="true" hidden="true"/>
    </xf>
    <xf numFmtId="164" fontId="48" fillId="16" borderId="0" xfId="0" applyFont="true" applyBorder="false" applyAlignment="true" applyProtection="true">
      <alignment horizontal="center" vertical="bottom" textRotation="0" wrapText="true" indent="0" shrinkToFit="false"/>
      <protection locked="true" hidden="true"/>
    </xf>
    <xf numFmtId="164" fontId="24" fillId="13" borderId="11" xfId="0" applyFont="true" applyBorder="true" applyAlignment="true" applyProtection="true">
      <alignment horizontal="general" vertical="bottom" textRotation="0" wrapText="true" indent="0" shrinkToFit="false"/>
      <protection locked="true" hidden="true"/>
    </xf>
    <xf numFmtId="164" fontId="48" fillId="13" borderId="11" xfId="0" applyFont="true" applyBorder="true" applyAlignment="true" applyProtection="true">
      <alignment horizontal="general" vertical="bottom" textRotation="0" wrapText="true" indent="0" shrinkToFit="false"/>
      <protection locked="true" hidden="true"/>
    </xf>
    <xf numFmtId="164" fontId="48" fillId="13" borderId="11" xfId="0" applyFont="true" applyBorder="true" applyAlignment="true" applyProtection="true">
      <alignment horizontal="center" vertical="bottom" textRotation="0" wrapText="true" indent="0" shrinkToFit="false"/>
      <protection locked="true" hidden="true"/>
    </xf>
    <xf numFmtId="164" fontId="48" fillId="15" borderId="11" xfId="0" applyFont="true" applyBorder="true" applyAlignment="true" applyProtection="true">
      <alignment horizontal="center" vertical="center" textRotation="0" wrapText="true" indent="0" shrinkToFit="false"/>
      <protection locked="true" hidden="true"/>
    </xf>
    <xf numFmtId="164" fontId="48" fillId="6" borderId="11" xfId="0" applyFont="true" applyBorder="true" applyAlignment="true" applyProtection="true">
      <alignment horizontal="center" vertical="center" textRotation="0" wrapText="true" indent="0" shrinkToFit="false"/>
      <protection locked="true" hidden="true"/>
    </xf>
    <xf numFmtId="164" fontId="48" fillId="31" borderId="0" xfId="0" applyFont="true" applyBorder="false" applyAlignment="true" applyProtection="true">
      <alignment horizontal="general" vertical="bottom" textRotation="0" wrapText="true" indent="0" shrinkToFit="false"/>
      <protection locked="true" hidden="true"/>
    </xf>
    <xf numFmtId="164" fontId="48" fillId="31" borderId="0" xfId="0" applyFont="true" applyBorder="false" applyAlignment="true" applyProtection="true">
      <alignment horizontal="center" vertical="center" textRotation="0" wrapText="true" indent="0" shrinkToFit="false"/>
      <protection locked="true" hidden="true"/>
    </xf>
    <xf numFmtId="164" fontId="38" fillId="30" borderId="38" xfId="0" applyFont="true" applyBorder="true" applyAlignment="true" applyProtection="true">
      <alignment horizontal="general" vertical="bottom" textRotation="0" wrapText="true" indent="0" shrinkToFit="false"/>
      <protection locked="true" hidden="true"/>
    </xf>
    <xf numFmtId="164" fontId="38" fillId="30" borderId="29" xfId="0" applyFont="true" applyBorder="true" applyAlignment="true" applyProtection="true">
      <alignment horizontal="general" vertical="bottom" textRotation="0" wrapText="true" indent="0" shrinkToFit="false"/>
      <protection locked="true" hidden="true"/>
    </xf>
    <xf numFmtId="164" fontId="38" fillId="13" borderId="23" xfId="0" applyFont="true" applyBorder="true" applyAlignment="true" applyProtection="true">
      <alignment horizontal="general" vertical="bottom" textRotation="0" wrapText="true" indent="0" shrinkToFit="false"/>
      <protection locked="true" hidden="true"/>
    </xf>
    <xf numFmtId="164" fontId="38" fillId="16" borderId="11" xfId="0" applyFont="true" applyBorder="true" applyAlignment="true" applyProtection="true">
      <alignment horizontal="center" vertical="bottom" textRotation="0" wrapText="true" indent="0" shrinkToFit="false"/>
      <protection locked="true" hidden="true"/>
    </xf>
    <xf numFmtId="164" fontId="48" fillId="32" borderId="0" xfId="0" applyFont="true" applyBorder="false" applyAlignment="true" applyProtection="true">
      <alignment horizontal="general" vertical="bottom" textRotation="0" wrapText="true" indent="0" shrinkToFit="false"/>
      <protection locked="true" hidden="true"/>
    </xf>
    <xf numFmtId="164" fontId="48" fillId="0" borderId="29" xfId="0" applyFont="true" applyBorder="true" applyAlignment="true" applyProtection="true">
      <alignment horizontal="general" vertical="center" textRotation="0" wrapText="false" indent="0" shrinkToFit="false"/>
      <protection locked="true" hidden="true"/>
    </xf>
    <xf numFmtId="164" fontId="48" fillId="15" borderId="0" xfId="0" applyFont="true" applyBorder="false" applyAlignment="true" applyProtection="true">
      <alignment horizontal="right" vertical="bottom" textRotation="0" wrapText="true" indent="0" shrinkToFit="false"/>
      <protection locked="true" hidden="true"/>
    </xf>
    <xf numFmtId="164" fontId="48" fillId="15" borderId="11" xfId="0" applyFont="true" applyBorder="true" applyAlignment="true" applyProtection="true">
      <alignment horizontal="center" vertical="center" textRotation="0" wrapText="false" indent="0" shrinkToFit="false"/>
      <protection locked="true" hidden="true"/>
    </xf>
    <xf numFmtId="164" fontId="48" fillId="6" borderId="11" xfId="0" applyFont="true" applyBorder="true" applyAlignment="true" applyProtection="true">
      <alignment horizontal="center" vertical="center" textRotation="0" wrapText="false" indent="0" shrinkToFit="false"/>
      <protection locked="true" hidden="true"/>
    </xf>
    <xf numFmtId="164" fontId="48" fillId="0" borderId="11" xfId="0" applyFont="true" applyBorder="true" applyAlignment="true" applyProtection="true">
      <alignment horizontal="center" vertical="center" textRotation="0" wrapText="false" indent="0" shrinkToFit="false"/>
      <protection locked="true" hidden="true"/>
    </xf>
    <xf numFmtId="164" fontId="48" fillId="0" borderId="0" xfId="0" applyFont="true" applyBorder="false" applyAlignment="true" applyProtection="true">
      <alignment horizontal="center" vertical="center" textRotation="0" wrapText="false" indent="0" shrinkToFit="false"/>
      <protection locked="true" hidden="true"/>
    </xf>
    <xf numFmtId="164" fontId="48" fillId="17" borderId="0" xfId="0" applyFont="true" applyBorder="false" applyAlignment="true" applyProtection="true">
      <alignment horizontal="center" vertical="bottom" textRotation="0" wrapText="true" indent="0" shrinkToFit="false"/>
      <protection locked="true" hidden="true"/>
    </xf>
    <xf numFmtId="164" fontId="48" fillId="7" borderId="11" xfId="0" applyFont="true" applyBorder="true" applyAlignment="true" applyProtection="true">
      <alignment horizontal="general" vertical="bottom" textRotation="0" wrapText="true" indent="0" shrinkToFit="false"/>
      <protection locked="true" hidden="true"/>
    </xf>
    <xf numFmtId="164" fontId="38" fillId="0" borderId="11" xfId="0" applyFont="true" applyBorder="true" applyAlignment="true" applyProtection="true">
      <alignment horizontal="center" vertical="center" textRotation="0" wrapText="true" indent="0" shrinkToFit="false"/>
      <protection locked="true" hidden="true"/>
    </xf>
    <xf numFmtId="164" fontId="48" fillId="33" borderId="11" xfId="0" applyFont="true" applyBorder="true" applyAlignment="true" applyProtection="true">
      <alignment horizontal="general" vertical="bottom" textRotation="0" wrapText="true" indent="0" shrinkToFit="false"/>
      <protection locked="true" hidden="true"/>
    </xf>
    <xf numFmtId="164" fontId="48" fillId="33" borderId="11" xfId="0" applyFont="true" applyBorder="true" applyAlignment="true" applyProtection="true">
      <alignment horizontal="left" vertical="center" textRotation="0" wrapText="true" indent="0" shrinkToFit="false"/>
      <protection locked="true" hidden="true"/>
    </xf>
    <xf numFmtId="164" fontId="48" fillId="13" borderId="11" xfId="0" applyFont="true" applyBorder="true" applyAlignment="true" applyProtection="true">
      <alignment horizontal="left" vertical="center" textRotation="0" wrapText="true" indent="0" shrinkToFit="false"/>
      <protection locked="true" hidden="true"/>
    </xf>
    <xf numFmtId="164" fontId="48" fillId="34" borderId="11" xfId="0" applyFont="true" applyBorder="true" applyAlignment="true" applyProtection="true">
      <alignment horizontal="center" vertical="center" textRotation="0" wrapText="true" indent="0" shrinkToFit="false"/>
      <protection locked="true" hidden="true"/>
    </xf>
    <xf numFmtId="164" fontId="48" fillId="23" borderId="12" xfId="0" applyFont="true" applyBorder="true" applyAlignment="true" applyProtection="true">
      <alignment horizontal="center" vertical="center" textRotation="0" wrapText="true" indent="0" shrinkToFit="false"/>
      <protection locked="true" hidden="true"/>
    </xf>
    <xf numFmtId="164" fontId="48" fillId="0" borderId="11" xfId="0" applyFont="true" applyBorder="true" applyAlignment="true" applyProtection="true">
      <alignment horizontal="general" vertical="center" textRotation="0" wrapText="false" indent="0" shrinkToFit="false"/>
      <protection locked="true" hidden="true"/>
    </xf>
    <xf numFmtId="164" fontId="48" fillId="35" borderId="0" xfId="0" applyFont="true" applyBorder="false" applyAlignment="true" applyProtection="true">
      <alignment horizontal="center" vertical="center" textRotation="0" wrapText="true" indent="0" shrinkToFit="false"/>
      <protection locked="true" hidden="true"/>
    </xf>
    <xf numFmtId="164" fontId="48" fillId="6" borderId="0" xfId="0" applyFont="true" applyBorder="false" applyAlignment="true" applyProtection="true">
      <alignment horizontal="center" vertical="center" textRotation="0" wrapText="true" indent="0" shrinkToFit="false"/>
      <protection locked="true" hidden="true"/>
    </xf>
    <xf numFmtId="164" fontId="48" fillId="7" borderId="11" xfId="0" applyFont="true" applyBorder="true" applyAlignment="true" applyProtection="true">
      <alignment horizontal="left" vertical="center" textRotation="0" wrapText="true" indent="0" shrinkToFit="false"/>
      <protection locked="true" hidden="true"/>
    </xf>
    <xf numFmtId="164" fontId="0" fillId="23" borderId="11" xfId="0" applyFont="false" applyBorder="true" applyAlignment="true" applyProtection="true">
      <alignment horizontal="general" vertical="center" textRotation="0" wrapText="true" indent="0" shrinkToFit="false"/>
      <protection locked="true" hidden="true"/>
    </xf>
    <xf numFmtId="164" fontId="48" fillId="23" borderId="11" xfId="0" applyFont="true" applyBorder="true" applyAlignment="true" applyProtection="true">
      <alignment horizontal="left" vertical="center" textRotation="0" wrapText="true" indent="0" shrinkToFit="false"/>
      <protection locked="true" hidden="true"/>
    </xf>
    <xf numFmtId="164" fontId="48" fillId="23" borderId="11" xfId="0" applyFont="true" applyBorder="true" applyAlignment="true" applyProtection="true">
      <alignment horizontal="general" vertical="bottom" textRotation="0" wrapText="true" indent="0" shrinkToFit="false"/>
      <protection locked="true" hidden="true"/>
    </xf>
    <xf numFmtId="164" fontId="48" fillId="6" borderId="0" xfId="0" applyFont="true" applyBorder="false" applyAlignment="true" applyProtection="true">
      <alignment horizontal="left" vertical="center" textRotation="0" wrapText="true" indent="0" shrinkToFit="false"/>
      <protection locked="true" hidden="true"/>
    </xf>
    <xf numFmtId="164" fontId="0" fillId="33" borderId="11" xfId="0" applyFont="true" applyBorder="true" applyAlignment="true" applyProtection="true">
      <alignment horizontal="general" vertical="center" textRotation="0" wrapText="true" indent="0" shrinkToFit="false"/>
      <protection locked="true" hidden="true"/>
    </xf>
    <xf numFmtId="164" fontId="48" fillId="7" borderId="11" xfId="0" applyFont="true" applyBorder="true" applyAlignment="true" applyProtection="true">
      <alignment horizontal="general" vertical="top" textRotation="0" wrapText="true" indent="0" shrinkToFit="false"/>
      <protection locked="true" hidden="true"/>
    </xf>
    <xf numFmtId="164" fontId="48" fillId="13" borderId="11" xfId="0" applyFont="true" applyBorder="true" applyAlignment="true" applyProtection="true">
      <alignment horizontal="general" vertical="top" textRotation="0" wrapText="true" indent="0" shrinkToFit="false"/>
      <protection locked="true" hidden="true"/>
    </xf>
    <xf numFmtId="164" fontId="48" fillId="29" borderId="38" xfId="0" applyFont="true" applyBorder="true" applyAlignment="true" applyProtection="true">
      <alignment horizontal="center" vertical="center" textRotation="0" wrapText="true" indent="0" shrinkToFit="false"/>
      <protection locked="true" hidden="true"/>
    </xf>
    <xf numFmtId="164" fontId="37" fillId="4" borderId="11" xfId="0" applyFont="true" applyBorder="true" applyAlignment="true" applyProtection="true">
      <alignment horizontal="general" vertical="bottom" textRotation="0" wrapText="true" indent="0" shrinkToFit="false"/>
      <protection locked="true" hidden="true"/>
    </xf>
    <xf numFmtId="164" fontId="48" fillId="12" borderId="11" xfId="0" applyFont="true" applyBorder="true" applyAlignment="true" applyProtection="true">
      <alignment horizontal="left" vertical="center" textRotation="0" wrapText="true" indent="0" shrinkToFit="false"/>
      <protection locked="true" hidden="true"/>
    </xf>
    <xf numFmtId="164" fontId="48" fillId="12" borderId="11" xfId="0" applyFont="true" applyBorder="true" applyAlignment="true" applyProtection="true">
      <alignment horizontal="general" vertical="bottom" textRotation="0" wrapText="true" indent="0" shrinkToFit="false"/>
      <protection locked="true" hidden="true"/>
    </xf>
    <xf numFmtId="164" fontId="88" fillId="36" borderId="11" xfId="0" applyFont="true" applyBorder="true" applyAlignment="true" applyProtection="true">
      <alignment horizontal="general" vertical="bottom" textRotation="0" wrapText="true" indent="0" shrinkToFit="false"/>
      <protection locked="true" hidden="true"/>
    </xf>
    <xf numFmtId="164" fontId="48" fillId="37" borderId="11" xfId="0" applyFont="true" applyBorder="true" applyAlignment="true" applyProtection="true">
      <alignment horizontal="justify" vertical="center" textRotation="0" wrapText="true" indent="0" shrinkToFit="false"/>
      <protection locked="true" hidden="true"/>
    </xf>
    <xf numFmtId="164" fontId="37" fillId="37" borderId="11" xfId="0" applyFont="true" applyBorder="true" applyAlignment="true" applyProtection="true">
      <alignment horizontal="left" vertical="center" textRotation="0" wrapText="true" indent="0" shrinkToFit="false"/>
      <protection locked="true" hidden="true"/>
    </xf>
    <xf numFmtId="164" fontId="48" fillId="0" borderId="11" xfId="0" applyFont="true" applyBorder="true" applyAlignment="true" applyProtection="true">
      <alignment horizontal="left" vertical="center" textRotation="0" wrapText="true" indent="0" shrinkToFit="false"/>
      <protection locked="true" hidden="true"/>
    </xf>
    <xf numFmtId="164" fontId="48" fillId="37" borderId="11" xfId="0" applyFont="true" applyBorder="true" applyAlignment="true" applyProtection="true">
      <alignment horizontal="general" vertical="bottom" textRotation="0" wrapText="true" indent="0" shrinkToFit="false"/>
      <protection locked="true" hidden="true"/>
    </xf>
    <xf numFmtId="164" fontId="48" fillId="32" borderId="0" xfId="0" applyFont="true" applyBorder="false" applyAlignment="true" applyProtection="true">
      <alignment horizontal="left" vertical="center" textRotation="0" wrapText="true" indent="0" shrinkToFit="false"/>
      <protection locked="true" hidden="true"/>
    </xf>
    <xf numFmtId="164" fontId="48" fillId="32" borderId="0" xfId="0" applyFont="true" applyBorder="false" applyAlignment="true" applyProtection="true">
      <alignment horizontal="center" vertical="center" textRotation="0" wrapText="true" indent="0" shrinkToFit="false"/>
      <protection locked="true" hidden="true"/>
    </xf>
    <xf numFmtId="164" fontId="48" fillId="33" borderId="11" xfId="0" applyFont="true" applyBorder="true" applyAlignment="true" applyProtection="true">
      <alignment horizontal="justify" vertical="center" textRotation="0" wrapText="true" indent="0" shrinkToFit="false"/>
      <protection locked="true" hidden="true"/>
    </xf>
    <xf numFmtId="164" fontId="48" fillId="37" borderId="11" xfId="0" applyFont="true" applyBorder="true" applyAlignment="true" applyProtection="true">
      <alignment horizontal="left" vertical="center" textRotation="0" wrapText="true" indent="0" shrinkToFit="false"/>
      <protection locked="true" hidden="true"/>
    </xf>
    <xf numFmtId="164" fontId="48" fillId="0" borderId="0" xfId="0" applyFont="true" applyBorder="false" applyAlignment="true" applyProtection="true">
      <alignment horizontal="left" vertical="center" textRotation="0" wrapText="true" indent="0" shrinkToFit="false"/>
      <protection locked="true" hidden="true"/>
    </xf>
    <xf numFmtId="164" fontId="48" fillId="38" borderId="11" xfId="0" applyFont="true" applyBorder="true" applyAlignment="true" applyProtection="true">
      <alignment horizontal="general" vertical="bottom" textRotation="0" wrapText="true" indent="0" shrinkToFit="false"/>
      <protection locked="true" hidden="true"/>
    </xf>
    <xf numFmtId="164" fontId="48" fillId="8" borderId="11" xfId="0" applyFont="true" applyBorder="true" applyAlignment="true" applyProtection="true">
      <alignment horizontal="left" vertical="center" textRotation="0" wrapText="true" indent="0" shrinkToFit="false"/>
      <protection locked="true" hidden="true"/>
    </xf>
    <xf numFmtId="164" fontId="48" fillId="8" borderId="11" xfId="0" applyFont="true" applyBorder="true" applyAlignment="true" applyProtection="true">
      <alignment horizontal="general" vertical="bottom" textRotation="0" wrapText="true" indent="0" shrinkToFit="false"/>
      <protection locked="true" hidden="true"/>
    </xf>
    <xf numFmtId="164" fontId="48" fillId="39" borderId="11" xfId="0" applyFont="true" applyBorder="true" applyAlignment="true" applyProtection="true">
      <alignment horizontal="general" vertical="bottom" textRotation="0" wrapText="true" indent="0" shrinkToFit="false"/>
      <protection locked="true" hidden="true"/>
    </xf>
    <xf numFmtId="164" fontId="48" fillId="7" borderId="11" xfId="0" applyFont="true" applyBorder="true" applyAlignment="true" applyProtection="true">
      <alignment horizontal="justify" vertical="center" textRotation="0" wrapText="true" indent="0" shrinkToFit="false"/>
      <protection locked="true" hidden="true"/>
    </xf>
    <xf numFmtId="164" fontId="48" fillId="38" borderId="11" xfId="0" applyFont="true" applyBorder="true" applyAlignment="true" applyProtection="true">
      <alignment horizontal="center" vertical="center" textRotation="0" wrapText="true" indent="0" shrinkToFit="false"/>
      <protection locked="true" hidden="true"/>
    </xf>
    <xf numFmtId="164" fontId="48" fillId="8" borderId="11" xfId="0" applyFont="true" applyBorder="true" applyAlignment="true" applyProtection="true">
      <alignment horizontal="center" vertical="center" textRotation="0" wrapText="true" indent="0" shrinkToFit="false"/>
      <protection locked="true" hidden="true"/>
    </xf>
    <xf numFmtId="164" fontId="0" fillId="12" borderId="11" xfId="0" applyFont="true" applyBorder="true" applyAlignment="true" applyProtection="true">
      <alignment horizontal="center" vertical="center" textRotation="0" wrapText="false" indent="0" shrinkToFit="false"/>
      <protection locked="true" hidden="false"/>
    </xf>
    <xf numFmtId="164" fontId="48" fillId="12" borderId="11" xfId="0" applyFont="true" applyBorder="true" applyAlignment="true" applyProtection="true">
      <alignment horizontal="center" vertical="center" textRotation="0" wrapText="false" indent="0" shrinkToFit="false"/>
      <protection locked="true" hidden="true"/>
    </xf>
    <xf numFmtId="164" fontId="48" fillId="12" borderId="0" xfId="0" applyFont="true" applyBorder="false" applyAlignment="true" applyProtection="true">
      <alignment horizontal="center" vertical="center" textRotation="0" wrapText="false" indent="0" shrinkToFit="false"/>
      <protection locked="true" hidden="true"/>
    </xf>
    <xf numFmtId="164" fontId="37" fillId="0" borderId="11" xfId="0" applyFont="true" applyBorder="true" applyAlignment="true" applyProtection="true">
      <alignment horizontal="justify" vertical="center" textRotation="0" wrapText="true" indent="0" shrinkToFit="false"/>
      <protection locked="true" hidden="true"/>
    </xf>
    <xf numFmtId="164" fontId="0" fillId="12" borderId="11" xfId="0" applyFont="true" applyBorder="true" applyAlignment="true" applyProtection="true">
      <alignment horizontal="general" vertical="center" textRotation="0" wrapText="true" indent="0" shrinkToFit="false"/>
      <protection locked="true" hidden="true"/>
    </xf>
    <xf numFmtId="164" fontId="48" fillId="12" borderId="11" xfId="0" applyFont="true" applyBorder="true" applyAlignment="true" applyProtection="true">
      <alignment horizontal="general" vertical="center" textRotation="0" wrapText="false" indent="0" shrinkToFit="false"/>
      <protection locked="true" hidden="true"/>
    </xf>
    <xf numFmtId="164" fontId="48" fillId="0" borderId="11" xfId="0" applyFont="true" applyBorder="true" applyAlignment="true" applyProtection="true">
      <alignment horizontal="justify" vertical="center" textRotation="0" wrapText="true" indent="0" shrinkToFit="false"/>
      <protection locked="true" hidden="true"/>
    </xf>
    <xf numFmtId="164" fontId="48" fillId="12" borderId="11" xfId="0" applyFont="true" applyBorder="true" applyAlignment="true" applyProtection="true">
      <alignment horizontal="general" vertical="center" textRotation="0" wrapText="true" indent="0" shrinkToFit="false"/>
      <protection locked="true" hidden="true"/>
    </xf>
    <xf numFmtId="164" fontId="48" fillId="33" borderId="11" xfId="0" applyFont="true" applyBorder="true" applyAlignment="true" applyProtection="true">
      <alignment horizontal="general" vertical="top" textRotation="0" wrapText="true" indent="0" shrinkToFit="false"/>
      <protection locked="true" hidden="true"/>
    </xf>
    <xf numFmtId="164" fontId="48" fillId="40" borderId="11" xfId="0" applyFont="true" applyBorder="true" applyAlignment="true" applyProtection="true">
      <alignment horizontal="general" vertical="bottom" textRotation="0" wrapText="true" indent="0" shrinkToFit="false"/>
      <protection locked="true" hidden="true"/>
    </xf>
    <xf numFmtId="164" fontId="48" fillId="35" borderId="0" xfId="0" applyFont="true" applyBorder="false" applyAlignment="true" applyProtection="true">
      <alignment horizontal="general" vertical="bottom" textRotation="0" wrapText="true" indent="0" shrinkToFit="false"/>
      <protection locked="true" hidden="true"/>
    </xf>
    <xf numFmtId="164" fontId="48" fillId="41" borderId="11" xfId="0" applyFont="true" applyBorder="true" applyAlignment="true" applyProtection="true">
      <alignment horizontal="general" vertical="top" textRotation="0" wrapText="true" indent="0" shrinkToFit="false"/>
      <protection locked="true" hidden="true"/>
    </xf>
    <xf numFmtId="164" fontId="48" fillId="41" borderId="11" xfId="0" applyFont="true" applyBorder="true" applyAlignment="true" applyProtection="true">
      <alignment horizontal="general" vertical="bottom" textRotation="0" wrapText="true" indent="0" shrinkToFit="false"/>
      <protection locked="true" hidden="true"/>
    </xf>
    <xf numFmtId="164" fontId="48" fillId="41" borderId="11" xfId="0" applyFont="true" applyBorder="true" applyAlignment="true" applyProtection="true">
      <alignment horizontal="center" vertical="center" textRotation="0" wrapText="true" indent="0" shrinkToFit="false"/>
      <protection locked="true" hidden="true"/>
    </xf>
    <xf numFmtId="164" fontId="48" fillId="32" borderId="11" xfId="0" applyFont="true" applyBorder="true" applyAlignment="true" applyProtection="true">
      <alignment horizontal="center" vertical="center" textRotation="0" wrapText="true" indent="0" shrinkToFit="false"/>
      <protection locked="true" hidden="true"/>
    </xf>
    <xf numFmtId="164" fontId="48" fillId="42" borderId="11" xfId="0" applyFont="true" applyBorder="true" applyAlignment="true" applyProtection="true">
      <alignment horizontal="general" vertical="top" textRotation="0" wrapText="true" indent="0" shrinkToFit="false"/>
      <protection locked="true" hidden="true"/>
    </xf>
    <xf numFmtId="164" fontId="48" fillId="33" borderId="11" xfId="0" applyFont="true" applyBorder="true" applyAlignment="true" applyProtection="true">
      <alignment horizontal="center" vertical="center" textRotation="0" wrapText="true" indent="0" shrinkToFit="false"/>
      <protection locked="true" hidden="true"/>
    </xf>
    <xf numFmtId="164" fontId="48" fillId="43" borderId="11" xfId="0" applyFont="true" applyBorder="true" applyAlignment="true" applyProtection="true">
      <alignment horizontal="general" vertical="top" textRotation="0" wrapText="true" indent="0" shrinkToFit="false"/>
      <protection locked="true" hidden="true"/>
    </xf>
    <xf numFmtId="164" fontId="48" fillId="43" borderId="11" xfId="0" applyFont="true" applyBorder="true" applyAlignment="true" applyProtection="true">
      <alignment horizontal="center" vertical="center" textRotation="0" wrapText="true" indent="0" shrinkToFit="false"/>
      <protection locked="true" hidden="true"/>
    </xf>
    <xf numFmtId="164" fontId="48" fillId="29" borderId="11" xfId="0" applyFont="true" applyBorder="true" applyAlignment="true" applyProtection="true">
      <alignment horizontal="general" vertical="center" textRotation="0" wrapText="false" indent="0" shrinkToFit="false"/>
      <protection locked="true" hidden="true"/>
    </xf>
    <xf numFmtId="164" fontId="48" fillId="42" borderId="11" xfId="0" applyFont="true" applyBorder="true" applyAlignment="true" applyProtection="true">
      <alignment horizontal="center" vertical="center" textRotation="0" wrapText="true" indent="0" shrinkToFit="false"/>
      <protection locked="true" hidden="true"/>
    </xf>
    <xf numFmtId="164" fontId="48" fillId="29" borderId="11" xfId="0" applyFont="true" applyBorder="true" applyAlignment="true" applyProtection="true">
      <alignment horizontal="center" vertical="center" textRotation="0" wrapText="false" indent="0" shrinkToFit="false"/>
      <protection locked="true" hidden="true"/>
    </xf>
    <xf numFmtId="164" fontId="48" fillId="15" borderId="11" xfId="0" applyFont="true" applyBorder="true" applyAlignment="true" applyProtection="true">
      <alignment horizontal="left" vertical="center" textRotation="0" wrapText="true" indent="0" shrinkToFit="false"/>
      <protection locked="true" hidden="true"/>
    </xf>
    <xf numFmtId="164" fontId="37" fillId="23" borderId="11" xfId="0" applyFont="true" applyBorder="true" applyAlignment="true" applyProtection="true">
      <alignment horizontal="general" vertical="bottom" textRotation="0" wrapText="true" indent="0" shrinkToFit="false"/>
      <protection locked="true" hidden="true"/>
    </xf>
    <xf numFmtId="164" fontId="48" fillId="0" borderId="23" xfId="0" applyFont="true" applyBorder="true" applyAlignment="true" applyProtection="true">
      <alignment horizontal="general" vertical="bottom" textRotation="0" wrapText="true" indent="0" shrinkToFit="false"/>
      <protection locked="true" hidden="true"/>
    </xf>
    <xf numFmtId="164" fontId="48" fillId="4" borderId="23" xfId="0" applyFont="true" applyBorder="true" applyAlignment="true" applyProtection="true">
      <alignment horizontal="left" vertical="center" textRotation="0" wrapText="true" indent="0" shrinkToFit="false"/>
      <protection locked="true" hidden="true"/>
    </xf>
    <xf numFmtId="164" fontId="48" fillId="13" borderId="23" xfId="0" applyFont="true" applyBorder="true" applyAlignment="true" applyProtection="true">
      <alignment horizontal="left" vertical="center" textRotation="0" wrapText="true" indent="0" shrinkToFit="false"/>
      <protection locked="true" hidden="true"/>
    </xf>
    <xf numFmtId="164" fontId="48" fillId="33" borderId="23" xfId="0" applyFont="true" applyBorder="true" applyAlignment="true" applyProtection="true">
      <alignment horizontal="general" vertical="bottom" textRotation="0" wrapText="true" indent="0" shrinkToFit="false"/>
      <protection locked="true" hidden="true"/>
    </xf>
    <xf numFmtId="164" fontId="48" fillId="33" borderId="23" xfId="0" applyFont="true" applyBorder="true" applyAlignment="true" applyProtection="true">
      <alignment horizontal="left" vertical="center" textRotation="0" wrapText="true" indent="0" shrinkToFit="false"/>
      <protection locked="true" hidden="true"/>
    </xf>
    <xf numFmtId="164" fontId="0" fillId="23" borderId="23" xfId="0" applyFont="true" applyBorder="true" applyAlignment="true" applyProtection="true">
      <alignment horizontal="general" vertical="center" textRotation="0" wrapText="true" indent="0" shrinkToFit="false"/>
      <protection locked="true" hidden="true"/>
    </xf>
    <xf numFmtId="164" fontId="48" fillId="23" borderId="23" xfId="0" applyFont="true" applyBorder="true" applyAlignment="true" applyProtection="true">
      <alignment horizontal="left" vertical="center" textRotation="0" wrapText="true" indent="0" shrinkToFit="false"/>
      <protection locked="true" hidden="true"/>
    </xf>
    <xf numFmtId="164" fontId="48" fillId="23" borderId="23" xfId="0" applyFont="true" applyBorder="true" applyAlignment="true" applyProtection="true">
      <alignment horizontal="general" vertical="top" textRotation="0" wrapText="true" indent="0" shrinkToFit="false"/>
      <protection locked="true" hidden="true"/>
    </xf>
    <xf numFmtId="164" fontId="48" fillId="13" borderId="23" xfId="0" applyFont="true" applyBorder="true" applyAlignment="true" applyProtection="true">
      <alignment horizontal="general" vertical="top" textRotation="0" wrapText="true" indent="0" shrinkToFit="false"/>
      <protection locked="true" hidden="true"/>
    </xf>
    <xf numFmtId="164" fontId="48" fillId="0" borderId="23" xfId="0" applyFont="true" applyBorder="true" applyAlignment="true" applyProtection="true">
      <alignment horizontal="general" vertical="top" textRotation="0" wrapText="true" indent="0" shrinkToFit="false"/>
      <protection locked="true" hidden="true"/>
    </xf>
    <xf numFmtId="164" fontId="48" fillId="35" borderId="11" xfId="0" applyFont="true" applyBorder="true" applyAlignment="true" applyProtection="true">
      <alignment horizontal="general" vertical="bottom" textRotation="0" wrapText="true" indent="0" shrinkToFit="false"/>
      <protection locked="true" hidden="true"/>
    </xf>
    <xf numFmtId="164" fontId="48" fillId="4" borderId="23" xfId="0" applyFont="true" applyBorder="true" applyAlignment="true" applyProtection="true">
      <alignment horizontal="general" vertical="top" textRotation="0" wrapText="true" indent="0" shrinkToFit="false"/>
      <protection locked="true" hidden="true"/>
    </xf>
    <xf numFmtId="164" fontId="0" fillId="33" borderId="23" xfId="0" applyFont="true" applyBorder="true" applyAlignment="true" applyProtection="true">
      <alignment horizontal="general" vertical="center" textRotation="0" wrapText="true" indent="0" shrinkToFit="false"/>
      <protection locked="true" hidden="true"/>
    </xf>
    <xf numFmtId="164" fontId="48" fillId="44" borderId="0" xfId="0" applyFont="true" applyBorder="false" applyAlignment="true" applyProtection="true">
      <alignment horizontal="general" vertical="bottom" textRotation="0" wrapText="true" indent="0" shrinkToFit="false"/>
      <protection locked="true" hidden="true"/>
    </xf>
    <xf numFmtId="164" fontId="48" fillId="45" borderId="0" xfId="0" applyFont="true" applyBorder="false" applyAlignment="true" applyProtection="true">
      <alignment horizontal="general" vertical="bottom" textRotation="0" wrapText="true" indent="0" shrinkToFit="false"/>
      <protection locked="true" hidden="true"/>
    </xf>
    <xf numFmtId="164" fontId="0" fillId="44" borderId="11" xfId="0" applyFont="true" applyBorder="true" applyAlignment="true" applyProtection="true">
      <alignment horizontal="general" vertical="center" textRotation="0" wrapText="true" indent="0" shrinkToFit="false"/>
      <protection locked="true" hidden="true"/>
    </xf>
    <xf numFmtId="164" fontId="0" fillId="45" borderId="11" xfId="0" applyFont="false" applyBorder="true" applyAlignment="true" applyProtection="true">
      <alignment horizontal="general" vertical="center" textRotation="0" wrapText="true" indent="0" shrinkToFit="false"/>
      <protection locked="true" hidden="true"/>
    </xf>
    <xf numFmtId="164" fontId="0" fillId="0" borderId="11" xfId="0" applyFont="false" applyBorder="true" applyAlignment="true" applyProtection="true">
      <alignment horizontal="general" vertical="center" textRotation="0" wrapText="true" indent="0" shrinkToFit="false"/>
      <protection locked="true" hidden="true"/>
    </xf>
    <xf numFmtId="164" fontId="38" fillId="0" borderId="0" xfId="0" applyFont="true" applyBorder="false" applyAlignment="true" applyProtection="true">
      <alignment horizontal="center" vertical="center" textRotation="0" wrapText="true" indent="0" shrinkToFit="false"/>
      <protection locked="true" hidden="true"/>
    </xf>
    <xf numFmtId="164" fontId="48" fillId="0" borderId="0" xfId="0" applyFont="true" applyBorder="false" applyAlignment="true" applyProtection="true">
      <alignment horizontal="general" vertical="top" textRotation="0" wrapText="true" indent="0" shrinkToFit="false"/>
      <protection locked="true" hidden="true"/>
    </xf>
    <xf numFmtId="164" fontId="37" fillId="33" borderId="11" xfId="0" applyFont="true" applyBorder="true" applyAlignment="true" applyProtection="true">
      <alignment horizontal="justify" vertical="center" textRotation="0" wrapText="true" indent="0" shrinkToFit="false"/>
      <protection locked="true" hidden="true"/>
    </xf>
    <xf numFmtId="164" fontId="48" fillId="0" borderId="0" xfId="0" applyFont="true" applyBorder="false" applyAlignment="true" applyProtection="true">
      <alignment horizontal="justify" vertical="center" textRotation="0" wrapText="true" indent="0" shrinkToFit="false"/>
      <protection locked="true" hidden="true"/>
    </xf>
    <xf numFmtId="164" fontId="37" fillId="0" borderId="11" xfId="0" applyFont="true" applyBorder="true" applyAlignment="true" applyProtection="true">
      <alignment horizontal="center" vertical="center"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Hiperlink 2" xfId="21"/>
    <cellStyle name="Vírgula 2" xfId="22"/>
    <cellStyle name="Vírgula 3" xfId="23"/>
    <cellStyle name="*unknown*" xfId="20" builtinId="8"/>
  </cellStyles>
  <dxfs count="56">
    <dxf>
      <font>
        <b val="0"/>
        <i val="1"/>
        <color rgb="FFFF0000"/>
      </font>
    </dxf>
    <dxf>
      <font>
        <b val="0"/>
        <i val="1"/>
        <color rgb="FFFF0000"/>
      </font>
    </dxf>
    <dxf>
      <font>
        <b val="0"/>
        <i val="1"/>
        <color rgb="FFFF0000"/>
      </font>
    </dxf>
    <dxf>
      <font>
        <color rgb="FFF2F2F2"/>
      </font>
    </dxf>
    <dxf>
      <font>
        <color rgb="FFF2F2F2"/>
      </font>
    </dxf>
    <dxf>
      <font>
        <color rgb="FFF2F2F2"/>
      </font>
    </dxf>
    <dxf>
      <font>
        <b val="0"/>
        <i val="1"/>
        <color rgb="FFFF0000"/>
      </font>
    </dxf>
    <dxf>
      <font>
        <color rgb="FFF2F2F2"/>
      </font>
    </dxf>
    <dxf>
      <font>
        <color rgb="FFF2F2F2"/>
      </font>
    </dxf>
    <dxf>
      <font>
        <color rgb="FFF2F2F2"/>
      </font>
    </dxf>
    <dxf>
      <font>
        <color rgb="FFF2F2F2"/>
      </font>
    </dxf>
    <dxf>
      <font>
        <color rgb="FFF2F2F2"/>
      </font>
    </dxf>
    <dxf>
      <fill>
        <patternFill patternType="solid">
          <fgColor rgb="FF006666"/>
          <bgColor rgb="FF000000"/>
        </patternFill>
      </fill>
    </dxf>
    <dxf>
      <fill>
        <patternFill patternType="solid">
          <fgColor rgb="FFC5E0B4"/>
          <bgColor rgb="FF000000"/>
        </patternFill>
      </fill>
    </dxf>
    <dxf>
      <fill>
        <patternFill patternType="solid">
          <fgColor rgb="FFDDFFF7"/>
          <bgColor rgb="FF000000"/>
        </patternFill>
      </fill>
    </dxf>
    <dxf>
      <fill>
        <patternFill patternType="solid">
          <bgColor rgb="FF000000"/>
        </patternFill>
      </fill>
    </dxf>
    <dxf>
      <fill>
        <patternFill patternType="solid">
          <fgColor rgb="FF000000"/>
          <bgColor rgb="FF000000"/>
        </patternFill>
      </fill>
    </dxf>
    <dxf>
      <fill>
        <patternFill patternType="solid">
          <fgColor rgb="FF44546A"/>
          <bgColor rgb="FF000000"/>
        </patternFill>
      </fill>
    </dxf>
    <dxf>
      <fill>
        <patternFill patternType="solid">
          <fgColor rgb="FFFFFFFF"/>
          <bgColor rgb="FF000000"/>
        </patternFill>
      </fill>
    </dxf>
    <dxf>
      <fill>
        <patternFill patternType="solid">
          <fgColor rgb="FFC5FFEC"/>
          <bgColor rgb="FF000000"/>
        </patternFill>
      </fill>
    </dxf>
    <dxf>
      <fill>
        <patternFill patternType="solid">
          <fgColor rgb="FFD9D9D9"/>
          <bgColor rgb="FF000000"/>
        </patternFill>
      </fill>
    </dxf>
    <dxf>
      <fill>
        <patternFill patternType="solid">
          <fgColor rgb="FFDBDBDB"/>
          <bgColor rgb="FF000000"/>
        </patternFill>
      </fill>
    </dxf>
    <dxf>
      <font>
        <color rgb="FFF2F2F2"/>
      </font>
    </dxf>
    <dxf>
      <font>
        <color rgb="FFF2F2F2"/>
      </font>
    </dxf>
    <dxf>
      <font>
        <color rgb="FFF2F2F2"/>
      </font>
    </dxf>
    <dxf>
      <font>
        <color rgb="FFF2F2F2"/>
      </font>
    </dxf>
    <dxf>
      <font>
        <color rgb="FFF2F2F2"/>
      </font>
    </dxf>
    <dxf>
      <font>
        <color rgb="FFF2F2F2"/>
      </font>
    </dxf>
    <dxf>
      <font>
        <color rgb="FFF2F2F2"/>
      </font>
    </dxf>
    <dxf>
      <font>
        <color rgb="FFF2F2F2"/>
      </font>
    </dxf>
    <dxf>
      <fill>
        <patternFill patternType="solid">
          <fgColor rgb="FFD0CECE"/>
          <bgColor rgb="FF000000"/>
        </patternFill>
      </fill>
    </dxf>
    <dxf>
      <fill>
        <patternFill patternType="solid">
          <fgColor rgb="FFFFFF00"/>
          <bgColor rgb="FF000000"/>
        </patternFill>
      </fill>
    </dxf>
    <dxf>
      <fill>
        <patternFill patternType="solid">
          <fgColor rgb="FFADB9CA"/>
          <bgColor rgb="FF000000"/>
        </patternFill>
      </fill>
    </dxf>
    <dxf>
      <fill>
        <patternFill patternType="solid">
          <fgColor rgb="FFCCECFF"/>
          <bgColor rgb="FF000000"/>
        </patternFill>
      </fill>
    </dxf>
    <dxf>
      <fill>
        <patternFill patternType="solid">
          <fgColor rgb="FFDEEBF7"/>
          <bgColor rgb="FF000000"/>
        </patternFill>
      </fill>
    </dxf>
    <dxf>
      <fill>
        <patternFill patternType="solid">
          <fgColor rgb="FFFF9999"/>
          <bgColor rgb="FF000000"/>
        </patternFill>
      </fill>
    </dxf>
    <dxf>
      <fill>
        <patternFill patternType="solid">
          <fgColor rgb="FFFFAFAF"/>
          <bgColor rgb="FF000000"/>
        </patternFill>
      </fill>
    </dxf>
    <dxf>
      <fill>
        <patternFill patternType="solid">
          <fgColor rgb="FFFFC1C1"/>
          <bgColor rgb="FF000000"/>
        </patternFill>
      </fill>
    </dxf>
    <dxf>
      <fill>
        <patternFill patternType="solid">
          <fgColor rgb="FFFFF2CC"/>
          <bgColor rgb="FF000000"/>
        </patternFill>
      </fill>
    </dxf>
    <dxf>
      <fill>
        <patternFill patternType="solid">
          <fgColor rgb="FFFF0000"/>
          <bgColor rgb="FF000000"/>
        </patternFill>
      </fill>
    </dxf>
    <dxf>
      <fill>
        <patternFill patternType="solid">
          <fgColor rgb="FFE2F0D9"/>
          <bgColor rgb="FF000000"/>
        </patternFill>
      </fill>
    </dxf>
    <dxf>
      <fill>
        <patternFill patternType="solid">
          <fgColor rgb="FFF8CBAD"/>
          <bgColor rgb="FF000000"/>
        </patternFill>
      </fill>
    </dxf>
    <dxf>
      <fill>
        <patternFill patternType="solid">
          <fgColor rgb="FF7C7C7C"/>
          <bgColor rgb="FF000000"/>
        </patternFill>
      </fill>
    </dxf>
    <dxf>
      <fill>
        <patternFill patternType="solid">
          <fgColor rgb="FFAFABAB"/>
          <bgColor rgb="FF000000"/>
        </patternFill>
      </fill>
    </dxf>
    <dxf>
      <fill>
        <patternFill patternType="solid">
          <fgColor rgb="FF8FAADC"/>
          <bgColor rgb="FF000000"/>
        </patternFill>
      </fill>
    </dxf>
    <dxf>
      <fill>
        <patternFill patternType="solid">
          <fgColor rgb="FFED7D31"/>
          <bgColor rgb="FF000000"/>
        </patternFill>
      </fill>
    </dxf>
    <dxf>
      <fill>
        <patternFill patternType="solid">
          <fgColor rgb="FFA9D18E"/>
          <bgColor rgb="FF000000"/>
        </patternFill>
      </fill>
    </dxf>
    <dxf>
      <fill>
        <patternFill patternType="solid">
          <fgColor rgb="FF2F5597"/>
          <bgColor rgb="FF000000"/>
        </patternFill>
      </fill>
    </dxf>
    <dxf>
      <fill>
        <patternFill patternType="solid">
          <fgColor rgb="FFFFC000"/>
          <bgColor rgb="FF000000"/>
        </patternFill>
      </fill>
    </dxf>
    <dxf>
      <fill>
        <patternFill patternType="solid">
          <fgColor rgb="FFFFD966"/>
          <bgColor rgb="FF000000"/>
        </patternFill>
      </fill>
    </dxf>
    <dxf>
      <fill>
        <patternFill patternType="solid">
          <fgColor rgb="FFFFE699"/>
          <bgColor rgb="FF000000"/>
        </patternFill>
      </fill>
    </dxf>
    <dxf>
      <fill>
        <patternFill patternType="solid">
          <fgColor rgb="FFBFBFBF"/>
          <bgColor rgb="FF000000"/>
        </patternFill>
      </fill>
    </dxf>
    <dxf>
      <fill>
        <patternFill patternType="solid">
          <fgColor rgb="FF00B050"/>
          <bgColor rgb="FF000000"/>
        </patternFill>
      </fill>
    </dxf>
    <dxf>
      <fill>
        <patternFill patternType="solid">
          <fgColor rgb="FF64C6A8"/>
          <bgColor rgb="FF000000"/>
        </patternFill>
      </fill>
    </dxf>
    <dxf>
      <fill>
        <patternFill patternType="solid">
          <fgColor rgb="FFB4C7E7"/>
          <bgColor rgb="FF000000"/>
        </patternFill>
      </fill>
    </dxf>
    <dxf>
      <fill>
        <patternFill patternType="solid">
          <fgColor rgb="FF00DFDA"/>
          <bgColor rgb="FF000000"/>
        </patternFill>
      </fill>
    </dxf>
  </dxfs>
  <colors>
    <indexedColors>
      <rgbColor rgb="FF000000"/>
      <rgbColor rgb="FFFFFFFF"/>
      <rgbColor rgb="FFFF0000"/>
      <rgbColor rgb="FFC5E0B4"/>
      <rgbColor rgb="FFF2F2F2"/>
      <rgbColor rgb="FFFFFF00"/>
      <rgbColor rgb="FFD9D9D9"/>
      <rgbColor rgb="FF00ACA8"/>
      <rgbColor rgb="FFC00000"/>
      <rgbColor rgb="FF0070C0"/>
      <rgbColor rgb="FF000080"/>
      <rgbColor rgb="FF548235"/>
      <rgbColor rgb="FFDAE3F3"/>
      <rgbColor rgb="FF009999"/>
      <rgbColor rgb="FFBFBFBF"/>
      <rgbColor rgb="FF7C7C7C"/>
      <rgbColor rgb="FF8FAADC"/>
      <rgbColor rgb="FFC9C9C9"/>
      <rgbColor rgb="FFFFF2CC"/>
      <rgbColor rgb="FFC5FFEC"/>
      <rgbColor rgb="FFCCECFF"/>
      <rgbColor rgb="FFF4B183"/>
      <rgbColor rgb="FF0563C1"/>
      <rgbColor rgb="FFBDD7EE"/>
      <rgbColor rgb="FF000080"/>
      <rgbColor rgb="FFDBDBDB"/>
      <rgbColor rgb="FFFFD966"/>
      <rgbColor rgb="FFA9D18E"/>
      <rgbColor rgb="FFFBE5D6"/>
      <rgbColor rgb="FFEDEDED"/>
      <rgbColor rgb="FF006666"/>
      <rgbColor rgb="FFE5FFFF"/>
      <rgbColor rgb="FF00DFDA"/>
      <rgbColor rgb="FFDDFFF7"/>
      <rgbColor rgb="FFE2F0D9"/>
      <rgbColor rgb="FFFFE699"/>
      <rgbColor rgb="FFB4C7E7"/>
      <rgbColor rgb="FFFF9999"/>
      <rgbColor rgb="FFADB9CA"/>
      <rgbColor rgb="FFF8CBAD"/>
      <rgbColor rgb="FF3366FF"/>
      <rgbColor rgb="FF64C6A8"/>
      <rgbColor rgb="FF70AD47"/>
      <rgbColor rgb="FFFFC000"/>
      <rgbColor rgb="FFFFAFAF"/>
      <rgbColor rgb="FFED7D31"/>
      <rgbColor rgb="FF4472C4"/>
      <rgbColor rgb="FFAFABAB"/>
      <rgbColor rgb="FF002060"/>
      <rgbColor rgb="FF00B050"/>
      <rgbColor rgb="FFDEEBF7"/>
      <rgbColor rgb="FF2E75B6"/>
      <rgbColor rgb="FFD0CECE"/>
      <rgbColor rgb="FFFFC1C1"/>
      <rgbColor rgb="FF2F5597"/>
      <rgbColor rgb="FF44546A"/>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externalLink" Target="externalLinks/externalLink1.xml"/><Relationship Id="rId1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1.jpe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_rels/drawing3.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
</Relationships>
</file>

<file path=xl/drawings/_rels/drawing4.xml.rels><?xml version="1.0" encoding="UTF-8"?>
<Relationships xmlns="http://schemas.openxmlformats.org/package/2006/relationships"><Relationship Id="rId1" Type="http://schemas.openxmlformats.org/officeDocument/2006/relationships/image" Target="../media/image5.jpeg"/><Relationship Id="rId2" Type="http://schemas.openxmlformats.org/officeDocument/2006/relationships/image" Target="../media/image5.jpeg"/>
</Relationships>
</file>

<file path=xl/drawings/_rels/drawing5.xml.rels><?xml version="1.0" encoding="UTF-8"?>
<Relationships xmlns="http://schemas.openxmlformats.org/package/2006/relationships"><Relationship Id="rId1" Type="http://schemas.openxmlformats.org/officeDocument/2006/relationships/image" Target="../media/image5.jpeg"/><Relationship Id="rId2" Type="http://schemas.openxmlformats.org/officeDocument/2006/relationships/image" Target="../media/image5.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361800</xdr:colOff>
      <xdr:row>1</xdr:row>
      <xdr:rowOff>28440</xdr:rowOff>
    </xdr:from>
    <xdr:to>
      <xdr:col>16</xdr:col>
      <xdr:colOff>103680</xdr:colOff>
      <xdr:row>2</xdr:row>
      <xdr:rowOff>180000</xdr:rowOff>
    </xdr:to>
    <xdr:pic>
      <xdr:nvPicPr>
        <xdr:cNvPr id="0" name="Imagem 2" descr="mg-matozinhos-brasao (1).jpg"/>
        <xdr:cNvPicPr/>
      </xdr:nvPicPr>
      <xdr:blipFill>
        <a:blip r:embed="rId1"/>
        <a:stretch/>
      </xdr:blipFill>
      <xdr:spPr>
        <a:xfrm>
          <a:off x="6563880" y="190440"/>
          <a:ext cx="648000" cy="532440"/>
        </a:xfrm>
        <a:prstGeom prst="rect">
          <a:avLst/>
        </a:prstGeom>
        <a:noFill/>
        <a:ln w="0">
          <a:noFill/>
        </a:ln>
      </xdr:spPr>
    </xdr:pic>
    <xdr:clientData/>
  </xdr:twoCellAnchor>
  <xdr:twoCellAnchor editAs="oneCell">
    <xdr:from>
      <xdr:col>1</xdr:col>
      <xdr:colOff>19080</xdr:colOff>
      <xdr:row>1</xdr:row>
      <xdr:rowOff>37800</xdr:rowOff>
    </xdr:from>
    <xdr:to>
      <xdr:col>4</xdr:col>
      <xdr:colOff>46440</xdr:colOff>
      <xdr:row>2</xdr:row>
      <xdr:rowOff>189360</xdr:rowOff>
    </xdr:to>
    <xdr:pic>
      <xdr:nvPicPr>
        <xdr:cNvPr id="1" name="Imagem 3" descr="mg-matozinhos-brasao (1).jpg"/>
        <xdr:cNvPicPr/>
      </xdr:nvPicPr>
      <xdr:blipFill>
        <a:blip r:embed="rId2"/>
        <a:stretch/>
      </xdr:blipFill>
      <xdr:spPr>
        <a:xfrm>
          <a:off x="220320" y="199800"/>
          <a:ext cx="631440" cy="53244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41040</xdr:colOff>
      <xdr:row>52</xdr:row>
      <xdr:rowOff>164160</xdr:rowOff>
    </xdr:from>
    <xdr:to>
      <xdr:col>30</xdr:col>
      <xdr:colOff>74880</xdr:colOff>
      <xdr:row>83</xdr:row>
      <xdr:rowOff>69120</xdr:rowOff>
    </xdr:to>
    <xdr:pic>
      <xdr:nvPicPr>
        <xdr:cNvPr id="2" name="Imagem 2" descr="CRITÉRIOS LOCACIONAIS.PNG"/>
        <xdr:cNvPicPr/>
      </xdr:nvPicPr>
      <xdr:blipFill>
        <a:blip r:embed="rId1"/>
        <a:stretch/>
      </xdr:blipFill>
      <xdr:spPr>
        <a:xfrm>
          <a:off x="8679600" y="7909920"/>
          <a:ext cx="5190120" cy="519696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34</xdr:col>
      <xdr:colOff>84600</xdr:colOff>
      <xdr:row>16</xdr:row>
      <xdr:rowOff>254160</xdr:rowOff>
    </xdr:from>
    <xdr:to>
      <xdr:col>41</xdr:col>
      <xdr:colOff>352800</xdr:colOff>
      <xdr:row>25</xdr:row>
      <xdr:rowOff>7560</xdr:rowOff>
    </xdr:to>
    <xdr:pic>
      <xdr:nvPicPr>
        <xdr:cNvPr id="3" name="Imagem 1" descr="Tabela&#10;&#10;Descrição gerada automaticamente"/>
        <xdr:cNvPicPr/>
      </xdr:nvPicPr>
      <xdr:blipFill>
        <a:blip r:embed="rId1"/>
        <a:stretch/>
      </xdr:blipFill>
      <xdr:spPr>
        <a:xfrm>
          <a:off x="7441560" y="4807080"/>
          <a:ext cx="4780080" cy="1258560"/>
        </a:xfrm>
        <a:prstGeom prst="rect">
          <a:avLst/>
        </a:prstGeom>
        <a:noFill/>
        <a:ln w="0">
          <a:noFill/>
        </a:ln>
      </xdr:spPr>
    </xdr:pic>
    <xdr:clientData/>
  </xdr:twoCellAnchor>
  <xdr:twoCellAnchor editAs="oneCell">
    <xdr:from>
      <xdr:col>34</xdr:col>
      <xdr:colOff>101520</xdr:colOff>
      <xdr:row>12</xdr:row>
      <xdr:rowOff>50760</xdr:rowOff>
    </xdr:from>
    <xdr:to>
      <xdr:col>41</xdr:col>
      <xdr:colOff>381600</xdr:colOff>
      <xdr:row>14</xdr:row>
      <xdr:rowOff>372600</xdr:rowOff>
    </xdr:to>
    <xdr:pic>
      <xdr:nvPicPr>
        <xdr:cNvPr id="4" name="Imagem 2" descr="Tabela&#10;&#10;Descrição gerada automaticamente"/>
        <xdr:cNvPicPr/>
      </xdr:nvPicPr>
      <xdr:blipFill>
        <a:blip r:embed="rId2"/>
        <a:stretch/>
      </xdr:blipFill>
      <xdr:spPr>
        <a:xfrm>
          <a:off x="7458480" y="3079800"/>
          <a:ext cx="4791960" cy="108360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37</xdr:col>
      <xdr:colOff>95400</xdr:colOff>
      <xdr:row>12</xdr:row>
      <xdr:rowOff>162000</xdr:rowOff>
    </xdr:from>
    <xdr:to>
      <xdr:col>54</xdr:col>
      <xdr:colOff>94320</xdr:colOff>
      <xdr:row>22</xdr:row>
      <xdr:rowOff>189360</xdr:rowOff>
    </xdr:to>
    <xdr:sp>
      <xdr:nvSpPr>
        <xdr:cNvPr id="5" name="CaixaDeTexto 1"/>
        <xdr:cNvSpPr/>
      </xdr:nvSpPr>
      <xdr:spPr>
        <a:xfrm>
          <a:off x="7261200" y="2210040"/>
          <a:ext cx="3421080" cy="1837080"/>
        </a:xfrm>
        <a:prstGeom prst="rect">
          <a:avLst/>
        </a:prstGeom>
        <a:solidFill>
          <a:srgbClr val="ffffff"/>
        </a:solidFill>
        <a:ln w="19050">
          <a:solidFill>
            <a:srgbClr val="000000"/>
          </a:solidFill>
          <a:round/>
        </a:ln>
      </xdr:spPr>
      <xdr:style>
        <a:lnRef idx="0"/>
        <a:fillRef idx="0"/>
        <a:effectRef idx="0"/>
        <a:fontRef idx="minor"/>
      </xdr:style>
      <xdr:txBody>
        <a:bodyPr horzOverflow="clip" vertOverflow="clip" lIns="90000" rIns="90000" tIns="45000" bIns="45000" anchor="t">
          <a:noAutofit/>
        </a:bodyPr>
        <a:p>
          <a:pPr defTabSz="914400">
            <a:lnSpc>
              <a:spcPct val="100000"/>
            </a:lnSpc>
            <a:tabLst>
              <a:tab algn="l" pos="0"/>
            </a:tabLst>
          </a:pPr>
          <a:r>
            <a:rPr b="1" lang="pt-BR" sz="1100" strike="noStrike" u="none">
              <a:solidFill>
                <a:srgbClr val="ff0000"/>
              </a:solidFill>
              <a:effectLst/>
              <a:uFillTx/>
              <a:latin typeface="Calibri"/>
            </a:rPr>
            <a:t>Atenção: </a:t>
          </a:r>
          <a:endParaRPr b="0" lang="pt-BR" sz="1100" strike="noStrike" u="none">
            <a:effectLst/>
            <a:uFillTx/>
            <a:latin typeface="Times New Roman"/>
          </a:endParaRPr>
        </a:p>
        <a:p>
          <a:pPr defTabSz="914400">
            <a:lnSpc>
              <a:spcPct val="100000"/>
            </a:lnSpc>
            <a:tabLst>
              <a:tab algn="l" pos="0"/>
            </a:tabLst>
          </a:pPr>
          <a:r>
            <a:rPr b="0" lang="pt-BR" sz="1100" strike="noStrike" u="none">
              <a:solidFill>
                <a:schemeClr val="dk1"/>
              </a:solidFill>
              <a:effectLst/>
              <a:uFillTx/>
              <a:latin typeface="Calibri"/>
            </a:rPr>
            <a:t>Para atividade “</a:t>
          </a:r>
          <a:r>
            <a:rPr b="0" lang="pt-BR" sz="1100" strike="noStrike" u="sng">
              <a:solidFill>
                <a:srgbClr val="ff0000"/>
              </a:solidFill>
              <a:effectLst/>
              <a:uFillTx/>
              <a:latin typeface="Calibri"/>
            </a:rPr>
            <a:t>F-06-01-7</a:t>
          </a:r>
          <a:r>
            <a:rPr b="0" lang="pt-BR" sz="1100" strike="noStrike" u="none">
              <a:solidFill>
                <a:schemeClr val="dk1"/>
              </a:solidFill>
              <a:effectLst/>
              <a:uFillTx/>
              <a:latin typeface="Calibri"/>
            </a:rPr>
            <a:t> Postos revendedores, postos ou pontos de abastecimento, instalações de sistemas retalhistas, postos flutuantes de combustíveis e postos revendedores de combustíveis de aviação” especificar na coluna </a:t>
          </a:r>
          <a:r>
            <a:rPr b="1" lang="pt-BR" sz="1100" strike="noStrike" u="none">
              <a:solidFill>
                <a:schemeClr val="dk1"/>
              </a:solidFill>
              <a:effectLst/>
              <a:uFillTx/>
              <a:latin typeface="Calibri"/>
            </a:rPr>
            <a:t>“Descrever atividade efetiva do empreendimento” </a:t>
          </a:r>
          <a:r>
            <a:rPr b="0" lang="pt-BR" sz="1100" strike="noStrike" u="none">
              <a:solidFill>
                <a:schemeClr val="dk1"/>
              </a:solidFill>
              <a:effectLst/>
              <a:uFillTx/>
              <a:latin typeface="Calibri"/>
            </a:rPr>
            <a:t>caso se trate de Sistema de abastecimento aéreo de combustíveis (SAAC) ou Sistema de Armazenamento Subterrâneo de Combustíveis (SASC).</a:t>
          </a:r>
          <a:endParaRPr b="0" lang="pt-BR" sz="1100" strike="noStrike" u="none">
            <a:effectLst/>
            <a:uFillTx/>
            <a:latin typeface="Times New Roman"/>
          </a:endParaRPr>
        </a:p>
        <a:p>
          <a:pPr defTabSz="914400">
            <a:lnSpc>
              <a:spcPct val="100000"/>
            </a:lnSpc>
            <a:tabLst>
              <a:tab algn="l" pos="0"/>
            </a:tabLst>
          </a:pPr>
          <a:endParaRPr b="0" lang="pt-BR" sz="1100" strike="noStrike" u="none">
            <a:effectLst/>
            <a:uFillTx/>
            <a:latin typeface="Times New Roman"/>
          </a:endParaRPr>
        </a:p>
      </xdr:txBody>
    </xdr:sp>
    <xdr:clientData/>
  </xdr:twoCellAnchor>
  <xdr:twoCellAnchor editAs="twoCell">
    <xdr:from>
      <xdr:col>37</xdr:col>
      <xdr:colOff>38160</xdr:colOff>
      <xdr:row>41</xdr:row>
      <xdr:rowOff>0</xdr:rowOff>
    </xdr:from>
    <xdr:to>
      <xdr:col>54</xdr:col>
      <xdr:colOff>46440</xdr:colOff>
      <xdr:row>45</xdr:row>
      <xdr:rowOff>37080</xdr:rowOff>
    </xdr:to>
    <xdr:sp>
      <xdr:nvSpPr>
        <xdr:cNvPr id="6" name="CaixaDeTexto 5"/>
        <xdr:cNvSpPr/>
      </xdr:nvSpPr>
      <xdr:spPr>
        <a:xfrm>
          <a:off x="7203960" y="7477200"/>
          <a:ext cx="3430440" cy="798840"/>
        </a:xfrm>
        <a:prstGeom prst="rect">
          <a:avLst/>
        </a:prstGeom>
        <a:solidFill>
          <a:srgbClr val="ffffff"/>
        </a:solidFill>
        <a:ln w="19050">
          <a:solidFill>
            <a:srgbClr val="000000"/>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1" lang="pt-BR" sz="1100" strike="noStrike" u="none">
              <a:solidFill>
                <a:srgbClr val="ff0000"/>
              </a:solidFill>
              <a:effectLst/>
              <a:uFillTx/>
              <a:latin typeface="Calibri"/>
            </a:rPr>
            <a:t>Atenção:</a:t>
          </a:r>
          <a:endParaRPr b="0" lang="pt-BR" sz="1100" strike="noStrike" u="none">
            <a:effectLst/>
            <a:uFillTx/>
            <a:latin typeface="Times New Roman"/>
          </a:endParaRPr>
        </a:p>
        <a:p>
          <a:pPr>
            <a:lnSpc>
              <a:spcPct val="100000"/>
            </a:lnSpc>
          </a:pPr>
          <a:r>
            <a:rPr b="0" lang="pt-BR" sz="1100" strike="noStrike" u="none">
              <a:solidFill>
                <a:schemeClr val="dk1"/>
              </a:solidFill>
              <a:effectLst/>
              <a:uFillTx/>
              <a:latin typeface="Calibri"/>
            </a:rPr>
            <a:t>Caso a solicitação seja para ampliação de empreendimento ou atividade com licença ambiental vencida, marcar “não” no item 4.2.</a:t>
          </a:r>
          <a:endParaRPr b="0" lang="pt-BR" sz="1100" strike="noStrike" u="none">
            <a:effectLst/>
            <a:uFillTx/>
            <a:latin typeface="Times New Roman"/>
          </a:endParaRPr>
        </a:p>
      </xdr:txBody>
    </xdr:sp>
    <xdr:clientData/>
  </xdr:twoCellAnchor>
  <xdr:twoCellAnchor editAs="oneCell">
    <xdr:from>
      <xdr:col>32</xdr:col>
      <xdr:colOff>76320</xdr:colOff>
      <xdr:row>1</xdr:row>
      <xdr:rowOff>47520</xdr:rowOff>
    </xdr:from>
    <xdr:to>
      <xdr:col>35</xdr:col>
      <xdr:colOff>18000</xdr:colOff>
      <xdr:row>4</xdr:row>
      <xdr:rowOff>65520</xdr:rowOff>
    </xdr:to>
    <xdr:pic>
      <xdr:nvPicPr>
        <xdr:cNvPr id="7" name="Imagem 6" descr="mg-matozinhos-brasao (1).jpg"/>
        <xdr:cNvPicPr/>
      </xdr:nvPicPr>
      <xdr:blipFill>
        <a:blip r:embed="rId1"/>
        <a:stretch/>
      </xdr:blipFill>
      <xdr:spPr>
        <a:xfrm>
          <a:off x="6376680" y="237960"/>
          <a:ext cx="545760" cy="456120"/>
        </a:xfrm>
        <a:prstGeom prst="rect">
          <a:avLst/>
        </a:prstGeom>
        <a:noFill/>
        <a:ln w="0">
          <a:noFill/>
        </a:ln>
      </xdr:spPr>
    </xdr:pic>
    <xdr:clientData/>
  </xdr:twoCellAnchor>
  <xdr:twoCellAnchor editAs="oneCell">
    <xdr:from>
      <xdr:col>1</xdr:col>
      <xdr:colOff>38160</xdr:colOff>
      <xdr:row>1</xdr:row>
      <xdr:rowOff>38160</xdr:rowOff>
    </xdr:from>
    <xdr:to>
      <xdr:col>4</xdr:col>
      <xdr:colOff>113400</xdr:colOff>
      <xdr:row>4</xdr:row>
      <xdr:rowOff>56160</xdr:rowOff>
    </xdr:to>
    <xdr:pic>
      <xdr:nvPicPr>
        <xdr:cNvPr id="8" name="Imagem 7" descr="mg-matozinhos-brasao (1).jpg"/>
        <xdr:cNvPicPr/>
      </xdr:nvPicPr>
      <xdr:blipFill>
        <a:blip r:embed="rId2"/>
        <a:stretch/>
      </xdr:blipFill>
      <xdr:spPr>
        <a:xfrm>
          <a:off x="239400" y="228600"/>
          <a:ext cx="538200" cy="456120"/>
        </a:xfrm>
        <a:prstGeom prst="rect">
          <a:avLst/>
        </a:prstGeom>
        <a:noFill/>
        <a:ln w="0">
          <a:noFill/>
        </a:ln>
      </xdr:spPr>
    </xdr:pic>
    <xdr:clientData/>
  </xdr:twoCellAnchor>
  <xdr:twoCellAnchor editAs="twoCell">
    <xdr:from>
      <xdr:col>37</xdr:col>
      <xdr:colOff>66600</xdr:colOff>
      <xdr:row>5</xdr:row>
      <xdr:rowOff>85680</xdr:rowOff>
    </xdr:from>
    <xdr:to>
      <xdr:col>54</xdr:col>
      <xdr:colOff>65520</xdr:colOff>
      <xdr:row>11</xdr:row>
      <xdr:rowOff>151200</xdr:rowOff>
    </xdr:to>
    <xdr:sp>
      <xdr:nvSpPr>
        <xdr:cNvPr id="9" name="CaixaDeTexto 8"/>
        <xdr:cNvSpPr/>
      </xdr:nvSpPr>
      <xdr:spPr>
        <a:xfrm>
          <a:off x="7232400" y="799920"/>
          <a:ext cx="3421080" cy="1208520"/>
        </a:xfrm>
        <a:prstGeom prst="rect">
          <a:avLst/>
        </a:prstGeom>
        <a:solidFill>
          <a:srgbClr val="ffffff"/>
        </a:solidFill>
        <a:ln w="19050">
          <a:solidFill>
            <a:srgbClr val="000000"/>
          </a:solidFill>
          <a:round/>
        </a:ln>
      </xdr:spPr>
      <xdr:style>
        <a:lnRef idx="0"/>
        <a:fillRef idx="0"/>
        <a:effectRef idx="0"/>
        <a:fontRef idx="minor"/>
      </xdr:style>
      <xdr:txBody>
        <a:bodyPr horzOverflow="clip" vertOverflow="clip" lIns="90000" rIns="90000" tIns="45000" bIns="45000" anchor="t">
          <a:noAutofit/>
        </a:bodyPr>
        <a:p>
          <a:pPr defTabSz="914400">
            <a:lnSpc>
              <a:spcPct val="100000"/>
            </a:lnSpc>
            <a:tabLst>
              <a:tab algn="l" pos="0"/>
            </a:tabLst>
          </a:pPr>
          <a:r>
            <a:rPr b="1" lang="pt-BR" sz="1100" strike="noStrike" u="none">
              <a:solidFill>
                <a:srgbClr val="ff0000"/>
              </a:solidFill>
              <a:effectLst/>
              <a:uFillTx/>
              <a:latin typeface="Calibri"/>
            </a:rPr>
            <a:t>Atenção: </a:t>
          </a:r>
          <a:endParaRPr b="0" lang="pt-BR" sz="1100" strike="noStrike" u="none">
            <a:effectLst/>
            <a:uFillTx/>
            <a:latin typeface="Times New Roman"/>
          </a:endParaRPr>
        </a:p>
        <a:p>
          <a:pPr defTabSz="914400">
            <a:lnSpc>
              <a:spcPct val="100000"/>
            </a:lnSpc>
            <a:tabLst>
              <a:tab algn="l" pos="0"/>
            </a:tabLst>
          </a:pPr>
          <a:r>
            <a:rPr b="0" lang="pt-BR" sz="1100" strike="noStrike" u="none">
              <a:solidFill>
                <a:schemeClr val="dk1"/>
              </a:solidFill>
              <a:effectLst/>
              <a:uFillTx/>
              <a:latin typeface="Calibri"/>
            </a:rPr>
            <a:t>Marcar com um "</a:t>
          </a:r>
          <a:r>
            <a:rPr b="1" lang="pt-BR" sz="1100" strike="noStrike" u="none">
              <a:solidFill>
                <a:schemeClr val="dk1"/>
              </a:solidFill>
              <a:effectLst/>
              <a:uFillTx/>
              <a:latin typeface="Calibri"/>
            </a:rPr>
            <a:t>X" </a:t>
          </a:r>
          <a:r>
            <a:rPr b="0" lang="pt-BR" sz="1100" strike="noStrike" u="none">
              <a:solidFill>
                <a:schemeClr val="dk1"/>
              </a:solidFill>
              <a:effectLst/>
              <a:uFillTx/>
              <a:latin typeface="Calibri"/>
            </a:rPr>
            <a:t>se o endereço de corrêspondeia for do</a:t>
          </a:r>
          <a:r>
            <a:rPr b="1" lang="pt-BR" sz="1100" strike="noStrike" u="none">
              <a:solidFill>
                <a:schemeClr val="dk1"/>
              </a:solidFill>
              <a:effectLst/>
              <a:uFillTx/>
              <a:latin typeface="Calibri"/>
            </a:rPr>
            <a:t> EMPREENDEDOR </a:t>
          </a:r>
          <a:r>
            <a:rPr b="0" lang="pt-BR" sz="1100" strike="noStrike" u="none">
              <a:solidFill>
                <a:schemeClr val="dk1"/>
              </a:solidFill>
              <a:effectLst/>
              <a:uFillTx/>
              <a:latin typeface="Calibri"/>
            </a:rPr>
            <a:t>ou </a:t>
          </a:r>
          <a:r>
            <a:rPr b="1" lang="pt-BR" sz="1100" strike="noStrike" u="none">
              <a:solidFill>
                <a:schemeClr val="dk1"/>
              </a:solidFill>
              <a:effectLst/>
              <a:uFillTx/>
              <a:latin typeface="Calibri"/>
            </a:rPr>
            <a:t>EMPREENDIMENTO</a:t>
          </a:r>
          <a:r>
            <a:rPr b="0" lang="pt-BR" sz="1100" strike="noStrike" u="none">
              <a:solidFill>
                <a:schemeClr val="dk1"/>
              </a:solidFill>
              <a:effectLst/>
              <a:uFillTx/>
              <a:latin typeface="Calibri"/>
            </a:rPr>
            <a:t> ou </a:t>
          </a:r>
          <a:r>
            <a:rPr b="1" lang="pt-BR" sz="1100" strike="noStrike" u="none">
              <a:solidFill>
                <a:schemeClr val="dk1"/>
              </a:solidFill>
              <a:effectLst/>
              <a:uFillTx/>
              <a:latin typeface="Calibri"/>
            </a:rPr>
            <a:t>OUTRO</a:t>
          </a:r>
          <a:r>
            <a:rPr b="0" lang="pt-BR" sz="1100" strike="noStrike" u="none">
              <a:solidFill>
                <a:schemeClr val="dk1"/>
              </a:solidFill>
              <a:effectLst/>
              <a:uFillTx/>
              <a:latin typeface="Calibri"/>
            </a:rPr>
            <a:t>.  Se o endereço for outro (diferente do informado nos itens 1 e 2, preencher os dados do item 3 par envio de correspondência.</a:t>
          </a:r>
          <a:endParaRPr b="0" lang="pt-BR" sz="1100" strike="noStrike" u="none">
            <a:effectLst/>
            <a:uFillTx/>
            <a:latin typeface="Times New Roman"/>
          </a:endParaRPr>
        </a:p>
        <a:p>
          <a:pPr defTabSz="914400">
            <a:lnSpc>
              <a:spcPct val="100000"/>
            </a:lnSpc>
            <a:tabLst>
              <a:tab algn="l" pos="0"/>
            </a:tabLst>
          </a:pPr>
          <a:endParaRPr b="0" lang="pt-BR" sz="1100" strike="noStrike" u="none">
            <a:effectLst/>
            <a:uFillTx/>
            <a:latin typeface="Times New Roman"/>
          </a:endParaRPr>
        </a:p>
      </xdr:txBody>
    </xdr:sp>
    <xdr:clientData/>
  </xdr:twoCellAnchor>
  <xdr:twoCellAnchor editAs="twoCell">
    <xdr:from>
      <xdr:col>37</xdr:col>
      <xdr:colOff>47520</xdr:colOff>
      <xdr:row>56</xdr:row>
      <xdr:rowOff>0</xdr:rowOff>
    </xdr:from>
    <xdr:to>
      <xdr:col>54</xdr:col>
      <xdr:colOff>46440</xdr:colOff>
      <xdr:row>60</xdr:row>
      <xdr:rowOff>18000</xdr:rowOff>
    </xdr:to>
    <xdr:sp>
      <xdr:nvSpPr>
        <xdr:cNvPr id="10" name="CaixaDeTexto 9"/>
        <xdr:cNvSpPr/>
      </xdr:nvSpPr>
      <xdr:spPr>
        <a:xfrm>
          <a:off x="7213320" y="10447200"/>
          <a:ext cx="3421080" cy="779760"/>
        </a:xfrm>
        <a:prstGeom prst="rect">
          <a:avLst/>
        </a:prstGeom>
        <a:solidFill>
          <a:srgbClr val="ffffff"/>
        </a:solidFill>
        <a:ln w="19050">
          <a:solidFill>
            <a:srgbClr val="000000"/>
          </a:solidFill>
          <a:round/>
        </a:ln>
      </xdr:spPr>
      <xdr:style>
        <a:lnRef idx="0"/>
        <a:fillRef idx="0"/>
        <a:effectRef idx="0"/>
        <a:fontRef idx="minor"/>
      </xdr:style>
      <xdr:txBody>
        <a:bodyPr horzOverflow="clip" vertOverflow="clip" lIns="90000" rIns="90000" tIns="45000" bIns="45000" anchor="t">
          <a:noAutofit/>
        </a:bodyPr>
        <a:p>
          <a:pPr defTabSz="914400">
            <a:lnSpc>
              <a:spcPct val="100000"/>
            </a:lnSpc>
            <a:tabLst>
              <a:tab algn="l" pos="0"/>
            </a:tabLst>
          </a:pPr>
          <a:r>
            <a:rPr b="1" lang="pt-BR" sz="1100" strike="noStrike" u="none">
              <a:solidFill>
                <a:srgbClr val="ff0000"/>
              </a:solidFill>
              <a:effectLst/>
              <a:uFillTx/>
              <a:latin typeface="Calibri"/>
            </a:rPr>
            <a:t>Atenção: </a:t>
          </a:r>
          <a:endParaRPr b="0" lang="pt-BR" sz="1100" strike="noStrike" u="none">
            <a:effectLst/>
            <a:uFillTx/>
            <a:latin typeface="Times New Roman"/>
          </a:endParaRPr>
        </a:p>
        <a:p>
          <a:pPr defTabSz="914400">
            <a:lnSpc>
              <a:spcPct val="100000"/>
            </a:lnSpc>
            <a:tabLst>
              <a:tab algn="l" pos="0"/>
            </a:tabLst>
          </a:pPr>
          <a:r>
            <a:rPr b="0" lang="pt-BR" sz="1100" strike="noStrike" u="none">
              <a:solidFill>
                <a:schemeClr val="dk1"/>
              </a:solidFill>
              <a:effectLst/>
              <a:uFillTx/>
              <a:latin typeface="Calibri"/>
            </a:rPr>
            <a:t>Se a área do empreendimento abranger outros municípios, a competência para a regularização ambiental será no âmbito estadual e se for o caso, federal.</a:t>
          </a:r>
          <a:endParaRPr b="0" lang="pt-BR" sz="1100" strike="noStrike" u="none">
            <a:effectLst/>
            <a:uFillTx/>
            <a:latin typeface="Times New Roman"/>
          </a:endParaRPr>
        </a:p>
        <a:p>
          <a:pPr defTabSz="914400">
            <a:lnSpc>
              <a:spcPct val="100000"/>
            </a:lnSpc>
            <a:tabLst>
              <a:tab algn="l" pos="0"/>
            </a:tabLst>
          </a:pPr>
          <a:endParaRPr b="0" lang="pt-BR" sz="1100" strike="noStrike" u="none">
            <a:effectLst/>
            <a:uFillTx/>
            <a:latin typeface="Times New Roman"/>
          </a:endParaRPr>
        </a:p>
      </xdr:txBody>
    </xdr:sp>
    <xdr:clientData/>
  </xdr:twoCellAnchor>
  <xdr:twoCellAnchor editAs="oneCell">
    <xdr:from>
      <xdr:col>2</xdr:col>
      <xdr:colOff>48960</xdr:colOff>
      <xdr:row>82</xdr:row>
      <xdr:rowOff>59400</xdr:rowOff>
    </xdr:from>
    <xdr:to>
      <xdr:col>2</xdr:col>
      <xdr:colOff>196560</xdr:colOff>
      <xdr:row>82</xdr:row>
      <xdr:rowOff>178920</xdr:rowOff>
    </xdr:to>
    <xdr:sp>
      <xdr:nvSpPr>
        <xdr:cNvPr id="11" name="Retângulo 3"/>
        <xdr:cNvSpPr/>
      </xdr:nvSpPr>
      <xdr:spPr>
        <a:xfrm>
          <a:off x="310680" y="15688080"/>
          <a:ext cx="147600" cy="119520"/>
        </a:xfrm>
        <a:prstGeom prst="rect">
          <a:avLst/>
        </a:prstGeom>
        <a:solidFill>
          <a:srgbClr val="ffffff"/>
        </a:solidFill>
        <a:ln w="12700">
          <a:solidFill>
            <a:srgbClr val="000000"/>
          </a:solidFill>
          <a:miter/>
        </a:ln>
      </xdr:spPr>
      <xdr:style>
        <a:lnRef idx="2">
          <a:schemeClr val="dk1"/>
        </a:lnRef>
        <a:fillRef idx="1">
          <a:schemeClr val="lt1"/>
        </a:fillRef>
        <a:effectRef idx="0">
          <a:schemeClr val="dk1"/>
        </a:effectRef>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45720</xdr:colOff>
      <xdr:row>1</xdr:row>
      <xdr:rowOff>45720</xdr:rowOff>
    </xdr:from>
    <xdr:to>
      <xdr:col>2</xdr:col>
      <xdr:colOff>290880</xdr:colOff>
      <xdr:row>3</xdr:row>
      <xdr:rowOff>139680</xdr:rowOff>
    </xdr:to>
    <xdr:pic>
      <xdr:nvPicPr>
        <xdr:cNvPr id="12" name="Imagem 7" descr="mg-matozinhos-brasao (1).jpg"/>
        <xdr:cNvPicPr/>
      </xdr:nvPicPr>
      <xdr:blipFill>
        <a:blip r:embed="rId1"/>
        <a:stretch/>
      </xdr:blipFill>
      <xdr:spPr>
        <a:xfrm>
          <a:off x="45720" y="236160"/>
          <a:ext cx="558360" cy="475200"/>
        </a:xfrm>
        <a:prstGeom prst="rect">
          <a:avLst/>
        </a:prstGeom>
        <a:noFill/>
        <a:ln w="0">
          <a:noFill/>
        </a:ln>
      </xdr:spPr>
    </xdr:pic>
    <xdr:clientData/>
  </xdr:twoCellAnchor>
  <xdr:twoCellAnchor editAs="oneCell">
    <xdr:from>
      <xdr:col>27</xdr:col>
      <xdr:colOff>91440</xdr:colOff>
      <xdr:row>1</xdr:row>
      <xdr:rowOff>60840</xdr:rowOff>
    </xdr:from>
    <xdr:to>
      <xdr:col>30</xdr:col>
      <xdr:colOff>128520</xdr:colOff>
      <xdr:row>3</xdr:row>
      <xdr:rowOff>154800</xdr:rowOff>
    </xdr:to>
    <xdr:pic>
      <xdr:nvPicPr>
        <xdr:cNvPr id="13" name="Imagem 7" descr="mg-matozinhos-brasao (1).jpg"/>
        <xdr:cNvPicPr/>
      </xdr:nvPicPr>
      <xdr:blipFill>
        <a:blip r:embed="rId2"/>
        <a:stretch/>
      </xdr:blipFill>
      <xdr:spPr>
        <a:xfrm>
          <a:off x="5863680" y="251280"/>
          <a:ext cx="550080" cy="475200"/>
        </a:xfrm>
        <a:prstGeom prst="rect">
          <a:avLst/>
        </a:prstGeom>
        <a:noFill/>
        <a:ln w="0">
          <a:noFill/>
        </a:ln>
      </xdr:spPr>
    </xdr:pic>
    <xdr:clientData/>
  </xdr:twoCellAnchor>
  <xdr:twoCellAnchor editAs="absolute">
    <xdr:from>
      <xdr:col>1</xdr:col>
      <xdr:colOff>74160</xdr:colOff>
      <xdr:row>39</xdr:row>
      <xdr:rowOff>100440</xdr:rowOff>
    </xdr:from>
    <xdr:to>
      <xdr:col>2</xdr:col>
      <xdr:colOff>31320</xdr:colOff>
      <xdr:row>40</xdr:row>
      <xdr:rowOff>50040</xdr:rowOff>
    </xdr:to>
    <xdr:sp>
      <xdr:nvSpPr>
        <xdr:cNvPr id="14" name="Forma 1"/>
        <xdr:cNvSpPr/>
      </xdr:nvSpPr>
      <xdr:spPr>
        <a:xfrm>
          <a:off x="164880" y="7530120"/>
          <a:ext cx="179640" cy="140040"/>
        </a:xfrm>
        <a:prstGeom prst="rect">
          <a:avLst/>
        </a:prstGeom>
        <a:solidFill>
          <a:srgbClr val="ffffff"/>
        </a:solidFill>
        <a:ln w="0">
          <a:solidFill>
            <a:srgbClr val="000000"/>
          </a:solidFill>
        </a:ln>
      </xdr:spPr>
      <xdr:style>
        <a:lnRef idx="0"/>
        <a:fillRef idx="0"/>
        <a:effectRef idx="0"/>
        <a:fontRef idx="minor"/>
      </xdr:style>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file>

<file path=xl/drawings/drawing7.xml><?xml version="1.0" encoding="utf-8"?>
<xdr:wsDr xmlns:xdr="http://schemas.openxmlformats.org/drawingml/2006/spreadsheetDrawing" xmlns:a="http://schemas.openxmlformats.org/drawingml/2006/main" xmlns:r="http://schemas.openxmlformats.org/officeDocument/2006/relationships"/>
</file>

<file path=xl/drawings/drawing8.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file:///F:/Users/m1148534/Documents/Documentos/declaracao-dcp-2017.v4.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Tela Inicial"/>
      <sheetName val="Tela 1"/>
      <sheetName val="Tela 2"/>
      <sheetName val="Tela 3"/>
      <sheetName val="Tela 4"/>
      <sheetName val="Tela 5"/>
      <sheetName val="Formulario"/>
      <sheetName val="Observaçõ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xmlns:r="http://schemas.openxmlformats.org/officeDocument/2006/relationships"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itchFamily="0" charset="1"/>
        <a:ea typeface=""/>
        <a:cs typeface=""/>
      </a:majorFont>
      <a:minorFont>
        <a:latin typeface="Calibri"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8.xml"/>
</Relationships>
</file>

<file path=xl/worksheets/_rels/sheet2.xml.rels><?xml version="1.0" encoding="UTF-8"?>
<Relationships xmlns="http://schemas.openxmlformats.org/package/2006/relationships"><Relationship Id="rId1" Type="http://schemas.openxmlformats.org/officeDocument/2006/relationships/hyperlink" Target="http://www.siam.mg.gov.br/sla/download.pdf?idNorma=45558" TargetMode="External"/><Relationship Id="rId2" Type="http://schemas.openxmlformats.org/officeDocument/2006/relationships/hyperlink" Target="https://idesisema.meioambiente.mg.gov.br/webgis" TargetMode="External"/><Relationship Id="rId3"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hyperlink" Target="http://idesisema.meioambiente.mg.gov.br/" TargetMode="Externa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drawing" Target="../drawings/drawing6.x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AK50"/>
  <sheetViews>
    <sheetView showFormulas="false" showGridLines="false" showRowColHeaders="false" showZeros="true" rightToLeft="false" tabSelected="false" showOutlineSymbols="true" defaultGridColor="true" view="normal" topLeftCell="A1" colorId="64" zoomScale="95" zoomScaleNormal="95" zoomScalePageLayoutView="100" workbookViewId="0">
      <selection pane="topLeft" activeCell="W29" activeCellId="0" sqref="W29"/>
    </sheetView>
  </sheetViews>
  <sheetFormatPr defaultColWidth="9.1484375" defaultRowHeight="12.75" customHeight="true" zeroHeight="false" outlineLevelRow="0" outlineLevelCol="0"/>
  <cols>
    <col collapsed="false" customWidth="true" hidden="false" outlineLevel="0" max="1" min="1" style="1" width="2.86"/>
    <col collapsed="false" customWidth="true" hidden="false" outlineLevel="0" max="2" min="2" style="1" width="0.86"/>
    <col collapsed="false" customWidth="true" hidden="false" outlineLevel="0" max="3" min="3" style="2" width="4.86"/>
    <col collapsed="false" customWidth="true" hidden="false" outlineLevel="0" max="4" min="4" style="1" width="2.86"/>
    <col collapsed="false" customWidth="false" hidden="false" outlineLevel="0" max="5" min="5" style="1" width="9.14"/>
    <col collapsed="false" customWidth="true" hidden="false" outlineLevel="0" max="6" min="6" style="1" width="2.86"/>
    <col collapsed="false" customWidth="false" hidden="false" outlineLevel="0" max="7" min="7" style="1" width="9.14"/>
    <col collapsed="false" customWidth="true" hidden="false" outlineLevel="0" max="8" min="8" style="1" width="2.86"/>
    <col collapsed="false" customWidth="true" hidden="false" outlineLevel="0" max="10" min="9" style="1" width="3.42"/>
    <col collapsed="false" customWidth="false" hidden="false" outlineLevel="0" max="15" min="11" style="1" width="9.14"/>
    <col collapsed="false" customWidth="true" hidden="false" outlineLevel="0" max="16" min="16" style="1" width="12.86"/>
    <col collapsed="false" customWidth="true" hidden="false" outlineLevel="0" max="18" min="17" style="1" width="1.71"/>
    <col collapsed="false" customWidth="false" hidden="false" outlineLevel="0" max="16384" min="19" style="1" width="9.14"/>
  </cols>
  <sheetData>
    <row r="2" customFormat="false" ht="30" hidden="false" customHeight="true" outlineLevel="0" collapsed="false">
      <c r="B2" s="3" t="s">
        <v>0</v>
      </c>
      <c r="C2" s="3"/>
      <c r="D2" s="3"/>
      <c r="E2" s="3"/>
      <c r="F2" s="3"/>
      <c r="G2" s="3"/>
      <c r="H2" s="3"/>
      <c r="I2" s="3"/>
      <c r="J2" s="3"/>
      <c r="K2" s="3"/>
      <c r="L2" s="3"/>
      <c r="M2" s="3"/>
      <c r="N2" s="3"/>
      <c r="O2" s="3"/>
      <c r="P2" s="3"/>
      <c r="Q2" s="3"/>
    </row>
    <row r="3" customFormat="false" ht="15" hidden="false" customHeight="true" outlineLevel="0" collapsed="false">
      <c r="B3" s="3"/>
      <c r="C3" s="3"/>
      <c r="D3" s="3"/>
      <c r="E3" s="3"/>
      <c r="F3" s="3"/>
      <c r="G3" s="3"/>
      <c r="H3" s="3"/>
      <c r="I3" s="3"/>
      <c r="J3" s="3"/>
      <c r="K3" s="3"/>
      <c r="L3" s="3"/>
      <c r="M3" s="3"/>
      <c r="N3" s="3"/>
      <c r="O3" s="3"/>
      <c r="P3" s="3"/>
      <c r="Q3" s="3"/>
    </row>
    <row r="4" customFormat="false" ht="15" hidden="false" customHeight="true" outlineLevel="0" collapsed="false">
      <c r="B4" s="4"/>
      <c r="C4" s="5" t="s">
        <v>1</v>
      </c>
      <c r="D4" s="6"/>
      <c r="E4" s="6"/>
      <c r="F4" s="7"/>
      <c r="G4" s="7"/>
      <c r="H4" s="7"/>
      <c r="I4" s="7"/>
      <c r="J4" s="7"/>
      <c r="K4" s="7"/>
      <c r="L4" s="7"/>
      <c r="M4" s="7"/>
      <c r="N4" s="7"/>
      <c r="O4" s="7"/>
      <c r="P4" s="7"/>
      <c r="Q4" s="8"/>
    </row>
    <row r="5" customFormat="false" ht="15" hidden="false" customHeight="true" outlineLevel="0" collapsed="false">
      <c r="B5" s="4"/>
      <c r="C5" s="9" t="s">
        <v>2</v>
      </c>
      <c r="D5" s="9"/>
      <c r="E5" s="9"/>
      <c r="F5" s="9"/>
      <c r="G5" s="9"/>
      <c r="H5" s="9"/>
      <c r="I5" s="9"/>
      <c r="J5" s="9"/>
      <c r="K5" s="9"/>
      <c r="L5" s="9"/>
      <c r="M5" s="9"/>
      <c r="N5" s="9"/>
      <c r="O5" s="9"/>
      <c r="P5" s="9"/>
      <c r="Q5" s="8"/>
    </row>
    <row r="6" customFormat="false" ht="15" hidden="false" customHeight="true" outlineLevel="0" collapsed="false">
      <c r="B6" s="10"/>
      <c r="C6" s="9"/>
      <c r="D6" s="9"/>
      <c r="E6" s="9"/>
      <c r="F6" s="9"/>
      <c r="G6" s="9"/>
      <c r="H6" s="9"/>
      <c r="I6" s="9"/>
      <c r="J6" s="9"/>
      <c r="K6" s="9"/>
      <c r="L6" s="9"/>
      <c r="M6" s="9"/>
      <c r="N6" s="9"/>
      <c r="O6" s="9"/>
      <c r="P6" s="9"/>
      <c r="Q6" s="11"/>
      <c r="R6" s="12"/>
      <c r="T6" s="13"/>
      <c r="U6" s="13"/>
      <c r="V6" s="13"/>
      <c r="W6" s="13"/>
      <c r="X6" s="13"/>
      <c r="Y6" s="13"/>
      <c r="Z6" s="13"/>
      <c r="AA6" s="13"/>
    </row>
    <row r="7" customFormat="false" ht="15" hidden="false" customHeight="true" outlineLevel="0" collapsed="false">
      <c r="B7" s="10"/>
      <c r="C7" s="14" t="s">
        <v>3</v>
      </c>
      <c r="D7" s="14"/>
      <c r="E7" s="14"/>
      <c r="F7" s="14"/>
      <c r="G7" s="14"/>
      <c r="H7" s="14"/>
      <c r="I7" s="14"/>
      <c r="J7" s="14"/>
      <c r="K7" s="14"/>
      <c r="L7" s="14"/>
      <c r="M7" s="14"/>
      <c r="N7" s="14"/>
      <c r="O7" s="14"/>
      <c r="P7" s="14"/>
      <c r="Q7" s="11"/>
      <c r="R7" s="12"/>
      <c r="T7" s="13"/>
      <c r="U7" s="15"/>
      <c r="V7" s="15"/>
      <c r="W7" s="15"/>
      <c r="X7" s="15"/>
      <c r="Y7" s="15"/>
      <c r="Z7" s="15"/>
      <c r="AA7" s="15"/>
      <c r="AB7" s="15"/>
    </row>
    <row r="8" customFormat="false" ht="15" hidden="false" customHeight="true" outlineLevel="0" collapsed="false">
      <c r="B8" s="10"/>
      <c r="C8" s="14"/>
      <c r="D8" s="14"/>
      <c r="E8" s="14"/>
      <c r="F8" s="14"/>
      <c r="G8" s="14"/>
      <c r="H8" s="14"/>
      <c r="I8" s="14"/>
      <c r="J8" s="14"/>
      <c r="K8" s="14"/>
      <c r="L8" s="14"/>
      <c r="M8" s="14"/>
      <c r="N8" s="14"/>
      <c r="O8" s="14"/>
      <c r="P8" s="14"/>
      <c r="Q8" s="11"/>
      <c r="R8" s="12"/>
      <c r="S8" s="16"/>
      <c r="T8" s="16"/>
      <c r="U8" s="15"/>
      <c r="V8" s="15"/>
      <c r="W8" s="15"/>
      <c r="X8" s="15"/>
      <c r="Y8" s="15"/>
      <c r="Z8" s="15"/>
      <c r="AA8" s="15"/>
      <c r="AB8" s="15"/>
    </row>
    <row r="9" customFormat="false" ht="15" hidden="false" customHeight="true" outlineLevel="0" collapsed="false">
      <c r="B9" s="10"/>
      <c r="C9" s="14"/>
      <c r="D9" s="14"/>
      <c r="E9" s="14"/>
      <c r="F9" s="14"/>
      <c r="G9" s="14"/>
      <c r="H9" s="14"/>
      <c r="I9" s="14"/>
      <c r="J9" s="14"/>
      <c r="K9" s="14"/>
      <c r="L9" s="14"/>
      <c r="M9" s="14"/>
      <c r="N9" s="14"/>
      <c r="O9" s="14"/>
      <c r="P9" s="14"/>
      <c r="Q9" s="11"/>
      <c r="R9" s="12"/>
      <c r="U9" s="15"/>
      <c r="V9" s="15"/>
      <c r="W9" s="15"/>
      <c r="X9" s="15"/>
      <c r="Y9" s="15"/>
      <c r="Z9" s="15"/>
      <c r="AA9" s="15"/>
      <c r="AB9" s="15"/>
    </row>
    <row r="10" customFormat="false" ht="15" hidden="false" customHeight="true" outlineLevel="0" collapsed="false">
      <c r="B10" s="10"/>
      <c r="C10" s="14"/>
      <c r="D10" s="14"/>
      <c r="E10" s="14"/>
      <c r="F10" s="14"/>
      <c r="G10" s="14"/>
      <c r="H10" s="14"/>
      <c r="I10" s="14"/>
      <c r="J10" s="14"/>
      <c r="K10" s="14"/>
      <c r="L10" s="14"/>
      <c r="M10" s="14"/>
      <c r="N10" s="14"/>
      <c r="O10" s="14"/>
      <c r="P10" s="14"/>
      <c r="Q10" s="11"/>
      <c r="R10" s="12"/>
      <c r="U10" s="15"/>
      <c r="V10" s="15"/>
      <c r="W10" s="15"/>
      <c r="X10" s="15"/>
      <c r="Y10" s="15"/>
      <c r="Z10" s="15"/>
      <c r="AA10" s="15"/>
      <c r="AB10" s="15"/>
    </row>
    <row r="11" customFormat="false" ht="15" hidden="false" customHeight="true" outlineLevel="0" collapsed="false">
      <c r="B11" s="10"/>
      <c r="C11" s="17"/>
      <c r="D11" s="17"/>
      <c r="E11" s="17"/>
      <c r="F11" s="17"/>
      <c r="G11" s="17"/>
      <c r="H11" s="17"/>
      <c r="I11" s="17"/>
      <c r="J11" s="17"/>
      <c r="K11" s="17"/>
      <c r="L11" s="17"/>
      <c r="M11" s="17"/>
      <c r="N11" s="17"/>
      <c r="O11" s="17"/>
      <c r="P11" s="17"/>
      <c r="Q11" s="11"/>
      <c r="R11" s="12"/>
      <c r="W11" s="18" t="s">
        <v>4</v>
      </c>
    </row>
    <row r="12" customFormat="false" ht="15" hidden="false" customHeight="true" outlineLevel="0" collapsed="false">
      <c r="B12" s="10"/>
      <c r="C12" s="19" t="s">
        <v>5</v>
      </c>
      <c r="D12" s="19"/>
      <c r="E12" s="19"/>
      <c r="F12" s="19"/>
      <c r="G12" s="19"/>
      <c r="H12" s="19"/>
      <c r="I12" s="19"/>
      <c r="J12" s="19"/>
      <c r="K12" s="19"/>
      <c r="L12" s="19"/>
      <c r="M12" s="19"/>
      <c r="N12" s="19"/>
      <c r="O12" s="19"/>
      <c r="P12" s="19"/>
      <c r="Q12" s="11"/>
      <c r="R12" s="12"/>
      <c r="U12" s="20"/>
      <c r="V12" s="20"/>
      <c r="W12" s="20"/>
      <c r="X12" s="20"/>
      <c r="Y12" s="20"/>
      <c r="Z12" s="20"/>
      <c r="AA12" s="20"/>
      <c r="AB12" s="20"/>
    </row>
    <row r="13" customFormat="false" ht="15" hidden="false" customHeight="true" outlineLevel="0" collapsed="false">
      <c r="B13" s="10"/>
      <c r="C13" s="9"/>
      <c r="D13" s="9"/>
      <c r="E13" s="9"/>
      <c r="F13" s="9"/>
      <c r="G13" s="9"/>
      <c r="H13" s="9"/>
      <c r="I13" s="9"/>
      <c r="J13" s="9"/>
      <c r="K13" s="9"/>
      <c r="L13" s="9"/>
      <c r="M13" s="9"/>
      <c r="N13" s="9"/>
      <c r="O13" s="9"/>
      <c r="P13" s="9"/>
      <c r="Q13" s="11"/>
      <c r="R13" s="12"/>
      <c r="U13" s="20"/>
      <c r="V13" s="20"/>
      <c r="W13" s="20"/>
      <c r="X13" s="20"/>
      <c r="Y13" s="20"/>
      <c r="Z13" s="20"/>
      <c r="AA13" s="20"/>
      <c r="AB13" s="20"/>
    </row>
    <row r="14" customFormat="false" ht="15" hidden="false" customHeight="true" outlineLevel="0" collapsed="false">
      <c r="B14" s="10"/>
      <c r="C14" s="21" t="s">
        <v>6</v>
      </c>
      <c r="D14" s="21"/>
      <c r="E14" s="21"/>
      <c r="F14" s="22"/>
      <c r="G14" s="22"/>
      <c r="H14" s="22"/>
      <c r="I14" s="22"/>
      <c r="J14" s="22"/>
      <c r="K14" s="22"/>
      <c r="L14" s="22"/>
      <c r="M14" s="22"/>
      <c r="N14" s="22"/>
      <c r="O14" s="22"/>
      <c r="P14" s="22"/>
      <c r="Q14" s="11"/>
      <c r="R14" s="12"/>
      <c r="U14" s="20"/>
      <c r="V14" s="20"/>
      <c r="W14" s="20"/>
      <c r="X14" s="20"/>
      <c r="Y14" s="20"/>
      <c r="Z14" s="20"/>
      <c r="AA14" s="20"/>
      <c r="AB14" s="20"/>
    </row>
    <row r="15" customFormat="false" ht="15" hidden="false" customHeight="true" outlineLevel="0" collapsed="false">
      <c r="B15" s="10"/>
      <c r="C15" s="23" t="s">
        <v>7</v>
      </c>
      <c r="D15" s="23"/>
      <c r="E15" s="23"/>
      <c r="F15" s="23"/>
      <c r="G15" s="23"/>
      <c r="H15" s="23"/>
      <c r="I15" s="23"/>
      <c r="J15" s="23"/>
      <c r="K15" s="23"/>
      <c r="L15" s="23"/>
      <c r="M15" s="23"/>
      <c r="N15" s="23"/>
      <c r="O15" s="23"/>
      <c r="P15" s="23"/>
      <c r="Q15" s="11"/>
      <c r="R15" s="12"/>
      <c r="U15" s="20"/>
      <c r="V15" s="20"/>
      <c r="W15" s="20"/>
      <c r="X15" s="20"/>
      <c r="Y15" s="20"/>
      <c r="Z15" s="20"/>
      <c r="AA15" s="20"/>
      <c r="AB15" s="20"/>
    </row>
    <row r="16" customFormat="false" ht="15" hidden="false" customHeight="true" outlineLevel="0" collapsed="false">
      <c r="B16" s="10"/>
      <c r="C16" s="23"/>
      <c r="D16" s="23"/>
      <c r="E16" s="23"/>
      <c r="F16" s="23"/>
      <c r="G16" s="23"/>
      <c r="H16" s="23"/>
      <c r="I16" s="23"/>
      <c r="J16" s="23"/>
      <c r="K16" s="23"/>
      <c r="L16" s="23"/>
      <c r="M16" s="23"/>
      <c r="N16" s="23"/>
      <c r="O16" s="23"/>
      <c r="P16" s="23"/>
      <c r="Q16" s="11"/>
      <c r="R16" s="12"/>
      <c r="U16" s="20"/>
      <c r="V16" s="20"/>
      <c r="W16" s="20"/>
      <c r="X16" s="20"/>
      <c r="Y16" s="20"/>
      <c r="Z16" s="20"/>
      <c r="AA16" s="20"/>
      <c r="AB16" s="20"/>
    </row>
    <row r="17" customFormat="false" ht="15" hidden="false" customHeight="true" outlineLevel="0" collapsed="false">
      <c r="B17" s="10"/>
      <c r="C17" s="23"/>
      <c r="D17" s="23"/>
      <c r="E17" s="23"/>
      <c r="F17" s="23"/>
      <c r="G17" s="23"/>
      <c r="H17" s="23"/>
      <c r="I17" s="23"/>
      <c r="J17" s="23"/>
      <c r="K17" s="23"/>
      <c r="L17" s="23"/>
      <c r="M17" s="23"/>
      <c r="N17" s="23"/>
      <c r="O17" s="23"/>
      <c r="P17" s="23"/>
      <c r="Q17" s="11"/>
      <c r="R17" s="12"/>
      <c r="U17" s="20"/>
      <c r="V17" s="20"/>
      <c r="W17" s="20"/>
      <c r="X17" s="20"/>
      <c r="Y17" s="20"/>
      <c r="Z17" s="20"/>
      <c r="AA17" s="20"/>
      <c r="AB17" s="20"/>
    </row>
    <row r="18" customFormat="false" ht="15" hidden="false" customHeight="true" outlineLevel="0" collapsed="false">
      <c r="B18" s="10"/>
      <c r="C18" s="23"/>
      <c r="D18" s="23"/>
      <c r="E18" s="23"/>
      <c r="F18" s="23"/>
      <c r="G18" s="23"/>
      <c r="H18" s="23"/>
      <c r="I18" s="23"/>
      <c r="J18" s="23"/>
      <c r="K18" s="23"/>
      <c r="L18" s="23"/>
      <c r="M18" s="23"/>
      <c r="N18" s="23"/>
      <c r="O18" s="23"/>
      <c r="P18" s="23"/>
      <c r="Q18" s="11"/>
      <c r="R18" s="12"/>
    </row>
    <row r="19" customFormat="false" ht="15" hidden="false" customHeight="true" outlineLevel="0" collapsed="false">
      <c r="B19" s="10"/>
      <c r="C19" s="23"/>
      <c r="D19" s="23"/>
      <c r="E19" s="23"/>
      <c r="F19" s="23"/>
      <c r="G19" s="23"/>
      <c r="H19" s="23"/>
      <c r="I19" s="23"/>
      <c r="J19" s="23"/>
      <c r="K19" s="23"/>
      <c r="L19" s="23"/>
      <c r="M19" s="23"/>
      <c r="N19" s="23"/>
      <c r="O19" s="23"/>
      <c r="P19" s="23"/>
      <c r="Q19" s="11"/>
      <c r="R19" s="12"/>
      <c r="V19" s="18" t="s">
        <v>8</v>
      </c>
    </row>
    <row r="20" customFormat="false" ht="15" hidden="false" customHeight="true" outlineLevel="0" collapsed="false">
      <c r="B20" s="10"/>
      <c r="C20" s="23"/>
      <c r="D20" s="23"/>
      <c r="E20" s="23"/>
      <c r="F20" s="23"/>
      <c r="G20" s="23"/>
      <c r="H20" s="23"/>
      <c r="I20" s="23"/>
      <c r="J20" s="23"/>
      <c r="K20" s="23"/>
      <c r="L20" s="23"/>
      <c r="M20" s="23"/>
      <c r="N20" s="23"/>
      <c r="O20" s="23"/>
      <c r="P20" s="23"/>
      <c r="Q20" s="11"/>
      <c r="R20" s="12"/>
      <c r="V20" s="18"/>
    </row>
    <row r="21" customFormat="false" ht="15" hidden="false" customHeight="true" outlineLevel="0" collapsed="false">
      <c r="B21" s="10"/>
      <c r="C21" s="23"/>
      <c r="D21" s="23"/>
      <c r="E21" s="23"/>
      <c r="F21" s="23"/>
      <c r="G21" s="23"/>
      <c r="H21" s="23"/>
      <c r="I21" s="23"/>
      <c r="J21" s="23"/>
      <c r="K21" s="23"/>
      <c r="L21" s="23"/>
      <c r="M21" s="23"/>
      <c r="N21" s="23"/>
      <c r="O21" s="23"/>
      <c r="P21" s="23"/>
      <c r="Q21" s="11"/>
      <c r="R21" s="12"/>
      <c r="V21" s="18"/>
    </row>
    <row r="22" customFormat="false" ht="15" hidden="false" customHeight="true" outlineLevel="0" collapsed="false">
      <c r="B22" s="10"/>
      <c r="C22" s="22"/>
      <c r="D22" s="22"/>
      <c r="E22" s="22"/>
      <c r="F22" s="22"/>
      <c r="G22" s="22"/>
      <c r="H22" s="22"/>
      <c r="I22" s="22"/>
      <c r="J22" s="22"/>
      <c r="K22" s="22"/>
      <c r="L22" s="22"/>
      <c r="M22" s="22"/>
      <c r="N22" s="22"/>
      <c r="O22" s="22"/>
      <c r="P22" s="22"/>
      <c r="Q22" s="11"/>
      <c r="R22" s="12"/>
      <c r="V22" s="18"/>
    </row>
    <row r="23" customFormat="false" ht="15" hidden="false" customHeight="true" outlineLevel="0" collapsed="false">
      <c r="B23" s="10"/>
      <c r="C23" s="24" t="s">
        <v>9</v>
      </c>
      <c r="D23" s="24"/>
      <c r="E23" s="24"/>
      <c r="F23" s="24"/>
      <c r="G23" s="24"/>
      <c r="H23" s="24"/>
      <c r="I23" s="24"/>
      <c r="J23" s="24"/>
      <c r="K23" s="24"/>
      <c r="L23" s="24"/>
      <c r="M23" s="24"/>
      <c r="N23" s="24"/>
      <c r="O23" s="24"/>
      <c r="P23" s="24"/>
      <c r="Q23" s="11"/>
      <c r="R23" s="12"/>
      <c r="V23" s="18"/>
    </row>
    <row r="24" customFormat="false" ht="15" hidden="false" customHeight="true" outlineLevel="0" collapsed="false">
      <c r="B24" s="10"/>
      <c r="C24" s="24"/>
      <c r="D24" s="24"/>
      <c r="E24" s="24"/>
      <c r="F24" s="24"/>
      <c r="G24" s="24"/>
      <c r="H24" s="24"/>
      <c r="I24" s="24"/>
      <c r="J24" s="24"/>
      <c r="K24" s="24"/>
      <c r="L24" s="24"/>
      <c r="M24" s="24"/>
      <c r="N24" s="24"/>
      <c r="O24" s="24"/>
      <c r="P24" s="24"/>
      <c r="Q24" s="11"/>
      <c r="R24" s="12"/>
      <c r="V24" s="18"/>
    </row>
    <row r="25" customFormat="false" ht="15" hidden="false" customHeight="true" outlineLevel="0" collapsed="false">
      <c r="B25" s="10"/>
      <c r="C25" s="24"/>
      <c r="D25" s="24"/>
      <c r="E25" s="24"/>
      <c r="F25" s="24"/>
      <c r="G25" s="24"/>
      <c r="H25" s="24"/>
      <c r="I25" s="24"/>
      <c r="J25" s="24"/>
      <c r="K25" s="24"/>
      <c r="L25" s="24"/>
      <c r="M25" s="24"/>
      <c r="N25" s="24"/>
      <c r="O25" s="24"/>
      <c r="P25" s="24"/>
      <c r="Q25" s="11"/>
      <c r="R25" s="12"/>
      <c r="V25" s="18"/>
    </row>
    <row r="26" customFormat="false" ht="15" hidden="false" customHeight="true" outlineLevel="0" collapsed="false">
      <c r="B26" s="10"/>
      <c r="C26" s="24"/>
      <c r="D26" s="24"/>
      <c r="E26" s="24"/>
      <c r="F26" s="24"/>
      <c r="G26" s="24"/>
      <c r="H26" s="24"/>
      <c r="I26" s="24"/>
      <c r="J26" s="24"/>
      <c r="K26" s="24"/>
      <c r="L26" s="24"/>
      <c r="M26" s="24"/>
      <c r="N26" s="24"/>
      <c r="O26" s="24"/>
      <c r="P26" s="24"/>
      <c r="Q26" s="11"/>
      <c r="R26" s="12"/>
      <c r="V26" s="18"/>
    </row>
    <row r="27" customFormat="false" ht="15" hidden="false" customHeight="true" outlineLevel="0" collapsed="false">
      <c r="B27" s="10"/>
      <c r="C27" s="24"/>
      <c r="D27" s="24"/>
      <c r="E27" s="24"/>
      <c r="F27" s="24"/>
      <c r="G27" s="24"/>
      <c r="H27" s="24"/>
      <c r="I27" s="24"/>
      <c r="J27" s="24"/>
      <c r="K27" s="24"/>
      <c r="L27" s="24"/>
      <c r="M27" s="24"/>
      <c r="N27" s="24"/>
      <c r="O27" s="24"/>
      <c r="P27" s="24"/>
      <c r="Q27" s="11"/>
      <c r="R27" s="12"/>
      <c r="V27" s="18"/>
    </row>
    <row r="28" customFormat="false" ht="15" hidden="false" customHeight="true" outlineLevel="0" collapsed="false">
      <c r="B28" s="10"/>
      <c r="C28" s="24"/>
      <c r="D28" s="24"/>
      <c r="E28" s="24"/>
      <c r="F28" s="24"/>
      <c r="G28" s="24"/>
      <c r="H28" s="24"/>
      <c r="I28" s="24"/>
      <c r="J28" s="24"/>
      <c r="K28" s="24"/>
      <c r="L28" s="24"/>
      <c r="M28" s="24"/>
      <c r="N28" s="24"/>
      <c r="O28" s="24"/>
      <c r="P28" s="24"/>
      <c r="Q28" s="11"/>
      <c r="R28" s="12"/>
      <c r="V28" s="18"/>
    </row>
    <row r="29" customFormat="false" ht="15" hidden="false" customHeight="true" outlineLevel="0" collapsed="false">
      <c r="B29" s="10"/>
      <c r="C29" s="24"/>
      <c r="D29" s="24"/>
      <c r="E29" s="24"/>
      <c r="F29" s="24"/>
      <c r="G29" s="24"/>
      <c r="H29" s="24"/>
      <c r="I29" s="24"/>
      <c r="J29" s="24"/>
      <c r="K29" s="24"/>
      <c r="L29" s="24"/>
      <c r="M29" s="24"/>
      <c r="N29" s="24"/>
      <c r="O29" s="24"/>
      <c r="P29" s="24"/>
      <c r="Q29" s="11"/>
      <c r="R29" s="12"/>
      <c r="V29" s="18"/>
    </row>
    <row r="30" customFormat="false" ht="15" hidden="false" customHeight="true" outlineLevel="0" collapsed="false">
      <c r="B30" s="10"/>
      <c r="C30" s="24"/>
      <c r="D30" s="24"/>
      <c r="E30" s="24"/>
      <c r="F30" s="24"/>
      <c r="G30" s="24"/>
      <c r="H30" s="24"/>
      <c r="I30" s="24"/>
      <c r="J30" s="24"/>
      <c r="K30" s="24"/>
      <c r="L30" s="24"/>
      <c r="M30" s="24"/>
      <c r="N30" s="24"/>
      <c r="O30" s="24"/>
      <c r="P30" s="24"/>
      <c r="Q30" s="11"/>
      <c r="R30" s="12"/>
      <c r="V30" s="18"/>
    </row>
    <row r="31" customFormat="false" ht="15" hidden="false" customHeight="true" outlineLevel="0" collapsed="false">
      <c r="B31" s="10"/>
      <c r="C31" s="24"/>
      <c r="D31" s="24"/>
      <c r="E31" s="24"/>
      <c r="F31" s="24"/>
      <c r="G31" s="24"/>
      <c r="H31" s="24"/>
      <c r="I31" s="24"/>
      <c r="J31" s="24"/>
      <c r="K31" s="24"/>
      <c r="L31" s="24"/>
      <c r="M31" s="24"/>
      <c r="N31" s="24"/>
      <c r="O31" s="24"/>
      <c r="P31" s="24"/>
      <c r="Q31" s="11"/>
      <c r="R31" s="12"/>
      <c r="V31" s="18"/>
    </row>
    <row r="32" customFormat="false" ht="15" hidden="false" customHeight="true" outlineLevel="0" collapsed="false">
      <c r="B32" s="10"/>
      <c r="C32" s="23" t="s">
        <v>10</v>
      </c>
      <c r="D32" s="23"/>
      <c r="E32" s="23"/>
      <c r="F32" s="23"/>
      <c r="G32" s="23"/>
      <c r="H32" s="23"/>
      <c r="I32" s="23"/>
      <c r="J32" s="23"/>
      <c r="K32" s="23"/>
      <c r="L32" s="23"/>
      <c r="M32" s="23"/>
      <c r="N32" s="23"/>
      <c r="O32" s="23"/>
      <c r="P32" s="23"/>
      <c r="Q32" s="11"/>
      <c r="R32" s="12"/>
      <c r="V32" s="18"/>
    </row>
    <row r="33" customFormat="false" ht="15" hidden="false" customHeight="true" outlineLevel="0" collapsed="false">
      <c r="B33" s="10"/>
      <c r="C33" s="23"/>
      <c r="D33" s="23"/>
      <c r="E33" s="23"/>
      <c r="F33" s="23"/>
      <c r="G33" s="23"/>
      <c r="H33" s="23"/>
      <c r="I33" s="23"/>
      <c r="J33" s="23"/>
      <c r="K33" s="23"/>
      <c r="L33" s="23"/>
      <c r="M33" s="23"/>
      <c r="N33" s="23"/>
      <c r="O33" s="23"/>
      <c r="P33" s="23"/>
      <c r="Q33" s="11"/>
      <c r="R33" s="12"/>
      <c r="V33" s="18"/>
    </row>
    <row r="34" customFormat="false" ht="15" hidden="false" customHeight="true" outlineLevel="0" collapsed="false">
      <c r="B34" s="10"/>
      <c r="C34" s="23"/>
      <c r="D34" s="23"/>
      <c r="E34" s="23"/>
      <c r="F34" s="23"/>
      <c r="G34" s="23"/>
      <c r="H34" s="23"/>
      <c r="I34" s="23"/>
      <c r="J34" s="23"/>
      <c r="K34" s="23"/>
      <c r="L34" s="23"/>
      <c r="M34" s="23"/>
      <c r="N34" s="23"/>
      <c r="O34" s="23"/>
      <c r="P34" s="23"/>
      <c r="Q34" s="11"/>
      <c r="R34" s="12"/>
      <c r="V34" s="18"/>
    </row>
    <row r="35" customFormat="false" ht="15" hidden="false" customHeight="true" outlineLevel="0" collapsed="false">
      <c r="B35" s="10"/>
      <c r="C35" s="23"/>
      <c r="D35" s="23"/>
      <c r="E35" s="23"/>
      <c r="F35" s="23"/>
      <c r="G35" s="23"/>
      <c r="H35" s="23"/>
      <c r="I35" s="23"/>
      <c r="J35" s="23"/>
      <c r="K35" s="23"/>
      <c r="L35" s="23"/>
      <c r="M35" s="23"/>
      <c r="N35" s="23"/>
      <c r="O35" s="23"/>
      <c r="P35" s="23"/>
      <c r="Q35" s="11"/>
      <c r="R35" s="12"/>
      <c r="V35" s="18"/>
    </row>
    <row r="36" customFormat="false" ht="15" hidden="false" customHeight="true" outlineLevel="0" collapsed="false">
      <c r="B36" s="10"/>
      <c r="C36" s="23"/>
      <c r="D36" s="23"/>
      <c r="E36" s="23"/>
      <c r="F36" s="23"/>
      <c r="G36" s="23"/>
      <c r="H36" s="23"/>
      <c r="I36" s="23"/>
      <c r="J36" s="23"/>
      <c r="K36" s="23"/>
      <c r="L36" s="23"/>
      <c r="M36" s="23"/>
      <c r="N36" s="23"/>
      <c r="O36" s="23"/>
      <c r="P36" s="23"/>
      <c r="Q36" s="11"/>
      <c r="R36" s="12"/>
      <c r="U36" s="20"/>
      <c r="V36" s="20"/>
      <c r="W36" s="20"/>
      <c r="X36" s="20"/>
      <c r="Y36" s="20"/>
      <c r="Z36" s="20"/>
      <c r="AA36" s="20"/>
      <c r="AB36" s="20"/>
    </row>
    <row r="37" customFormat="false" ht="15" hidden="false" customHeight="true" outlineLevel="0" collapsed="false">
      <c r="B37" s="10"/>
      <c r="C37" s="23"/>
      <c r="D37" s="23"/>
      <c r="E37" s="23"/>
      <c r="F37" s="23"/>
      <c r="G37" s="23"/>
      <c r="H37" s="23"/>
      <c r="I37" s="23"/>
      <c r="J37" s="23"/>
      <c r="K37" s="23"/>
      <c r="L37" s="23"/>
      <c r="M37" s="23"/>
      <c r="N37" s="23"/>
      <c r="O37" s="23"/>
      <c r="P37" s="23"/>
      <c r="Q37" s="11"/>
      <c r="R37" s="12"/>
      <c r="U37" s="20"/>
      <c r="V37" s="20"/>
      <c r="W37" s="20"/>
      <c r="X37" s="20"/>
      <c r="Y37" s="20"/>
      <c r="Z37" s="20"/>
      <c r="AA37" s="20"/>
      <c r="AB37" s="20"/>
    </row>
    <row r="38" customFormat="false" ht="4.5" hidden="false" customHeight="true" outlineLevel="0" collapsed="false">
      <c r="B38" s="10"/>
      <c r="C38" s="22"/>
      <c r="D38" s="22"/>
      <c r="E38" s="22"/>
      <c r="F38" s="22"/>
      <c r="G38" s="22"/>
      <c r="H38" s="22"/>
      <c r="I38" s="22"/>
      <c r="J38" s="22"/>
      <c r="K38" s="22"/>
      <c r="L38" s="22"/>
      <c r="M38" s="22"/>
      <c r="N38" s="22"/>
      <c r="O38" s="22"/>
      <c r="P38" s="22"/>
      <c r="Q38" s="11"/>
      <c r="R38" s="12"/>
      <c r="U38" s="20"/>
      <c r="V38" s="20"/>
      <c r="W38" s="20"/>
      <c r="X38" s="20"/>
      <c r="Y38" s="20"/>
      <c r="Z38" s="20"/>
      <c r="AA38" s="20"/>
      <c r="AB38" s="20"/>
    </row>
    <row r="39" customFormat="false" ht="15" hidden="false" customHeight="true" outlineLevel="0" collapsed="false">
      <c r="B39" s="10"/>
      <c r="C39" s="23" t="s">
        <v>11</v>
      </c>
      <c r="D39" s="23"/>
      <c r="E39" s="23"/>
      <c r="F39" s="23"/>
      <c r="G39" s="23"/>
      <c r="H39" s="23"/>
      <c r="I39" s="23"/>
      <c r="J39" s="23"/>
      <c r="K39" s="23"/>
      <c r="L39" s="23"/>
      <c r="M39" s="23"/>
      <c r="N39" s="23"/>
      <c r="O39" s="23"/>
      <c r="P39" s="23"/>
      <c r="Q39" s="11"/>
      <c r="R39" s="12"/>
      <c r="U39" s="20"/>
      <c r="V39" s="20"/>
      <c r="W39" s="20"/>
      <c r="X39" s="20"/>
      <c r="Y39" s="20"/>
      <c r="Z39" s="20"/>
      <c r="AA39" s="20"/>
      <c r="AB39" s="20"/>
    </row>
    <row r="40" customFormat="false" ht="15" hidden="false" customHeight="true" outlineLevel="0" collapsed="false">
      <c r="B40" s="10"/>
      <c r="C40" s="25" t="s">
        <v>12</v>
      </c>
      <c r="D40" s="25"/>
      <c r="E40" s="25"/>
      <c r="F40" s="25"/>
      <c r="G40" s="25"/>
      <c r="H40" s="25"/>
      <c r="I40" s="25"/>
      <c r="J40" s="25"/>
      <c r="K40" s="25"/>
      <c r="L40" s="25"/>
      <c r="M40" s="25"/>
      <c r="N40" s="25"/>
      <c r="O40" s="25"/>
      <c r="P40" s="25"/>
      <c r="Q40" s="11"/>
      <c r="R40" s="12"/>
      <c r="U40" s="20"/>
      <c r="V40" s="20"/>
      <c r="W40" s="20"/>
      <c r="X40" s="20"/>
      <c r="Y40" s="20"/>
      <c r="Z40" s="20"/>
      <c r="AA40" s="20"/>
      <c r="AB40" s="20"/>
    </row>
    <row r="41" customFormat="false" ht="4.5" hidden="false" customHeight="true" outlineLevel="0" collapsed="false">
      <c r="B41" s="10"/>
      <c r="C41" s="22"/>
      <c r="D41" s="22"/>
      <c r="E41" s="22"/>
      <c r="F41" s="22"/>
      <c r="G41" s="22"/>
      <c r="H41" s="22"/>
      <c r="I41" s="22"/>
      <c r="J41" s="22"/>
      <c r="K41" s="22"/>
      <c r="L41" s="22"/>
      <c r="M41" s="22"/>
      <c r="N41" s="22"/>
      <c r="O41" s="22"/>
      <c r="P41" s="22"/>
      <c r="Q41" s="11"/>
      <c r="R41" s="12"/>
      <c r="U41" s="20"/>
      <c r="V41" s="20"/>
      <c r="W41" s="20"/>
      <c r="X41" s="20"/>
      <c r="Y41" s="20"/>
      <c r="Z41" s="20"/>
      <c r="AA41" s="20"/>
      <c r="AB41" s="20"/>
    </row>
    <row r="42" customFormat="false" ht="15" hidden="false" customHeight="true" outlineLevel="0" collapsed="false">
      <c r="B42" s="10"/>
      <c r="C42" s="22"/>
      <c r="D42" s="22"/>
      <c r="E42" s="22"/>
      <c r="F42" s="22"/>
      <c r="G42" s="22"/>
      <c r="H42" s="22"/>
      <c r="I42" s="22"/>
      <c r="J42" s="22"/>
      <c r="K42" s="22"/>
      <c r="L42" s="22"/>
      <c r="M42" s="22"/>
      <c r="N42" s="22"/>
      <c r="O42" s="22"/>
      <c r="P42" s="22"/>
      <c r="Q42" s="11"/>
      <c r="R42" s="12"/>
      <c r="U42" s="20"/>
      <c r="V42" s="20"/>
      <c r="W42" s="20"/>
      <c r="X42" s="20"/>
      <c r="Y42" s="20"/>
      <c r="Z42" s="20"/>
      <c r="AA42" s="20"/>
      <c r="AB42" s="20"/>
    </row>
    <row r="43" customFormat="false" ht="15" hidden="false" customHeight="true" outlineLevel="0" collapsed="false">
      <c r="B43" s="10"/>
      <c r="C43" s="22"/>
      <c r="D43" s="22"/>
      <c r="E43" s="26"/>
      <c r="F43" s="26"/>
      <c r="G43" s="26"/>
      <c r="H43" s="26"/>
      <c r="I43" s="26"/>
      <c r="J43" s="26"/>
      <c r="K43" s="26"/>
      <c r="L43" s="26"/>
      <c r="M43" s="26"/>
      <c r="N43" s="26"/>
      <c r="O43" s="26"/>
      <c r="P43" s="22"/>
      <c r="Q43" s="11"/>
      <c r="R43" s="12"/>
    </row>
    <row r="44" customFormat="false" ht="4.5" hidden="false" customHeight="true" outlineLevel="0" collapsed="false">
      <c r="B44" s="10"/>
      <c r="C44" s="22"/>
      <c r="D44" s="22"/>
      <c r="E44" s="22"/>
      <c r="F44" s="22"/>
      <c r="G44" s="22"/>
      <c r="H44" s="22"/>
      <c r="I44" s="22"/>
      <c r="J44" s="22"/>
      <c r="K44" s="22"/>
      <c r="L44" s="22"/>
      <c r="M44" s="22"/>
      <c r="N44" s="22"/>
      <c r="O44" s="22"/>
      <c r="P44" s="22"/>
      <c r="Q44" s="11"/>
      <c r="R44" s="12"/>
    </row>
    <row r="45" customFormat="false" ht="15" hidden="false" customHeight="true" outlineLevel="0" collapsed="false">
      <c r="B45" s="10"/>
      <c r="C45" s="22"/>
      <c r="D45" s="22"/>
      <c r="E45" s="22"/>
      <c r="F45" s="22"/>
      <c r="G45" s="22"/>
      <c r="H45" s="22"/>
      <c r="I45" s="22"/>
      <c r="J45" s="22"/>
      <c r="K45" s="22"/>
      <c r="L45" s="22"/>
      <c r="M45" s="22"/>
      <c r="N45" s="22"/>
      <c r="O45" s="22"/>
      <c r="P45" s="22"/>
      <c r="Q45" s="11"/>
      <c r="R45" s="12"/>
    </row>
    <row r="46" customFormat="false" ht="15" hidden="false" customHeight="true" outlineLevel="0" collapsed="false">
      <c r="B46" s="10"/>
      <c r="C46" s="22"/>
      <c r="D46" s="22"/>
      <c r="E46" s="22"/>
      <c r="F46" s="22"/>
      <c r="G46" s="22"/>
      <c r="H46" s="22"/>
      <c r="I46" s="22"/>
      <c r="J46" s="22"/>
      <c r="K46" s="22"/>
      <c r="L46" s="22"/>
      <c r="M46" s="22"/>
      <c r="N46" s="22"/>
      <c r="O46" s="22"/>
      <c r="P46" s="22"/>
      <c r="Q46" s="11"/>
      <c r="R46" s="12"/>
    </row>
    <row r="47" customFormat="false" ht="15" hidden="false" customHeight="true" outlineLevel="0" collapsed="false">
      <c r="B47" s="10"/>
      <c r="C47" s="22"/>
      <c r="D47" s="22"/>
      <c r="E47" s="22"/>
      <c r="F47" s="22"/>
      <c r="G47" s="22"/>
      <c r="H47" s="22"/>
      <c r="I47" s="22"/>
      <c r="J47" s="22"/>
      <c r="K47" s="22"/>
      <c r="L47" s="22"/>
      <c r="M47" s="22"/>
      <c r="N47" s="22"/>
      <c r="O47" s="22"/>
      <c r="P47" s="22"/>
      <c r="Q47" s="11"/>
      <c r="R47" s="12"/>
      <c r="V47" s="27"/>
      <c r="W47" s="27"/>
      <c r="X47" s="27"/>
      <c r="Y47" s="27"/>
      <c r="Z47" s="27"/>
      <c r="AA47" s="27"/>
    </row>
    <row r="48" customFormat="false" ht="4.5" hidden="false" customHeight="true" outlineLevel="0" collapsed="false">
      <c r="B48" s="10"/>
      <c r="C48" s="22"/>
      <c r="D48" s="22"/>
      <c r="E48" s="22"/>
      <c r="F48" s="22"/>
      <c r="G48" s="22"/>
      <c r="H48" s="22"/>
      <c r="I48" s="22"/>
      <c r="J48" s="22"/>
      <c r="K48" s="22"/>
      <c r="L48" s="22"/>
      <c r="M48" s="22"/>
      <c r="N48" s="22"/>
      <c r="O48" s="22"/>
      <c r="P48" s="22"/>
      <c r="Q48" s="11"/>
      <c r="R48" s="12"/>
      <c r="V48" s="27"/>
      <c r="W48" s="27"/>
      <c r="X48" s="27"/>
      <c r="Y48" s="27"/>
      <c r="Z48" s="27"/>
      <c r="AA48" s="27"/>
    </row>
    <row r="49" customFormat="false" ht="15" hidden="false" customHeight="true" outlineLevel="0" collapsed="false">
      <c r="B49" s="10"/>
      <c r="C49" s="22"/>
      <c r="D49" s="23" t="s">
        <v>13</v>
      </c>
      <c r="E49" s="23"/>
      <c r="F49" s="23"/>
      <c r="G49" s="23"/>
      <c r="H49" s="23"/>
      <c r="I49" s="23"/>
      <c r="J49" s="23"/>
      <c r="K49" s="23"/>
      <c r="L49" s="23"/>
      <c r="M49" s="23"/>
      <c r="N49" s="23"/>
      <c r="O49" s="23"/>
      <c r="P49" s="23"/>
      <c r="Q49" s="11"/>
      <c r="R49" s="12"/>
    </row>
    <row r="50" customFormat="false" ht="4.5" hidden="false" customHeight="true" outlineLevel="0" collapsed="false">
      <c r="B50" s="28"/>
      <c r="C50" s="29"/>
      <c r="D50" s="29"/>
      <c r="E50" s="29"/>
      <c r="F50" s="29"/>
      <c r="G50" s="29"/>
      <c r="H50" s="29"/>
      <c r="I50" s="29"/>
      <c r="J50" s="29"/>
      <c r="K50" s="29"/>
      <c r="L50" s="29"/>
      <c r="M50" s="29"/>
      <c r="N50" s="29"/>
      <c r="O50" s="29"/>
      <c r="P50" s="29"/>
      <c r="Q50" s="30"/>
      <c r="R50" s="12"/>
      <c r="X50" s="31"/>
      <c r="Y50" s="31"/>
      <c r="Z50" s="31"/>
      <c r="AA50" s="31"/>
      <c r="AB50" s="31"/>
      <c r="AC50" s="31"/>
      <c r="AD50" s="31"/>
      <c r="AE50" s="31"/>
      <c r="AF50" s="31"/>
      <c r="AG50" s="31"/>
      <c r="AH50" s="31"/>
      <c r="AI50" s="31"/>
      <c r="AJ50" s="31"/>
      <c r="AK50" s="31"/>
    </row>
  </sheetData>
  <sheetProtection sheet="true" password="fff8" objects="true" scenarios="true"/>
  <mergeCells count="17">
    <mergeCell ref="B2:Q3"/>
    <mergeCell ref="C5:P6"/>
    <mergeCell ref="C7:P10"/>
    <mergeCell ref="U7:AB10"/>
    <mergeCell ref="C12:P12"/>
    <mergeCell ref="U12:AB17"/>
    <mergeCell ref="C14:E14"/>
    <mergeCell ref="C15:P21"/>
    <mergeCell ref="C23:P31"/>
    <mergeCell ref="C32:P37"/>
    <mergeCell ref="U36:AB42"/>
    <mergeCell ref="C39:P39"/>
    <mergeCell ref="C40:P40"/>
    <mergeCell ref="E43:O43"/>
    <mergeCell ref="V47:AA48"/>
    <mergeCell ref="D49:P49"/>
    <mergeCell ref="X50:AK50"/>
  </mergeCells>
  <printOptions headings="false" gridLines="false" gridLinesSet="true" horizontalCentered="false" verticalCentered="false"/>
  <pageMargins left="0.39375" right="0.39375" top="0.39375" bottom="0.39375" header="0.511811023622047" footer="0.511811023622047"/>
  <pageSetup paperSize="9" scale="92"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4C6A8"/>
    <pageSetUpPr fitToPage="false"/>
  </sheetPr>
  <dimension ref="A2:AF76"/>
  <sheetViews>
    <sheetView showFormulas="false" showGridLines="true" showRowColHeaders="false" showZeros="true" rightToLeft="false" tabSelected="false" showOutlineSymbols="true" defaultGridColor="true" view="normal" topLeftCell="A25" colorId="64" zoomScale="95" zoomScaleNormal="95" zoomScalePageLayoutView="100" workbookViewId="0">
      <selection pane="topLeft" activeCell="B40" activeCellId="0" sqref="B40"/>
    </sheetView>
  </sheetViews>
  <sheetFormatPr defaultColWidth="8.859375" defaultRowHeight="15" customHeight="true" zeroHeight="false" outlineLevelRow="0" outlineLevelCol="0"/>
  <cols>
    <col collapsed="false" customWidth="true" hidden="false" outlineLevel="0" max="1" min="1" style="295" width="13"/>
    <col collapsed="false" customWidth="true" hidden="false" outlineLevel="0" max="2" min="2" style="295" width="10.71"/>
  </cols>
  <sheetData>
    <row r="2" customFormat="false" ht="15" hidden="false" customHeight="false" outlineLevel="0" collapsed="false">
      <c r="B2" s="517" t="s">
        <v>1205</v>
      </c>
    </row>
    <row r="3" customFormat="false" ht="15" hidden="false" customHeight="false" outlineLevel="0" collapsed="false">
      <c r="B3" s="517" t="s">
        <v>1206</v>
      </c>
    </row>
    <row r="4" customFormat="false" ht="15" hidden="false" customHeight="false" outlineLevel="0" collapsed="false">
      <c r="B4" s="517" t="s">
        <v>1207</v>
      </c>
    </row>
    <row r="5" customFormat="false" ht="15" hidden="false" customHeight="false" outlineLevel="0" collapsed="false">
      <c r="B5" s="517" t="s">
        <v>1208</v>
      </c>
    </row>
    <row r="7" customFormat="false" ht="15" hidden="false" customHeight="false" outlineLevel="0" collapsed="false">
      <c r="B7" s="295" t="s">
        <v>1075</v>
      </c>
    </row>
    <row r="8" customFormat="false" ht="15" hidden="false" customHeight="false" outlineLevel="0" collapsed="false">
      <c r="B8" s="295" t="s">
        <v>1209</v>
      </c>
    </row>
    <row r="9" customFormat="false" ht="15" hidden="false" customHeight="false" outlineLevel="0" collapsed="false">
      <c r="A9" s="295" t="n">
        <v>1</v>
      </c>
      <c r="C9" s="295" t="n">
        <f aca="false">IF('TELA 3'!F41="x","Não passível",0)</f>
        <v>0</v>
      </c>
      <c r="F9" s="295" t="n">
        <v>0</v>
      </c>
    </row>
    <row r="10" customFormat="false" ht="15" hidden="false" customHeight="false" outlineLevel="0" collapsed="false">
      <c r="A10" s="531" t="s">
        <v>1210</v>
      </c>
      <c r="B10" s="295" t="e">
        <f aca="false">#REF!</f>
        <v>#REF!</v>
      </c>
      <c r="C10" s="295" t="e">
        <f aca="false">#REF!</f>
        <v>#REF!</v>
      </c>
      <c r="F10" s="295" t="s">
        <v>1211</v>
      </c>
    </row>
    <row r="11" customFormat="false" ht="15" hidden="false" customHeight="false" outlineLevel="0" collapsed="false">
      <c r="A11" s="295" t="n">
        <v>2</v>
      </c>
      <c r="B11" s="295" t="e">
        <f aca="false">#REF!</f>
        <v>#REF!</v>
      </c>
      <c r="C11" s="295" t="e">
        <f aca="false">#REF!</f>
        <v>#REF!</v>
      </c>
    </row>
    <row r="12" customFormat="false" ht="15" hidden="false" customHeight="false" outlineLevel="0" collapsed="false">
      <c r="A12" s="295" t="n">
        <v>3</v>
      </c>
      <c r="B12" s="295" t="e">
        <f aca="false">#REF!</f>
        <v>#REF!</v>
      </c>
      <c r="C12" s="295" t="e">
        <f aca="false">#REF!</f>
        <v>#REF!</v>
      </c>
    </row>
    <row r="13" customFormat="false" ht="15" hidden="false" customHeight="false" outlineLevel="0" collapsed="false">
      <c r="A13" s="295" t="n">
        <v>4</v>
      </c>
      <c r="B13" s="295" t="e">
        <f aca="false">#REF!</f>
        <v>#REF!</v>
      </c>
      <c r="C13" s="295" t="e">
        <f aca="false">#REF!</f>
        <v>#REF!</v>
      </c>
    </row>
    <row r="14" customFormat="false" ht="15" hidden="false" customHeight="false" outlineLevel="0" collapsed="false">
      <c r="A14" s="295" t="n">
        <v>5</v>
      </c>
      <c r="B14" s="295" t="e">
        <f aca="false">#REF!</f>
        <v>#REF!</v>
      </c>
      <c r="C14" s="295" t="e">
        <f aca="false">#REF!</f>
        <v>#REF!</v>
      </c>
    </row>
    <row r="15" customFormat="false" ht="15" hidden="false" customHeight="false" outlineLevel="0" collapsed="false">
      <c r="C15" s="532" t="n">
        <f aca="false">COUNTIFS(C9:C14,"Não passível")</f>
        <v>0</v>
      </c>
      <c r="D15" s="295" t="str">
        <f aca="false">IF(C15=F9,F10,B3)</f>
        <v>Atividade passível de licenciamento, portanto, não dispensado.</v>
      </c>
    </row>
    <row r="17" customFormat="false" ht="15" hidden="false" customHeight="false" outlineLevel="0" collapsed="false">
      <c r="B17" s="533" t="s">
        <v>1125</v>
      </c>
    </row>
    <row r="18" customFormat="false" ht="15" hidden="false" customHeight="false" outlineLevel="0" collapsed="false">
      <c r="A18" s="295" t="s">
        <v>1212</v>
      </c>
      <c r="B18" s="295" t="e">
        <f aca="false">IF(#REF!="x",auxdisp!B2,"")</f>
        <v>#REF!</v>
      </c>
    </row>
    <row r="19" customFormat="false" ht="15" hidden="false" customHeight="false" outlineLevel="0" collapsed="false">
      <c r="A19" s="295" t="s">
        <v>1213</v>
      </c>
      <c r="B19" s="295" t="str">
        <f aca="false">D15</f>
        <v>Atividade passível de licenciamento, portanto, não dispensado.</v>
      </c>
    </row>
    <row r="21" customFormat="false" ht="15" hidden="false" customHeight="false" outlineLevel="0" collapsed="false">
      <c r="A21" s="295" t="s">
        <v>1214</v>
      </c>
      <c r="B21" s="295" t="e">
        <f aca="false">CONCATENATE(B18,CHAR(10),CHAR(10),B19)</f>
        <v>#REF!</v>
      </c>
    </row>
    <row r="23" customFormat="false" ht="15" hidden="false" customHeight="false" outlineLevel="0" collapsed="false">
      <c r="L23" s="295" t="s">
        <v>1212</v>
      </c>
      <c r="M23" s="295" t="s">
        <v>1215</v>
      </c>
    </row>
    <row r="24" customFormat="false" ht="15" hidden="false" customHeight="false" outlineLevel="0" collapsed="false">
      <c r="L24" s="534" t="s">
        <v>1216</v>
      </c>
      <c r="M24" s="535"/>
    </row>
    <row r="25" customFormat="false" ht="15" hidden="false" customHeight="false" outlineLevel="0" collapsed="false">
      <c r="B25" s="536" t="s">
        <v>1217</v>
      </c>
      <c r="L25" s="537" t="e">
        <f aca="false">#REF!</f>
        <v>#REF!</v>
      </c>
      <c r="M25" s="535"/>
    </row>
    <row r="26" customFormat="false" ht="15" hidden="false" customHeight="false" outlineLevel="0" collapsed="false">
      <c r="B26" s="538" t="s">
        <v>1218</v>
      </c>
      <c r="L26" s="537" t="e">
        <f aca="false">#REF!</f>
        <v>#REF!</v>
      </c>
      <c r="M26" s="535"/>
    </row>
    <row r="27" customFormat="false" ht="15" hidden="false" customHeight="false" outlineLevel="0" collapsed="false">
      <c r="B27" s="295" t="s">
        <v>1219</v>
      </c>
      <c r="L27" s="539" t="e">
        <f aca="false">#REF!</f>
        <v>#REF!</v>
      </c>
      <c r="M27" s="535"/>
    </row>
    <row r="28" customFormat="false" ht="15" hidden="false" customHeight="false" outlineLevel="0" collapsed="false">
      <c r="B28" s="295" t="s">
        <v>1220</v>
      </c>
      <c r="J28" s="295" t="e">
        <f aca="false">IF(#REF!="x",#REF!,IF(#REF!="x",#REF!,"Informar"))</f>
        <v>#REF!</v>
      </c>
      <c r="K28" s="537" t="e">
        <f aca="false">IF(#REF!="x",#REF!,IF(#REF!="x",#REF!,"Informar"))</f>
        <v>#REF!</v>
      </c>
      <c r="L28" s="295" t="e">
        <f aca="false">CONCATENATE(J28," ",K28)</f>
        <v>#REF!</v>
      </c>
      <c r="M28" s="535"/>
    </row>
    <row r="29" customFormat="false" ht="15" hidden="false" customHeight="false" outlineLevel="0" collapsed="false">
      <c r="B29" s="517" t="s">
        <v>1221</v>
      </c>
      <c r="L29" s="537"/>
      <c r="M29" s="535"/>
    </row>
    <row r="30" customFormat="false" ht="15" hidden="false" customHeight="false" outlineLevel="0" collapsed="false">
      <c r="B30" s="536" t="s">
        <v>1222</v>
      </c>
      <c r="L30" s="537"/>
      <c r="M30" s="535"/>
    </row>
    <row r="31" customFormat="false" ht="15" hidden="false" customHeight="false" outlineLevel="0" collapsed="false">
      <c r="B31" s="536" t="s">
        <v>1223</v>
      </c>
      <c r="F31" s="536" t="s">
        <v>1224</v>
      </c>
      <c r="L31" s="537" t="e">
        <f aca="false">#REF!</f>
        <v>#REF!</v>
      </c>
      <c r="M31" s="535"/>
    </row>
    <row r="32" customFormat="false" ht="15" hidden="false" customHeight="false" outlineLevel="0" collapsed="false">
      <c r="B32" s="536"/>
      <c r="L32" s="537" t="e">
        <f aca="false">IF(#REF!="x",auxdisp!B2,"")</f>
        <v>#REF!</v>
      </c>
      <c r="M32" s="535" t="str">
        <f aca="false">D15</f>
        <v>Atividade passível de licenciamento, portanto, não dispensado.</v>
      </c>
    </row>
    <row r="33" customFormat="false" ht="15" hidden="false" customHeight="false" outlineLevel="0" collapsed="false">
      <c r="B33" s="517" t="str">
        <f aca="false">CONCATENATE(B42,CHAR(10),CHAR(10),B43,CHAR(10),CHAR(10),B44,CHAR(10),CHAR(10),B45,CHAR(10),CHAR(10),B46,CHAR(10),B47)</f>
        <v>NOTAS:1. Para que tenha validade, esta declaração deverá ser enviada para o Sistema de Requerimento de Licenciamento Ambiental e sempre estar acompanhada do número de protocolo de envio ao órgão ambiental.2. Esta declaração não exime o responsável pelo empreendimento de obter junto aos órgãos ambientais competentes outorga para direito de uso de recursos hídricos, autorização para intervenção em área de preservação permanente e supressão de vegetação, registro no cadastro ambiental rural, além de obter a anuência do órgão gestor em caso de estar situado no entorno de unidade de conservação do grupo de proteção integral ou em unidade de conservação do grupo de uso sustentável.3. Esta declaração não dispensa o licenciamento ambiental no âmbito municipal.4. O órgão ambiental poderá convocar o empreendedor ao licenciamento ambiental deste empreendimento nos casos em que considerar necessário, conforme dispõe a legislação em vigor, sem prejuízo da obtenção de outras licenças e autorizações cabíveis.5. As informações prestadas são de inteira responsabilidade do empreendedor o qual está ciente que a falsidade na prestação destas informações constitui crime, na forma do artigo 299, do código penal (pena de reclusão de 1 a 5 anos e multa), c/c artigo 3º da Lei de crimes ambientais, c/c artigo 111 do Decreto nº 47.383/18, c/c artigo 19 da Resolução CONAMA 237/97.</v>
      </c>
      <c r="L33" s="537"/>
      <c r="M33" s="535"/>
    </row>
    <row r="34" customFormat="false" ht="15" hidden="false" customHeight="false" outlineLevel="0" collapsed="false">
      <c r="L34" s="537"/>
      <c r="M34" s="535"/>
    </row>
    <row r="35" customFormat="false" ht="15" hidden="false" customHeight="false" outlineLevel="0" collapsed="false">
      <c r="L35" s="537"/>
      <c r="M35" s="535"/>
    </row>
    <row r="36" customFormat="false" ht="15" hidden="false" customHeight="true" outlineLevel="0" collapsed="false">
      <c r="B36" s="295" t="e">
        <f aca="false">IF(#REF!="","",CONCATENATE(B25," ",L25," ",B26," ",L26,","," ",B27," ",L27,","," ",L28,","," ",B29," ",L29,CHAR(10),CHAR(10),B30," ",L31," ",B31," ",F31))</f>
        <v>#REF!</v>
      </c>
    </row>
    <row r="37" customFormat="false" ht="15" hidden="false" customHeight="true" outlineLevel="0" collapsed="false">
      <c r="A37" s="540" t="s">
        <v>1225</v>
      </c>
      <c r="B37" s="541" t="e">
        <f aca="false">CONCATENATE(L32,CHAR(10),CHAR(10),B33)</f>
        <v>#REF!</v>
      </c>
    </row>
    <row r="38" customFormat="false" ht="35.05" hidden="false" customHeight="false" outlineLevel="0" collapsed="false">
      <c r="A38" s="540" t="s">
        <v>1226</v>
      </c>
      <c r="B38" s="295" t="str">
        <f aca="false">CONCATENATE(M32,CHAR(10),CHAR(10),B33)</f>
        <v>Atividade passível de licenciamento, portanto, não dispensado.
NOTAS:1. Para que tenha validade, esta declaração deverá ser enviada para o Sistema de Requerimento de Licenciamento Ambiental e sempre estar acompanhada do número de protocolo de envio ao órgão ambiental.2. Esta declaração não exime o responsável pelo empreendimento de obter junto aos órgãos ambientais competentes outorga para direito de uso de recursos hídricos, autorização para intervenção em área de preservação permanente e supressão de vegetação, registro no cadastro ambiental rural, além de obter a anuência do órgão gestor em caso de estar situado no entorno de unidade de conservação do grupo de proteção integral ou em unidade de conservação do grupo de uso sustentável.3. Esta declaração não dispensa o licenciamento ambiental no âmbito municipal.4. O órgão ambiental poderá convocar o empreendedor ao licenciamento ambiental deste empreendimento nos casos em que considerar necessário, conforme dispõe a legislação em vigor, sem prejuízo da obtenção de outras licenças e autorizações cabíveis.5. As informações prestadas são de inteira responsabilidade do empreendedor o qual está ciente que a falsidade na prestação destas informações constitui crime, na forma do artigo 299, do código penal (pena de reclusão de 1 a 5 anos e multa), c/c artigo 3º da Lei de crimes ambientais, c/c artigo 111 do Decreto nº 47.383/18, c/c artigo 19 da Resolução CONAMA 237/97.</v>
      </c>
    </row>
    <row r="39" customFormat="false" ht="15" hidden="false" customHeight="false" outlineLevel="0" collapsed="false">
      <c r="A39" s="540" t="s">
        <v>1227</v>
      </c>
      <c r="B39" s="295" t="str">
        <f aca="false">CONCATENATE(CHAR(10),B33,CHAR(10),CHAR(10),B48)</f>
        <v>NOTAS:1. Para que tenha validade, esta declaração deverá ser enviada para o Sistema de Requerimento de Licenciamento Ambiental e sempre estar acompanhada do número de protocolo de envio ao órgão ambiental.2. Esta declaração não exime o responsável pelo empreendimento de obter junto aos órgãos ambientais competentes outorga para direito de uso de recursos hídricos, autorização para intervenção em área de preservação permanente e supressão de vegetação, registro no cadastro ambiental rural, além de obter a anuência do órgão gestor em caso de estar situado no entorno de unidade de conservação do grupo de proteção integral ou em unidade de conservação do grupo de uso sustentável.3. Esta declaração não dispensa o licenciamento ambiental no âmbito municipal.4. O órgão ambiental poderá convocar o empreendedor ao licenciamento ambiental deste empreendimento nos casos em que considerar necessário, conforme dispõe a legislação em vigor, sem prejuízo da obtenção de outras licenças e autorizações cabíveis.5. As informações prestadas são de inteira responsabilidade do empreendedor o qual está ciente que a falsidade na prestação destas informações constitui crime, na forma do artigo 299, do código penal (pena de reclusão de 1 a 5 anos e multa), c/c artigo 3º da Lei de crimes ambientais, c/c artigo 111 do Decreto nº 47.383/18, c/c artigo 19 da Resolução CONAMA 237/97.6. O empreendedor declara que apresentou, junto à Superintendência Regional de Meio Ambiente competente, o Formulário de Caracterização do Empreendimento instruido com estudo de tráfego de veículos, acompanhado por ART e devidamente aprovado pelo orgão competente.</v>
      </c>
    </row>
    <row r="40" customFormat="false" ht="15" hidden="false" customHeight="false" outlineLevel="0" collapsed="false">
      <c r="A40" s="540" t="s">
        <v>1228</v>
      </c>
      <c r="B40" s="295" t="e">
        <f aca="false">IF(#REF!="x",B37,IF(#REF!="x",B38,IF(#REF!="x",B39,"")))</f>
        <v>#REF!</v>
      </c>
    </row>
    <row r="42" customFormat="false" ht="15" hidden="false" customHeight="false" outlineLevel="0" collapsed="false">
      <c r="B42" s="542" t="s">
        <v>1229</v>
      </c>
    </row>
    <row r="43" customFormat="false" ht="15" hidden="false" customHeight="false" outlineLevel="0" collapsed="false">
      <c r="B43" s="295" t="s">
        <v>1230</v>
      </c>
    </row>
    <row r="44" customFormat="false" ht="15" hidden="false" customHeight="false" outlineLevel="0" collapsed="false">
      <c r="B44" s="295" t="s">
        <v>1231</v>
      </c>
    </row>
    <row r="45" customFormat="false" ht="15" hidden="false" customHeight="false" outlineLevel="0" collapsed="false">
      <c r="B45" s="295" t="s">
        <v>1232</v>
      </c>
    </row>
    <row r="46" customFormat="false" ht="15" hidden="false" customHeight="false" outlineLevel="0" collapsed="false">
      <c r="B46" s="295" t="s">
        <v>1233</v>
      </c>
    </row>
    <row r="47" customFormat="false" ht="15" hidden="false" customHeight="false" outlineLevel="0" collapsed="false">
      <c r="B47" s="526" t="s">
        <v>1234</v>
      </c>
    </row>
    <row r="48" customFormat="false" ht="15" hidden="false" customHeight="false" outlineLevel="0" collapsed="false">
      <c r="B48" s="295" t="s">
        <v>1235</v>
      </c>
    </row>
    <row r="49" customFormat="false" ht="15" hidden="false" customHeight="false" outlineLevel="0" collapsed="false">
      <c r="A49" s="540" t="s">
        <v>1236</v>
      </c>
      <c r="B49" s="295" t="e">
        <f aca="false">#REF!</f>
        <v>#REF!</v>
      </c>
    </row>
    <row r="50" customFormat="false" ht="15" hidden="false" customHeight="false" outlineLevel="0" collapsed="false">
      <c r="A50" s="543"/>
      <c r="B50" s="544" t="n">
        <f aca="true">TODAY()</f>
        <v>46030</v>
      </c>
    </row>
    <row r="51" customFormat="false" ht="15" hidden="false" customHeight="false" outlineLevel="0" collapsed="false">
      <c r="A51" s="545"/>
      <c r="B51" s="515" t="e">
        <f aca="false">IF(OR(B49="",B49="Selecionar"),"",CONCATENATE(B49,"."))</f>
        <v>#REF!</v>
      </c>
    </row>
    <row r="54" customFormat="false" ht="15" hidden="false" customHeight="false" outlineLevel="0" collapsed="false">
      <c r="A54" s="545"/>
    </row>
    <row r="55" customFormat="false" ht="15" hidden="false" customHeight="false" outlineLevel="0" collapsed="false">
      <c r="B55" s="295" t="s">
        <v>1237</v>
      </c>
    </row>
    <row r="62" customFormat="false" ht="15" hidden="false" customHeight="false" outlineLevel="0" collapsed="false">
      <c r="B62" s="546" t="s">
        <v>300</v>
      </c>
      <c r="C62" s="546"/>
      <c r="D62" s="547" t="s">
        <v>1238</v>
      </c>
      <c r="E62" s="548"/>
      <c r="F62" s="548"/>
      <c r="G62" s="548"/>
      <c r="H62" s="548"/>
      <c r="I62" s="548"/>
      <c r="J62" s="548"/>
      <c r="K62" s="548"/>
      <c r="L62" s="548"/>
      <c r="M62" s="548"/>
      <c r="N62" s="548"/>
      <c r="O62" s="548"/>
      <c r="P62" s="548"/>
      <c r="Q62" s="548"/>
      <c r="R62" s="548"/>
      <c r="S62" s="548"/>
      <c r="T62" s="548"/>
      <c r="U62" s="548"/>
      <c r="V62" s="548"/>
      <c r="W62" s="548"/>
      <c r="X62" s="548"/>
      <c r="Y62" s="548"/>
      <c r="Z62" s="548"/>
      <c r="AA62" s="548"/>
      <c r="AB62" s="548"/>
      <c r="AC62" s="548"/>
      <c r="AD62" s="548"/>
      <c r="AE62" s="548"/>
      <c r="AF62" s="548"/>
    </row>
    <row r="63" customFormat="false" ht="15" hidden="false" customHeight="false" outlineLevel="0" collapsed="false">
      <c r="B63" s="308" t="s">
        <v>18</v>
      </c>
      <c r="C63" s="308"/>
      <c r="D63" s="549" t="e">
        <f aca="false">IF(#REF!="","",#REF!)</f>
        <v>#REF!</v>
      </c>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row>
    <row r="64" customFormat="false" ht="15" hidden="false" customHeight="false" outlineLevel="0" collapsed="false">
      <c r="B64" s="308" t="s">
        <v>86</v>
      </c>
      <c r="C64" s="308"/>
      <c r="D64" s="549" t="e">
        <f aca="false">IF(#REF!="","",#REF!)</f>
        <v>#REF!</v>
      </c>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row>
    <row r="65" customFormat="false" ht="15" hidden="false" customHeight="false" outlineLevel="0" collapsed="false">
      <c r="B65" s="308" t="s">
        <v>94</v>
      </c>
      <c r="C65" s="308"/>
      <c r="D65" s="549" t="e">
        <f aca="false">IF(#REF!="","",#REF!)</f>
        <v>#REF!</v>
      </c>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row>
    <row r="66" customFormat="false" ht="15" hidden="false" customHeight="false" outlineLevel="0" collapsed="false">
      <c r="B66" s="308" t="s">
        <v>96</v>
      </c>
      <c r="C66" s="308"/>
      <c r="D66" s="549" t="e">
        <f aca="false">IF(#REF!="","",#REF!)</f>
        <v>#REF!</v>
      </c>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row>
    <row r="67" customFormat="false" ht="15" hidden="false" customHeight="false" outlineLevel="0" collapsed="false">
      <c r="B67" s="308" t="s">
        <v>98</v>
      </c>
      <c r="C67" s="308"/>
      <c r="D67" s="549" t="e">
        <f aca="false">IF(#REF!="","",#REF!)</f>
        <v>#REF!</v>
      </c>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row>
    <row r="68" customFormat="false" ht="15" hidden="false" customHeight="false" outlineLevel="0" collapsed="false">
      <c r="D68" s="549" t="e">
        <f aca="false">IF(#REF!="","",#REF!)</f>
        <v>#REF!</v>
      </c>
    </row>
    <row r="70" customFormat="false" ht="15" hidden="false" customHeight="false" outlineLevel="0" collapsed="false">
      <c r="D70" s="468" t="e">
        <f aca="false">IF(#REF!="","",#REF!)</f>
        <v>#REF!</v>
      </c>
    </row>
    <row r="71" customFormat="false" ht="15" hidden="false" customHeight="false" outlineLevel="0" collapsed="false">
      <c r="D71" s="468" t="e">
        <f aca="false">IF(#REF!="","",#REF!)</f>
        <v>#REF!</v>
      </c>
    </row>
    <row r="72" customFormat="false" ht="15" hidden="false" customHeight="false" outlineLevel="0" collapsed="false">
      <c r="D72" s="468" t="e">
        <f aca="false">IF(#REF!="","",#REF!)</f>
        <v>#REF!</v>
      </c>
    </row>
    <row r="73" customFormat="false" ht="15" hidden="false" customHeight="false" outlineLevel="0" collapsed="false">
      <c r="D73" s="468" t="e">
        <f aca="false">IF(#REF!="","",#REF!)</f>
        <v>#REF!</v>
      </c>
    </row>
    <row r="74" customFormat="false" ht="15" hidden="false" customHeight="false" outlineLevel="0" collapsed="false">
      <c r="D74" s="550" t="e">
        <f aca="false">IF(#REF!="","",#REF!)</f>
        <v>#REF!</v>
      </c>
    </row>
    <row r="75" customFormat="false" ht="15" hidden="false" customHeight="false" outlineLevel="0" collapsed="false">
      <c r="D75" s="295" t="e">
        <f aca="false">IF(#REF!="","",#REF!)</f>
        <v>#REF!</v>
      </c>
    </row>
    <row r="76" customFormat="false" ht="15" hidden="false" customHeight="false" outlineLevel="0" collapsed="false">
      <c r="D76" s="527" t="e">
        <f aca="false">IF(AND(#REF!="",#REF!="",D63="",D70=""),"",IF(#REF!="x",D63,CONCATENATE($C$36,"-",$H$36)))</f>
        <v>#REF!</v>
      </c>
    </row>
  </sheetData>
  <mergeCells count="6">
    <mergeCell ref="B62:C62"/>
    <mergeCell ref="B63:C63"/>
    <mergeCell ref="B64:C64"/>
    <mergeCell ref="B65:C65"/>
    <mergeCell ref="B66:C66"/>
    <mergeCell ref="B67:C67"/>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4C6A8"/>
    <pageSetUpPr fitToPage="false"/>
  </sheetPr>
  <dimension ref="A1:BB197"/>
  <sheetViews>
    <sheetView showFormulas="false" showGridLines="true" showRowColHeaders="false" showZeros="true" rightToLeft="false" tabSelected="false" showOutlineSymbols="true" defaultGridColor="true" view="normal" topLeftCell="C28" colorId="64" zoomScale="95" zoomScaleNormal="95" zoomScalePageLayoutView="100" workbookViewId="0">
      <selection pane="topLeft" activeCell="K33" activeCellId="0" sqref="K33"/>
    </sheetView>
  </sheetViews>
  <sheetFormatPr defaultColWidth="52.1484375" defaultRowHeight="15" customHeight="true" zeroHeight="false" outlineLevelRow="0" outlineLevelCol="0"/>
  <cols>
    <col collapsed="false" customWidth="true" hidden="false" outlineLevel="0" max="1" min="1" style="524" width="5.29"/>
    <col collapsed="false" customWidth="true" hidden="false" outlineLevel="0" max="2" min="2" style="524" width="6.71"/>
    <col collapsed="false" customWidth="true" hidden="false" outlineLevel="0" max="3" min="3" style="524" width="67"/>
    <col collapsed="false" customWidth="true" hidden="false" outlineLevel="0" max="4" min="4" style="524" width="56.71"/>
    <col collapsed="false" customWidth="true" hidden="false" outlineLevel="0" max="5" min="5" style="524" width="12.42"/>
    <col collapsed="false" customWidth="true" hidden="false" outlineLevel="0" max="6" min="6" style="524" width="5.14"/>
    <col collapsed="false" customWidth="true" hidden="false" outlineLevel="0" max="7" min="7" style="524" width="14.42"/>
    <col collapsed="false" customWidth="true" hidden="false" outlineLevel="0" max="8" min="8" style="524" width="12.15"/>
    <col collapsed="false" customWidth="true" hidden="false" outlineLevel="0" max="9" min="9" style="524" width="10.29"/>
    <col collapsed="false" customWidth="true" hidden="true" outlineLevel="0" max="10" min="10" style="524" width="13.86"/>
    <col collapsed="false" customWidth="true" hidden="false" outlineLevel="0" max="11" min="11" style="524" width="13.86"/>
    <col collapsed="false" customWidth="true" hidden="false" outlineLevel="0" max="12" min="12" style="524" width="20.85"/>
    <col collapsed="false" customWidth="true" hidden="false" outlineLevel="0" max="13" min="13" style="524" width="21.43"/>
    <col collapsed="false" customWidth="true" hidden="false" outlineLevel="0" max="14" min="14" style="524" width="19.29"/>
    <col collapsed="false" customWidth="true" hidden="false" outlineLevel="0" max="16" min="15" style="524" width="14.42"/>
    <col collapsed="false" customWidth="true" hidden="false" outlineLevel="0" max="38" min="17" style="524" width="16.43"/>
    <col collapsed="false" customWidth="true" hidden="false" outlineLevel="0" max="39" min="39" style="524" width="12.15"/>
    <col collapsed="false" customWidth="true" hidden="false" outlineLevel="0" max="44" min="40" style="524" width="16.43"/>
    <col collapsed="false" customWidth="true" hidden="false" outlineLevel="0" max="45" min="45" style="524" width="21.71"/>
    <col collapsed="false" customWidth="true" hidden="false" outlineLevel="0" max="47" min="46" style="524" width="14"/>
    <col collapsed="false" customWidth="true" hidden="false" outlineLevel="0" max="49" min="48" style="524" width="13.29"/>
    <col collapsed="false" customWidth="true" hidden="false" outlineLevel="0" max="50" min="50" style="524" width="19"/>
    <col collapsed="false" customWidth="true" hidden="false" outlineLevel="0" max="51" min="51" style="524" width="17.42"/>
    <col collapsed="false" customWidth="true" hidden="false" outlineLevel="0" max="52" min="52" style="524" width="13.86"/>
    <col collapsed="false" customWidth="true" hidden="false" outlineLevel="0" max="53" min="53" style="524" width="22.42"/>
    <col collapsed="false" customWidth="true" hidden="false" outlineLevel="0" max="54" min="54" style="524" width="23.57"/>
    <col collapsed="false" customWidth="false" hidden="false" outlineLevel="0" max="16384" min="55" style="524" width="52.14"/>
  </cols>
  <sheetData>
    <row r="1" customFormat="false" ht="23.85" hidden="false" customHeight="true" outlineLevel="0" collapsed="false">
      <c r="C1" s="524" t="s">
        <v>1239</v>
      </c>
      <c r="J1" s="525"/>
      <c r="K1" s="525"/>
      <c r="O1" s="551" t="s">
        <v>1240</v>
      </c>
      <c r="P1" s="551"/>
      <c r="Q1" s="552" t="s">
        <v>1241</v>
      </c>
      <c r="R1" s="552" t="s">
        <v>1242</v>
      </c>
      <c r="S1" s="552" t="s">
        <v>1243</v>
      </c>
      <c r="T1" s="551" t="s">
        <v>1244</v>
      </c>
      <c r="U1" s="551"/>
      <c r="V1" s="552" t="s">
        <v>1178</v>
      </c>
      <c r="W1" s="553" t="s">
        <v>1245</v>
      </c>
      <c r="X1" s="554"/>
      <c r="Y1" s="555" t="s">
        <v>1246</v>
      </c>
      <c r="Z1" s="555"/>
      <c r="AA1" s="555"/>
      <c r="AB1" s="556" t="s">
        <v>1247</v>
      </c>
      <c r="AC1" s="556"/>
      <c r="AD1" s="557" t="s">
        <v>1248</v>
      </c>
      <c r="AE1" s="557"/>
      <c r="AF1" s="558" t="s">
        <v>1248</v>
      </c>
      <c r="AG1" s="558"/>
      <c r="AH1" s="558"/>
      <c r="AI1" s="558"/>
      <c r="AK1" s="552" t="s">
        <v>1177</v>
      </c>
      <c r="AL1" s="552" t="s">
        <v>1249</v>
      </c>
      <c r="AM1" s="524" t="s">
        <v>300</v>
      </c>
      <c r="AN1" s="524" t="s">
        <v>1250</v>
      </c>
      <c r="AO1" s="524" t="s">
        <v>1251</v>
      </c>
      <c r="AQ1" s="556" t="s">
        <v>1252</v>
      </c>
      <c r="AR1" s="556"/>
      <c r="AS1" s="556" t="s">
        <v>1253</v>
      </c>
      <c r="AT1" s="556"/>
      <c r="AU1" s="556"/>
      <c r="AV1" s="524" t="s">
        <v>1190</v>
      </c>
      <c r="AW1" s="524" t="s">
        <v>131</v>
      </c>
      <c r="AY1" s="559" t="s">
        <v>1121</v>
      </c>
      <c r="BA1" s="560" t="s">
        <v>1254</v>
      </c>
      <c r="BB1" s="560"/>
    </row>
    <row r="2" customFormat="false" ht="23.85" hidden="false" customHeight="false" outlineLevel="0" collapsed="false">
      <c r="C2" s="524" t="s">
        <v>236</v>
      </c>
      <c r="D2" s="524" t="n">
        <f aca="false">'TELA 3'!M49</f>
        <v>0</v>
      </c>
      <c r="E2" s="524" t="str">
        <f aca="false">'TELA 3'!X49</f>
        <v/>
      </c>
      <c r="G2" s="524" t="s">
        <v>1113</v>
      </c>
      <c r="H2" s="561" t="s">
        <v>39</v>
      </c>
      <c r="L2" s="551" t="n">
        <v>1</v>
      </c>
      <c r="M2" s="551" t="str">
        <f aca="false">IF(AND(N2&lt;&gt;0,N2&lt;&gt;"Não listado"),$H$2,$H$3)</f>
        <v>Não</v>
      </c>
      <c r="N2" s="562" t="n">
        <f aca="false">'TELA 3'!B8</f>
        <v>0</v>
      </c>
      <c r="O2" s="562" t="e">
        <f aca="false">VLOOKUP(N2,$O$10:$P$197,2,FALSE())</f>
        <v>#N/A</v>
      </c>
      <c r="P2" s="562" t="str">
        <f aca="false">IFERROR(O2,"Não")</f>
        <v>Não</v>
      </c>
      <c r="Q2" s="551" t="str">
        <f aca="false">IF(N2=$Q$10,$H$2,$H$3)</f>
        <v>Não</v>
      </c>
      <c r="R2" s="552" t="str">
        <f aca="false">IF(N2=$R$10,$H$2,$H$3)</f>
        <v>Não</v>
      </c>
      <c r="S2" s="552" t="str">
        <f aca="false">IF(N2=$S$10,$H$2,$H$3)</f>
        <v>Não</v>
      </c>
      <c r="T2" s="563" t="e">
        <f aca="false">VLOOKUP(N2,$T$10:$U$13,2,FALSE())</f>
        <v>#N/A</v>
      </c>
      <c r="U2" s="563" t="str">
        <f aca="false">IFERROR(T2,"Não")</f>
        <v>Não</v>
      </c>
      <c r="V2" s="552" t="str">
        <f aca="false">IF(N2=$V$10,$H$2,$H$3)</f>
        <v>Não</v>
      </c>
      <c r="W2" s="564" t="str">
        <f aca="false">IF('TELA 3'!$F$38="x",$H$2,$H$3)</f>
        <v>Não</v>
      </c>
      <c r="X2" s="564" t="s">
        <v>1255</v>
      </c>
      <c r="Y2" s="551" t="e">
        <f aca="false">VLOOKUP(N2,W13:X59,2,FALSE())</f>
        <v>#N/A</v>
      </c>
      <c r="Z2" s="563" t="str">
        <f aca="false">IFERROR(Y2,"Não")</f>
        <v>Não</v>
      </c>
      <c r="AA2" s="565" t="str">
        <f aca="false">IF(AND($Z$2=$H$2,$AH$2=$H$2),$H$2,$H$3)</f>
        <v>Não</v>
      </c>
      <c r="AB2" s="562" t="e">
        <f aca="false">VLOOKUP(N2,$AB$10:$AC$168,2,FALSE())</f>
        <v>#N/A</v>
      </c>
      <c r="AC2" s="562" t="str">
        <f aca="false">IFERROR(AB2,"Não")</f>
        <v>Não</v>
      </c>
      <c r="AF2" s="552" t="e">
        <f aca="false">VLOOKUP(N2,$AF$10:$AG$42,2,FALSE())</f>
        <v>#N/A</v>
      </c>
      <c r="AG2" s="566" t="str">
        <f aca="false">IFERROR(AF2,"Não")</f>
        <v>Não</v>
      </c>
      <c r="AH2" s="567" t="str">
        <f aca="false">IF(OR('TELA 3'!AE8="Não passível",'TELA 3'!AE8="-"),$H$3,$H$2)</f>
        <v>Sim</v>
      </c>
      <c r="AI2" s="567" t="str">
        <f aca="false">IF(AND($AG$2=$H$2,$AH$2=$H$2),$H$2,$H$3)</f>
        <v>Não</v>
      </c>
      <c r="AJ2" s="568" t="s">
        <v>1256</v>
      </c>
      <c r="AK2" s="552" t="str">
        <f aca="false">IF(N2=$AK$10,$H$2,$H$3)</f>
        <v>Não</v>
      </c>
      <c r="AL2" s="552" t="str">
        <f aca="false">IF('TELA 2'!$F$41="x",$H$2,$H$3)</f>
        <v>Não</v>
      </c>
      <c r="AM2" s="552" t="s">
        <v>1257</v>
      </c>
      <c r="AN2" s="552" t="str">
        <f aca="false">IF('TELA 2'!$D$56="x",$H$2,$H$3)</f>
        <v>Não</v>
      </c>
      <c r="AO2" s="524" t="str">
        <f aca="false">IF('TELA 4'!$Z$73="x",$H$2,$H$3)</f>
        <v>Não</v>
      </c>
      <c r="AP2" s="524" t="s">
        <v>1141</v>
      </c>
      <c r="AQ2" s="552" t="s">
        <v>1258</v>
      </c>
      <c r="AR2" s="569" t="str">
        <f aca="false">IF('TELA 1'!D7="x",$H$2,$H$3)</f>
        <v>Não</v>
      </c>
      <c r="AS2" s="556" t="s">
        <v>1259</v>
      </c>
      <c r="AT2" s="556" t="s">
        <v>300</v>
      </c>
      <c r="AU2" s="556" t="s">
        <v>82</v>
      </c>
      <c r="AV2" s="556" t="e">
        <f aca="false">VLOOKUP(N2,$AV$10:$AW$197,2,FALSE())</f>
        <v>#N/A</v>
      </c>
      <c r="AW2" s="556" t="e">
        <f aca="false">IF(AV2=$H$2,'TELA 3'!X8,$H$3)</f>
        <v>#N/A</v>
      </c>
      <c r="AX2" s="570" t="s">
        <v>1118</v>
      </c>
      <c r="AY2" s="556" t="e">
        <f aca="false">VLOOKUP(N2,AY10:AZ11,2,FALSE())</f>
        <v>#N/A</v>
      </c>
      <c r="AZ2" s="556" t="str">
        <f aca="false">IFERROR(AY2,"Não")</f>
        <v>Não</v>
      </c>
      <c r="BA2" s="524" t="s">
        <v>1260</v>
      </c>
      <c r="BB2" s="524" t="str">
        <f aca="false">IF('TELA 1'!D7="","",$H$2)</f>
        <v/>
      </c>
    </row>
    <row r="3" customFormat="false" ht="23.85" hidden="false" customHeight="false" outlineLevel="0" collapsed="false">
      <c r="C3" s="385" t="s">
        <v>1111</v>
      </c>
      <c r="D3" s="571" t="str">
        <f aca="false">IF(D2=C8,C8,IF(OR(D2=C5,D2=C6,D2=C7),J10,IF(D2=C3,H10,I10)))</f>
        <v>RAS</v>
      </c>
      <c r="H3" s="561" t="s">
        <v>38</v>
      </c>
      <c r="L3" s="551" t="n">
        <v>2</v>
      </c>
      <c r="M3" s="551" t="str">
        <f aca="false">IF(AND(N3&lt;&gt;0,N3&lt;&gt;"Não listado"),$H$2,$H$3)</f>
        <v>Não</v>
      </c>
      <c r="N3" s="562" t="n">
        <f aca="false">'TELA 3'!B10</f>
        <v>0</v>
      </c>
      <c r="O3" s="562" t="e">
        <f aca="false">VLOOKUP(N3,$O$10:$P$197,2,FALSE())</f>
        <v>#N/A</v>
      </c>
      <c r="P3" s="562" t="str">
        <f aca="false">IFERROR(O3,"Não")</f>
        <v>Não</v>
      </c>
      <c r="Q3" s="551" t="str">
        <f aca="false">IF(N3=$Q$10,$H$2,$H$3)</f>
        <v>Não</v>
      </c>
      <c r="R3" s="552" t="str">
        <f aca="false">IF(N3=$R$10,$H$2,$H$3)</f>
        <v>Não</v>
      </c>
      <c r="S3" s="552" t="str">
        <f aca="false">IF(N3=$S$10,$H$2,$H$3)</f>
        <v>Não</v>
      </c>
      <c r="T3" s="563" t="e">
        <f aca="false">VLOOKUP(N3,$T$10:$U$13,2,FALSE())</f>
        <v>#N/A</v>
      </c>
      <c r="U3" s="563" t="str">
        <f aca="false">IFERROR(T3,"Não")</f>
        <v>Não</v>
      </c>
      <c r="V3" s="552" t="str">
        <f aca="false">IF(N3=$V$10,$H$2,$H$3)</f>
        <v>Não</v>
      </c>
      <c r="W3" s="564" t="str">
        <f aca="false">IF('TELA 3'!$M$31="x",$H$2,$H$3)</f>
        <v>Não</v>
      </c>
      <c r="X3" s="564" t="s">
        <v>1261</v>
      </c>
      <c r="Y3" s="551" t="e">
        <f aca="false">VLOOKUP(N3,W14:X59,2,FALSE())</f>
        <v>#N/A</v>
      </c>
      <c r="Z3" s="563" t="str">
        <f aca="false">IFERROR(Y3,"Não")</f>
        <v>Não</v>
      </c>
      <c r="AA3" s="565" t="str">
        <f aca="false">IF(AND($Z$3=$H$2,$AH$3=$H$2),$H$2,$H$3)</f>
        <v>Não</v>
      </c>
      <c r="AB3" s="562" t="e">
        <f aca="false">VLOOKUP(N3,$AB$10:$AC$168,2,FALSE())</f>
        <v>#N/A</v>
      </c>
      <c r="AC3" s="562" t="str">
        <f aca="false">IFERROR(AB3,"Não")</f>
        <v>Não</v>
      </c>
      <c r="AF3" s="552" t="e">
        <f aca="false">VLOOKUP(N3,$AF$10:$AG$42,2,FALSE())</f>
        <v>#N/A</v>
      </c>
      <c r="AG3" s="566" t="str">
        <f aca="false">IFERROR(AF3,"Não")</f>
        <v>Não</v>
      </c>
      <c r="AH3" s="567" t="str">
        <f aca="false">IF(OR('TELA 3'!AE10="Não passível",'TELA 3'!AE10="-"),$H$3,$H$2)</f>
        <v>Sim</v>
      </c>
      <c r="AI3" s="567" t="str">
        <f aca="false">IF(AND($AG$3=$H$2,$AH$3=$H$2),$H$2,$H$3)</f>
        <v>Não</v>
      </c>
      <c r="AK3" s="552" t="str">
        <f aca="false">IF(N3=$AK$10,$H$2,$H$3)</f>
        <v>Não</v>
      </c>
      <c r="AL3" s="552" t="str">
        <f aca="false">IF('TELA 2'!$F$44="x",$H$2,$H$3)</f>
        <v>Não</v>
      </c>
      <c r="AM3" s="552" t="s">
        <v>1262</v>
      </c>
      <c r="AN3" s="552" t="str">
        <f aca="false">IF('TELA 2'!$D$62="x",$H$2,$H$3)</f>
        <v>Não</v>
      </c>
      <c r="AO3" s="524" t="e">
        <f aca="false">IF(#REF!="x",$H$2,$H$3)</f>
        <v>#REF!</v>
      </c>
      <c r="AP3" s="524" t="s">
        <v>1263</v>
      </c>
      <c r="AQ3" s="552" t="s">
        <v>1264</v>
      </c>
      <c r="AR3" s="569" t="str">
        <f aca="false">IF('TELA 1'!I7="x",$H$2,$H$3)</f>
        <v>Não</v>
      </c>
      <c r="AS3" s="556" t="e">
        <f aca="false">IF(AND(OR('TELA 3'!M21=AX6,'TELA 3'!M21=AX7,'TELA 3'!M21=AX8),'tela 3'!#ref!="x"),AX4,$H$3)</f>
        <v>#VALUE!</v>
      </c>
      <c r="AT3" s="556" t="s">
        <v>1265</v>
      </c>
      <c r="AU3" s="556"/>
      <c r="AV3" s="556" t="e">
        <f aca="false">VLOOKUP(N3,$AV$10:$AW$197,2,FALSE())</f>
        <v>#N/A</v>
      </c>
      <c r="AW3" s="556" t="e">
        <f aca="false">IF(AV3=$H$2,'TELA 3'!X10,$H$3)</f>
        <v>#N/A</v>
      </c>
      <c r="AX3" s="570" t="s">
        <v>1111</v>
      </c>
      <c r="AY3" s="556"/>
      <c r="AZ3" s="556"/>
      <c r="BA3" s="524" t="s">
        <v>1266</v>
      </c>
      <c r="BB3" s="524" t="str">
        <f aca="false">IF('TELA 1'!I7="","",$H$2)</f>
        <v>Sim</v>
      </c>
    </row>
    <row r="4" customFormat="false" ht="15" hidden="false" customHeight="false" outlineLevel="0" collapsed="false">
      <c r="C4" s="385" t="s">
        <v>1112</v>
      </c>
      <c r="L4" s="551" t="n">
        <v>3</v>
      </c>
      <c r="M4" s="551" t="str">
        <f aca="false">IF(AND(N4&lt;&gt;0,N4&lt;&gt;"Não listado"),$H$2,$H$3)</f>
        <v>Não</v>
      </c>
      <c r="N4" s="562" t="n">
        <f aca="false">'TELA 3'!B12</f>
        <v>0</v>
      </c>
      <c r="O4" s="562" t="e">
        <f aca="false">VLOOKUP(N4,$O$10:$P$197,2,FALSE())</f>
        <v>#N/A</v>
      </c>
      <c r="P4" s="562" t="str">
        <f aca="false">IFERROR(O4,"Não")</f>
        <v>Não</v>
      </c>
      <c r="Q4" s="551" t="str">
        <f aca="false">IF(N4=$Q$10,$H$2,$H$3)</f>
        <v>Não</v>
      </c>
      <c r="R4" s="552" t="str">
        <f aca="false">IF(N4=$R$10,$H$2,$H$3)</f>
        <v>Não</v>
      </c>
      <c r="S4" s="552" t="str">
        <f aca="false">IF(N4=$S$10,$H$2,$H$3)</f>
        <v>Não</v>
      </c>
      <c r="T4" s="563" t="e">
        <f aca="false">VLOOKUP(N4,$T$10:$U$13,2,FALSE())</f>
        <v>#N/A</v>
      </c>
      <c r="U4" s="563" t="str">
        <f aca="false">IFERROR(T4,"Não")</f>
        <v>Não</v>
      </c>
      <c r="V4" s="552" t="str">
        <f aca="false">IF(N4=$V$10,$H$2,$H$3)</f>
        <v>Não</v>
      </c>
      <c r="W4" s="564" t="str">
        <f aca="false">IF('TELA 3'!$M$34="x",$H$2,$H$3)</f>
        <v>Não</v>
      </c>
      <c r="X4" s="564" t="s">
        <v>1267</v>
      </c>
      <c r="Y4" s="551" t="e">
        <f aca="false">VLOOKUP(N4,W15:X61,2,FALSE())</f>
        <v>#N/A</v>
      </c>
      <c r="Z4" s="563" t="str">
        <f aca="false">IFERROR(Y4,"Não")</f>
        <v>Não</v>
      </c>
      <c r="AA4" s="565" t="str">
        <f aca="false">IF(AND($Z$4=$H$2,$AH$4=$H$2),$H$2,$H$3)</f>
        <v>Não</v>
      </c>
      <c r="AB4" s="562" t="e">
        <f aca="false">VLOOKUP(N4,$AB$10:$AC$168,2,FALSE())</f>
        <v>#N/A</v>
      </c>
      <c r="AC4" s="562" t="str">
        <f aca="false">IFERROR(AB4,"Não")</f>
        <v>Não</v>
      </c>
      <c r="AF4" s="552" t="e">
        <f aca="false">VLOOKUP(N4,$AF$10:$AG$42,2,FALSE())</f>
        <v>#N/A</v>
      </c>
      <c r="AG4" s="566" t="str">
        <f aca="false">IFERROR(AF4,"Não")</f>
        <v>Não</v>
      </c>
      <c r="AH4" s="567" t="str">
        <f aca="false">IF(OR('TELA 3'!AE12="Não passível",'TELA 3'!AE12="-"),$H$3,$H$2)</f>
        <v>Sim</v>
      </c>
      <c r="AI4" s="567" t="str">
        <f aca="false">IF(AND($AG$4=$H$2,$AH$4=$H$2),$H$2,$H$3)</f>
        <v>Não</v>
      </c>
      <c r="AK4" s="552" t="str">
        <f aca="false">IF(N4=$AK$10,$H$2,$H$3)</f>
        <v>Não</v>
      </c>
      <c r="AL4" s="552" t="str">
        <f aca="false">IF('TELA 2'!$F$47="x",$H$2,$H$3)</f>
        <v>Não</v>
      </c>
      <c r="AM4" s="552" t="s">
        <v>1268</v>
      </c>
      <c r="AQ4" s="552" t="s">
        <v>1269</v>
      </c>
      <c r="AR4" s="569" t="str">
        <f aca="false">IF('TELA 1'!D8="x",$H$2,$H$3)</f>
        <v>Não</v>
      </c>
      <c r="AS4" s="556" t="e">
        <f aca="false">IF(AND(OR('TELA 3'!M21=AX6,'TELA 3'!M21=AX7,'TELA 3'!M21=AX8),AU4=$H$2),AX4,$H$3)</f>
        <v>#VALUE!</v>
      </c>
      <c r="AT4" s="556" t="s">
        <v>1270</v>
      </c>
      <c r="AU4" s="556" t="e">
        <f aca="false">IF(AND('tela 3'!#ref!="x",'tela 3'!#ref!="x",'tela 3'!#ref!="x"),$H$2,$H$3)</f>
        <v>#VALUE!</v>
      </c>
      <c r="AV4" s="556" t="e">
        <f aca="false">VLOOKUP(N4,$AV$10:$AW$197,2,FALSE())</f>
        <v>#N/A</v>
      </c>
      <c r="AW4" s="556" t="e">
        <f aca="false">IF(AV4=$H$2,'TELA 3'!X12,$H$3)</f>
        <v>#N/A</v>
      </c>
      <c r="AX4" s="570" t="s">
        <v>1112</v>
      </c>
      <c r="AY4" s="556"/>
      <c r="AZ4" s="556"/>
      <c r="BA4" s="524" t="s">
        <v>1087</v>
      </c>
      <c r="BB4" s="524" t="str">
        <f aca="false">IF('TELA 1'!D8="","",$H$2)</f>
        <v>Sim</v>
      </c>
    </row>
    <row r="5" customFormat="false" ht="15" hidden="false" customHeight="false" outlineLevel="0" collapsed="false">
      <c r="C5" s="572" t="s">
        <v>1113</v>
      </c>
      <c r="L5" s="551" t="n">
        <v>4</v>
      </c>
      <c r="M5" s="551" t="str">
        <f aca="false">IF(AND(N5&lt;&gt;0,N5&lt;&gt;"Não listado"),$H$2,$H$3)</f>
        <v>Não</v>
      </c>
      <c r="N5" s="562" t="n">
        <f aca="false">'TELA 3'!B14</f>
        <v>0</v>
      </c>
      <c r="O5" s="562" t="e">
        <f aca="false">VLOOKUP(N5,$O$10:$P$197,2,FALSE())</f>
        <v>#N/A</v>
      </c>
      <c r="P5" s="562" t="str">
        <f aca="false">IFERROR(O5,"Não")</f>
        <v>Não</v>
      </c>
      <c r="Q5" s="551" t="str">
        <f aca="false">IF(N5=$Q$10,$H$2,$H$3)</f>
        <v>Não</v>
      </c>
      <c r="R5" s="552" t="str">
        <f aca="false">IF(N5=$R$10,$H$2,$H$3)</f>
        <v>Não</v>
      </c>
      <c r="S5" s="552" t="str">
        <f aca="false">IF(N5=$S$10,$H$2,$H$3)</f>
        <v>Não</v>
      </c>
      <c r="T5" s="563" t="e">
        <f aca="false">VLOOKUP(N5,$T$10:$U$13,2,FALSE())</f>
        <v>#N/A</v>
      </c>
      <c r="U5" s="563" t="str">
        <f aca="false">IFERROR(T5,"Não")</f>
        <v>Não</v>
      </c>
      <c r="V5" s="552" t="str">
        <f aca="false">IF(N5=$V$10,$H$2,$H$3)</f>
        <v>Não</v>
      </c>
      <c r="W5" s="564" t="e">
        <f aca="false">IF('tela 3'!#ref!="x",$H$2,$H$3)</f>
        <v>#VALUE!</v>
      </c>
      <c r="X5" s="564" t="s">
        <v>1271</v>
      </c>
      <c r="Y5" s="551" t="str">
        <f aca="false">VLOOKUP(N5,W16:X62,2,FALSE())</f>
        <v>Não</v>
      </c>
      <c r="Z5" s="563" t="str">
        <f aca="false">IFERROR(Y5,"Não")</f>
        <v>Não</v>
      </c>
      <c r="AA5" s="565" t="str">
        <f aca="false">IF(AND($Z$5=$H$2,$AH$5=$H$2),$H$2,$H$3)</f>
        <v>Não</v>
      </c>
      <c r="AB5" s="562" t="e">
        <f aca="false">VLOOKUP(N5,$AB$10:$AC$168,2,FALSE())</f>
        <v>#N/A</v>
      </c>
      <c r="AC5" s="562" t="str">
        <f aca="false">IFERROR(AB5,"Não")</f>
        <v>Não</v>
      </c>
      <c r="AF5" s="552" t="e">
        <f aca="false">VLOOKUP(N5,$AF$10:$AG$42,2,FALSE())</f>
        <v>#N/A</v>
      </c>
      <c r="AG5" s="566" t="str">
        <f aca="false">IFERROR(AF5,"Não")</f>
        <v>Não</v>
      </c>
      <c r="AH5" s="567" t="str">
        <f aca="false">IF(OR('TELA 3'!AE14="Não passível",'TELA 3'!AE14="-"),$H$3,$H$2)</f>
        <v>Sim</v>
      </c>
      <c r="AI5" s="567" t="str">
        <f aca="false">IF(AND($AG$5=$H$2,$AH$5=$H$2),$H$2,$H$3)</f>
        <v>Não</v>
      </c>
      <c r="AK5" s="552" t="str">
        <f aca="false">IF(N5=$AK$10,$H$2,$H$3)</f>
        <v>Não</v>
      </c>
      <c r="AL5" s="552" t="str">
        <f aca="false">IF('TELA 2'!$F$50="x",$H$2,$H$3)</f>
        <v>Não</v>
      </c>
      <c r="AM5" s="552" t="s">
        <v>1272</v>
      </c>
      <c r="AQ5" s="552" t="s">
        <v>1088</v>
      </c>
      <c r="AR5" s="569" t="str">
        <f aca="false">IF('TELA 1'!D9="x",$H$2,$H$3)</f>
        <v>Não</v>
      </c>
      <c r="AS5" s="556" t="str">
        <f aca="false">IF(AND(OR('TELA 3'!M21=AX3,'TELA 3'!M21=AX4),W11=$H$2),AX6,$H$3)</f>
        <v>Não</v>
      </c>
      <c r="AT5" s="556" t="s">
        <v>1273</v>
      </c>
      <c r="AU5" s="556" t="s">
        <v>1274</v>
      </c>
      <c r="AV5" s="556" t="e">
        <f aca="false">VLOOKUP(N5,$AV$10:$AW$197,2,FALSE())</f>
        <v>#N/A</v>
      </c>
      <c r="AW5" s="556" t="e">
        <f aca="false">IF(AV5=$H$2,'TELA 3'!X14,$H$3)</f>
        <v>#N/A</v>
      </c>
      <c r="AX5" s="570" t="s">
        <v>236</v>
      </c>
      <c r="AY5" s="556"/>
      <c r="AZ5" s="556"/>
      <c r="BA5" s="524" t="s">
        <v>1275</v>
      </c>
      <c r="BB5" s="524" t="str">
        <f aca="false">IF('TELA 1'!D9="","",$H$2)</f>
        <v>Sim</v>
      </c>
    </row>
    <row r="6" customFormat="false" ht="15" hidden="false" customHeight="true" outlineLevel="0" collapsed="false">
      <c r="C6" s="572" t="s">
        <v>1114</v>
      </c>
      <c r="E6" s="573" t="s">
        <v>1276</v>
      </c>
      <c r="F6" s="573"/>
      <c r="G6" s="573"/>
      <c r="L6" s="551" t="n">
        <v>5</v>
      </c>
      <c r="M6" s="551" t="str">
        <f aca="false">IF(AND(N6&lt;&gt;0,N6&lt;&gt;"Não listado"),$H$2,$H$3)</f>
        <v>Não</v>
      </c>
      <c r="N6" s="562" t="n">
        <f aca="false">'TELA 3'!B16</f>
        <v>0</v>
      </c>
      <c r="O6" s="562" t="e">
        <f aca="false">VLOOKUP(N6,$O$10:$P$197,2,FALSE())</f>
        <v>#N/A</v>
      </c>
      <c r="P6" s="562" t="str">
        <f aca="false">IFERROR(O6,"Não")</f>
        <v>Não</v>
      </c>
      <c r="Q6" s="551" t="str">
        <f aca="false">IF(N6=$Q$10,$H$2,$H$3)</f>
        <v>Não</v>
      </c>
      <c r="R6" s="552" t="str">
        <f aca="false">IF(N6=$R$10,$H$2,$H$3)</f>
        <v>Não</v>
      </c>
      <c r="S6" s="552" t="str">
        <f aca="false">IF(N6=$S$10,$H$2,$H$3)</f>
        <v>Não</v>
      </c>
      <c r="T6" s="563" t="e">
        <f aca="false">VLOOKUP(N6,$T$10:$U$13,2,FALSE())</f>
        <v>#N/A</v>
      </c>
      <c r="U6" s="563" t="str">
        <f aca="false">IFERROR(T6,"Não")</f>
        <v>Não</v>
      </c>
      <c r="V6" s="552" t="str">
        <f aca="false">IF(N6=$V$10,$H$2,$H$3)</f>
        <v>Não</v>
      </c>
      <c r="W6" s="564" t="e">
        <f aca="false">IF('tela 3'!#ref!="x",$H$2,$H$3)</f>
        <v>#VALUE!</v>
      </c>
      <c r="X6" s="564" t="s">
        <v>1271</v>
      </c>
      <c r="Y6" s="551" t="str">
        <f aca="false">VLOOKUP(N6,W17:X63,2,FALSE())</f>
        <v>Não</v>
      </c>
      <c r="Z6" s="563" t="str">
        <f aca="false">IFERROR(Y6,"Não")</f>
        <v>Não</v>
      </c>
      <c r="AA6" s="565" t="str">
        <f aca="false">IF(AND($AZ$6=$H$2,$AH$6=$H$2),$H$2,$H$3)</f>
        <v>Não</v>
      </c>
      <c r="AB6" s="562" t="e">
        <f aca="false">VLOOKUP(N6,$AB$10:$AC$168,2,FALSE())</f>
        <v>#N/A</v>
      </c>
      <c r="AC6" s="562" t="str">
        <f aca="false">IFERROR(AB6,"Não")</f>
        <v>Não</v>
      </c>
      <c r="AF6" s="552" t="e">
        <f aca="false">VLOOKUP(N6,$AF$10:$AG$42,2,FALSE())</f>
        <v>#N/A</v>
      </c>
      <c r="AG6" s="566" t="str">
        <f aca="false">IFERROR(AF6,"Não")</f>
        <v>Não</v>
      </c>
      <c r="AH6" s="567" t="str">
        <f aca="false">IF(OR('TELA 3'!AE16="Não passível",'TELA 3'!AE16="-"),$H$3,$H$2)</f>
        <v>Sim</v>
      </c>
      <c r="AI6" s="567" t="str">
        <f aca="false">IF(AND($AG$6=$H$2,$AH$6=$H$2),$H$2,$H$3)</f>
        <v>Não</v>
      </c>
      <c r="AK6" s="552" t="str">
        <f aca="false">IF(N6=$AK$10,$H$2,$H$3)</f>
        <v>Não</v>
      </c>
      <c r="AL6" s="552" t="str">
        <f aca="false">IF('TELA 1'!F74="x",$H$2,$H$3)</f>
        <v>Não</v>
      </c>
      <c r="AM6" s="552" t="s">
        <v>1277</v>
      </c>
      <c r="AR6" s="559" t="n">
        <f aca="false">COUNTIFS(AR2:AR5,"Sim")</f>
        <v>0</v>
      </c>
      <c r="AS6" s="556" t="str">
        <f aca="false">IF(AND('TELA 3'!M21=AX3,$AG$8=$H$2),AX4,$H$3)</f>
        <v>Não</v>
      </c>
      <c r="AT6" s="556"/>
      <c r="AU6" s="556" t="s">
        <v>1128</v>
      </c>
      <c r="AV6" s="556" t="e">
        <f aca="false">VLOOKUP(N6,$AV$10:$AW$197,2,FALSE())</f>
        <v>#N/A</v>
      </c>
      <c r="AW6" s="556" t="e">
        <f aca="false">IF(AV6=$H$2,'TELA 3'!X16,$H$3)</f>
        <v>#N/A</v>
      </c>
      <c r="AX6" s="570" t="s">
        <v>1113</v>
      </c>
      <c r="AY6" s="556"/>
      <c r="AZ6" s="556"/>
      <c r="BA6" s="524" t="s">
        <v>1278</v>
      </c>
      <c r="BB6" s="524" t="str">
        <f aca="false">IF('TELA 1'!D10="","",$H$2)</f>
        <v/>
      </c>
    </row>
    <row r="7" customFormat="false" ht="15" hidden="false" customHeight="false" outlineLevel="0" collapsed="false">
      <c r="C7" s="572" t="s">
        <v>1116</v>
      </c>
      <c r="E7" s="574"/>
      <c r="F7" s="574"/>
      <c r="G7" s="574"/>
      <c r="H7" s="575"/>
      <c r="I7" s="575"/>
      <c r="J7" s="575"/>
      <c r="K7" s="575"/>
      <c r="M7" s="576" t="n">
        <f aca="false">COUNTIFS(M2:M6,"Sim")</f>
        <v>0</v>
      </c>
      <c r="N7" s="577" t="s">
        <v>1085</v>
      </c>
      <c r="O7" s="551" t="n">
        <f aca="false">COUNTIFS(P2:P6,"Sim")</f>
        <v>0</v>
      </c>
      <c r="P7" s="551" t="str">
        <f aca="false">IF(O7&gt;0,$H$2,$H$3)</f>
        <v>Não</v>
      </c>
      <c r="Q7" s="551" t="n">
        <f aca="false">COUNTIFS(Q2:Q6,"Sim")</f>
        <v>0</v>
      </c>
      <c r="R7" s="551" t="n">
        <f aca="false">COUNTIFS(R2:R6,"Sim")</f>
        <v>0</v>
      </c>
      <c r="S7" s="551" t="n">
        <f aca="false">COUNTIFS(S2:S6,"Sim")</f>
        <v>0</v>
      </c>
      <c r="T7" s="551" t="n">
        <f aca="false">COUNTIFS(U2:U6,"Sim")</f>
        <v>0</v>
      </c>
      <c r="U7" s="551" t="str">
        <f aca="false">IF(T7&gt;0,$H$2,$H$3)</f>
        <v>Não</v>
      </c>
      <c r="V7" s="551" t="n">
        <f aca="false">COUNTIFS(V2:V6,"Sim")</f>
        <v>0</v>
      </c>
      <c r="W7" s="564" t="e">
        <f aca="false">IF('tela 3'!#ref!="x",$H$2,$H$3)</f>
        <v>#VALUE!</v>
      </c>
      <c r="X7" s="564" t="s">
        <v>1279</v>
      </c>
      <c r="Y7" s="551" t="n">
        <f aca="false">COUNTIFS(Y2:Y6,"Sim")</f>
        <v>0</v>
      </c>
      <c r="Z7" s="578" t="s">
        <v>1280</v>
      </c>
      <c r="AA7" s="556" t="n">
        <f aca="false">COUNTIFS(AA2:AA6,"Sim")</f>
        <v>0</v>
      </c>
      <c r="AB7" s="551" t="n">
        <f aca="false">COUNTIFS(AC2:AC6,"Sim")</f>
        <v>0</v>
      </c>
      <c r="AC7" s="551" t="str">
        <f aca="false">IF(AB7&gt;0,$H$2,$H$3)</f>
        <v>Não</v>
      </c>
      <c r="AD7" s="551" t="n">
        <f aca="false">COUNTIFS(AE10:AE20,"Sim")</f>
        <v>0</v>
      </c>
      <c r="AE7" s="551" t="str">
        <f aca="false">IF(AD7&gt;0,$H$2,$H$3)</f>
        <v>Não</v>
      </c>
      <c r="AF7" s="551" t="n">
        <f aca="false">COUNTIFS(AG2:AG6,"Sim")</f>
        <v>0</v>
      </c>
      <c r="AG7" s="579" t="str">
        <f aca="false">IF(AF7&gt;0,$H$2,$H$3)</f>
        <v>Não</v>
      </c>
      <c r="AH7" s="580" t="n">
        <f aca="false">COUNTIFS(AI2:AI6,"Sim")</f>
        <v>0</v>
      </c>
      <c r="AI7" s="571"/>
      <c r="AK7" s="551" t="n">
        <f aca="false">COUNTIFS(AK2:AK6,"Sim")</f>
        <v>0</v>
      </c>
      <c r="AL7" s="552" t="str">
        <f aca="false">IF('TELA 1'!F62="x",$H$2,$H$3)</f>
        <v>Não</v>
      </c>
      <c r="AM7" s="552" t="s">
        <v>1281</v>
      </c>
      <c r="AN7" s="551" t="n">
        <f aca="false">COUNTIFS(AN2:AN5,"Sim")</f>
        <v>0</v>
      </c>
      <c r="AR7" s="581" t="str">
        <f aca="false">IF(AR6&gt;0,$H$2,$H$3)</f>
        <v>Não</v>
      </c>
      <c r="AS7" s="551"/>
      <c r="AT7" s="556"/>
      <c r="AU7" s="552"/>
      <c r="AV7" s="556" t="n">
        <f aca="false">COUNTIFS(AV2:AV6,"Sim")</f>
        <v>0</v>
      </c>
      <c r="AW7" s="556" t="n">
        <f aca="false">COUNTIFS(AW2:AW6,"I")</f>
        <v>0</v>
      </c>
      <c r="AX7" s="570" t="s">
        <v>1114</v>
      </c>
      <c r="AY7" s="556" t="n">
        <f aca="false">COUNTIFS(AY2:AY6,H2)</f>
        <v>0</v>
      </c>
      <c r="AZ7" s="556"/>
      <c r="BA7" s="524" t="s">
        <v>1282</v>
      </c>
      <c r="BB7" s="524" t="str">
        <f aca="false">IF('TELA 1'!D11="","",$H$2)</f>
        <v/>
      </c>
    </row>
    <row r="8" customFormat="false" ht="15" hidden="false" customHeight="false" outlineLevel="0" collapsed="false">
      <c r="C8" s="524" t="s">
        <v>1144</v>
      </c>
      <c r="D8" s="524" t="s">
        <v>311</v>
      </c>
      <c r="E8" s="574"/>
      <c r="F8" s="574"/>
      <c r="G8" s="574"/>
      <c r="H8" s="575"/>
      <c r="I8" s="575"/>
      <c r="J8" s="575"/>
      <c r="K8" s="575"/>
      <c r="M8" s="575"/>
      <c r="N8" s="582"/>
      <c r="O8" s="575"/>
      <c r="P8" s="576" t="str">
        <f aca="false">P7</f>
        <v>Não</v>
      </c>
      <c r="Q8" s="576" t="str">
        <f aca="false">IF(Q7&gt;0,$H$2,$H$3)</f>
        <v>Não</v>
      </c>
      <c r="R8" s="576" t="str">
        <f aca="false">IF(R7&gt;0,$H$2,$H$3)</f>
        <v>Não</v>
      </c>
      <c r="S8" s="576" t="str">
        <f aca="false">IF(S7&gt;0,$H$2,$H$3)</f>
        <v>Não</v>
      </c>
      <c r="T8" s="558"/>
      <c r="U8" s="576" t="str">
        <f aca="false">U7</f>
        <v>Não</v>
      </c>
      <c r="V8" s="576" t="str">
        <f aca="false">IF(V7&gt;0,$H$2,$H$3)</f>
        <v>Não</v>
      </c>
      <c r="W8" s="564" t="e">
        <f aca="false">IF('tela 3'!#ref!="x",$H$2,$H$3)</f>
        <v>#VALUE!</v>
      </c>
      <c r="X8" s="564" t="s">
        <v>1283</v>
      </c>
      <c r="Y8" s="583" t="str">
        <f aca="false">IF(AA7&gt;0,$H$2,$H$3)</f>
        <v>Não</v>
      </c>
      <c r="Z8" s="584"/>
      <c r="AA8" s="584"/>
      <c r="AB8" s="558"/>
      <c r="AC8" s="576" t="str">
        <f aca="false">AC7</f>
        <v>Não</v>
      </c>
      <c r="AD8" s="558"/>
      <c r="AE8" s="576" t="str">
        <f aca="false">AE7</f>
        <v>Não</v>
      </c>
      <c r="AF8" s="585" t="n">
        <f aca="false">COUNTIFS(AH2:AH6,"Sim")</f>
        <v>5</v>
      </c>
      <c r="AG8" s="586" t="str">
        <f aca="false">IF(AND($AG$7=$H$2,$AH$8=$H$2),$H$2,$H$3)</f>
        <v>Não</v>
      </c>
      <c r="AH8" s="579" t="str">
        <f aca="false">IF($AH$7&gt;0,$H$2,$H$3)</f>
        <v>Não</v>
      </c>
      <c r="AK8" s="576" t="str">
        <f aca="false">IF(AK7&gt;0,$H$2,$H$3)</f>
        <v>Não</v>
      </c>
      <c r="AN8" s="579" t="str">
        <f aca="false">IF(AN7&gt;0,$H$2,$H$3)</f>
        <v>Não</v>
      </c>
      <c r="AS8" s="581" t="e">
        <f aca="false">IF(AS3&lt;&gt;$H$3,AS3,IF(AS4&lt;&gt;$H$3,AS4,IF(AS5&lt;&gt;$H$3,AS5,IF(AS6&lt;&gt;$H$3,AS6,auxiliar!D39))))</f>
        <v>#VALUE!</v>
      </c>
      <c r="AV8" s="581" t="str">
        <f aca="false">IF(AV7&gt;0,$H$2,$H$3)</f>
        <v>Não</v>
      </c>
      <c r="AW8" s="587" t="str">
        <f aca="false">IF(AW7&gt;0,$H$2,$H$3)</f>
        <v>Não</v>
      </c>
      <c r="AX8" s="570" t="s">
        <v>1116</v>
      </c>
      <c r="AY8" s="581" t="str">
        <f aca="false">IF(AY7&gt;0,$H$2,$H$3)</f>
        <v>Não</v>
      </c>
      <c r="BB8" s="588" t="n">
        <f aca="false">COUNTIFS(BB2:BB7,"")</f>
        <v>3</v>
      </c>
    </row>
    <row r="9" customFormat="false" ht="30" hidden="false" customHeight="true" outlineLevel="0" collapsed="false">
      <c r="C9" s="589"/>
      <c r="E9" s="590" t="s">
        <v>1141</v>
      </c>
      <c r="F9" s="590" t="s">
        <v>1263</v>
      </c>
      <c r="G9" s="590" t="s">
        <v>1284</v>
      </c>
      <c r="H9" s="591" t="s">
        <v>1285</v>
      </c>
      <c r="I9" s="591"/>
      <c r="J9" s="591"/>
      <c r="K9" s="592"/>
      <c r="N9" s="593" t="s">
        <v>1286</v>
      </c>
      <c r="O9" s="593" t="s">
        <v>1287</v>
      </c>
      <c r="P9" s="593"/>
      <c r="Q9" s="594" t="s">
        <v>1241</v>
      </c>
      <c r="R9" s="594" t="s">
        <v>1242</v>
      </c>
      <c r="S9" s="594" t="s">
        <v>1243</v>
      </c>
      <c r="T9" s="595" t="s">
        <v>1288</v>
      </c>
      <c r="U9" s="595"/>
      <c r="V9" s="594" t="s">
        <v>1289</v>
      </c>
      <c r="Y9" s="596" t="str">
        <f aca="false">IF(OR($W$11=$H$2,$Y$8=$H$2),$H$2,$H$3)</f>
        <v>Não</v>
      </c>
      <c r="Z9" s="597"/>
      <c r="AA9" s="597"/>
      <c r="AB9" s="556" t="s">
        <v>1247</v>
      </c>
      <c r="AC9" s="556"/>
      <c r="AD9" s="524" t="s">
        <v>1248</v>
      </c>
      <c r="AF9" s="524" t="s">
        <v>1248</v>
      </c>
      <c r="AH9" s="598" t="s">
        <v>1280</v>
      </c>
      <c r="AK9" s="552" t="s">
        <v>1177</v>
      </c>
      <c r="AL9" s="551" t="n">
        <f aca="false">COUNTIFS(AL2:AL7,"Sim")</f>
        <v>0</v>
      </c>
      <c r="AM9" s="575"/>
      <c r="AR9" s="598" t="s">
        <v>1122</v>
      </c>
      <c r="AS9" s="599" t="e">
        <f aca="false">IF(AS8=AU9,AS18,AS8)</f>
        <v>#VALUE!</v>
      </c>
      <c r="AU9" s="489" t="s">
        <v>1113</v>
      </c>
      <c r="BB9" s="524" t="str">
        <f aca="false">IF(BB8=0,H2,auxiliar!A61)</f>
        <v>Resposta obrigatória.</v>
      </c>
    </row>
    <row r="10" customFormat="false" ht="15" hidden="false" customHeight="false" outlineLevel="0" collapsed="false">
      <c r="A10" s="589" t="s">
        <v>300</v>
      </c>
      <c r="B10" s="600"/>
      <c r="C10" s="601" t="s">
        <v>1290</v>
      </c>
      <c r="D10" s="589" t="s">
        <v>1291</v>
      </c>
      <c r="E10" s="602" t="s">
        <v>39</v>
      </c>
      <c r="F10" s="602" t="s">
        <v>39</v>
      </c>
      <c r="G10" s="602" t="s">
        <v>39</v>
      </c>
      <c r="H10" s="591" t="s">
        <v>1141</v>
      </c>
      <c r="I10" s="591" t="s">
        <v>1263</v>
      </c>
      <c r="J10" s="591" t="s">
        <v>1292</v>
      </c>
      <c r="K10" s="591" t="str">
        <f aca="false">IF('TELA 3'!X49="","",'TELA 3'!X49)</f>
        <v/>
      </c>
      <c r="L10" s="603" t="s">
        <v>1085</v>
      </c>
      <c r="M10" s="575" t="s">
        <v>1293</v>
      </c>
      <c r="N10" s="604"/>
      <c r="O10" s="449" t="s">
        <v>316</v>
      </c>
      <c r="P10" s="605" t="s">
        <v>39</v>
      </c>
      <c r="Q10" s="449" t="s">
        <v>1008</v>
      </c>
      <c r="R10" s="449" t="s">
        <v>870</v>
      </c>
      <c r="S10" s="454" t="s">
        <v>934</v>
      </c>
      <c r="T10" s="454" t="s">
        <v>714</v>
      </c>
      <c r="U10" s="562" t="s">
        <v>39</v>
      </c>
      <c r="V10" s="454" t="s">
        <v>819</v>
      </c>
      <c r="W10" s="564" t="n">
        <f aca="false">COUNTIFS(W2:W8,"Sim")</f>
        <v>0</v>
      </c>
      <c r="X10" s="606"/>
      <c r="Y10" s="607" t="str">
        <f aca="false">IF(Y9=$H$2,$H$2,$H$3)</f>
        <v>Não</v>
      </c>
      <c r="Z10" s="608"/>
      <c r="AA10" s="608"/>
      <c r="AB10" s="449" t="s">
        <v>316</v>
      </c>
      <c r="AC10" s="609" t="s">
        <v>39</v>
      </c>
      <c r="AD10" s="524" t="s">
        <v>1286</v>
      </c>
      <c r="AE10" s="604" t="str">
        <f aca="false">IF('TELA 1'!$F$60="x",$H$2,$H$3)</f>
        <v>Não</v>
      </c>
      <c r="AF10" s="449" t="s">
        <v>316</v>
      </c>
      <c r="AG10" s="609" t="s">
        <v>39</v>
      </c>
      <c r="AH10" s="610"/>
      <c r="AK10" s="524" t="s">
        <v>779</v>
      </c>
      <c r="AL10" s="579" t="str">
        <f aca="false">IF(AL9&gt;0,$H$2,$H$3)</f>
        <v>Não</v>
      </c>
      <c r="AM10" s="611"/>
      <c r="AV10" s="524" t="s">
        <v>371</v>
      </c>
      <c r="AW10" s="524" t="s">
        <v>39</v>
      </c>
      <c r="AY10" s="429" t="s">
        <v>900</v>
      </c>
      <c r="AZ10" s="552" t="s">
        <v>39</v>
      </c>
    </row>
    <row r="11" customFormat="false" ht="23.85" hidden="false" customHeight="true" outlineLevel="0" collapsed="false">
      <c r="A11" s="612" t="n">
        <v>1</v>
      </c>
      <c r="B11" s="613" t="str">
        <f aca="false">IF(L11=$H$2,"x","")</f>
        <v/>
      </c>
      <c r="C11" s="614" t="s">
        <v>1294</v>
      </c>
      <c r="D11" s="615" t="s">
        <v>1295</v>
      </c>
      <c r="E11" s="616" t="s">
        <v>39</v>
      </c>
      <c r="F11" s="616" t="s">
        <v>39</v>
      </c>
      <c r="G11" s="616" t="s">
        <v>38</v>
      </c>
      <c r="H11" s="614" t="str">
        <f aca="false">IF($R$8="Sim",$H$2,$H$3)</f>
        <v>Não</v>
      </c>
      <c r="I11" s="614" t="str">
        <f aca="false">IF($R$8="Sim",$H$2,$H$3)</f>
        <v>Não</v>
      </c>
      <c r="J11" s="614" t="str">
        <f aca="false">IF($R$8="Sim",$H$2,$H$3)</f>
        <v>Não</v>
      </c>
      <c r="K11" s="614" t="str">
        <f aca="false">IF($R$8="Sim",$H$2,$H$3)</f>
        <v>Não</v>
      </c>
      <c r="L11" s="617" t="str">
        <f aca="false">IF($D$3="Preenchimento incompleto.","",IF($D$2=$D$8,"",IF($C$2=$K$10,K11,IF($D$3=$H$10,H11,IF($D$3=$I$10,I11,J11)))))</f>
        <v>Não</v>
      </c>
      <c r="M11" s="618" t="s">
        <v>1296</v>
      </c>
      <c r="N11" s="604"/>
      <c r="O11" s="373" t="s">
        <v>323</v>
      </c>
      <c r="P11" s="619" t="s">
        <v>39</v>
      </c>
      <c r="Q11" s="620"/>
      <c r="S11" s="621" t="e">
        <f aca="false">IF(AND($M$7=1,$S$8=$H$2),auxiliar!$C$67,IF(AND($M$7&gt;1,auxiliar!D40=auxiliar!I36,$S$8=$H$2),auxiliar!C68,""))</f>
        <v>#VALUE!</v>
      </c>
      <c r="T11" s="380" t="s">
        <v>784</v>
      </c>
      <c r="U11" s="552" t="s">
        <v>39</v>
      </c>
      <c r="V11" s="524" t="s">
        <v>1297</v>
      </c>
      <c r="W11" s="584" t="str">
        <f aca="false">IF(W10&gt;0,$H$2,$H$3)</f>
        <v>Não</v>
      </c>
      <c r="Y11" s="449" t="s">
        <v>812</v>
      </c>
      <c r="Z11" s="556" t="str">
        <f aca="false">IF($Y$11=N2,$H$2,$H$3)</f>
        <v>Não</v>
      </c>
      <c r="AA11" s="609" t="str">
        <f aca="false">IF(AND(Z11=$H$2,'TELA 3'!$X$8&gt;10),$H$2,$H$3)</f>
        <v>Não</v>
      </c>
      <c r="AB11" s="373" t="s">
        <v>323</v>
      </c>
      <c r="AC11" s="609" t="s">
        <v>39</v>
      </c>
      <c r="AD11" s="524" t="s">
        <v>1298</v>
      </c>
      <c r="AE11" s="571" t="str">
        <f aca="false">AG8</f>
        <v>Não</v>
      </c>
      <c r="AF11" s="373" t="s">
        <v>323</v>
      </c>
      <c r="AG11" s="609" t="s">
        <v>39</v>
      </c>
      <c r="AH11" s="610"/>
      <c r="AK11" s="524" t="s">
        <v>1299</v>
      </c>
      <c r="AS11" s="559" t="str">
        <f aca="false">IF(AND('TELA 3'!$Q$43="x",'TELA 3'!$AD$43="x"),$AU$11,$AS$14)</f>
        <v>Não</v>
      </c>
      <c r="AT11" s="559" t="s">
        <v>1258</v>
      </c>
      <c r="AU11" s="489" t="s">
        <v>1300</v>
      </c>
    </row>
    <row r="12" customFormat="false" ht="23.85" hidden="false" customHeight="true" outlineLevel="0" collapsed="false">
      <c r="A12" s="612" t="n">
        <v>2</v>
      </c>
      <c r="B12" s="613" t="str">
        <f aca="false">IF(L12=$H$2,"x","")</f>
        <v/>
      </c>
      <c r="C12" s="612" t="s">
        <v>1301</v>
      </c>
      <c r="D12" s="622" t="s">
        <v>1302</v>
      </c>
      <c r="E12" s="616" t="s">
        <v>38</v>
      </c>
      <c r="F12" s="616" t="s">
        <v>39</v>
      </c>
      <c r="G12" s="616" t="s">
        <v>38</v>
      </c>
      <c r="H12" s="612" t="str">
        <f aca="false">IF('TELA 2'!$H$12="X",$H$2,$H$3)</f>
        <v>Não</v>
      </c>
      <c r="I12" s="612" t="str">
        <f aca="false">IF('TELA 2'!$H$12="X",$H$2,$H$3)</f>
        <v>Não</v>
      </c>
      <c r="J12" s="612" t="str">
        <f aca="false">IF('TELA 2'!$H$12="X",$H$2,$H$3)</f>
        <v>Não</v>
      </c>
      <c r="K12" s="612" t="str">
        <f aca="false">IF('TELA 2'!$H$12="X",$H$2,$H$3)</f>
        <v>Não</v>
      </c>
      <c r="L12" s="617" t="str">
        <f aca="false">IF($D$3="Preenchimento incompleto.","",IF($D$2=$D$8,"",IF($C$2=$K$10,K12,IF($D$3=$H$10,H12,IF($D$3=$I$10,I12,J12)))))</f>
        <v>Não</v>
      </c>
      <c r="M12" s="618"/>
      <c r="N12" s="604"/>
      <c r="O12" s="380" t="s">
        <v>327</v>
      </c>
      <c r="P12" s="619" t="s">
        <v>39</v>
      </c>
      <c r="S12" s="604"/>
      <c r="T12" s="373" t="s">
        <v>787</v>
      </c>
      <c r="U12" s="552" t="s">
        <v>39</v>
      </c>
      <c r="W12" s="556" t="s">
        <v>1303</v>
      </c>
      <c r="X12" s="556"/>
      <c r="Y12" s="449"/>
      <c r="Z12" s="556" t="str">
        <f aca="false">IF($Y$11=N3,$H$2,$H$3)</f>
        <v>Não</v>
      </c>
      <c r="AA12" s="609" t="str">
        <f aca="false">IF(AND(Z12=$H$2,'TELA 3'!X10&gt;10),$H$2,$H$3)</f>
        <v>Não</v>
      </c>
      <c r="AB12" s="380" t="s">
        <v>327</v>
      </c>
      <c r="AC12" s="609" t="s">
        <v>39</v>
      </c>
      <c r="AF12" s="380" t="s">
        <v>327</v>
      </c>
      <c r="AG12" s="609" t="s">
        <v>39</v>
      </c>
      <c r="AH12" s="610"/>
      <c r="AS12" s="559" t="str">
        <f aca="false">IF(OR('TELA 3'!$AD$43="",'TELA 3'!$AD$43="x"),$H$3,$H$2)</f>
        <v>Não</v>
      </c>
      <c r="AT12" s="559" t="s">
        <v>1304</v>
      </c>
      <c r="AU12" s="559"/>
    </row>
    <row r="13" customFormat="false" ht="26.25" hidden="false" customHeight="true" outlineLevel="0" collapsed="false">
      <c r="A13" s="612" t="n">
        <v>3</v>
      </c>
      <c r="B13" s="613" t="str">
        <f aca="false">IF(L13=$H$2,"x","")</f>
        <v>x</v>
      </c>
      <c r="C13" s="623" t="str">
        <f aca="false">N13</f>
        <v>Arquivo GEO do polígono do empreendimento (kml ou shape zipado).</v>
      </c>
      <c r="D13" s="624" t="s">
        <v>1305</v>
      </c>
      <c r="E13" s="616" t="s">
        <v>39</v>
      </c>
      <c r="F13" s="616" t="s">
        <v>39</v>
      </c>
      <c r="G13" s="616" t="s">
        <v>39</v>
      </c>
      <c r="H13" s="625" t="s">
        <v>39</v>
      </c>
      <c r="I13" s="625" t="s">
        <v>39</v>
      </c>
      <c r="J13" s="625" t="s">
        <v>39</v>
      </c>
      <c r="K13" s="625" t="s">
        <v>39</v>
      </c>
      <c r="L13" s="617" t="str">
        <f aca="false">IF($D$3="Preenchimento incompleto.","",IF($D$2=$D$8,"",IF($C$2=$K$10,K13,IF($D$3=$H$10,H13,IF($D$3=$I$10,I13,J13)))))</f>
        <v>Sim</v>
      </c>
      <c r="M13" s="626" t="str">
        <f aca="false">IF(AND($M$7=1,$S$8="Sim"),$H$2,IF(AND($M$7&gt;1,$S$8="Sim"),$H$2,$H$3))</f>
        <v>Não</v>
      </c>
      <c r="N13" s="604" t="str">
        <f aca="false">IF(AND($M$7=1,$S$8="Sim"),auxiliar!A83,IF(AND($M$7&gt;1,$S$8="Sim"),auxiliar!I83,auxiliar!A82))</f>
        <v>Arquivo GEO do polígono do empreendimento (kml ou shape zipado).</v>
      </c>
      <c r="O13" s="373" t="s">
        <v>330</v>
      </c>
      <c r="P13" s="619" t="s">
        <v>39</v>
      </c>
      <c r="T13" s="373" t="s">
        <v>823</v>
      </c>
      <c r="U13" s="552" t="s">
        <v>39</v>
      </c>
      <c r="W13" s="373" t="s">
        <v>323</v>
      </c>
      <c r="X13" s="609" t="s">
        <v>39</v>
      </c>
      <c r="Y13" s="449"/>
      <c r="Z13" s="556" t="str">
        <f aca="false">IF($Y$11=N4,$H$2,$H$3)</f>
        <v>Não</v>
      </c>
      <c r="AA13" s="609" t="str">
        <f aca="false">IF(AND(Z13=$H$2,'TELA 3'!X12&gt;10),$H$2,$H$3)</f>
        <v>Não</v>
      </c>
      <c r="AB13" s="373" t="s">
        <v>330</v>
      </c>
      <c r="AC13" s="609" t="s">
        <v>39</v>
      </c>
      <c r="AF13" s="373" t="s">
        <v>330</v>
      </c>
      <c r="AG13" s="609" t="s">
        <v>39</v>
      </c>
      <c r="AH13" s="610"/>
      <c r="AS13" s="559" t="str">
        <f aca="false">IF(OR('TELA 3'!N43="",'TELA 3'!N43="x"),$H$3,$H$2)</f>
        <v>Não</v>
      </c>
      <c r="AT13" s="559" t="s">
        <v>103</v>
      </c>
      <c r="AU13" s="559"/>
    </row>
    <row r="14" customFormat="false" ht="46.25" hidden="false" customHeight="false" outlineLevel="0" collapsed="false">
      <c r="A14" s="612" t="n">
        <v>4</v>
      </c>
      <c r="B14" s="613" t="str">
        <f aca="false">IF(L14=$H$2,"x","")</f>
        <v/>
      </c>
      <c r="C14" s="627" t="s">
        <v>1306</v>
      </c>
      <c r="D14" s="615" t="s">
        <v>1307</v>
      </c>
      <c r="E14" s="616" t="s">
        <v>39</v>
      </c>
      <c r="F14" s="616" t="s">
        <v>39</v>
      </c>
      <c r="G14" s="616" t="s">
        <v>39</v>
      </c>
      <c r="H14" s="614" t="str">
        <f aca="false">IF(AND('TELA 4'!H53="x",$Q$8="Sim"),$H$2,$H$3)</f>
        <v>Não</v>
      </c>
      <c r="I14" s="614" t="str">
        <f aca="false">IF($Q$8="Sim",$H$2,$H$3)</f>
        <v>Não</v>
      </c>
      <c r="J14" s="614" t="str">
        <f aca="false">IF($Q$8="Sim",$H$2,$H$3)</f>
        <v>Não</v>
      </c>
      <c r="K14" s="614" t="str">
        <f aca="false">IF($Q$8="Sim",$H$2,$H$3)</f>
        <v>Não</v>
      </c>
      <c r="L14" s="617" t="str">
        <f aca="false">IF($D$3="Preenchimento incompleto.","",IF($D$2=$D$8,"",IF($C$2=$K$10,K14,IF($D$3=$H$10,H14,IF($D$3=$I$10,I14,J14)))))</f>
        <v>Não</v>
      </c>
      <c r="O14" s="380" t="s">
        <v>333</v>
      </c>
      <c r="P14" s="619" t="s">
        <v>39</v>
      </c>
      <c r="R14" s="524" t="s">
        <v>779</v>
      </c>
      <c r="W14" s="373" t="s">
        <v>330</v>
      </c>
      <c r="X14" s="609" t="s">
        <v>39</v>
      </c>
      <c r="Y14" s="449"/>
      <c r="Z14" s="556" t="str">
        <f aca="false">IF($Y$11=N5,$H$2,$H$3)</f>
        <v>Não</v>
      </c>
      <c r="AA14" s="609" t="str">
        <f aca="false">IF(AND(Z14=$H$2,'TELA 3'!X14&gt;10),$H$2,$H$3)</f>
        <v>Não</v>
      </c>
      <c r="AB14" s="380" t="s">
        <v>333</v>
      </c>
      <c r="AC14" s="609" t="s">
        <v>39</v>
      </c>
      <c r="AD14" s="525"/>
      <c r="AF14" s="380" t="s">
        <v>333</v>
      </c>
      <c r="AG14" s="609" t="s">
        <v>39</v>
      </c>
      <c r="AH14" s="610"/>
      <c r="AS14" s="559" t="str">
        <f aca="false">IF(AND('TELA 3'!$Q$43="x",'TELA 3'!$Z$43=""),$AU$14,IF(AND('TELA 3'!$Q$43="x",'TELA 3'!$Z$43="x"),$AV$14,$H$3))</f>
        <v>Não</v>
      </c>
      <c r="AT14" s="559" t="s">
        <v>104</v>
      </c>
      <c r="AU14" s="489" t="s">
        <v>1308</v>
      </c>
      <c r="AV14" s="489" t="s">
        <v>1309</v>
      </c>
    </row>
    <row r="15" customFormat="false" ht="23.85" hidden="false" customHeight="false" outlineLevel="0" collapsed="false">
      <c r="A15" s="612" t="n">
        <v>5</v>
      </c>
      <c r="B15" s="613" t="str">
        <f aca="false">IF(L15=$H$2,"x","")</f>
        <v/>
      </c>
      <c r="C15" s="628" t="s">
        <v>1310</v>
      </c>
      <c r="D15" s="628" t="s">
        <v>1311</v>
      </c>
      <c r="E15" s="629" t="s">
        <v>39</v>
      </c>
      <c r="F15" s="629" t="s">
        <v>39</v>
      </c>
      <c r="G15" s="629" t="s">
        <v>39</v>
      </c>
      <c r="H15" s="612" t="str">
        <f aca="false">IF('TELA 2'!$D$12="x",$H$2,$H$3)</f>
        <v>Não</v>
      </c>
      <c r="I15" s="612" t="str">
        <f aca="false">IF('TELA 2'!$D$12="x",$H$2,$H$3)</f>
        <v>Não</v>
      </c>
      <c r="J15" s="612" t="str">
        <f aca="false">IF('TELA 2'!$D$12="x",$H$2,$H$3)</f>
        <v>Não</v>
      </c>
      <c r="K15" s="612" t="str">
        <f aca="false">IF('TELA 2'!$D$12="x",$H$2,$H$3)</f>
        <v>Não</v>
      </c>
      <c r="L15" s="617" t="str">
        <f aca="false">IF($D$3="Preenchimento incompleto.","",IF($D$2=$D$8,"",IF($C$2=$K$10,K15,IF($D$3=$H$10,H15,IF($D$3=$I$10,I15,J15)))))</f>
        <v>Não</v>
      </c>
      <c r="O15" s="373" t="s">
        <v>336</v>
      </c>
      <c r="P15" s="619" t="s">
        <v>39</v>
      </c>
      <c r="U15" s="380"/>
      <c r="W15" s="380" t="s">
        <v>371</v>
      </c>
      <c r="X15" s="609" t="s">
        <v>39</v>
      </c>
      <c r="Y15" s="449"/>
      <c r="Z15" s="556" t="str">
        <f aca="false">IF($Y$11=N6,$H$2,$H$3)</f>
        <v>Não</v>
      </c>
      <c r="AA15" s="609" t="str">
        <f aca="false">IF(AND(Z15=$H$2,'TELA 3'!X16&gt;10),$H$2,$H$3)</f>
        <v>Não</v>
      </c>
      <c r="AB15" s="373" t="s">
        <v>336</v>
      </c>
      <c r="AC15" s="609" t="s">
        <v>39</v>
      </c>
      <c r="AF15" s="373" t="s">
        <v>336</v>
      </c>
      <c r="AG15" s="609" t="s">
        <v>39</v>
      </c>
      <c r="AH15" s="610"/>
      <c r="AS15" s="559" t="str">
        <f aca="false">IF(AND('TELA 3'!$V$43="x",'TELA 3'!$AD$45="x"),$AU$15,$H$3)</f>
        <v>Não</v>
      </c>
      <c r="AT15" s="559" t="s">
        <v>147</v>
      </c>
      <c r="AU15" s="489" t="s">
        <v>1312</v>
      </c>
    </row>
    <row r="16" customFormat="false" ht="23.85" hidden="false" customHeight="false" outlineLevel="0" collapsed="false">
      <c r="A16" s="612" t="n">
        <v>6</v>
      </c>
      <c r="B16" s="613" t="str">
        <f aca="false">IF(L16=$H$2,"x","")</f>
        <v/>
      </c>
      <c r="C16" s="628" t="s">
        <v>1313</v>
      </c>
      <c r="D16" s="628" t="s">
        <v>1314</v>
      </c>
      <c r="E16" s="629" t="s">
        <v>39</v>
      </c>
      <c r="F16" s="629" t="s">
        <v>39</v>
      </c>
      <c r="G16" s="629" t="s">
        <v>39</v>
      </c>
      <c r="H16" s="612" t="str">
        <f aca="false">IF('TELA 2'!$D$11="x",$H$2,$H$3)</f>
        <v>Não</v>
      </c>
      <c r="I16" s="612" t="str">
        <f aca="false">IF('TELA 2'!$D$11="x",$H$2,$H$3)</f>
        <v>Não</v>
      </c>
      <c r="J16" s="612" t="str">
        <f aca="false">IF('TELA 2'!$D$11="x",$H$2,$H$3)</f>
        <v>Não</v>
      </c>
      <c r="K16" s="612" t="str">
        <f aca="false">IF('TELA 2'!$D$11="x",$H$2,$H$3)</f>
        <v>Não</v>
      </c>
      <c r="L16" s="617" t="str">
        <f aca="false">IF($D$3="Preenchimento incompleto.","",IF($D$2=$D$8,"",IF($C$2=$K$10,K16,IF($D$3=$H$10,H16,IF($D$3=$I$10,I16,J16)))))</f>
        <v>Não</v>
      </c>
      <c r="O16" s="380" t="s">
        <v>338</v>
      </c>
      <c r="P16" s="619" t="s">
        <v>39</v>
      </c>
      <c r="U16" s="380"/>
      <c r="W16" s="380" t="s">
        <v>412</v>
      </c>
      <c r="X16" s="609" t="s">
        <v>39</v>
      </c>
      <c r="Y16" s="609"/>
      <c r="Z16" s="630" t="str">
        <f aca="false">IF(AA16&gt;0,$H$2,$H$3)</f>
        <v>Não</v>
      </c>
      <c r="AA16" s="630" t="n">
        <f aca="false">COUNTIFS(AA11:AA15,"Sim")</f>
        <v>0</v>
      </c>
      <c r="AB16" s="380" t="s">
        <v>338</v>
      </c>
      <c r="AC16" s="609" t="s">
        <v>39</v>
      </c>
      <c r="AF16" s="380" t="s">
        <v>338</v>
      </c>
      <c r="AG16" s="609" t="s">
        <v>39</v>
      </c>
      <c r="AH16" s="610"/>
      <c r="AS16" s="559" t="str">
        <f aca="false">IF(AND('TELA 3'!$V$43="x",OR('TELA 3'!$V$45="x",'TELA 3'!$AA$45="x")),$AU$16,$H$3)</f>
        <v>Não</v>
      </c>
      <c r="AT16" s="559" t="s">
        <v>147</v>
      </c>
      <c r="AU16" s="489" t="s">
        <v>1315</v>
      </c>
    </row>
    <row r="17" customFormat="false" ht="23.85" hidden="false" customHeight="false" outlineLevel="0" collapsed="false">
      <c r="A17" s="612" t="n">
        <v>7</v>
      </c>
      <c r="B17" s="613" t="e">
        <f aca="false">IF(L17=$H$2,"x","")</f>
        <v>#REF!</v>
      </c>
      <c r="C17" s="631" t="s">
        <v>1316</v>
      </c>
      <c r="D17" s="632" t="s">
        <v>1317</v>
      </c>
      <c r="E17" s="616" t="s">
        <v>39</v>
      </c>
      <c r="F17" s="616" t="s">
        <v>39</v>
      </c>
      <c r="G17" s="616" t="s">
        <v>39</v>
      </c>
      <c r="H17" s="633" t="e">
        <f aca="false">IF(OR('TELA 4'!$W$27="x",#REF!="x"),$H$2,$H$3)</f>
        <v>#REF!</v>
      </c>
      <c r="I17" s="633" t="e">
        <f aca="false">IF(#REF!="x",$H$2,$H$3)</f>
        <v>#REF!</v>
      </c>
      <c r="J17" s="633" t="e">
        <f aca="false">IF(#REF!="x",$H$2,$H$3)</f>
        <v>#REF!</v>
      </c>
      <c r="K17" s="634" t="e">
        <f aca="false">IF(AND($C$2=$E$2,$D$3="Cadastro",'TELA 1'!I7="x"),$H$17,IF(#REF!="x",$H$2,$H$3))</f>
        <v>#REF!</v>
      </c>
      <c r="L17" s="617" t="e">
        <f aca="false">IF($D$3="Preenchimento incompleto.","",IF($D$2=$D$8,"",IF($C$2=$K$10,K17,IF($D$3=$H$10,H17,IF($D$3=$I$10,I17,J17)))))</f>
        <v>#REF!</v>
      </c>
      <c r="O17" s="373" t="s">
        <v>345</v>
      </c>
      <c r="P17" s="619" t="s">
        <v>39</v>
      </c>
      <c r="U17" s="380"/>
      <c r="W17" s="380" t="s">
        <v>433</v>
      </c>
      <c r="X17" s="609" t="s">
        <v>39</v>
      </c>
      <c r="Y17" s="449" t="s">
        <v>819</v>
      </c>
      <c r="Z17" s="556" t="str">
        <f aca="false">IF($Y$17=$N$2,$H$2,$H$3)</f>
        <v>Não</v>
      </c>
      <c r="AA17" s="609" t="str">
        <f aca="false">IF(AND(Z17=$H$2,'TELA 3'!$X$8&gt;10),$H$2,$H$3)</f>
        <v>Não</v>
      </c>
      <c r="AB17" s="373" t="s">
        <v>345</v>
      </c>
      <c r="AC17" s="609" t="s">
        <v>39</v>
      </c>
      <c r="AF17" s="373" t="s">
        <v>345</v>
      </c>
      <c r="AG17" s="609" t="s">
        <v>39</v>
      </c>
      <c r="AH17" s="610"/>
      <c r="AS17" s="559" t="str">
        <f aca="false">IF(OR('TELA 3'!$Z$43="",'TELA 3'!$Z$43="x"),$H$3,$H$2)</f>
        <v>Não</v>
      </c>
      <c r="AT17" s="559" t="s">
        <v>148</v>
      </c>
      <c r="AU17" s="559"/>
      <c r="AV17" s="559"/>
    </row>
    <row r="18" customFormat="false" ht="46.25" hidden="false" customHeight="false" outlineLevel="0" collapsed="false">
      <c r="A18" s="612" t="n">
        <v>8</v>
      </c>
      <c r="B18" s="613" t="str">
        <f aca="false">IF(L18=$H$2,"x","")</f>
        <v>x</v>
      </c>
      <c r="C18" s="635" t="s">
        <v>1318</v>
      </c>
      <c r="D18" s="636" t="s">
        <v>1319</v>
      </c>
      <c r="E18" s="637" t="s">
        <v>39</v>
      </c>
      <c r="F18" s="637" t="s">
        <v>39</v>
      </c>
      <c r="G18" s="637" t="s">
        <v>39</v>
      </c>
      <c r="H18" s="638" t="str">
        <f aca="false">IF($M$18=$H$3,$H$2,$H$3)</f>
        <v>Sim</v>
      </c>
      <c r="I18" s="638" t="str">
        <f aca="false">IF($M$18=$H$3,$H$2,$H$3)</f>
        <v>Sim</v>
      </c>
      <c r="J18" s="638" t="str">
        <f aca="false">IF($M$18=$H$3,$H$2,$H$3)</f>
        <v>Sim</v>
      </c>
      <c r="K18" s="638" t="str">
        <f aca="false">IF($M$18=$H$3,$H$2,$H$3)</f>
        <v>Sim</v>
      </c>
      <c r="L18" s="617" t="str">
        <f aca="false">IF($D$3="Preenchimento incompleto.","",IF($D$2=$D$8,"",IF($C$2=$K$10,K18,IF($D$3=$H$10,H18,IF($D$3=$I$10,I18,J18)))))</f>
        <v>Sim</v>
      </c>
      <c r="M18" s="639" t="str">
        <f aca="false">IF(AND($M$7=1,$S$8="Sim"),$H$2,$H$3)</f>
        <v>Não</v>
      </c>
      <c r="O18" s="380" t="s">
        <v>348</v>
      </c>
      <c r="P18" s="619" t="s">
        <v>39</v>
      </c>
      <c r="U18" s="380"/>
      <c r="W18" s="380" t="s">
        <v>447</v>
      </c>
      <c r="X18" s="609" t="s">
        <v>39</v>
      </c>
      <c r="Y18" s="449"/>
      <c r="Z18" s="556" t="str">
        <f aca="false">IF($Y$17=$N$3,$H$2,$H$3)</f>
        <v>Não</v>
      </c>
      <c r="AA18" s="609" t="str">
        <f aca="false">IF(AND(Z18=$H$2,'TELA 3'!$X$10&gt;10),$H$2,$H$3)</f>
        <v>Não</v>
      </c>
      <c r="AB18" s="380" t="s">
        <v>348</v>
      </c>
      <c r="AC18" s="609" t="s">
        <v>39</v>
      </c>
      <c r="AF18" s="380" t="s">
        <v>365</v>
      </c>
      <c r="AG18" s="609" t="s">
        <v>39</v>
      </c>
      <c r="AH18" s="610"/>
      <c r="AS18" s="640" t="str">
        <f aca="false">IF(AS11&lt;&gt;$H$3,AS11,IF(AS12&lt;&gt;$H$3,AS12,IF(AS13&lt;&gt;$H$3,AS13,IF(AS14&lt;&gt;$H$3,AS14,IF(AS15&lt;&gt;$H$3,AS15,IF(AS16&lt;&gt;$H$3,AS16,IF(AS17&lt;&gt;$H$3,AS17,AU9)))))))</f>
        <v>LAC1</v>
      </c>
    </row>
    <row r="19" customFormat="false" ht="23.85" hidden="false" customHeight="false" outlineLevel="0" collapsed="false">
      <c r="A19" s="612" t="n">
        <v>9</v>
      </c>
      <c r="B19" s="613" t="str">
        <f aca="false">IF(L19=$H$2,"x","")</f>
        <v/>
      </c>
      <c r="C19" s="641" t="s">
        <v>1320</v>
      </c>
      <c r="D19" s="615" t="s">
        <v>1321</v>
      </c>
      <c r="E19" s="616" t="s">
        <v>39</v>
      </c>
      <c r="F19" s="616" t="s">
        <v>39</v>
      </c>
      <c r="G19" s="616" t="s">
        <v>39</v>
      </c>
      <c r="H19" s="614" t="str">
        <f aca="false">IF($S$8="Sim",$H$2,$H$3)</f>
        <v>Não</v>
      </c>
      <c r="I19" s="614" t="str">
        <f aca="false">IF($S$8="Sim",$H$2,$H$3)</f>
        <v>Não</v>
      </c>
      <c r="J19" s="614" t="str">
        <f aca="false">IF($S$8="Sim",$H$2,$H$3)</f>
        <v>Não</v>
      </c>
      <c r="K19" s="614" t="str">
        <f aca="false">IF($S$8="Sim",$H$2,$H$3)</f>
        <v>Não</v>
      </c>
      <c r="L19" s="617" t="str">
        <f aca="false">IF($D$3="Preenchimento incompleto.","",IF($D$2=$D$8,"",IF($C$2=$K$10,K19,IF($D$3=$H$10,H19,IF($D$3=$I$10,I19,J19)))))</f>
        <v>Não</v>
      </c>
      <c r="O19" s="373" t="s">
        <v>352</v>
      </c>
      <c r="P19" s="619" t="s">
        <v>39</v>
      </c>
      <c r="W19" s="380" t="s">
        <v>549</v>
      </c>
      <c r="X19" s="609" t="s">
        <v>39</v>
      </c>
      <c r="Y19" s="449"/>
      <c r="Z19" s="556" t="str">
        <f aca="false">IF($Y$17=$N$4,$H$2,$H$3)</f>
        <v>Não</v>
      </c>
      <c r="AA19" s="609" t="str">
        <f aca="false">IF(AND(Z19=$H$2,'TELA 3'!$X$12&gt;10),$H$2,$H$3)</f>
        <v>Não</v>
      </c>
      <c r="AB19" s="380" t="s">
        <v>357</v>
      </c>
      <c r="AC19" s="609" t="s">
        <v>39</v>
      </c>
      <c r="AF19" s="373" t="s">
        <v>369</v>
      </c>
      <c r="AG19" s="609" t="s">
        <v>39</v>
      </c>
      <c r="AH19" s="610"/>
    </row>
    <row r="20" customFormat="false" ht="23.85" hidden="false" customHeight="false" outlineLevel="0" collapsed="false">
      <c r="A20" s="612" t="n">
        <v>10</v>
      </c>
      <c r="B20" s="613" t="str">
        <f aca="false">IF(L20=$H$2,"x","")</f>
        <v/>
      </c>
      <c r="C20" s="627" t="s">
        <v>1322</v>
      </c>
      <c r="D20" s="615" t="s">
        <v>1323</v>
      </c>
      <c r="E20" s="637" t="s">
        <v>39</v>
      </c>
      <c r="F20" s="637" t="s">
        <v>39</v>
      </c>
      <c r="G20" s="637" t="s">
        <v>39</v>
      </c>
      <c r="H20" s="614" t="str">
        <f aca="false">IF($AC$8="Sim",$H$2,$H$3)</f>
        <v>Não</v>
      </c>
      <c r="I20" s="614" t="str">
        <f aca="false">IF($AC$8="Sim",$H$2,$H$3)</f>
        <v>Não</v>
      </c>
      <c r="J20" s="614" t="str">
        <f aca="false">IF($AC$8="Sim",$H$2,$H$3)</f>
        <v>Não</v>
      </c>
      <c r="K20" s="614" t="str">
        <f aca="false">IF($AC$8="Sim",$H$2,$H$3)</f>
        <v>Não</v>
      </c>
      <c r="L20" s="617" t="str">
        <f aca="false">IF($D$3="Preenchimento incompleto.","",IF($D$2=$D$8,"",IF($C$2=$K$10,K20,IF($D$3=$H$10,H20,IF($D$3=$I$10,I20,J20)))))</f>
        <v>Não</v>
      </c>
      <c r="O20" s="380" t="s">
        <v>357</v>
      </c>
      <c r="P20" s="619" t="s">
        <v>39</v>
      </c>
      <c r="W20" s="380" t="s">
        <v>587</v>
      </c>
      <c r="X20" s="609" t="s">
        <v>39</v>
      </c>
      <c r="Y20" s="449"/>
      <c r="Z20" s="556" t="str">
        <f aca="false">IF($Y$17=$N$5,$H$2,$H$3)</f>
        <v>Não</v>
      </c>
      <c r="AA20" s="609" t="str">
        <f aca="false">IF(AND(Z20=$H$2,'TELA 3'!$X$14&gt;10),$H$2,$H$3)</f>
        <v>Não</v>
      </c>
      <c r="AB20" s="373" t="s">
        <v>360</v>
      </c>
      <c r="AC20" s="609" t="s">
        <v>39</v>
      </c>
      <c r="AF20" s="380" t="s">
        <v>371</v>
      </c>
      <c r="AG20" s="609" t="s">
        <v>39</v>
      </c>
      <c r="AH20" s="610"/>
    </row>
    <row r="21" customFormat="false" ht="23.85" hidden="false" customHeight="false" outlineLevel="0" collapsed="false">
      <c r="A21" s="612" t="n">
        <v>11</v>
      </c>
      <c r="B21" s="613" t="e">
        <f aca="false">IF(L21=$H$2,"x","")</f>
        <v>#REF!</v>
      </c>
      <c r="C21" s="635" t="s">
        <v>1324</v>
      </c>
      <c r="D21" s="642" t="s">
        <v>1325</v>
      </c>
      <c r="E21" s="637" t="s">
        <v>39</v>
      </c>
      <c r="F21" s="637" t="s">
        <v>39</v>
      </c>
      <c r="G21" s="637" t="s">
        <v>39</v>
      </c>
      <c r="H21" s="638" t="e">
        <f aca="false">IF(OR(#REF!="x",'TELA 4'!$K$14="x"),$H$2,$H$3)</f>
        <v>#REF!</v>
      </c>
      <c r="I21" s="638" t="e">
        <f aca="false">IF(#REF!="x",$H$2,$H$3)</f>
        <v>#REF!</v>
      </c>
      <c r="J21" s="638" t="e">
        <f aca="false">IF(#REF!="x",$H$2,$H$3)</f>
        <v>#REF!</v>
      </c>
      <c r="K21" s="634" t="e">
        <f aca="false">IF(AND($C$2=$E$2,$D$3="Cadastro",'TELA 1'!I7="x"),$H$21,IF(#REF!="x",$H$2,$H$3))</f>
        <v>#REF!</v>
      </c>
      <c r="L21" s="617" t="e">
        <f aca="false">IF($D$3="Preenchimento incompleto.","",IF($D$2=$D$8,"",IF($C$2=$K$10,K21,IF($D$3=$H$10,H21,IF($D$3=$I$10,I21,J21)))))</f>
        <v>#REF!</v>
      </c>
      <c r="M21" s="643"/>
      <c r="O21" s="380" t="s">
        <v>365</v>
      </c>
      <c r="P21" s="619" t="s">
        <v>39</v>
      </c>
      <c r="W21" s="373" t="s">
        <v>591</v>
      </c>
      <c r="X21" s="609" t="s">
        <v>39</v>
      </c>
      <c r="Y21" s="449"/>
      <c r="Z21" s="556" t="str">
        <f aca="false">IF($Y$17=$N$6,$H$2,$H$3)</f>
        <v>Não</v>
      </c>
      <c r="AA21" s="609" t="str">
        <f aca="false">IF(AND(Z21=$H$2,'TELA 3'!$X$16&gt;10),$H$2,$H$3)</f>
        <v>Não</v>
      </c>
      <c r="AB21" s="380" t="s">
        <v>365</v>
      </c>
      <c r="AC21" s="609" t="s">
        <v>39</v>
      </c>
      <c r="AF21" s="373" t="s">
        <v>377</v>
      </c>
      <c r="AG21" s="609" t="s">
        <v>39</v>
      </c>
      <c r="AH21" s="610"/>
    </row>
    <row r="22" customFormat="false" ht="15" hidden="false" customHeight="false" outlineLevel="0" collapsed="false">
      <c r="A22" s="612" t="n">
        <v>12</v>
      </c>
      <c r="B22" s="613" t="e">
        <f aca="false">IF(L22=$H$2,"x","")</f>
        <v>#REF!</v>
      </c>
      <c r="C22" s="635" t="s">
        <v>1326</v>
      </c>
      <c r="D22" s="642" t="s">
        <v>1327</v>
      </c>
      <c r="E22" s="637" t="s">
        <v>39</v>
      </c>
      <c r="F22" s="637" t="s">
        <v>39</v>
      </c>
      <c r="G22" s="637" t="s">
        <v>39</v>
      </c>
      <c r="H22" s="644" t="str">
        <f aca="false">IF('TELA 4'!$Z$14="x",$H$2,$H$3)</f>
        <v>Não</v>
      </c>
      <c r="I22" s="638" t="e">
        <f aca="false">IF(#REF!="x",$H$2,$H$3)</f>
        <v>#REF!</v>
      </c>
      <c r="J22" s="638" t="e">
        <f aca="false">IF(#REF!="x",$H$2,$H$3)</f>
        <v>#REF!</v>
      </c>
      <c r="K22" s="634" t="e">
        <f aca="false">IF(AND($C$2=$E$2,$D$3="Cadastro",'TELA 1'!I7="x"),$H$22,IF(#REF!="x",$H$2,$H$3))</f>
        <v>#REF!</v>
      </c>
      <c r="L22" s="617" t="e">
        <f aca="false">IF($D$3="Preenchimento incompleto.","",IF($D$2=$D$8,"",IF($C$2=$K$10,K22,IF($D$3=$H$10,H22,IF($D$3=$I$10,I22,J22)))))</f>
        <v>#REF!</v>
      </c>
      <c r="O22" s="373" t="s">
        <v>369</v>
      </c>
      <c r="P22" s="619" t="s">
        <v>39</v>
      </c>
      <c r="W22" s="373" t="s">
        <v>616</v>
      </c>
      <c r="X22" s="609" t="s">
        <v>39</v>
      </c>
      <c r="Y22" s="609"/>
      <c r="Z22" s="630" t="str">
        <f aca="false">IF(AA22&gt;0,$H$2,$H$3)</f>
        <v>Não</v>
      </c>
      <c r="AA22" s="630" t="n">
        <f aca="false">COUNTIFS(AA17:AA21,"Sim")</f>
        <v>0</v>
      </c>
      <c r="AB22" s="380" t="s">
        <v>371</v>
      </c>
      <c r="AC22" s="609" t="s">
        <v>39</v>
      </c>
      <c r="AF22" s="380" t="s">
        <v>381</v>
      </c>
      <c r="AG22" s="609" t="s">
        <v>39</v>
      </c>
      <c r="AH22" s="610"/>
    </row>
    <row r="23" customFormat="false" ht="23.85" hidden="false" customHeight="false" outlineLevel="0" collapsed="false">
      <c r="A23" s="612" t="n">
        <v>13</v>
      </c>
      <c r="B23" s="613" t="str">
        <f aca="false">IF(L23=$H$2,"x","")</f>
        <v/>
      </c>
      <c r="C23" s="628" t="s">
        <v>1328</v>
      </c>
      <c r="D23" s="645" t="s">
        <v>1329</v>
      </c>
      <c r="E23" s="616" t="s">
        <v>39</v>
      </c>
      <c r="F23" s="616" t="s">
        <v>39</v>
      </c>
      <c r="G23" s="616" t="s">
        <v>38</v>
      </c>
      <c r="H23" s="646" t="str">
        <f aca="false">IF($AN$8=$H$2,$H$2,$H$3)</f>
        <v>Não</v>
      </c>
      <c r="I23" s="646" t="str">
        <f aca="false">IF($AN$8=$H$2,$H$2,$H$3)</f>
        <v>Não</v>
      </c>
      <c r="J23" s="552" t="s">
        <v>38</v>
      </c>
      <c r="K23" s="647" t="str">
        <f aca="false">IF($D$3="Cadastro",$H$23,IF($D$3="RAS",$I$23,$H$3))</f>
        <v>Não</v>
      </c>
      <c r="L23" s="617" t="str">
        <f aca="false">IF($D$3="Preenchimento incompleto.","",IF($D$2=$D$8,"",IF($C$2=$K$10,K23,IF($D$3=$H$10,H23,IF($D$3=$I$10,I23,J23)))))</f>
        <v>Não</v>
      </c>
      <c r="O23" s="380" t="s">
        <v>371</v>
      </c>
      <c r="P23" s="619" t="s">
        <v>39</v>
      </c>
      <c r="W23" s="380" t="s">
        <v>619</v>
      </c>
      <c r="X23" s="609" t="s">
        <v>39</v>
      </c>
      <c r="Y23" s="449" t="s">
        <v>870</v>
      </c>
      <c r="Z23" s="556" t="str">
        <f aca="false">IF($Y$23=$N$2,$H$2,$H$3)</f>
        <v>Não</v>
      </c>
      <c r="AA23" s="609" t="str">
        <f aca="false">IF(AND(Z23=$H$2,'TELA 3'!$X$8&gt;100),$H$2,$H$3)</f>
        <v>Não</v>
      </c>
      <c r="AB23" s="373" t="s">
        <v>377</v>
      </c>
      <c r="AC23" s="609" t="s">
        <v>39</v>
      </c>
      <c r="AF23" s="373" t="s">
        <v>384</v>
      </c>
      <c r="AG23" s="609" t="s">
        <v>39</v>
      </c>
      <c r="AH23" s="610"/>
    </row>
    <row r="24" customFormat="false" ht="23.85" hidden="false" customHeight="false" outlineLevel="0" collapsed="false">
      <c r="A24" s="612"/>
      <c r="B24" s="613" t="e">
        <f aca="false">IF(L24=$H$2,"x","")</f>
        <v>#REF!</v>
      </c>
      <c r="C24" s="648" t="s">
        <v>1330</v>
      </c>
      <c r="D24" s="645" t="s">
        <v>1331</v>
      </c>
      <c r="E24" s="616"/>
      <c r="F24" s="616"/>
      <c r="G24" s="616"/>
      <c r="H24" s="646" t="str">
        <f aca="false">AO2</f>
        <v>Não</v>
      </c>
      <c r="I24" s="646" t="e">
        <f aca="false">AO3</f>
        <v>#REF!</v>
      </c>
      <c r="J24" s="552" t="s">
        <v>38</v>
      </c>
      <c r="K24" s="647" t="e">
        <f aca="false">IF($D$3="Cadastro",$H$24,IF($D$3="RAS",$I$24,$H$3))</f>
        <v>#REF!</v>
      </c>
      <c r="L24" s="617" t="e">
        <f aca="false">IF($D$3="Preenchimento incompleto.","",IF($D$2=$D$8,"",IF($C$2=$K$10,K24,IF($D$3=$H$10,H24,IF($D$3=$I$10,I24,J24)))))</f>
        <v>#REF!</v>
      </c>
      <c r="O24" s="380"/>
      <c r="P24" s="619"/>
      <c r="W24" s="373" t="s">
        <v>622</v>
      </c>
      <c r="X24" s="609" t="s">
        <v>39</v>
      </c>
      <c r="Y24" s="449"/>
      <c r="Z24" s="556" t="str">
        <f aca="false">IF($Y$23=$N$3,$H$2,$H$3)</f>
        <v>Não</v>
      </c>
      <c r="AA24" s="609" t="str">
        <f aca="false">IF(AND(Z24=$H$2,'TELA 3'!$X$95&gt;10),$H$2,$H$3)</f>
        <v>Não</v>
      </c>
      <c r="AB24" s="380" t="s">
        <v>386</v>
      </c>
      <c r="AC24" s="609" t="s">
        <v>39</v>
      </c>
      <c r="AF24" s="380" t="s">
        <v>386</v>
      </c>
      <c r="AG24" s="609" t="s">
        <v>39</v>
      </c>
      <c r="AH24" s="610"/>
    </row>
    <row r="25" customFormat="false" ht="23.85" hidden="false" customHeight="false" outlineLevel="0" collapsed="false">
      <c r="A25" s="612"/>
      <c r="B25" s="613" t="e">
        <f aca="false">IF(L25=$H$2,"x","")</f>
        <v>#REF!</v>
      </c>
      <c r="C25" s="648" t="s">
        <v>1332</v>
      </c>
      <c r="D25" s="645" t="s">
        <v>1333</v>
      </c>
      <c r="E25" s="616" t="s">
        <v>39</v>
      </c>
      <c r="F25" s="616" t="s">
        <v>39</v>
      </c>
      <c r="G25" s="616" t="s">
        <v>39</v>
      </c>
      <c r="H25" s="649" t="str">
        <f aca="false">IF(OR($AL$10=$H$2,'TELA 4'!$F$81="x"),$H$2,$H$3)</f>
        <v>Não</v>
      </c>
      <c r="I25" s="650" t="e">
        <f aca="false">IF(OR($AL$10=$H$2,#REF!="x"),$H$2,$H$3)</f>
        <v>#REF!</v>
      </c>
      <c r="J25" s="552" t="s">
        <v>38</v>
      </c>
      <c r="K25" s="647" t="e">
        <f aca="false">IF($D$3="Cadastro",$H$25,IF($D$3="RAS",$I$25,$H$3))</f>
        <v>#REF!</v>
      </c>
      <c r="L25" s="617" t="e">
        <f aca="false">IF($D$3="Preenchimento incompleto.","",IF($D$2=$D$8,"",IF($C$2=$K$10,K25,IF($D$3=$H$10,H25,IF($D$3=$I$10,I25,J25)))))</f>
        <v>#REF!</v>
      </c>
      <c r="O25" s="373"/>
      <c r="P25" s="619"/>
      <c r="W25" s="373" t="s">
        <v>628</v>
      </c>
      <c r="X25" s="609" t="s">
        <v>39</v>
      </c>
      <c r="Y25" s="449"/>
      <c r="Z25" s="556" t="str">
        <f aca="false">IF($Y$23=$N$4,$H$2,$H$3)</f>
        <v>Não</v>
      </c>
      <c r="AA25" s="609" t="str">
        <f aca="false">IF(AND(Z25=$H$2,'TELA 3'!$X$12&gt;100),$H$2,$H$3)</f>
        <v>Não</v>
      </c>
      <c r="AB25" s="651" t="s">
        <v>420</v>
      </c>
      <c r="AC25" s="652" t="s">
        <v>39</v>
      </c>
      <c r="AD25" s="571"/>
      <c r="AE25" s="571"/>
      <c r="AF25" s="651" t="s">
        <v>391</v>
      </c>
      <c r="AG25" s="652" t="s">
        <v>39</v>
      </c>
      <c r="AH25" s="653"/>
    </row>
    <row r="26" customFormat="false" ht="23.85" hidden="false" customHeight="false" outlineLevel="0" collapsed="false">
      <c r="A26" s="612"/>
      <c r="B26" s="613" t="e">
        <f aca="false">IF(L26=$H$2,"x","")</f>
        <v>#REF!</v>
      </c>
      <c r="C26" s="631" t="s">
        <v>1334</v>
      </c>
      <c r="D26" s="632" t="s">
        <v>1335</v>
      </c>
      <c r="E26" s="616" t="s">
        <v>39</v>
      </c>
      <c r="F26" s="616" t="s">
        <v>39</v>
      </c>
      <c r="G26" s="616" t="s">
        <v>39</v>
      </c>
      <c r="H26" s="633" t="str">
        <f aca="false">IF('TELA 4'!$W$29="x",$H$2,$H$3)</f>
        <v>Não</v>
      </c>
      <c r="I26" s="633" t="e">
        <f aca="false">IF(#REF!="x",$H$2,$H$3)</f>
        <v>#REF!</v>
      </c>
      <c r="J26" s="633" t="e">
        <f aca="false">IF(#REF!="x",$H$2,$H$3)</f>
        <v>#REF!</v>
      </c>
      <c r="K26" s="634" t="e">
        <f aca="false">IF(AND($C$2=$E$2,$D$3="Cadastro",'TELA 1'!I7="x"),$H$26,IF(#REF!="x",$H$2,$H$3))</f>
        <v>#REF!</v>
      </c>
      <c r="L26" s="617" t="e">
        <f aca="false">IF($D$3="Preenchimento incompleto.","",IF($D$2=$D$8,"",IF($C$2=$K$10,K26,IF($D$3=$H$10,H26,IF($D$3=$I$10,I26,J26)))))</f>
        <v>#REF!</v>
      </c>
      <c r="O26" s="373"/>
      <c r="P26" s="619"/>
      <c r="W26" s="380" t="s">
        <v>631</v>
      </c>
      <c r="X26" s="609" t="s">
        <v>39</v>
      </c>
      <c r="Y26" s="449"/>
      <c r="Z26" s="556" t="str">
        <f aca="false">IF($Y$23=$N$5,$H$2,$H$3)</f>
        <v>Não</v>
      </c>
      <c r="AA26" s="609" t="str">
        <f aca="false">IF(AND(Z26=$H$2,'TELA 3'!$X$14&gt;100),$H$2,$H$3)</f>
        <v>Não</v>
      </c>
      <c r="AB26" s="373" t="s">
        <v>423</v>
      </c>
      <c r="AC26" s="609" t="s">
        <v>39</v>
      </c>
      <c r="AF26" s="380" t="s">
        <v>396</v>
      </c>
      <c r="AG26" s="609" t="s">
        <v>39</v>
      </c>
      <c r="AH26" s="610"/>
    </row>
    <row r="27" customFormat="false" ht="57.45" hidden="false" customHeight="false" outlineLevel="0" collapsed="false">
      <c r="A27" s="612"/>
      <c r="B27" s="613" t="e">
        <f aca="false">IF(L27=$H$2,"x","")</f>
        <v>#REF!</v>
      </c>
      <c r="C27" s="654" t="s">
        <v>1336</v>
      </c>
      <c r="D27" s="632" t="s">
        <v>1337</v>
      </c>
      <c r="E27" s="616" t="s">
        <v>39</v>
      </c>
      <c r="F27" s="616" t="s">
        <v>39</v>
      </c>
      <c r="G27" s="616" t="s">
        <v>39</v>
      </c>
      <c r="H27" s="633" t="str">
        <f aca="false">IF('TELA 4'!$W$30="x",$H$2,$H$3)</f>
        <v>Não</v>
      </c>
      <c r="I27" s="633" t="e">
        <f aca="false">IF(#REF!="x",$H$2,$H$3)</f>
        <v>#REF!</v>
      </c>
      <c r="J27" s="633" t="e">
        <f aca="false">IF(#REF!="x",$H$2,$H$3)</f>
        <v>#REF!</v>
      </c>
      <c r="K27" s="634" t="e">
        <f aca="false">IF(AND($C$2=$E$2,$D$3="Cadastro",'TELA 1'!I7="x"),$H$27,IF(#REF!="x",$H$2,$H$3))</f>
        <v>#REF!</v>
      </c>
      <c r="L27" s="617" t="e">
        <f aca="false">IF($D$3="Preenchimento incompleto.","",IF($D$2=$D$8,"",IF($C$2=$K$10,K27,IF($D$3=$H$10,H27,IF($D$3=$I$10,I27,J27)))))</f>
        <v>#REF!</v>
      </c>
      <c r="O27" s="373"/>
      <c r="P27" s="619"/>
      <c r="W27" s="373" t="s">
        <v>714</v>
      </c>
      <c r="X27" s="630" t="e">
        <f aca="false">IF('tela 3'!#ref!="x",$H$2,$H$3)</f>
        <v>#VALUE!</v>
      </c>
      <c r="Y27" s="449"/>
      <c r="Z27" s="556" t="str">
        <f aca="false">IF($Y$23=$N$6,$H$2,$H$3)</f>
        <v>Não</v>
      </c>
      <c r="AA27" s="609" t="str">
        <f aca="false">IF(AND(Z27=$H$2,'TELA 3'!$X$16&gt;100),$H$2,$H$3)</f>
        <v>Não</v>
      </c>
      <c r="AB27" s="380" t="s">
        <v>426</v>
      </c>
      <c r="AC27" s="609" t="s">
        <v>39</v>
      </c>
      <c r="AF27" s="373" t="s">
        <v>400</v>
      </c>
      <c r="AG27" s="609" t="s">
        <v>39</v>
      </c>
      <c r="AH27" s="610"/>
    </row>
    <row r="28" customFormat="false" ht="15" hidden="false" customHeight="false" outlineLevel="0" collapsed="false">
      <c r="A28" s="612" t="n">
        <v>14</v>
      </c>
      <c r="B28" s="613" t="str">
        <f aca="false">IF(L28=$H$2,"x","")</f>
        <v>x</v>
      </c>
      <c r="C28" s="623" t="s">
        <v>1338</v>
      </c>
      <c r="D28" s="624" t="s">
        <v>1339</v>
      </c>
      <c r="E28" s="637" t="s">
        <v>39</v>
      </c>
      <c r="F28" s="637" t="s">
        <v>39</v>
      </c>
      <c r="G28" s="637" t="s">
        <v>39</v>
      </c>
      <c r="H28" s="625" t="s">
        <v>39</v>
      </c>
      <c r="I28" s="625" t="s">
        <v>39</v>
      </c>
      <c r="J28" s="625" t="s">
        <v>39</v>
      </c>
      <c r="K28" s="625" t="s">
        <v>39</v>
      </c>
      <c r="L28" s="617" t="str">
        <f aca="false">IF($D$3="Preenchimento incompleto.","",IF($D$2=$D$8,"",IF($C$2=$K$10,K28,IF($D$3=$H$10,H28,IF($D$3=$I$10,I28,J28)))))</f>
        <v>Sim</v>
      </c>
      <c r="O28" s="373" t="s">
        <v>377</v>
      </c>
      <c r="P28" s="619" t="s">
        <v>39</v>
      </c>
      <c r="W28" s="373" t="s">
        <v>756</v>
      </c>
      <c r="X28" s="609" t="s">
        <v>39</v>
      </c>
      <c r="Y28" s="609"/>
      <c r="Z28" s="630" t="str">
        <f aca="false">IF(AA28&gt;0,$H$2,$H$3)</f>
        <v>Não</v>
      </c>
      <c r="AA28" s="630" t="n">
        <f aca="false">COUNTIFS(AA23:AA27,"Sim")</f>
        <v>0</v>
      </c>
      <c r="AB28" s="373" t="s">
        <v>430</v>
      </c>
      <c r="AC28" s="609" t="s">
        <v>39</v>
      </c>
      <c r="AF28" s="373" t="s">
        <v>407</v>
      </c>
      <c r="AG28" s="609" t="s">
        <v>39</v>
      </c>
      <c r="AH28" s="610"/>
    </row>
    <row r="29" customFormat="false" ht="15" hidden="false" customHeight="false" outlineLevel="0" collapsed="false">
      <c r="A29" s="633" t="n">
        <v>15</v>
      </c>
      <c r="B29" s="613" t="e">
        <f aca="false">IF(L29=$H$2,"x","")</f>
        <v>#REF!</v>
      </c>
      <c r="C29" s="655" t="s">
        <v>1340</v>
      </c>
      <c r="D29" s="632" t="s">
        <v>1341</v>
      </c>
      <c r="E29" s="632" t="s">
        <v>39</v>
      </c>
      <c r="F29" s="632" t="s">
        <v>39</v>
      </c>
      <c r="G29" s="632" t="s">
        <v>39</v>
      </c>
      <c r="H29" s="633" t="e">
        <f aca="false">IF($M$29="Sim","Não","Sim")</f>
        <v>#REF!</v>
      </c>
      <c r="I29" s="633" t="e">
        <f aca="false">IF($M$29="Sim","Não","Sim")</f>
        <v>#REF!</v>
      </c>
      <c r="J29" s="633" t="e">
        <f aca="false">IF($M$29="Sim","Não","Sim")</f>
        <v>#REF!</v>
      </c>
      <c r="K29" s="633" t="e">
        <f aca="false">IF($M$29="Sim","Não","Sim")</f>
        <v>#REF!</v>
      </c>
      <c r="L29" s="617" t="e">
        <f aca="false">IF($D$3="Preenchimento incompleto.","",IF($D$2=$D$8,"",IF($C$2=$K$10,K29,IF($D$3=$H$10,H29,IF($D$3=$I$10,I29,J29)))))</f>
        <v>#REF!</v>
      </c>
      <c r="M29" s="561" t="e">
        <f aca="false">IF(OR($L$17="Sim",$L$30="Sim",$L$27="Sim",$L$26="Sim"),"Sim","Não")</f>
        <v>#REF!</v>
      </c>
      <c r="N29" s="571"/>
      <c r="O29" s="651" t="s">
        <v>381</v>
      </c>
      <c r="P29" s="656" t="s">
        <v>39</v>
      </c>
      <c r="Q29" s="571"/>
      <c r="R29" s="571"/>
      <c r="S29" s="571"/>
      <c r="T29" s="571"/>
      <c r="U29" s="571"/>
      <c r="V29" s="571"/>
      <c r="W29" s="373" t="s">
        <v>761</v>
      </c>
      <c r="X29" s="609" t="s">
        <v>39</v>
      </c>
      <c r="Y29" s="449" t="s">
        <v>873</v>
      </c>
      <c r="Z29" s="556" t="str">
        <f aca="false">IF($Y$29=$N$2,$H$2,$H$3)</f>
        <v>Não</v>
      </c>
      <c r="AA29" s="609" t="str">
        <f aca="false">IF(AND(Z29=$H$2,'TELA 3'!$X$8&gt;100),$H$2,$H$3)</f>
        <v>Não</v>
      </c>
      <c r="AB29" s="380" t="s">
        <v>433</v>
      </c>
      <c r="AC29" s="609" t="s">
        <v>39</v>
      </c>
      <c r="AF29" s="380" t="s">
        <v>412</v>
      </c>
      <c r="AG29" s="609" t="s">
        <v>39</v>
      </c>
      <c r="AH29" s="610"/>
      <c r="AI29" s="571"/>
      <c r="AJ29" s="571"/>
      <c r="AK29" s="571"/>
      <c r="AL29" s="571"/>
      <c r="AM29" s="571"/>
      <c r="AN29" s="571"/>
      <c r="AO29" s="571"/>
      <c r="AP29" s="571"/>
      <c r="AQ29" s="571"/>
      <c r="AR29" s="571"/>
      <c r="AS29" s="571"/>
      <c r="AT29" s="571"/>
      <c r="AU29" s="571"/>
      <c r="AV29" s="571"/>
      <c r="AW29" s="571"/>
      <c r="AX29" s="571"/>
      <c r="AY29" s="571"/>
      <c r="AZ29" s="571"/>
      <c r="BA29" s="571"/>
      <c r="BB29" s="571"/>
    </row>
    <row r="30" customFormat="false" ht="46.25" hidden="false" customHeight="false" outlineLevel="0" collapsed="false">
      <c r="A30" s="612" t="n">
        <v>16</v>
      </c>
      <c r="B30" s="613" t="e">
        <f aca="false">IF(L30=$H$2,"x","")</f>
        <v>#REF!</v>
      </c>
      <c r="C30" s="657" t="s">
        <v>1342</v>
      </c>
      <c r="D30" s="632" t="s">
        <v>1343</v>
      </c>
      <c r="E30" s="616" t="s">
        <v>39</v>
      </c>
      <c r="F30" s="616" t="s">
        <v>39</v>
      </c>
      <c r="G30" s="616" t="s">
        <v>39</v>
      </c>
      <c r="H30" s="658" t="str">
        <f aca="false">IF('TELA 4'!$W$28="x",$H$2,$H$3)</f>
        <v>Não</v>
      </c>
      <c r="I30" s="658" t="e">
        <f aca="false">IF(#REF!="x",$H$2,$H$3)</f>
        <v>#REF!</v>
      </c>
      <c r="J30" s="658" t="e">
        <f aca="false">IF(#REF!="x",$H$2,$H$3)</f>
        <v>#REF!</v>
      </c>
      <c r="K30" s="634" t="e">
        <f aca="false">IF(AND($C$2=$E$2,$D$3="Cadastro",'TELA 1'!I7="x"),$H$30,IF(#REF!="x",$H$2,$H$3))</f>
        <v>#REF!</v>
      </c>
      <c r="L30" s="617" t="e">
        <f aca="false">IF($D$3="Preenchimento incompleto.","",IF($D$2=$D$8,"",IF($C$2=$K$10,K30,IF($D$3=$H$10,H30,IF($D$3=$I$10,I30,J30)))))</f>
        <v>#REF!</v>
      </c>
      <c r="O30" s="373" t="s">
        <v>384</v>
      </c>
      <c r="P30" s="619" t="s">
        <v>39</v>
      </c>
      <c r="W30" s="380" t="s">
        <v>769</v>
      </c>
      <c r="X30" s="609" t="s">
        <v>39</v>
      </c>
      <c r="Y30" s="449"/>
      <c r="Z30" s="556" t="str">
        <f aca="false">IF($Y$29=$N$3,$H$2,$H$3)</f>
        <v>Não</v>
      </c>
      <c r="AA30" s="609" t="str">
        <f aca="false">IF(AND(Z30=$H$2,'TELA 3'!$X$10&gt;100),$H$2,$H$3)</f>
        <v>Não</v>
      </c>
      <c r="AB30" s="373" t="s">
        <v>437</v>
      </c>
      <c r="AC30" s="609" t="s">
        <v>39</v>
      </c>
      <c r="AF30" s="373" t="s">
        <v>416</v>
      </c>
      <c r="AG30" s="609" t="s">
        <v>39</v>
      </c>
      <c r="AH30" s="610"/>
    </row>
    <row r="31" customFormat="false" ht="57.45" hidden="false" customHeight="false" outlineLevel="0" collapsed="false">
      <c r="A31" s="612" t="n">
        <v>17</v>
      </c>
      <c r="B31" s="613" t="str">
        <f aca="false">IF(L31=$H$2,"x","")</f>
        <v/>
      </c>
      <c r="C31" s="641" t="s">
        <v>1344</v>
      </c>
      <c r="D31" s="659" t="s">
        <v>1345</v>
      </c>
      <c r="E31" s="629" t="s">
        <v>39</v>
      </c>
      <c r="F31" s="629" t="s">
        <v>39</v>
      </c>
      <c r="G31" s="629" t="s">
        <v>39</v>
      </c>
      <c r="H31" s="659" t="str">
        <f aca="false">IF($P$8="Sim",$H$2,$H$3)</f>
        <v>Não</v>
      </c>
      <c r="I31" s="659" t="str">
        <f aca="false">IF($P$8="Sim",$H$2,$H$3)</f>
        <v>Não</v>
      </c>
      <c r="J31" s="659" t="str">
        <f aca="false">IF($P$8="Sim",$H$2,$H$3)</f>
        <v>Não</v>
      </c>
      <c r="K31" s="659" t="str">
        <f aca="false">IF($P$8="Sim",$H$2,$H$3)</f>
        <v>Não</v>
      </c>
      <c r="L31" s="617" t="str">
        <f aca="false">IF($D$3="Preenchimento incompleto.","",IF($D$2=$D$8,"",IF($C$2=$K$10,K31,IF($D$3=$H$10,H31,IF($D$3=$I$10,I31,J31)))))</f>
        <v>Não</v>
      </c>
      <c r="O31" s="380" t="s">
        <v>386</v>
      </c>
      <c r="P31" s="619" t="s">
        <v>39</v>
      </c>
      <c r="W31" s="373" t="s">
        <v>773</v>
      </c>
      <c r="X31" s="609" t="s">
        <v>39</v>
      </c>
      <c r="Y31" s="449"/>
      <c r="Z31" s="556" t="str">
        <f aca="false">IF($Y$29=$N$4,$H$2,$H$3)</f>
        <v>Não</v>
      </c>
      <c r="AA31" s="609" t="str">
        <f aca="false">IF(AND(Z31=$H$2,'TELA 3'!$X$12&gt;100),$H$2,$H$3)</f>
        <v>Não</v>
      </c>
      <c r="AB31" s="380" t="s">
        <v>441</v>
      </c>
      <c r="AC31" s="609" t="s">
        <v>39</v>
      </c>
      <c r="AF31" s="373" t="s">
        <v>506</v>
      </c>
      <c r="AG31" s="609" t="s">
        <v>39</v>
      </c>
      <c r="AH31" s="610"/>
    </row>
    <row r="32" customFormat="false" ht="15" hidden="false" customHeight="false" outlineLevel="0" collapsed="false">
      <c r="A32" s="612" t="n">
        <v>18</v>
      </c>
      <c r="B32" s="613" t="e">
        <f aca="false">IF(L32=$H$2,"x","")</f>
        <v>#REF!</v>
      </c>
      <c r="C32" s="635" t="s">
        <v>1346</v>
      </c>
      <c r="D32" s="642" t="s">
        <v>1347</v>
      </c>
      <c r="E32" s="637" t="s">
        <v>39</v>
      </c>
      <c r="F32" s="637" t="s">
        <v>39</v>
      </c>
      <c r="G32" s="637" t="s">
        <v>39</v>
      </c>
      <c r="H32" s="644" t="str">
        <f aca="false">IF('TELA 4'!$D$15="x",$H$2,$H$3)</f>
        <v>Não</v>
      </c>
      <c r="I32" s="638" t="e">
        <f aca="false">IF(#REF!="x",$H$2,$H$3)</f>
        <v>#REF!</v>
      </c>
      <c r="J32" s="638" t="e">
        <f aca="false">IF(#REF!="x",$H$2,$H$3)</f>
        <v>#REF!</v>
      </c>
      <c r="K32" s="634" t="e">
        <f aca="false">IF(AND($C$2=$E$2,$D$3="Cadastro",'TELA 1'!I7="x"),$H$32,IF(#REF!="x",$H$2,$H$3))</f>
        <v>#REF!</v>
      </c>
      <c r="L32" s="617" t="e">
        <f aca="false">IF($D$3="Preenchimento incompleto.","",IF($D$2=$D$8,"",IF($C$2=$K$10,K32,IF($D$3=$H$10,H32,IF($D$3=$I$10,I32,J32)))))</f>
        <v>#REF!</v>
      </c>
      <c r="O32" s="373" t="s">
        <v>391</v>
      </c>
      <c r="P32" s="619" t="s">
        <v>39</v>
      </c>
      <c r="W32" s="380" t="s">
        <v>776</v>
      </c>
      <c r="X32" s="609" t="s">
        <v>39</v>
      </c>
      <c r="Y32" s="449"/>
      <c r="Z32" s="556" t="str">
        <f aca="false">IF($Y$29=$N$5,$H$2,$H$3)</f>
        <v>Não</v>
      </c>
      <c r="AA32" s="609" t="str">
        <f aca="false">IF(AND(Z32=$H$2,'TELA 3'!$X$14&gt;100),$H$2,$H$3)</f>
        <v>Não</v>
      </c>
      <c r="AB32" s="373" t="s">
        <v>444</v>
      </c>
      <c r="AC32" s="609" t="s">
        <v>39</v>
      </c>
      <c r="AF32" s="380" t="s">
        <v>461</v>
      </c>
      <c r="AG32" s="609" t="s">
        <v>39</v>
      </c>
      <c r="AH32" s="610"/>
    </row>
    <row r="33" customFormat="false" ht="15" hidden="false" customHeight="false" outlineLevel="0" collapsed="false">
      <c r="A33" s="612" t="n">
        <v>19</v>
      </c>
      <c r="B33" s="613" t="str">
        <f aca="false">IF(L33=$H$2,"x","")</f>
        <v>x</v>
      </c>
      <c r="C33" s="623" t="s">
        <v>1348</v>
      </c>
      <c r="D33" s="624" t="s">
        <v>1349</v>
      </c>
      <c r="E33" s="616" t="s">
        <v>39</v>
      </c>
      <c r="F33" s="616" t="s">
        <v>39</v>
      </c>
      <c r="G33" s="616" t="s">
        <v>39</v>
      </c>
      <c r="H33" s="625" t="str">
        <f aca="false">IF($M$33=$H$3,$H$2,$H$3)</f>
        <v>Sim</v>
      </c>
      <c r="I33" s="625" t="str">
        <f aca="false">IF($M$33=$H$3,$H$2,$H$3)</f>
        <v>Sim</v>
      </c>
      <c r="J33" s="625" t="str">
        <f aca="false">IF($M$33=$H$3,$H$2,$H$3)</f>
        <v>Sim</v>
      </c>
      <c r="K33" s="660" t="s">
        <v>38</v>
      </c>
      <c r="L33" s="617" t="str">
        <f aca="false">IF($D$3="Preenchimento incompleto.","",IF($D$2=$D$8,"",IF($C$2=$K$10,K33,IF($D$3=$H$10,H33,IF($D$3=$I$10,I33,J33)))))</f>
        <v>Sim</v>
      </c>
      <c r="M33" s="639" t="str">
        <f aca="false">IF(AND($M$7=1,$S$8="Sim"),$H$2,$H$3)</f>
        <v>Não</v>
      </c>
      <c r="O33" s="380" t="s">
        <v>396</v>
      </c>
      <c r="P33" s="619" t="s">
        <v>39</v>
      </c>
      <c r="W33" s="373" t="s">
        <v>779</v>
      </c>
      <c r="X33" s="609" t="s">
        <v>39</v>
      </c>
      <c r="Y33" s="449"/>
      <c r="Z33" s="556" t="str">
        <f aca="false">IF($Y$29=$N$6,$H$2,$H$3)</f>
        <v>Não</v>
      </c>
      <c r="AA33" s="609" t="str">
        <f aca="false">IF(AND(Z33=$H$2,'TELA 3'!$X$16&gt;100),$H$2,$H$3)</f>
        <v>Não</v>
      </c>
      <c r="AB33" s="380" t="s">
        <v>447</v>
      </c>
      <c r="AC33" s="609" t="s">
        <v>39</v>
      </c>
      <c r="AF33" s="380" t="s">
        <v>856</v>
      </c>
      <c r="AG33" s="609" t="s">
        <v>39</v>
      </c>
      <c r="AH33" s="610"/>
    </row>
    <row r="34" customFormat="false" ht="23.85" hidden="false" customHeight="false" outlineLevel="0" collapsed="false">
      <c r="A34" s="612" t="n">
        <v>20</v>
      </c>
      <c r="B34" s="613" t="str">
        <f aca="false">IF(L34=$H$2,"x","")</f>
        <v/>
      </c>
      <c r="C34" s="552" t="s">
        <v>1350</v>
      </c>
      <c r="D34" s="637" t="s">
        <v>1351</v>
      </c>
      <c r="E34" s="616" t="s">
        <v>39</v>
      </c>
      <c r="F34" s="616" t="s">
        <v>39</v>
      </c>
      <c r="G34" s="616" t="s">
        <v>39</v>
      </c>
      <c r="H34" s="552" t="s">
        <v>38</v>
      </c>
      <c r="I34" s="552" t="s">
        <v>38</v>
      </c>
      <c r="J34" s="597" t="str">
        <f aca="false">IF($Y$10=$H$2,$H$2,$H$3)</f>
        <v>Não</v>
      </c>
      <c r="K34" s="551" t="s">
        <v>38</v>
      </c>
      <c r="L34" s="617" t="str">
        <f aca="false">IF($D$3="Preenchimento incompleto.","",IF($D$2=$D$8,"",IF($C$2=$K$10,K34,IF($D$3=$H$10,H34,IF($D$3=$I$10,I34,J34)))))</f>
        <v>Não</v>
      </c>
      <c r="O34" s="373" t="s">
        <v>400</v>
      </c>
      <c r="P34" s="619" t="s">
        <v>39</v>
      </c>
      <c r="W34" s="380" t="s">
        <v>784</v>
      </c>
      <c r="X34" s="609" t="s">
        <v>39</v>
      </c>
      <c r="Y34" s="609"/>
      <c r="Z34" s="630" t="str">
        <f aca="false">IF(AA34&gt;0,$H$2,$H$3)</f>
        <v>Não</v>
      </c>
      <c r="AA34" s="630" t="n">
        <f aca="false">COUNTIFS(AA29:AA33,"Sim")</f>
        <v>0</v>
      </c>
      <c r="AB34" s="380" t="s">
        <v>454</v>
      </c>
      <c r="AC34" s="609" t="s">
        <v>39</v>
      </c>
      <c r="AD34" s="661"/>
      <c r="AE34" s="661"/>
      <c r="AF34" s="380" t="s">
        <v>864</v>
      </c>
      <c r="AG34" s="609" t="s">
        <v>39</v>
      </c>
      <c r="AH34" s="610"/>
    </row>
    <row r="35" customFormat="false" ht="46.25" hidden="false" customHeight="false" outlineLevel="0" collapsed="false">
      <c r="A35" s="612" t="n">
        <v>21</v>
      </c>
      <c r="B35" s="613" t="str">
        <f aca="false">IF(L35=$H$2,"x","")</f>
        <v/>
      </c>
      <c r="C35" s="662" t="s">
        <v>1352</v>
      </c>
      <c r="D35" s="662" t="s">
        <v>1353</v>
      </c>
      <c r="E35" s="629" t="s">
        <v>38</v>
      </c>
      <c r="F35" s="629" t="s">
        <v>39</v>
      </c>
      <c r="G35" s="629" t="s">
        <v>39</v>
      </c>
      <c r="H35" s="663" t="s">
        <v>38</v>
      </c>
      <c r="I35" s="664" t="str">
        <f aca="false">IF('TELA 1'!$F$51="x",$H$2,$H$3)</f>
        <v>Não</v>
      </c>
      <c r="J35" s="664" t="str">
        <f aca="false">IF('TELA 1'!$F$51="x",$H$2,$H$3)</f>
        <v>Não</v>
      </c>
      <c r="K35" s="665" t="s">
        <v>38</v>
      </c>
      <c r="L35" s="617" t="str">
        <f aca="false">IF($D$3="Preenchimento incompleto.","",IF($D$2=$D$8,"",IF($C$2=$K$10,K35,IF($D$3=$H$10,H35,IF($D$3=$I$10,I35,J35)))))</f>
        <v>Não</v>
      </c>
      <c r="O35" s="380" t="s">
        <v>420</v>
      </c>
      <c r="P35" s="619" t="s">
        <v>39</v>
      </c>
      <c r="W35" s="373" t="s">
        <v>787</v>
      </c>
      <c r="X35" s="609" t="s">
        <v>39</v>
      </c>
      <c r="AB35" s="373" t="s">
        <v>456</v>
      </c>
      <c r="AC35" s="609" t="s">
        <v>39</v>
      </c>
      <c r="AD35" s="582"/>
      <c r="AE35" s="582"/>
      <c r="AF35" s="373" t="s">
        <v>852</v>
      </c>
      <c r="AG35" s="609" t="s">
        <v>39</v>
      </c>
      <c r="AH35" s="610"/>
    </row>
    <row r="36" customFormat="false" ht="35.05" hidden="false" customHeight="false" outlineLevel="0" collapsed="false">
      <c r="A36" s="612" t="n">
        <v>22</v>
      </c>
      <c r="B36" s="613" t="str">
        <f aca="false">IF(L36=$H$2,"x","")</f>
        <v/>
      </c>
      <c r="C36" s="666" t="s">
        <v>1354</v>
      </c>
      <c r="D36" s="666" t="s">
        <v>1355</v>
      </c>
      <c r="E36" s="629" t="s">
        <v>39</v>
      </c>
      <c r="F36" s="629" t="s">
        <v>39</v>
      </c>
      <c r="G36" s="629" t="s">
        <v>39</v>
      </c>
      <c r="H36" s="663" t="s">
        <v>38</v>
      </c>
      <c r="I36" s="665" t="s">
        <v>38</v>
      </c>
      <c r="J36" s="667" t="str">
        <f aca="false">IF(AND('TELA 1'!$F$54="x",'TELA 1'!$D$57="x"),$H$2,$H$3)</f>
        <v>Não</v>
      </c>
      <c r="K36" s="665" t="s">
        <v>38</v>
      </c>
      <c r="L36" s="617" t="str">
        <f aca="false">IF($D$3="Preenchimento incompleto.","",IF($D$2=$D$8,"",IF($C$2=$K$10,K36,IF($D$3=$H$10,H36,IF($D$3=$I$10,I36,J36)))))</f>
        <v>Não</v>
      </c>
      <c r="O36" s="373" t="s">
        <v>423</v>
      </c>
      <c r="P36" s="619" t="s">
        <v>39</v>
      </c>
      <c r="W36" s="380" t="s">
        <v>790</v>
      </c>
      <c r="X36" s="609" t="s">
        <v>39</v>
      </c>
      <c r="AB36" s="380" t="s">
        <v>459</v>
      </c>
      <c r="AC36" s="609" t="s">
        <v>39</v>
      </c>
      <c r="AF36" s="373" t="s">
        <v>873</v>
      </c>
      <c r="AG36" s="609" t="s">
        <v>39</v>
      </c>
      <c r="AH36" s="610"/>
    </row>
    <row r="37" customFormat="false" ht="46.25" hidden="false" customHeight="false" outlineLevel="0" collapsed="false">
      <c r="A37" s="552" t="n">
        <v>23</v>
      </c>
      <c r="B37" s="613" t="str">
        <f aca="false">IF(L37=$H$2,"x","")</f>
        <v/>
      </c>
      <c r="C37" s="668" t="s">
        <v>1356</v>
      </c>
      <c r="D37" s="668" t="s">
        <v>1357</v>
      </c>
      <c r="E37" s="629" t="s">
        <v>38</v>
      </c>
      <c r="F37" s="629" t="s">
        <v>39</v>
      </c>
      <c r="G37" s="629" t="s">
        <v>39</v>
      </c>
      <c r="H37" s="663" t="s">
        <v>38</v>
      </c>
      <c r="I37" s="669" t="str">
        <f aca="false">IF('TELA 1'!$F$42="x",$H$2,$H$3)</f>
        <v>Não</v>
      </c>
      <c r="J37" s="669" t="str">
        <f aca="false">IF('TELA 1'!$F$42="x",$H$2,$H$3)</f>
        <v>Não</v>
      </c>
      <c r="K37" s="665" t="s">
        <v>38</v>
      </c>
      <c r="L37" s="617" t="str">
        <f aca="false">IF($D$3="Preenchimento incompleto.","",IF($D$2=$D$8,"",IF($C$2=$K$10,K37,IF($D$3=$H$10,H37,IF($D$3=$I$10,I37,J37)))))</f>
        <v>Não</v>
      </c>
      <c r="M37" s="661"/>
      <c r="O37" s="380" t="s">
        <v>426</v>
      </c>
      <c r="P37" s="619" t="s">
        <v>39</v>
      </c>
      <c r="W37" s="373" t="s">
        <v>792</v>
      </c>
      <c r="X37" s="609" t="s">
        <v>39</v>
      </c>
      <c r="AB37" s="373" t="s">
        <v>461</v>
      </c>
      <c r="AC37" s="609" t="s">
        <v>39</v>
      </c>
      <c r="AF37" s="380" t="s">
        <v>971</v>
      </c>
      <c r="AG37" s="609" t="s">
        <v>39</v>
      </c>
      <c r="AH37" s="610"/>
    </row>
    <row r="38" customFormat="false" ht="35.05" hidden="false" customHeight="false" outlineLevel="0" collapsed="false">
      <c r="A38" s="552" t="n">
        <v>24</v>
      </c>
      <c r="B38" s="613" t="str">
        <f aca="false">IF(L38=$H$2,"x","")</f>
        <v/>
      </c>
      <c r="C38" s="662" t="s">
        <v>1358</v>
      </c>
      <c r="D38" s="662" t="s">
        <v>1359</v>
      </c>
      <c r="E38" s="629" t="s">
        <v>38</v>
      </c>
      <c r="F38" s="629" t="s">
        <v>39</v>
      </c>
      <c r="G38" s="629" t="s">
        <v>39</v>
      </c>
      <c r="H38" s="663" t="s">
        <v>38</v>
      </c>
      <c r="I38" s="664" t="str">
        <f aca="false">IF('TELA 1'!$F$48="x",$H$2,$H$3)</f>
        <v>Não</v>
      </c>
      <c r="J38" s="664" t="str">
        <f aca="false">IF('TELA 1'!$F$48="x",$H$2,$H$3)</f>
        <v>Não</v>
      </c>
      <c r="K38" s="665" t="s">
        <v>38</v>
      </c>
      <c r="L38" s="617" t="str">
        <f aca="false">IF($D$3="Preenchimento incompleto.","",IF($D$2=$D$8,"",IF($C$2=$K$10,K38,IF($D$3=$H$10,H38,IF($D$3=$I$10,I38,J38)))))</f>
        <v>Não</v>
      </c>
      <c r="M38" s="582"/>
      <c r="N38" s="661"/>
      <c r="O38" s="373" t="s">
        <v>430</v>
      </c>
      <c r="P38" s="670" t="s">
        <v>39</v>
      </c>
      <c r="Q38" s="661"/>
      <c r="R38" s="661"/>
      <c r="S38" s="661"/>
      <c r="T38" s="661"/>
      <c r="U38" s="661"/>
      <c r="V38" s="661"/>
      <c r="W38" s="373" t="s">
        <v>798</v>
      </c>
      <c r="X38" s="609" t="s">
        <v>39</v>
      </c>
      <c r="AB38" s="380" t="s">
        <v>464</v>
      </c>
      <c r="AC38" s="609" t="s">
        <v>39</v>
      </c>
      <c r="AF38" s="380" t="s">
        <v>976</v>
      </c>
      <c r="AG38" s="609" t="s">
        <v>39</v>
      </c>
      <c r="AH38" s="610"/>
      <c r="AI38" s="661"/>
      <c r="AJ38" s="661"/>
      <c r="AK38" s="661"/>
      <c r="AL38" s="661"/>
      <c r="AM38" s="661"/>
      <c r="AN38" s="661"/>
      <c r="AO38" s="661"/>
      <c r="AP38" s="661"/>
      <c r="AQ38" s="661"/>
      <c r="AR38" s="661"/>
      <c r="AS38" s="661"/>
      <c r="AT38" s="661"/>
      <c r="AU38" s="661"/>
      <c r="AV38" s="661"/>
      <c r="AW38" s="661"/>
      <c r="AX38" s="661"/>
      <c r="AY38" s="661"/>
      <c r="AZ38" s="661"/>
      <c r="BA38" s="661"/>
      <c r="BB38" s="661"/>
    </row>
    <row r="39" customFormat="false" ht="35.05" hidden="false" customHeight="false" outlineLevel="0" collapsed="false">
      <c r="A39" s="552" t="n">
        <v>25</v>
      </c>
      <c r="B39" s="613" t="str">
        <f aca="false">IF(L39=$H$2,"x","")</f>
        <v/>
      </c>
      <c r="C39" s="666" t="s">
        <v>1360</v>
      </c>
      <c r="D39" s="666" t="s">
        <v>1361</v>
      </c>
      <c r="E39" s="629" t="s">
        <v>38</v>
      </c>
      <c r="F39" s="629" t="s">
        <v>39</v>
      </c>
      <c r="G39" s="629" t="s">
        <v>39</v>
      </c>
      <c r="H39" s="663" t="s">
        <v>38</v>
      </c>
      <c r="I39" s="671" t="str">
        <f aca="false">IF('TELA 1'!$F$39="x",$H$2,$H$3)</f>
        <v>Não</v>
      </c>
      <c r="J39" s="671" t="str">
        <f aca="false">IF('TELA 1'!$F$39="x",$H$2,$H$3)</f>
        <v>Não</v>
      </c>
      <c r="K39" s="665" t="s">
        <v>38</v>
      </c>
      <c r="L39" s="617" t="str">
        <f aca="false">IF($D$3="Preenchimento incompleto.","",IF($D$2=$D$8,"",IF($C$2=$K$10,K39,IF($D$3=$H$10,H39,IF($D$3=$I$10,I39,J39)))))</f>
        <v>Não</v>
      </c>
      <c r="N39" s="582"/>
      <c r="O39" s="380" t="s">
        <v>433</v>
      </c>
      <c r="P39" s="619" t="s">
        <v>39</v>
      </c>
      <c r="Q39" s="582"/>
      <c r="R39" s="582"/>
      <c r="S39" s="582"/>
      <c r="T39" s="582"/>
      <c r="U39" s="582"/>
      <c r="V39" s="582"/>
      <c r="W39" s="373" t="s">
        <v>806</v>
      </c>
      <c r="X39" s="609" t="s">
        <v>39</v>
      </c>
      <c r="AB39" s="373" t="s">
        <v>467</v>
      </c>
      <c r="AC39" s="609" t="s">
        <v>39</v>
      </c>
      <c r="AF39" s="373" t="s">
        <v>979</v>
      </c>
      <c r="AG39" s="609" t="s">
        <v>39</v>
      </c>
      <c r="AH39" s="610"/>
      <c r="AI39" s="582"/>
      <c r="AJ39" s="582"/>
      <c r="AK39" s="582"/>
      <c r="AL39" s="582"/>
      <c r="AM39" s="582"/>
      <c r="AN39" s="582"/>
      <c r="AO39" s="582"/>
      <c r="AP39" s="582"/>
      <c r="AQ39" s="582"/>
      <c r="AR39" s="582"/>
      <c r="AS39" s="582"/>
      <c r="AT39" s="582"/>
      <c r="AU39" s="582"/>
      <c r="AV39" s="582"/>
      <c r="AW39" s="582"/>
      <c r="AX39" s="582"/>
      <c r="AY39" s="582"/>
      <c r="AZ39" s="582"/>
      <c r="BA39" s="582"/>
      <c r="BB39" s="582"/>
    </row>
    <row r="40" customFormat="false" ht="35.05" hidden="false" customHeight="false" outlineLevel="0" collapsed="false">
      <c r="A40" s="612" t="n">
        <v>26</v>
      </c>
      <c r="B40" s="613" t="str">
        <f aca="false">IF(L40=$H$2,"x","")</f>
        <v/>
      </c>
      <c r="C40" s="668" t="s">
        <v>1362</v>
      </c>
      <c r="D40" s="668" t="s">
        <v>1363</v>
      </c>
      <c r="E40" s="629" t="s">
        <v>38</v>
      </c>
      <c r="F40" s="629" t="s">
        <v>39</v>
      </c>
      <c r="G40" s="629" t="s">
        <v>39</v>
      </c>
      <c r="H40" s="663" t="s">
        <v>38</v>
      </c>
      <c r="I40" s="669" t="str">
        <f aca="false">IF('TELA 1'!$F$45="x",$H$2,$H$3)</f>
        <v>Não</v>
      </c>
      <c r="J40" s="669" t="str">
        <f aca="false">IF('TELA 1'!$F$45="x",$H$2,$H$3)</f>
        <v>Não</v>
      </c>
      <c r="K40" s="665" t="s">
        <v>38</v>
      </c>
      <c r="L40" s="617" t="str">
        <f aca="false">IF($D$3="Preenchimento incompleto.","",IF($D$2=$D$8,"",IF($C$2=$K$10,K40,IF($D$3=$H$10,H40,IF($D$3=$I$10,I40,J40)))))</f>
        <v>Não</v>
      </c>
      <c r="O40" s="373" t="s">
        <v>437</v>
      </c>
      <c r="P40" s="619" t="s">
        <v>39</v>
      </c>
      <c r="W40" s="373" t="s">
        <v>812</v>
      </c>
      <c r="X40" s="672" t="str">
        <f aca="false">$Z$16</f>
        <v>Não</v>
      </c>
      <c r="AB40" s="380" t="s">
        <v>469</v>
      </c>
      <c r="AC40" s="609" t="s">
        <v>39</v>
      </c>
      <c r="AF40" s="373" t="s">
        <v>999</v>
      </c>
      <c r="AG40" s="609" t="s">
        <v>39</v>
      </c>
      <c r="AH40" s="610"/>
    </row>
    <row r="41" customFormat="false" ht="46.25" hidden="false" customHeight="false" outlineLevel="0" collapsed="false">
      <c r="A41" s="612" t="n">
        <v>27</v>
      </c>
      <c r="B41" s="613" t="str">
        <f aca="false">IF(L41=$H$2,"x","")</f>
        <v/>
      </c>
      <c r="C41" s="662" t="s">
        <v>1364</v>
      </c>
      <c r="D41" s="662" t="s">
        <v>1365</v>
      </c>
      <c r="E41" s="629" t="s">
        <v>38</v>
      </c>
      <c r="F41" s="629" t="s">
        <v>39</v>
      </c>
      <c r="G41" s="629" t="s">
        <v>39</v>
      </c>
      <c r="H41" s="663" t="s">
        <v>38</v>
      </c>
      <c r="I41" s="664" t="str">
        <f aca="false">IF('TELA 1'!$F$28="x",$H$2,$H$3)</f>
        <v>Não</v>
      </c>
      <c r="J41" s="664" t="str">
        <f aca="false">IF('TELA 1'!$F$28="x",$H$2,$H$3)</f>
        <v>Não</v>
      </c>
      <c r="K41" s="665" t="s">
        <v>38</v>
      </c>
      <c r="L41" s="617" t="str">
        <f aca="false">IF($D$3="Preenchimento incompleto.","",IF($D$2=$D$8,"",IF($C$2=$K$10,K41,IF($D$3=$H$10,H41,IF($D$3=$I$10,I41,J41)))))</f>
        <v>Não</v>
      </c>
      <c r="O41" s="380" t="s">
        <v>441</v>
      </c>
      <c r="P41" s="619" t="s">
        <v>39</v>
      </c>
      <c r="W41" s="373" t="s">
        <v>819</v>
      </c>
      <c r="X41" s="672" t="str">
        <f aca="false">Z22</f>
        <v>Não</v>
      </c>
      <c r="AB41" s="373" t="s">
        <v>472</v>
      </c>
      <c r="AC41" s="609" t="s">
        <v>39</v>
      </c>
      <c r="AF41" s="380" t="s">
        <v>1003</v>
      </c>
      <c r="AG41" s="609" t="s">
        <v>39</v>
      </c>
      <c r="AH41" s="610"/>
    </row>
    <row r="42" customFormat="false" ht="46.25" hidden="false" customHeight="false" outlineLevel="0" collapsed="false">
      <c r="A42" s="612" t="n">
        <v>28</v>
      </c>
      <c r="B42" s="613" t="str">
        <f aca="false">IF(L42=$H$2,"x","")</f>
        <v/>
      </c>
      <c r="C42" s="666" t="s">
        <v>1366</v>
      </c>
      <c r="D42" s="666" t="s">
        <v>1367</v>
      </c>
      <c r="E42" s="629" t="s">
        <v>38</v>
      </c>
      <c r="F42" s="629" t="s">
        <v>39</v>
      </c>
      <c r="G42" s="629" t="s">
        <v>39</v>
      </c>
      <c r="H42" s="663" t="s">
        <v>38</v>
      </c>
      <c r="I42" s="671" t="str">
        <f aca="false">IF('TELA 1'!$F$34="x",$H$2,$H$3)</f>
        <v>Não</v>
      </c>
      <c r="J42" s="671" t="str">
        <f aca="false">IF('TELA 1'!$F$34="x",$H$2,$H$3)</f>
        <v>Não</v>
      </c>
      <c r="K42" s="665" t="s">
        <v>38</v>
      </c>
      <c r="L42" s="617" t="str">
        <f aca="false">IF($D$3="Preenchimento incompleto.","",IF($D$2=$D$8,"",IF($C$2=$K$10,K42,IF($D$3=$H$10,H42,IF($D$3=$I$10,I42,J42)))))</f>
        <v>Não</v>
      </c>
      <c r="O42" s="373" t="s">
        <v>444</v>
      </c>
      <c r="P42" s="619" t="s">
        <v>39</v>
      </c>
      <c r="W42" s="373" t="s">
        <v>836</v>
      </c>
      <c r="X42" s="609" t="s">
        <v>39</v>
      </c>
      <c r="AB42" s="380" t="s">
        <v>475</v>
      </c>
      <c r="AC42" s="609" t="s">
        <v>39</v>
      </c>
      <c r="AF42" s="380" t="s">
        <v>1042</v>
      </c>
      <c r="AG42" s="609" t="s">
        <v>39</v>
      </c>
      <c r="AH42" s="610"/>
    </row>
    <row r="43" customFormat="false" ht="68.65" hidden="false" customHeight="false" outlineLevel="0" collapsed="false">
      <c r="A43" s="612" t="n">
        <v>29</v>
      </c>
      <c r="B43" s="613" t="str">
        <f aca="false">IF(L43=$H$2,"x","")</f>
        <v/>
      </c>
      <c r="C43" s="668" t="s">
        <v>1368</v>
      </c>
      <c r="D43" s="668" t="s">
        <v>1369</v>
      </c>
      <c r="E43" s="629" t="s">
        <v>38</v>
      </c>
      <c r="F43" s="629" t="s">
        <v>39</v>
      </c>
      <c r="G43" s="629" t="s">
        <v>39</v>
      </c>
      <c r="H43" s="663" t="s">
        <v>38</v>
      </c>
      <c r="I43" s="669" t="str">
        <f aca="false">IF('TELA 1'!$F$31="x",$H$2,$H$3)</f>
        <v>Não</v>
      </c>
      <c r="J43" s="669" t="str">
        <f aca="false">IF('TELA 1'!$F$31="x",$H$2,$H$3)</f>
        <v>Não</v>
      </c>
      <c r="K43" s="665" t="s">
        <v>38</v>
      </c>
      <c r="L43" s="617" t="str">
        <f aca="false">IF($D$3="Preenchimento incompleto.","",IF($D$2=$D$8,"",IF($C$2=$K$10,K43,IF($D$3=$H$10,H43,IF($D$3=$I$10,I43,J43)))))</f>
        <v>Não</v>
      </c>
      <c r="O43" s="380" t="s">
        <v>447</v>
      </c>
      <c r="P43" s="619" t="s">
        <v>39</v>
      </c>
      <c r="W43" s="380" t="s">
        <v>856</v>
      </c>
      <c r="X43" s="672" t="e">
        <f aca="false">IF('tela 3'!#ref!="x",$H$2,$H$3)</f>
        <v>#VALUE!</v>
      </c>
      <c r="AB43" s="373" t="s">
        <v>478</v>
      </c>
      <c r="AC43" s="609" t="s">
        <v>39</v>
      </c>
    </row>
    <row r="44" customFormat="false" ht="23.85" hidden="false" customHeight="false" outlineLevel="0" collapsed="false">
      <c r="A44" s="612" t="n">
        <v>30</v>
      </c>
      <c r="B44" s="613" t="str">
        <f aca="false">IF(L44=$H$2,"x","")</f>
        <v>x</v>
      </c>
      <c r="C44" s="623" t="s">
        <v>1370</v>
      </c>
      <c r="D44" s="624" t="s">
        <v>1339</v>
      </c>
      <c r="E44" s="616" t="s">
        <v>39</v>
      </c>
      <c r="F44" s="616" t="s">
        <v>39</v>
      </c>
      <c r="G44" s="616" t="s">
        <v>39</v>
      </c>
      <c r="H44" s="625" t="s">
        <v>39</v>
      </c>
      <c r="I44" s="625" t="s">
        <v>39</v>
      </c>
      <c r="J44" s="625" t="s">
        <v>39</v>
      </c>
      <c r="K44" s="625" t="s">
        <v>39</v>
      </c>
      <c r="L44" s="617" t="str">
        <f aca="false">IF($D$3="Preenchimento incompleto.","",IF($D$2=$D$8,"",IF($C$2=$K$10,K44,IF($D$3=$H$10,H44,IF($D$3=$I$10,I44,J44)))))</f>
        <v>Sim</v>
      </c>
      <c r="O44" s="373" t="s">
        <v>451</v>
      </c>
      <c r="P44" s="619" t="s">
        <v>39</v>
      </c>
      <c r="W44" s="380" t="s">
        <v>870</v>
      </c>
      <c r="X44" s="672" t="str">
        <f aca="false">Z28</f>
        <v>Não</v>
      </c>
      <c r="AB44" s="373"/>
      <c r="AC44" s="609"/>
    </row>
    <row r="45" customFormat="false" ht="23.85" hidden="false" customHeight="false" outlineLevel="0" collapsed="false">
      <c r="A45" s="612" t="n">
        <v>31</v>
      </c>
      <c r="B45" s="613" t="str">
        <f aca="false">IF(L45=$H$2,"x","")</f>
        <v>x</v>
      </c>
      <c r="C45" s="623" t="s">
        <v>1371</v>
      </c>
      <c r="D45" s="624" t="s">
        <v>1339</v>
      </c>
      <c r="E45" s="616" t="s">
        <v>39</v>
      </c>
      <c r="F45" s="616" t="s">
        <v>39</v>
      </c>
      <c r="G45" s="616" t="s">
        <v>39</v>
      </c>
      <c r="H45" s="625" t="s">
        <v>39</v>
      </c>
      <c r="I45" s="625" t="s">
        <v>39</v>
      </c>
      <c r="J45" s="625" t="s">
        <v>39</v>
      </c>
      <c r="K45" s="625" t="s">
        <v>39</v>
      </c>
      <c r="L45" s="617" t="str">
        <f aca="false">IF($D$3="Preenchimento incompleto.","",IF($D$2=$D$8,"",IF($C$2=$K$10,K45,IF($D$3=$H$10,H45,IF($D$3=$I$10,I45,J45)))))</f>
        <v>Sim</v>
      </c>
      <c r="O45" s="380" t="s">
        <v>454</v>
      </c>
      <c r="P45" s="619" t="s">
        <v>39</v>
      </c>
      <c r="W45" s="373" t="s">
        <v>873</v>
      </c>
      <c r="X45" s="672" t="str">
        <f aca="false">Z34</f>
        <v>Não</v>
      </c>
      <c r="AB45" s="380" t="s">
        <v>481</v>
      </c>
      <c r="AC45" s="609" t="s">
        <v>39</v>
      </c>
    </row>
    <row r="46" customFormat="false" ht="15" hidden="false" customHeight="false" outlineLevel="0" collapsed="false">
      <c r="A46" s="552" t="n">
        <v>32</v>
      </c>
      <c r="B46" s="613" t="str">
        <f aca="false">IF(L46=$H$2,"x","")</f>
        <v>x</v>
      </c>
      <c r="C46" s="623" t="s">
        <v>1372</v>
      </c>
      <c r="D46" s="624" t="s">
        <v>1339</v>
      </c>
      <c r="E46" s="673" t="s">
        <v>38</v>
      </c>
      <c r="F46" s="616" t="s">
        <v>39</v>
      </c>
      <c r="G46" s="616" t="s">
        <v>39</v>
      </c>
      <c r="H46" s="625" t="s">
        <v>38</v>
      </c>
      <c r="I46" s="625" t="s">
        <v>39</v>
      </c>
      <c r="J46" s="625" t="s">
        <v>39</v>
      </c>
      <c r="K46" s="674" t="str">
        <f aca="false">IF($D$3="Cadastro",$H$46,IF($D$3="RAS",$I$46,$H$2))</f>
        <v>Sim</v>
      </c>
      <c r="L46" s="617" t="str">
        <f aca="false">IF($D$3="Preenchimento incompleto.","",IF($D$2=$D$8,"",IF($C$2=$K$10,K46,IF($D$3=$H$10,H46,IF($D$3=$I$10,I46,J46)))))</f>
        <v>Sim</v>
      </c>
      <c r="O46" s="373" t="s">
        <v>456</v>
      </c>
      <c r="P46" s="619" t="s">
        <v>39</v>
      </c>
      <c r="W46" s="373" t="s">
        <v>887</v>
      </c>
      <c r="X46" s="609" t="s">
        <v>39</v>
      </c>
      <c r="AB46" s="373" t="s">
        <v>483</v>
      </c>
      <c r="AC46" s="609" t="s">
        <v>39</v>
      </c>
    </row>
    <row r="47" customFormat="false" ht="46.25" hidden="false" customHeight="false" outlineLevel="0" collapsed="false">
      <c r="A47" s="612" t="n">
        <v>33</v>
      </c>
      <c r="B47" s="613" t="str">
        <f aca="false">IF(L47=$H$2,"x","")</f>
        <v/>
      </c>
      <c r="C47" s="628" t="s">
        <v>1373</v>
      </c>
      <c r="D47" s="628" t="s">
        <v>1374</v>
      </c>
      <c r="E47" s="629" t="s">
        <v>38</v>
      </c>
      <c r="F47" s="629" t="s">
        <v>38</v>
      </c>
      <c r="G47" s="629" t="s">
        <v>39</v>
      </c>
      <c r="H47" s="612" t="str">
        <f aca="false">IF('TELA 2'!$H$11="x",$H$2,$H$3)</f>
        <v>Não</v>
      </c>
      <c r="I47" s="612" t="str">
        <f aca="false">IF('TELA 2'!$H$11="x",$H$2,$H$3)</f>
        <v>Não</v>
      </c>
      <c r="J47" s="612" t="str">
        <f aca="false">IF('TELA 2'!$H$11="x",$H$2,$H$3)</f>
        <v>Não</v>
      </c>
      <c r="K47" s="612" t="str">
        <f aca="false">IF('TELA 2'!$H$11="x",$H$2,$H$3)</f>
        <v>Não</v>
      </c>
      <c r="L47" s="617" t="str">
        <f aca="false">IF($D$3="Preenchimento incompleto.","",IF($D$2=$D$8,"",IF($C$2=$K$10,K47,IF($D$3=$H$10,H47,IF($D$3=$I$10,I47,J47)))))</f>
        <v>Não</v>
      </c>
      <c r="O47" s="380" t="s">
        <v>459</v>
      </c>
      <c r="P47" s="619" t="s">
        <v>39</v>
      </c>
      <c r="W47" s="373" t="s">
        <v>969</v>
      </c>
      <c r="X47" s="609" t="s">
        <v>39</v>
      </c>
      <c r="AB47" s="380" t="s">
        <v>486</v>
      </c>
      <c r="AC47" s="609" t="s">
        <v>39</v>
      </c>
    </row>
    <row r="48" customFormat="false" ht="15" hidden="false" customHeight="false" outlineLevel="0" collapsed="false">
      <c r="A48" s="612"/>
      <c r="B48" s="613" t="str">
        <f aca="false">IF(L48=$H$2,"x","")</f>
        <v/>
      </c>
      <c r="C48" s="675" t="s">
        <v>1375</v>
      </c>
      <c r="D48" s="676" t="s">
        <v>1376</v>
      </c>
      <c r="E48" s="677" t="s">
        <v>39</v>
      </c>
      <c r="F48" s="677" t="s">
        <v>39</v>
      </c>
      <c r="G48" s="677" t="s">
        <v>39</v>
      </c>
      <c r="H48" s="552" t="s">
        <v>38</v>
      </c>
      <c r="I48" s="552" t="s">
        <v>38</v>
      </c>
      <c r="J48" s="552" t="s">
        <v>39</v>
      </c>
      <c r="K48" s="552" t="s">
        <v>38</v>
      </c>
      <c r="L48" s="617" t="str">
        <f aca="false">IF($D$3="Preenchimento incompleto.","",IF($D$2=$D$8,"",IF($C$2=$K$10,K48,IF($D$3=$H$10,H48,IF($D$3=$I$10,I48,J48)))))</f>
        <v>Não</v>
      </c>
      <c r="O48" s="380"/>
      <c r="P48" s="619"/>
      <c r="W48" s="373" t="s">
        <v>973</v>
      </c>
      <c r="X48" s="609" t="s">
        <v>39</v>
      </c>
      <c r="Y48" s="524" t="s">
        <v>1377</v>
      </c>
      <c r="AB48" s="373" t="s">
        <v>488</v>
      </c>
      <c r="AC48" s="609" t="s">
        <v>39</v>
      </c>
    </row>
    <row r="49" customFormat="false" ht="23.85" hidden="false" customHeight="false" outlineLevel="0" collapsed="false">
      <c r="A49" s="612" t="n">
        <v>34</v>
      </c>
      <c r="B49" s="613" t="str">
        <f aca="false">IF(L49=$H$2,"x","")</f>
        <v/>
      </c>
      <c r="C49" s="678" t="s">
        <v>1378</v>
      </c>
      <c r="D49" s="679" t="s">
        <v>1321</v>
      </c>
      <c r="E49" s="677" t="s">
        <v>39</v>
      </c>
      <c r="F49" s="677" t="s">
        <v>39</v>
      </c>
      <c r="G49" s="677" t="s">
        <v>39</v>
      </c>
      <c r="H49" s="614" t="str">
        <f aca="false">IF($S$8="Sim",$H$2,$H$3)</f>
        <v>Não</v>
      </c>
      <c r="I49" s="614" t="str">
        <f aca="false">IF($S$8="Sim",$H$2,$H$3)</f>
        <v>Não</v>
      </c>
      <c r="J49" s="614" t="str">
        <f aca="false">IF($S$8="Sim",$H$2,$H$3)</f>
        <v>Não</v>
      </c>
      <c r="K49" s="614" t="str">
        <f aca="false">IF($S$8="Sim",$H$2,$H$3)</f>
        <v>Não</v>
      </c>
      <c r="L49" s="617" t="str">
        <f aca="false">IF($D$3="Preenchimento incompleto.","",IF($D$2=$D$8,"",IF($C$2=$K$10,K49,IF($D$3=$H$10,H49,IF($D$3=$I$10,I49,J49)))))</f>
        <v>Não</v>
      </c>
      <c r="O49" s="373" t="s">
        <v>461</v>
      </c>
      <c r="P49" s="619" t="s">
        <v>39</v>
      </c>
      <c r="W49" s="373" t="s">
        <v>986</v>
      </c>
      <c r="X49" s="609" t="s">
        <v>39</v>
      </c>
      <c r="AB49" s="380" t="s">
        <v>490</v>
      </c>
      <c r="AC49" s="609" t="s">
        <v>39</v>
      </c>
    </row>
    <row r="50" customFormat="false" ht="15" hidden="false" customHeight="false" outlineLevel="0" collapsed="false">
      <c r="A50" s="612" t="n">
        <v>35</v>
      </c>
      <c r="B50" s="613" t="str">
        <f aca="false">IF(L50=$H$2,"x","")</f>
        <v>x</v>
      </c>
      <c r="C50" s="680" t="s">
        <v>1379</v>
      </c>
      <c r="D50" s="681" t="s">
        <v>1339</v>
      </c>
      <c r="E50" s="677" t="s">
        <v>39</v>
      </c>
      <c r="F50" s="677" t="s">
        <v>39</v>
      </c>
      <c r="G50" s="677" t="s">
        <v>39</v>
      </c>
      <c r="H50" s="625" t="s">
        <v>39</v>
      </c>
      <c r="I50" s="625" t="s">
        <v>39</v>
      </c>
      <c r="J50" s="625" t="s">
        <v>39</v>
      </c>
      <c r="K50" s="625" t="s">
        <v>39</v>
      </c>
      <c r="L50" s="617" t="str">
        <f aca="false">IF($D$3="Preenchimento incompleto.","",IF($D$2=$D$8,"",IF($C$2=$K$10,K50,IF($D$3=$H$10,H50,IF($D$3=$I$10,I50,J50)))))</f>
        <v>Sim</v>
      </c>
      <c r="O50" s="380" t="s">
        <v>464</v>
      </c>
      <c r="P50" s="619" t="s">
        <v>39</v>
      </c>
      <c r="W50" s="373" t="s">
        <v>1006</v>
      </c>
      <c r="X50" s="609" t="s">
        <v>39</v>
      </c>
      <c r="AB50" s="373" t="s">
        <v>492</v>
      </c>
      <c r="AC50" s="609" t="s">
        <v>39</v>
      </c>
    </row>
    <row r="51" customFormat="false" ht="15" hidden="false" customHeight="false" outlineLevel="0" collapsed="false">
      <c r="A51" s="612" t="n">
        <v>36</v>
      </c>
      <c r="B51" s="613" t="str">
        <f aca="false">IF(L51=$H$2,"x","")</f>
        <v>x</v>
      </c>
      <c r="C51" s="682" t="s">
        <v>1380</v>
      </c>
      <c r="D51" s="682" t="s">
        <v>1339</v>
      </c>
      <c r="E51" s="683" t="s">
        <v>38</v>
      </c>
      <c r="F51" s="683" t="s">
        <v>39</v>
      </c>
      <c r="G51" s="683" t="s">
        <v>39</v>
      </c>
      <c r="H51" s="552" t="s">
        <v>38</v>
      </c>
      <c r="I51" s="625" t="str">
        <f aca="false">IF($D$3="RAS",$H$2,$H$3)</f>
        <v>Sim</v>
      </c>
      <c r="J51" s="552" t="s">
        <v>38</v>
      </c>
      <c r="K51" s="552" t="s">
        <v>38</v>
      </c>
      <c r="L51" s="617" t="str">
        <f aca="false">IF($D$3="Preenchimento incompleto.","",IF($D$2=$D$8,"",IF($C$2=$K$10,K51,IF($D$3=$H$10,H51,IF($D$3=$I$10,I51,J51)))))</f>
        <v>Sim</v>
      </c>
      <c r="O51" s="373" t="s">
        <v>467</v>
      </c>
      <c r="P51" s="619" t="s">
        <v>39</v>
      </c>
      <c r="W51" s="373" t="s">
        <v>1031</v>
      </c>
      <c r="X51" s="609"/>
      <c r="AB51" s="380" t="s">
        <v>495</v>
      </c>
      <c r="AC51" s="609" t="s">
        <v>39</v>
      </c>
    </row>
    <row r="52" customFormat="false" ht="15" hidden="false" customHeight="false" outlineLevel="0" collapsed="false">
      <c r="A52" s="612" t="n">
        <v>37</v>
      </c>
      <c r="B52" s="613" t="str">
        <f aca="false">IF(L52=$H$2,"x","")</f>
        <v/>
      </c>
      <c r="C52" s="684" t="s">
        <v>1381</v>
      </c>
      <c r="D52" s="684" t="s">
        <v>1382</v>
      </c>
      <c r="E52" s="683" t="s">
        <v>38</v>
      </c>
      <c r="F52" s="683" t="s">
        <v>39</v>
      </c>
      <c r="G52" s="683" t="s">
        <v>38</v>
      </c>
      <c r="H52" s="552" t="s">
        <v>38</v>
      </c>
      <c r="I52" s="552" t="s">
        <v>38</v>
      </c>
      <c r="J52" s="552" t="s">
        <v>38</v>
      </c>
      <c r="K52" s="625" t="str">
        <f aca="false">IF(AND($C$2=$E$2,$D$3="RAS"),$H$2,$H$3)</f>
        <v>Não</v>
      </c>
      <c r="L52" s="617" t="str">
        <f aca="false">IF($D$3="Preenchimento incompleto.","",IF($D$2=$D$8,"",IF($C$2=$K$10,K52,IF($D$3=$H$10,H52,IF($D$3=$I$10,I52,J52)))))</f>
        <v>Não</v>
      </c>
      <c r="O52" s="380" t="s">
        <v>469</v>
      </c>
      <c r="P52" s="619" t="s">
        <v>39</v>
      </c>
      <c r="W52" s="380" t="s">
        <v>1034</v>
      </c>
      <c r="X52" s="609"/>
      <c r="AB52" s="380"/>
      <c r="AC52" s="609"/>
    </row>
    <row r="53" customFormat="false" ht="15" hidden="false" customHeight="false" outlineLevel="0" collapsed="false">
      <c r="A53" s="612" t="n">
        <v>38</v>
      </c>
      <c r="B53" s="613" t="str">
        <f aca="false">IF(L53=$H$2,"x","")</f>
        <v/>
      </c>
      <c r="C53" s="684" t="s">
        <v>1383</v>
      </c>
      <c r="D53" s="684" t="s">
        <v>1384</v>
      </c>
      <c r="E53" s="683"/>
      <c r="F53" s="683"/>
      <c r="G53" s="683"/>
      <c r="H53" s="552" t="s">
        <v>38</v>
      </c>
      <c r="I53" s="552" t="s">
        <v>38</v>
      </c>
      <c r="J53" s="552" t="s">
        <v>38</v>
      </c>
      <c r="K53" s="685" t="str">
        <f aca="false">IF(AND($C$2=$E$2,$D$3="LA",'TELA 1'!I7="x"),$H$2,$H$3)</f>
        <v>Não</v>
      </c>
      <c r="L53" s="617" t="str">
        <f aca="false">IF($D$3="Preenchimento incompleto.","",IF($D$2=$D$8,"",IF($C$2=$K$10,K53,IF($D$3=$H$10,H53,IF($D$3=$I$10,I53,J53)))))</f>
        <v>Não</v>
      </c>
      <c r="O53" s="373" t="s">
        <v>472</v>
      </c>
      <c r="P53" s="619" t="s">
        <v>39</v>
      </c>
      <c r="W53" s="373" t="s">
        <v>1037</v>
      </c>
      <c r="X53" s="609"/>
      <c r="AB53" s="373" t="s">
        <v>497</v>
      </c>
      <c r="AC53" s="609" t="s">
        <v>39</v>
      </c>
    </row>
    <row r="54" customFormat="false" ht="23.85" hidden="false" customHeight="false" outlineLevel="0" collapsed="false">
      <c r="A54" s="612" t="n">
        <v>39</v>
      </c>
      <c r="B54" s="613" t="str">
        <f aca="false">IF(L54=$H$2,"x","")</f>
        <v/>
      </c>
      <c r="C54" s="684" t="s">
        <v>1385</v>
      </c>
      <c r="D54" s="686" t="s">
        <v>1386</v>
      </c>
      <c r="E54" s="675" t="s">
        <v>38</v>
      </c>
      <c r="F54" s="675" t="s">
        <v>38</v>
      </c>
      <c r="G54" s="675" t="s">
        <v>39</v>
      </c>
      <c r="H54" s="552" t="s">
        <v>38</v>
      </c>
      <c r="I54" s="552" t="s">
        <v>38</v>
      </c>
      <c r="J54" s="625" t="str">
        <f aca="false">IF($J$34=$H$2,$H$3,$H$2)</f>
        <v>Sim</v>
      </c>
      <c r="K54" s="552" t="s">
        <v>38</v>
      </c>
      <c r="L54" s="617" t="str">
        <f aca="false">IF($D$3="Preenchimento incompleto.","",IF($D$2=$D$8,"",IF($C$2=$K$10,K54,IF($D$3=$H$10,H54,IF($D$3=$I$10,I54,J54)))))</f>
        <v>Não</v>
      </c>
      <c r="O54" s="380" t="s">
        <v>475</v>
      </c>
      <c r="P54" s="619" t="s">
        <v>39</v>
      </c>
      <c r="W54" s="380" t="s">
        <v>1042</v>
      </c>
      <c r="X54" s="609"/>
      <c r="AB54" s="380" t="s">
        <v>499</v>
      </c>
      <c r="AC54" s="609" t="s">
        <v>39</v>
      </c>
    </row>
    <row r="55" customFormat="false" ht="23.85" hidden="false" customHeight="false" outlineLevel="0" collapsed="false">
      <c r="A55" s="612" t="n">
        <v>40</v>
      </c>
      <c r="B55" s="613" t="str">
        <f aca="false">IF(L55=$H$2,"x","")</f>
        <v/>
      </c>
      <c r="C55" s="684" t="s">
        <v>1387</v>
      </c>
      <c r="D55" s="684" t="s">
        <v>1388</v>
      </c>
      <c r="E55" s="683" t="s">
        <v>39</v>
      </c>
      <c r="F55" s="683" t="s">
        <v>39</v>
      </c>
      <c r="G55" s="683" t="s">
        <v>38</v>
      </c>
      <c r="H55" s="552" t="s">
        <v>38</v>
      </c>
      <c r="I55" s="552" t="s">
        <v>38</v>
      </c>
      <c r="J55" s="552" t="s">
        <v>38</v>
      </c>
      <c r="K55" s="633" t="str">
        <f aca="false">IF(D3="Cadastro",$H$3,IF($C$2=$E$2,$H$2,$H$3))</f>
        <v>Não</v>
      </c>
      <c r="L55" s="617" t="str">
        <f aca="false">IF($D$3="Preenchimento incompleto.","",IF($D$2=$D$8,"",IF($C$2=$K$10,K55,IF($D$3=$H$10,H55,IF($D$3=$I$10,I55,J55)))))</f>
        <v>Não</v>
      </c>
      <c r="O55" s="373" t="s">
        <v>478</v>
      </c>
      <c r="P55" s="619" t="s">
        <v>39</v>
      </c>
      <c r="W55" s="373" t="s">
        <v>1045</v>
      </c>
      <c r="X55" s="609"/>
      <c r="AB55" s="373" t="s">
        <v>501</v>
      </c>
      <c r="AC55" s="609" t="s">
        <v>39</v>
      </c>
    </row>
    <row r="56" customFormat="false" ht="46.25" hidden="false" customHeight="false" outlineLevel="0" collapsed="false">
      <c r="A56" s="612"/>
      <c r="B56" s="613" t="str">
        <f aca="false">IF(L56=$H$2,"x","")</f>
        <v/>
      </c>
      <c r="C56" s="687" t="s">
        <v>1389</v>
      </c>
      <c r="D56" s="679" t="s">
        <v>1307</v>
      </c>
      <c r="E56" s="677" t="s">
        <v>39</v>
      </c>
      <c r="F56" s="677" t="s">
        <v>39</v>
      </c>
      <c r="G56" s="677" t="s">
        <v>39</v>
      </c>
      <c r="H56" s="614" t="str">
        <f aca="false">IF(AND('TELA 4'!H53="x",$Q$8="Sim"),$H$2,$H$3)</f>
        <v>Não</v>
      </c>
      <c r="I56" s="614" t="str">
        <f aca="false">IF($Q$8="Sim",$H$2,$H$3)</f>
        <v>Não</v>
      </c>
      <c r="J56" s="614" t="str">
        <f aca="false">IF($Q$8="Sim",$H$2,$H$3)</f>
        <v>Não</v>
      </c>
      <c r="K56" s="614" t="str">
        <f aca="false">IF($Q$8="Sim",$H$2,$H$3)</f>
        <v>Não</v>
      </c>
      <c r="L56" s="617" t="str">
        <f aca="false">IF($D$3="Preenchimento incompleto.","",IF($D$2=$D$8,"",IF($C$2=$K$10,K56,IF($D$3=$H$10,H56,IF($D$3=$I$10,I56,J56)))))</f>
        <v>Não</v>
      </c>
      <c r="O56" s="373"/>
      <c r="P56" s="619"/>
      <c r="W56" s="380" t="s">
        <v>1049</v>
      </c>
      <c r="X56" s="609"/>
      <c r="AB56" s="380" t="s">
        <v>504</v>
      </c>
      <c r="AC56" s="609" t="s">
        <v>39</v>
      </c>
    </row>
    <row r="57" customFormat="false" ht="23.85" hidden="false" customHeight="false" outlineLevel="0" collapsed="false">
      <c r="A57" s="612" t="n">
        <v>41</v>
      </c>
      <c r="B57" s="613" t="str">
        <f aca="false">IF(L57=$H$2,"x","")</f>
        <v/>
      </c>
      <c r="C57" s="688" t="s">
        <v>1390</v>
      </c>
      <c r="D57" s="688" t="s">
        <v>1391</v>
      </c>
      <c r="E57" s="688"/>
      <c r="F57" s="688"/>
      <c r="G57" s="688"/>
      <c r="H57" s="688" t="s">
        <v>38</v>
      </c>
      <c r="I57" s="689" t="str">
        <f aca="false">IF($AY$8="Sim",$H$2,$H$3)</f>
        <v>Não</v>
      </c>
      <c r="J57" s="688" t="s">
        <v>38</v>
      </c>
      <c r="K57" s="688" t="s">
        <v>38</v>
      </c>
      <c r="L57" s="617" t="str">
        <f aca="false">IF($D$3="Preenchimento incompleto.","",IF($D$2=$D$8,"",IF($C$2=$K$10,K57,IF($D$3=$H$10,H57,IF($D$3=$I$10,I57,J57)))))</f>
        <v>Não</v>
      </c>
      <c r="O57" s="380" t="s">
        <v>481</v>
      </c>
      <c r="P57" s="619" t="s">
        <v>39</v>
      </c>
      <c r="W57" s="373" t="s">
        <v>1059</v>
      </c>
      <c r="X57" s="609"/>
      <c r="AB57" s="373" t="s">
        <v>506</v>
      </c>
      <c r="AC57" s="609" t="s">
        <v>39</v>
      </c>
    </row>
    <row r="58" customFormat="false" ht="57.45" hidden="false" customHeight="false" outlineLevel="0" collapsed="false">
      <c r="A58" s="612" t="n">
        <v>42</v>
      </c>
      <c r="B58" s="613" t="str">
        <f aca="false">IF(L58=$H$2,"x","")</f>
        <v/>
      </c>
      <c r="C58" s="690" t="s">
        <v>1392</v>
      </c>
      <c r="D58" s="690" t="s">
        <v>1391</v>
      </c>
      <c r="E58" s="690"/>
      <c r="F58" s="690"/>
      <c r="G58" s="690"/>
      <c r="H58" s="690" t="s">
        <v>38</v>
      </c>
      <c r="I58" s="691" t="str">
        <f aca="false">IF('TELA 3'!$F$47="x",$H$2,$H$3)</f>
        <v>Não</v>
      </c>
      <c r="J58" s="690" t="s">
        <v>38</v>
      </c>
      <c r="K58" s="690" t="s">
        <v>38</v>
      </c>
      <c r="L58" s="617" t="str">
        <f aca="false">IF($D$3="Preenchimento incompleto.","",IF($D$2=$D$8,"",IF($C$2=$K$10,K58,IF($D$3=$H$10,H58,IF($D$3=$I$10,I58,J58)))))</f>
        <v>Não</v>
      </c>
      <c r="O58" s="373" t="s">
        <v>483</v>
      </c>
      <c r="P58" s="619" t="s">
        <v>39</v>
      </c>
      <c r="W58" s="380" t="s">
        <v>1063</v>
      </c>
      <c r="X58" s="609"/>
      <c r="AB58" s="380" t="s">
        <v>509</v>
      </c>
      <c r="AC58" s="609" t="s">
        <v>39</v>
      </c>
    </row>
    <row r="59" customFormat="false" ht="15" hidden="false" customHeight="false" outlineLevel="0" collapsed="false">
      <c r="A59" s="612" t="n">
        <v>43</v>
      </c>
      <c r="B59" s="613" t="str">
        <f aca="false">IF(L56=$H$2,"x","")</f>
        <v/>
      </c>
      <c r="O59" s="380" t="s">
        <v>486</v>
      </c>
      <c r="P59" s="619" t="s">
        <v>39</v>
      </c>
      <c r="W59" s="380" t="s">
        <v>1069</v>
      </c>
      <c r="X59" s="609" t="s">
        <v>39</v>
      </c>
      <c r="AB59" s="373" t="s">
        <v>512</v>
      </c>
      <c r="AC59" s="609" t="s">
        <v>39</v>
      </c>
    </row>
    <row r="60" customFormat="false" ht="66.75" hidden="false" customHeight="true" outlineLevel="0" collapsed="false">
      <c r="A60" s="612"/>
      <c r="B60" s="613" t="str">
        <f aca="false">IF(L60=$H$2,"x","")</f>
        <v/>
      </c>
      <c r="C60" s="692"/>
      <c r="D60" s="637"/>
      <c r="E60" s="616"/>
      <c r="F60" s="616"/>
      <c r="G60" s="616"/>
      <c r="H60" s="552"/>
      <c r="I60" s="552"/>
      <c r="J60" s="552"/>
      <c r="K60" s="552"/>
      <c r="L60" s="556"/>
      <c r="O60" s="373" t="s">
        <v>488</v>
      </c>
      <c r="P60" s="619" t="s">
        <v>39</v>
      </c>
      <c r="AB60" s="380" t="s">
        <v>515</v>
      </c>
      <c r="AC60" s="609" t="s">
        <v>39</v>
      </c>
    </row>
    <row r="61" customFormat="false" ht="23.85" hidden="false" customHeight="false" outlineLevel="0" collapsed="false">
      <c r="A61" s="612" t="n">
        <v>45</v>
      </c>
      <c r="B61" s="693"/>
      <c r="L61" s="559"/>
      <c r="O61" s="380" t="s">
        <v>490</v>
      </c>
      <c r="P61" s="619" t="s">
        <v>39</v>
      </c>
      <c r="V61" s="598" t="s">
        <v>1393</v>
      </c>
      <c r="W61" s="598" t="e">
        <f aca="false">VLOOKUP(W59,W62:X66,2,FALSE())</f>
        <v>#N/A</v>
      </c>
      <c r="X61" s="598"/>
      <c r="Y61" s="598" t="n">
        <f aca="false">COUNTIFS(Y62:Y66,"Sim")</f>
        <v>0</v>
      </c>
      <c r="AB61" s="373" t="s">
        <v>518</v>
      </c>
      <c r="AC61" s="609" t="s">
        <v>39</v>
      </c>
    </row>
    <row r="62" customFormat="false" ht="15" hidden="false" customHeight="false" outlineLevel="0" collapsed="false">
      <c r="B62" s="693"/>
      <c r="C62" s="694"/>
      <c r="D62" s="694"/>
      <c r="E62" s="694"/>
      <c r="F62" s="694"/>
      <c r="G62" s="694"/>
      <c r="L62" s="559"/>
      <c r="O62" s="373" t="s">
        <v>492</v>
      </c>
      <c r="P62" s="619" t="s">
        <v>39</v>
      </c>
      <c r="V62" s="598"/>
      <c r="W62" s="598" t="n">
        <f aca="false">N2</f>
        <v>0</v>
      </c>
      <c r="X62" s="598" t="str">
        <f aca="false">IF('TELA 3'!B8=W59,H2,H3)</f>
        <v>Não</v>
      </c>
      <c r="Y62" s="598" t="str">
        <f aca="false">IF(AND(X62=H2,'TELA 3'!X8&gt;1000),H2,H3)</f>
        <v>Não</v>
      </c>
      <c r="AB62" s="380" t="s">
        <v>520</v>
      </c>
      <c r="AC62" s="609" t="s">
        <v>39</v>
      </c>
    </row>
    <row r="63" customFormat="false" ht="15" hidden="false" customHeight="false" outlineLevel="0" collapsed="false">
      <c r="B63" s="693"/>
      <c r="C63" s="552"/>
      <c r="D63" s="694"/>
      <c r="E63" s="694"/>
      <c r="F63" s="694"/>
      <c r="G63" s="694"/>
      <c r="L63" s="559"/>
      <c r="O63" s="380" t="s">
        <v>495</v>
      </c>
      <c r="P63" s="619" t="s">
        <v>39</v>
      </c>
      <c r="V63" s="598"/>
      <c r="W63" s="598" t="n">
        <f aca="false">N3</f>
        <v>0</v>
      </c>
      <c r="X63" s="598" t="str">
        <f aca="false">IF('TELA 3'!B10=W59,H2,H3)</f>
        <v>Não</v>
      </c>
      <c r="Y63" s="598" t="str">
        <f aca="false">IF(AND(X63=H2,'TELA 3'!X10&gt;1000),H2,H3)</f>
        <v>Não</v>
      </c>
      <c r="AB63" s="373" t="s">
        <v>523</v>
      </c>
      <c r="AC63" s="609" t="s">
        <v>39</v>
      </c>
    </row>
    <row r="64" customFormat="false" ht="15" hidden="false" customHeight="false" outlineLevel="0" collapsed="false">
      <c r="B64" s="693"/>
      <c r="D64" s="694"/>
      <c r="E64" s="694"/>
      <c r="F64" s="694"/>
      <c r="G64" s="694"/>
      <c r="L64" s="559"/>
      <c r="O64" s="373" t="s">
        <v>497</v>
      </c>
      <c r="P64" s="619" t="s">
        <v>39</v>
      </c>
      <c r="V64" s="598"/>
      <c r="W64" s="598" t="n">
        <f aca="false">N4</f>
        <v>0</v>
      </c>
      <c r="X64" s="598" t="str">
        <f aca="false">IF('TELA 3'!B12=W59,H2,H3)</f>
        <v>Não</v>
      </c>
      <c r="Y64" s="598" t="str">
        <f aca="false">IF(AND(X64=H2,'TELA 3'!X12&gt;1000),H2,H3)</f>
        <v>Não</v>
      </c>
      <c r="AB64" s="380" t="s">
        <v>525</v>
      </c>
      <c r="AC64" s="609" t="s">
        <v>39</v>
      </c>
    </row>
    <row r="65" customFormat="false" ht="15" hidden="false" customHeight="false" outlineLevel="0" collapsed="false">
      <c r="B65" s="693"/>
      <c r="C65" s="657"/>
      <c r="D65" s="694"/>
      <c r="E65" s="694"/>
      <c r="F65" s="694"/>
      <c r="G65" s="694"/>
      <c r="L65" s="559"/>
      <c r="O65" s="380" t="s">
        <v>499</v>
      </c>
      <c r="P65" s="619" t="s">
        <v>39</v>
      </c>
      <c r="V65" s="598"/>
      <c r="W65" s="598" t="n">
        <f aca="false">N5</f>
        <v>0</v>
      </c>
      <c r="X65" s="598" t="str">
        <f aca="false">IF('TELA 3'!B14=W59,H2,H3)</f>
        <v>Não</v>
      </c>
      <c r="Y65" s="598" t="str">
        <f aca="false">IF(AND(X65=H2,'TELA 3'!X14&gt;1000),H2,H3)</f>
        <v>Não</v>
      </c>
      <c r="AB65" s="380" t="s">
        <v>532</v>
      </c>
      <c r="AC65" s="609" t="s">
        <v>39</v>
      </c>
    </row>
    <row r="66" customFormat="false" ht="15" hidden="false" customHeight="false" outlineLevel="0" collapsed="false">
      <c r="B66" s="693"/>
      <c r="C66" s="694"/>
      <c r="D66" s="694"/>
      <c r="E66" s="694"/>
      <c r="F66" s="694"/>
      <c r="G66" s="694"/>
      <c r="L66" s="559"/>
      <c r="O66" s="373" t="s">
        <v>501</v>
      </c>
      <c r="P66" s="619" t="s">
        <v>39</v>
      </c>
      <c r="V66" s="598"/>
      <c r="W66" s="598" t="n">
        <f aca="false">N6</f>
        <v>0</v>
      </c>
      <c r="X66" s="598" t="str">
        <f aca="false">IF('TELA 3'!B16=W59,H2,H3)</f>
        <v>Não</v>
      </c>
      <c r="Y66" s="598" t="str">
        <f aca="false">IF(AND(X66=H2,'TELA 3'!X16&gt;1000),H2,H3)</f>
        <v>Não</v>
      </c>
      <c r="AB66" s="373" t="s">
        <v>537</v>
      </c>
      <c r="AC66" s="609" t="s">
        <v>39</v>
      </c>
    </row>
    <row r="67" customFormat="false" ht="23.85" hidden="false" customHeight="false" outlineLevel="0" collapsed="false">
      <c r="B67" s="693"/>
      <c r="C67" s="695" t="s">
        <v>1394</v>
      </c>
      <c r="D67" s="615" t="s">
        <v>1321</v>
      </c>
      <c r="E67" s="616" t="s">
        <v>39</v>
      </c>
      <c r="F67" s="616" t="s">
        <v>39</v>
      </c>
      <c r="G67" s="616" t="s">
        <v>39</v>
      </c>
      <c r="H67" s="614" t="str">
        <f aca="false">IF($S$8="Sim",$H$2,$H$3)</f>
        <v>Não</v>
      </c>
      <c r="I67" s="614" t="str">
        <f aca="false">IF($S$8="Sim",$H$2,$H$3)</f>
        <v>Não</v>
      </c>
      <c r="J67" s="614" t="str">
        <f aca="false">IF($S$8="Sim",$H$2,$H$3)</f>
        <v>Não</v>
      </c>
      <c r="K67" s="614" t="str">
        <f aca="false">IF($S$8="Sim",$H$2,$H$3)</f>
        <v>Não</v>
      </c>
      <c r="L67" s="617" t="str">
        <f aca="false">IF($D$3="Preenchimento incompleto.","",IF($C$2=$K$10,K67,IF($D$3=$H$10,H67,IF($D$3=$I$10,I67,J67))))</f>
        <v>Não</v>
      </c>
      <c r="O67" s="380" t="s">
        <v>504</v>
      </c>
      <c r="P67" s="619" t="s">
        <v>39</v>
      </c>
      <c r="AB67" s="380" t="s">
        <v>541</v>
      </c>
      <c r="AC67" s="609" t="s">
        <v>39</v>
      </c>
    </row>
    <row r="68" customFormat="false" ht="15" hidden="false" customHeight="false" outlineLevel="0" collapsed="false">
      <c r="B68" s="693"/>
      <c r="C68" s="694"/>
      <c r="D68" s="694"/>
      <c r="E68" s="694"/>
      <c r="F68" s="694"/>
      <c r="G68" s="694"/>
      <c r="L68" s="559"/>
      <c r="O68" s="373" t="s">
        <v>506</v>
      </c>
      <c r="P68" s="619" t="s">
        <v>39</v>
      </c>
      <c r="AB68" s="380" t="s">
        <v>549</v>
      </c>
      <c r="AC68" s="609" t="s">
        <v>39</v>
      </c>
    </row>
    <row r="69" customFormat="false" ht="15" hidden="false" customHeight="false" outlineLevel="0" collapsed="false">
      <c r="B69" s="693"/>
      <c r="C69" s="694"/>
      <c r="D69" s="694"/>
      <c r="E69" s="694"/>
      <c r="F69" s="694"/>
      <c r="G69" s="694"/>
      <c r="L69" s="559"/>
      <c r="O69" s="380" t="s">
        <v>509</v>
      </c>
      <c r="P69" s="619" t="s">
        <v>39</v>
      </c>
      <c r="AB69" s="373" t="s">
        <v>552</v>
      </c>
      <c r="AC69" s="609" t="s">
        <v>39</v>
      </c>
    </row>
    <row r="70" customFormat="false" ht="15" hidden="false" customHeight="false" outlineLevel="0" collapsed="false">
      <c r="B70" s="693"/>
      <c r="C70" s="694"/>
      <c r="D70" s="694"/>
      <c r="E70" s="694"/>
      <c r="F70" s="694"/>
      <c r="G70" s="694"/>
      <c r="L70" s="559"/>
      <c r="O70" s="373" t="s">
        <v>512</v>
      </c>
      <c r="P70" s="619" t="s">
        <v>39</v>
      </c>
      <c r="AB70" s="380" t="s">
        <v>555</v>
      </c>
      <c r="AC70" s="609" t="s">
        <v>39</v>
      </c>
    </row>
    <row r="71" customFormat="false" ht="15" hidden="false" customHeight="false" outlineLevel="0" collapsed="false">
      <c r="O71" s="380" t="s">
        <v>515</v>
      </c>
      <c r="P71" s="619" t="s">
        <v>39</v>
      </c>
      <c r="AB71" s="373" t="s">
        <v>558</v>
      </c>
      <c r="AC71" s="609" t="s">
        <v>39</v>
      </c>
    </row>
    <row r="72" customFormat="false" ht="15" hidden="false" customHeight="false" outlineLevel="0" collapsed="false">
      <c r="O72" s="373" t="s">
        <v>518</v>
      </c>
      <c r="P72" s="619" t="s">
        <v>39</v>
      </c>
      <c r="AB72" s="380" t="s">
        <v>560</v>
      </c>
      <c r="AC72" s="609" t="s">
        <v>39</v>
      </c>
    </row>
    <row r="73" customFormat="false" ht="15" hidden="false" customHeight="false" outlineLevel="0" collapsed="false">
      <c r="O73" s="380" t="s">
        <v>520</v>
      </c>
      <c r="P73" s="619" t="s">
        <v>39</v>
      </c>
      <c r="AB73" s="373" t="s">
        <v>562</v>
      </c>
      <c r="AC73" s="609" t="s">
        <v>39</v>
      </c>
    </row>
    <row r="74" customFormat="false" ht="15" hidden="false" customHeight="false" outlineLevel="0" collapsed="false">
      <c r="O74" s="373" t="s">
        <v>523</v>
      </c>
      <c r="P74" s="619" t="s">
        <v>39</v>
      </c>
      <c r="AB74" s="380" t="s">
        <v>565</v>
      </c>
      <c r="AC74" s="609" t="s">
        <v>39</v>
      </c>
    </row>
    <row r="75" customFormat="false" ht="15" hidden="false" customHeight="false" outlineLevel="0" collapsed="false">
      <c r="C75" s="694"/>
      <c r="D75" s="694"/>
      <c r="E75" s="694"/>
      <c r="F75" s="694"/>
      <c r="G75" s="694"/>
      <c r="O75" s="380" t="s">
        <v>525</v>
      </c>
      <c r="P75" s="619" t="s">
        <v>39</v>
      </c>
      <c r="AB75" s="373" t="s">
        <v>567</v>
      </c>
      <c r="AC75" s="609" t="s">
        <v>39</v>
      </c>
    </row>
    <row r="76" customFormat="false" ht="15" hidden="false" customHeight="false" outlineLevel="0" collapsed="false">
      <c r="O76" s="373" t="s">
        <v>527</v>
      </c>
      <c r="P76" s="619" t="s">
        <v>39</v>
      </c>
      <c r="AB76" s="380" t="s">
        <v>569</v>
      </c>
      <c r="AC76" s="609" t="s">
        <v>39</v>
      </c>
    </row>
    <row r="77" customFormat="false" ht="15" hidden="false" customHeight="false" outlineLevel="0" collapsed="false">
      <c r="D77" s="643"/>
      <c r="E77" s="643"/>
      <c r="F77" s="643"/>
      <c r="G77" s="643"/>
      <c r="O77" s="380" t="s">
        <v>532</v>
      </c>
      <c r="P77" s="619" t="s">
        <v>39</v>
      </c>
      <c r="AB77" s="373" t="s">
        <v>576</v>
      </c>
      <c r="AC77" s="609" t="s">
        <v>39</v>
      </c>
    </row>
    <row r="78" customFormat="false" ht="15" hidden="false" customHeight="false" outlineLevel="0" collapsed="false">
      <c r="D78" s="643"/>
      <c r="E78" s="643"/>
      <c r="F78" s="643"/>
      <c r="G78" s="643"/>
      <c r="O78" s="373" t="s">
        <v>537</v>
      </c>
      <c r="P78" s="619" t="s">
        <v>39</v>
      </c>
      <c r="AB78" s="380" t="s">
        <v>580</v>
      </c>
      <c r="AC78" s="609" t="s">
        <v>39</v>
      </c>
    </row>
    <row r="79" customFormat="false" ht="15" hidden="false" customHeight="false" outlineLevel="0" collapsed="false">
      <c r="C79" s="696"/>
      <c r="D79" s="643"/>
      <c r="E79" s="643"/>
      <c r="F79" s="643"/>
      <c r="G79" s="643"/>
      <c r="O79" s="380" t="s">
        <v>541</v>
      </c>
      <c r="P79" s="619" t="s">
        <v>39</v>
      </c>
      <c r="AB79" s="373" t="s">
        <v>584</v>
      </c>
      <c r="AC79" s="609" t="s">
        <v>39</v>
      </c>
    </row>
    <row r="80" customFormat="false" ht="15" hidden="false" customHeight="false" outlineLevel="0" collapsed="false">
      <c r="D80" s="643"/>
      <c r="E80" s="643"/>
      <c r="F80" s="643"/>
      <c r="G80" s="643"/>
      <c r="O80" s="373" t="s">
        <v>546</v>
      </c>
      <c r="P80" s="619" t="s">
        <v>39</v>
      </c>
      <c r="AB80" s="380" t="s">
        <v>587</v>
      </c>
      <c r="AC80" s="609" t="s">
        <v>39</v>
      </c>
    </row>
    <row r="81" customFormat="false" ht="15" hidden="false" customHeight="false" outlineLevel="0" collapsed="false">
      <c r="C81" s="694"/>
      <c r="D81" s="694"/>
      <c r="E81" s="694"/>
      <c r="F81" s="694"/>
      <c r="G81" s="694"/>
      <c r="O81" s="380" t="s">
        <v>549</v>
      </c>
      <c r="P81" s="619" t="s">
        <v>39</v>
      </c>
      <c r="AB81" s="373" t="s">
        <v>591</v>
      </c>
      <c r="AC81" s="609" t="s">
        <v>39</v>
      </c>
    </row>
    <row r="82" customFormat="false" ht="15" hidden="false" customHeight="false" outlineLevel="0" collapsed="false">
      <c r="O82" s="373" t="s">
        <v>552</v>
      </c>
      <c r="P82" s="619" t="s">
        <v>39</v>
      </c>
      <c r="AB82" s="380" t="s">
        <v>594</v>
      </c>
      <c r="AC82" s="609" t="s">
        <v>39</v>
      </c>
    </row>
    <row r="83" customFormat="false" ht="15" hidden="false" customHeight="false" outlineLevel="0" collapsed="false">
      <c r="O83" s="380" t="s">
        <v>555</v>
      </c>
      <c r="P83" s="619" t="s">
        <v>39</v>
      </c>
      <c r="AB83" s="380" t="s">
        <v>600</v>
      </c>
      <c r="AC83" s="609" t="s">
        <v>39</v>
      </c>
    </row>
    <row r="84" customFormat="false" ht="15" hidden="false" customHeight="false" outlineLevel="0" collapsed="false">
      <c r="O84" s="373" t="s">
        <v>558</v>
      </c>
      <c r="P84" s="619" t="s">
        <v>39</v>
      </c>
      <c r="AB84" s="373" t="s">
        <v>602</v>
      </c>
      <c r="AC84" s="609" t="s">
        <v>39</v>
      </c>
    </row>
    <row r="85" customFormat="false" ht="15" hidden="false" customHeight="false" outlineLevel="0" collapsed="false">
      <c r="O85" s="380" t="s">
        <v>560</v>
      </c>
      <c r="P85" s="619" t="s">
        <v>39</v>
      </c>
      <c r="AB85" s="380" t="s">
        <v>605</v>
      </c>
      <c r="AC85" s="609" t="s">
        <v>39</v>
      </c>
    </row>
    <row r="86" customFormat="false" ht="15" hidden="false" customHeight="false" outlineLevel="0" collapsed="false">
      <c r="O86" s="373" t="s">
        <v>562</v>
      </c>
      <c r="P86" s="619" t="s">
        <v>39</v>
      </c>
      <c r="AB86" s="373" t="s">
        <v>608</v>
      </c>
      <c r="AC86" s="609" t="s">
        <v>39</v>
      </c>
    </row>
    <row r="87" customFormat="false" ht="15" hidden="false" customHeight="false" outlineLevel="0" collapsed="false">
      <c r="O87" s="380" t="s">
        <v>565</v>
      </c>
      <c r="P87" s="619" t="s">
        <v>39</v>
      </c>
      <c r="AB87" s="380" t="s">
        <v>610</v>
      </c>
      <c r="AC87" s="609" t="s">
        <v>39</v>
      </c>
    </row>
    <row r="88" customFormat="false" ht="15" hidden="false" customHeight="false" outlineLevel="0" collapsed="false">
      <c r="O88" s="373" t="s">
        <v>567</v>
      </c>
      <c r="P88" s="619" t="s">
        <v>39</v>
      </c>
      <c r="AB88" s="373" t="s">
        <v>612</v>
      </c>
      <c r="AC88" s="609" t="s">
        <v>39</v>
      </c>
    </row>
    <row r="89" customFormat="false" ht="15" hidden="false" customHeight="false" outlineLevel="0" collapsed="false">
      <c r="O89" s="380" t="s">
        <v>569</v>
      </c>
      <c r="P89" s="619" t="s">
        <v>39</v>
      </c>
      <c r="AB89" s="380" t="s">
        <v>614</v>
      </c>
      <c r="AC89" s="609" t="s">
        <v>39</v>
      </c>
    </row>
    <row r="90" customFormat="false" ht="15" hidden="false" customHeight="false" outlineLevel="0" collapsed="false">
      <c r="O90" s="373" t="s">
        <v>576</v>
      </c>
      <c r="P90" s="619" t="s">
        <v>39</v>
      </c>
      <c r="AB90" s="373" t="s">
        <v>616</v>
      </c>
      <c r="AC90" s="609" t="s">
        <v>39</v>
      </c>
    </row>
    <row r="91" customFormat="false" ht="15" hidden="false" customHeight="false" outlineLevel="0" collapsed="false">
      <c r="O91" s="380" t="s">
        <v>580</v>
      </c>
      <c r="P91" s="619" t="s">
        <v>39</v>
      </c>
      <c r="AB91" s="380" t="s">
        <v>619</v>
      </c>
      <c r="AC91" s="609" t="s">
        <v>39</v>
      </c>
    </row>
    <row r="92" customFormat="false" ht="15" hidden="false" customHeight="false" outlineLevel="0" collapsed="false">
      <c r="O92" s="373" t="s">
        <v>584</v>
      </c>
      <c r="P92" s="619" t="s">
        <v>39</v>
      </c>
      <c r="AB92" s="373" t="s">
        <v>622</v>
      </c>
      <c r="AC92" s="609" t="s">
        <v>39</v>
      </c>
    </row>
    <row r="93" customFormat="false" ht="15" hidden="false" customHeight="false" outlineLevel="0" collapsed="false">
      <c r="O93" s="380" t="s">
        <v>587</v>
      </c>
      <c r="P93" s="619" t="s">
        <v>39</v>
      </c>
      <c r="AB93" s="380" t="s">
        <v>625</v>
      </c>
      <c r="AC93" s="609" t="s">
        <v>39</v>
      </c>
    </row>
    <row r="94" customFormat="false" ht="15" hidden="false" customHeight="false" outlineLevel="0" collapsed="false">
      <c r="O94" s="373" t="s">
        <v>591</v>
      </c>
      <c r="P94" s="619" t="s">
        <v>39</v>
      </c>
      <c r="AB94" s="373" t="s">
        <v>628</v>
      </c>
      <c r="AC94" s="609" t="s">
        <v>39</v>
      </c>
    </row>
    <row r="95" customFormat="false" ht="15" hidden="false" customHeight="false" outlineLevel="0" collapsed="false">
      <c r="O95" s="380" t="s">
        <v>594</v>
      </c>
      <c r="P95" s="619" t="s">
        <v>39</v>
      </c>
      <c r="AB95" s="380" t="s">
        <v>631</v>
      </c>
      <c r="AC95" s="609" t="s">
        <v>39</v>
      </c>
    </row>
    <row r="96" customFormat="false" ht="15" hidden="false" customHeight="false" outlineLevel="0" collapsed="false">
      <c r="O96" s="373" t="s">
        <v>597</v>
      </c>
      <c r="P96" s="619" t="s">
        <v>39</v>
      </c>
      <c r="AB96" s="373" t="s">
        <v>633</v>
      </c>
      <c r="AC96" s="609" t="s">
        <v>39</v>
      </c>
    </row>
    <row r="97" customFormat="false" ht="15" hidden="false" customHeight="false" outlineLevel="0" collapsed="false">
      <c r="O97" s="380" t="s">
        <v>600</v>
      </c>
      <c r="P97" s="619" t="s">
        <v>39</v>
      </c>
      <c r="AB97" s="380" t="s">
        <v>636</v>
      </c>
      <c r="AC97" s="609" t="s">
        <v>39</v>
      </c>
    </row>
    <row r="98" customFormat="false" ht="15" hidden="false" customHeight="false" outlineLevel="0" collapsed="false">
      <c r="O98" s="373" t="s">
        <v>602</v>
      </c>
      <c r="P98" s="619" t="s">
        <v>39</v>
      </c>
      <c r="AB98" s="373" t="s">
        <v>638</v>
      </c>
      <c r="AC98" s="609" t="s">
        <v>39</v>
      </c>
    </row>
    <row r="99" customFormat="false" ht="15" hidden="false" customHeight="false" outlineLevel="0" collapsed="false">
      <c r="O99" s="380" t="s">
        <v>605</v>
      </c>
      <c r="P99" s="619" t="s">
        <v>39</v>
      </c>
      <c r="AB99" s="380" t="s">
        <v>640</v>
      </c>
      <c r="AC99" s="609" t="s">
        <v>39</v>
      </c>
    </row>
    <row r="100" customFormat="false" ht="15" hidden="false" customHeight="false" outlineLevel="0" collapsed="false">
      <c r="O100" s="373" t="s">
        <v>608</v>
      </c>
      <c r="P100" s="619" t="s">
        <v>39</v>
      </c>
      <c r="AB100" s="373" t="s">
        <v>643</v>
      </c>
      <c r="AC100" s="609" t="s">
        <v>39</v>
      </c>
    </row>
    <row r="101" customFormat="false" ht="15" hidden="false" customHeight="false" outlineLevel="0" collapsed="false">
      <c r="O101" s="380" t="s">
        <v>610</v>
      </c>
      <c r="P101" s="619" t="s">
        <v>39</v>
      </c>
      <c r="AB101" s="380" t="s">
        <v>645</v>
      </c>
      <c r="AC101" s="609" t="s">
        <v>39</v>
      </c>
    </row>
    <row r="102" customFormat="false" ht="15" hidden="false" customHeight="false" outlineLevel="0" collapsed="false">
      <c r="O102" s="373" t="s">
        <v>612</v>
      </c>
      <c r="P102" s="619" t="s">
        <v>39</v>
      </c>
      <c r="AB102" s="373" t="s">
        <v>648</v>
      </c>
      <c r="AC102" s="609" t="s">
        <v>39</v>
      </c>
    </row>
    <row r="103" customFormat="false" ht="15" hidden="false" customHeight="false" outlineLevel="0" collapsed="false">
      <c r="O103" s="380" t="s">
        <v>614</v>
      </c>
      <c r="P103" s="619" t="s">
        <v>39</v>
      </c>
      <c r="AB103" s="380" t="s">
        <v>651</v>
      </c>
      <c r="AC103" s="609" t="s">
        <v>39</v>
      </c>
    </row>
    <row r="104" customFormat="false" ht="15" hidden="false" customHeight="false" outlineLevel="0" collapsed="false">
      <c r="O104" s="373" t="s">
        <v>616</v>
      </c>
      <c r="P104" s="619" t="s">
        <v>39</v>
      </c>
      <c r="AB104" s="380" t="s">
        <v>657</v>
      </c>
      <c r="AC104" s="609" t="s">
        <v>39</v>
      </c>
    </row>
    <row r="105" customFormat="false" ht="15" hidden="false" customHeight="false" outlineLevel="0" collapsed="false">
      <c r="O105" s="380" t="s">
        <v>619</v>
      </c>
      <c r="P105" s="619" t="s">
        <v>39</v>
      </c>
      <c r="AB105" s="373" t="s">
        <v>660</v>
      </c>
      <c r="AC105" s="609" t="s">
        <v>39</v>
      </c>
    </row>
    <row r="106" customFormat="false" ht="15" hidden="false" customHeight="false" outlineLevel="0" collapsed="false">
      <c r="O106" s="373" t="s">
        <v>622</v>
      </c>
      <c r="P106" s="619" t="s">
        <v>39</v>
      </c>
      <c r="AB106" s="380" t="s">
        <v>665</v>
      </c>
      <c r="AC106" s="609" t="s">
        <v>39</v>
      </c>
    </row>
    <row r="107" customFormat="false" ht="15" hidden="false" customHeight="false" outlineLevel="0" collapsed="false">
      <c r="O107" s="380" t="s">
        <v>625</v>
      </c>
      <c r="P107" s="619" t="s">
        <v>39</v>
      </c>
      <c r="AB107" s="373" t="s">
        <v>670</v>
      </c>
      <c r="AC107" s="609" t="s">
        <v>39</v>
      </c>
    </row>
    <row r="108" customFormat="false" ht="15" hidden="false" customHeight="false" outlineLevel="0" collapsed="false">
      <c r="O108" s="373" t="s">
        <v>628</v>
      </c>
      <c r="P108" s="619" t="s">
        <v>39</v>
      </c>
      <c r="AB108" s="380" t="s">
        <v>673</v>
      </c>
      <c r="AC108" s="609" t="s">
        <v>39</v>
      </c>
    </row>
    <row r="109" customFormat="false" ht="15" hidden="false" customHeight="false" outlineLevel="0" collapsed="false">
      <c r="O109" s="380" t="s">
        <v>631</v>
      </c>
      <c r="P109" s="619" t="s">
        <v>39</v>
      </c>
      <c r="AB109" s="380" t="s">
        <v>681</v>
      </c>
      <c r="AC109" s="609" t="s">
        <v>39</v>
      </c>
    </row>
    <row r="110" customFormat="false" ht="15" hidden="false" customHeight="false" outlineLevel="0" collapsed="false">
      <c r="O110" s="373" t="s">
        <v>633</v>
      </c>
      <c r="P110" s="619" t="s">
        <v>39</v>
      </c>
      <c r="AB110" s="380" t="s">
        <v>695</v>
      </c>
      <c r="AC110" s="609" t="s">
        <v>39</v>
      </c>
    </row>
    <row r="111" customFormat="false" ht="15" hidden="false" customHeight="false" outlineLevel="0" collapsed="false">
      <c r="O111" s="380" t="s">
        <v>636</v>
      </c>
      <c r="P111" s="619" t="s">
        <v>39</v>
      </c>
      <c r="AB111" s="373" t="s">
        <v>699</v>
      </c>
      <c r="AC111" s="609" t="s">
        <v>39</v>
      </c>
    </row>
    <row r="112" customFormat="false" ht="15" hidden="false" customHeight="false" outlineLevel="0" collapsed="false">
      <c r="O112" s="373" t="s">
        <v>638</v>
      </c>
      <c r="P112" s="619" t="s">
        <v>39</v>
      </c>
      <c r="AB112" s="373" t="s">
        <v>707</v>
      </c>
      <c r="AC112" s="609" t="s">
        <v>39</v>
      </c>
    </row>
    <row r="113" customFormat="false" ht="15" hidden="false" customHeight="false" outlineLevel="0" collapsed="false">
      <c r="O113" s="380" t="s">
        <v>640</v>
      </c>
      <c r="P113" s="619" t="s">
        <v>39</v>
      </c>
      <c r="AB113" s="373" t="s">
        <v>714</v>
      </c>
      <c r="AC113" s="609" t="s">
        <v>39</v>
      </c>
    </row>
    <row r="114" customFormat="false" ht="15" hidden="false" customHeight="false" outlineLevel="0" collapsed="false">
      <c r="O114" s="373" t="s">
        <v>643</v>
      </c>
      <c r="P114" s="619" t="s">
        <v>39</v>
      </c>
      <c r="AB114" s="373" t="s">
        <v>721</v>
      </c>
      <c r="AC114" s="609" t="s">
        <v>39</v>
      </c>
    </row>
    <row r="115" customFormat="false" ht="15" hidden="false" customHeight="false" outlineLevel="0" collapsed="false">
      <c r="O115" s="380" t="s">
        <v>645</v>
      </c>
      <c r="P115" s="619" t="s">
        <v>39</v>
      </c>
      <c r="AB115" s="380" t="s">
        <v>724</v>
      </c>
      <c r="AC115" s="609" t="s">
        <v>39</v>
      </c>
    </row>
    <row r="116" customFormat="false" ht="15" hidden="false" customHeight="false" outlineLevel="0" collapsed="false">
      <c r="O116" s="373" t="s">
        <v>648</v>
      </c>
      <c r="P116" s="619" t="s">
        <v>39</v>
      </c>
      <c r="AB116" s="373" t="s">
        <v>727</v>
      </c>
      <c r="AC116" s="609" t="s">
        <v>39</v>
      </c>
    </row>
    <row r="117" customFormat="false" ht="15" hidden="false" customHeight="false" outlineLevel="0" collapsed="false">
      <c r="O117" s="380" t="s">
        <v>651</v>
      </c>
      <c r="P117" s="619" t="s">
        <v>39</v>
      </c>
      <c r="AB117" s="380" t="s">
        <v>729</v>
      </c>
      <c r="AC117" s="609" t="s">
        <v>39</v>
      </c>
    </row>
    <row r="118" customFormat="false" ht="15" hidden="false" customHeight="false" outlineLevel="0" collapsed="false">
      <c r="O118" s="373" t="s">
        <v>654</v>
      </c>
      <c r="P118" s="619" t="s">
        <v>39</v>
      </c>
      <c r="AB118" s="373" t="s">
        <v>732</v>
      </c>
      <c r="AC118" s="609" t="s">
        <v>39</v>
      </c>
    </row>
    <row r="119" customFormat="false" ht="15" hidden="false" customHeight="false" outlineLevel="0" collapsed="false">
      <c r="O119" s="380" t="s">
        <v>657</v>
      </c>
      <c r="P119" s="619" t="s">
        <v>39</v>
      </c>
      <c r="AB119" s="373" t="s">
        <v>738</v>
      </c>
      <c r="AC119" s="609" t="s">
        <v>39</v>
      </c>
    </row>
    <row r="120" customFormat="false" ht="15" hidden="false" customHeight="false" outlineLevel="0" collapsed="false">
      <c r="O120" s="373" t="s">
        <v>660</v>
      </c>
      <c r="P120" s="619" t="s">
        <v>39</v>
      </c>
      <c r="AB120" s="380" t="s">
        <v>742</v>
      </c>
      <c r="AC120" s="609" t="s">
        <v>39</v>
      </c>
    </row>
    <row r="121" customFormat="false" ht="15" hidden="false" customHeight="false" outlineLevel="0" collapsed="false">
      <c r="O121" s="380" t="s">
        <v>665</v>
      </c>
      <c r="P121" s="619" t="s">
        <v>39</v>
      </c>
      <c r="AB121" s="373" t="s">
        <v>745</v>
      </c>
      <c r="AC121" s="609" t="s">
        <v>39</v>
      </c>
    </row>
    <row r="122" customFormat="false" ht="15" hidden="false" customHeight="false" outlineLevel="0" collapsed="false">
      <c r="O122" s="373" t="s">
        <v>670</v>
      </c>
      <c r="P122" s="619" t="s">
        <v>39</v>
      </c>
      <c r="AB122" s="380" t="s">
        <v>748</v>
      </c>
      <c r="AC122" s="609" t="s">
        <v>39</v>
      </c>
    </row>
    <row r="123" customFormat="false" ht="15" hidden="false" customHeight="false" outlineLevel="0" collapsed="false">
      <c r="O123" s="380" t="s">
        <v>673</v>
      </c>
      <c r="P123" s="619" t="s">
        <v>39</v>
      </c>
      <c r="AB123" s="373" t="s">
        <v>750</v>
      </c>
      <c r="AC123" s="609" t="s">
        <v>39</v>
      </c>
    </row>
    <row r="124" customFormat="false" ht="15" hidden="false" customHeight="false" outlineLevel="0" collapsed="false">
      <c r="O124" s="373" t="s">
        <v>677</v>
      </c>
      <c r="P124" s="619" t="s">
        <v>39</v>
      </c>
      <c r="AB124" s="380" t="s">
        <v>753</v>
      </c>
      <c r="AC124" s="609" t="s">
        <v>39</v>
      </c>
    </row>
    <row r="125" customFormat="false" ht="15" hidden="false" customHeight="false" outlineLevel="0" collapsed="false">
      <c r="O125" s="380" t="s">
        <v>681</v>
      </c>
      <c r="P125" s="619" t="s">
        <v>39</v>
      </c>
      <c r="AB125" s="373" t="s">
        <v>756</v>
      </c>
      <c r="AC125" s="609" t="s">
        <v>39</v>
      </c>
    </row>
    <row r="126" customFormat="false" ht="15" hidden="false" customHeight="false" outlineLevel="0" collapsed="false">
      <c r="O126" s="373" t="s">
        <v>685</v>
      </c>
      <c r="P126" s="619" t="s">
        <v>39</v>
      </c>
      <c r="AB126" s="373" t="s">
        <v>761</v>
      </c>
      <c r="AC126" s="609" t="s">
        <v>39</v>
      </c>
    </row>
    <row r="127" customFormat="false" ht="15" hidden="false" customHeight="false" outlineLevel="0" collapsed="false">
      <c r="O127" s="380" t="s">
        <v>688</v>
      </c>
      <c r="P127" s="619" t="s">
        <v>39</v>
      </c>
      <c r="AB127" s="380" t="s">
        <v>764</v>
      </c>
      <c r="AC127" s="609" t="s">
        <v>39</v>
      </c>
    </row>
    <row r="128" customFormat="false" ht="15" hidden="false" customHeight="false" outlineLevel="0" collapsed="false">
      <c r="O128" s="373" t="s">
        <v>691</v>
      </c>
      <c r="P128" s="619" t="s">
        <v>39</v>
      </c>
      <c r="AB128" s="380" t="s">
        <v>769</v>
      </c>
      <c r="AC128" s="609" t="s">
        <v>39</v>
      </c>
    </row>
    <row r="129" customFormat="false" ht="15" hidden="false" customHeight="false" outlineLevel="0" collapsed="false">
      <c r="O129" s="380" t="s">
        <v>695</v>
      </c>
      <c r="P129" s="619" t="s">
        <v>39</v>
      </c>
      <c r="AB129" s="373" t="s">
        <v>773</v>
      </c>
      <c r="AC129" s="609" t="s">
        <v>39</v>
      </c>
    </row>
    <row r="130" customFormat="false" ht="15" hidden="false" customHeight="false" outlineLevel="0" collapsed="false">
      <c r="O130" s="373" t="s">
        <v>699</v>
      </c>
      <c r="P130" s="619" t="s">
        <v>39</v>
      </c>
      <c r="AB130" s="380" t="s">
        <v>776</v>
      </c>
      <c r="AC130" s="609" t="s">
        <v>39</v>
      </c>
    </row>
    <row r="131" customFormat="false" ht="15" hidden="false" customHeight="false" outlineLevel="0" collapsed="false">
      <c r="O131" s="380" t="s">
        <v>703</v>
      </c>
      <c r="P131" s="619" t="s">
        <v>39</v>
      </c>
      <c r="AB131" s="373" t="s">
        <v>779</v>
      </c>
      <c r="AC131" s="609" t="s">
        <v>39</v>
      </c>
    </row>
    <row r="132" customFormat="false" ht="15" hidden="false" customHeight="false" outlineLevel="0" collapsed="false">
      <c r="O132" s="373" t="s">
        <v>707</v>
      </c>
      <c r="P132" s="619" t="s">
        <v>39</v>
      </c>
      <c r="AB132" s="380" t="s">
        <v>784</v>
      </c>
      <c r="AC132" s="609" t="s">
        <v>39</v>
      </c>
    </row>
    <row r="133" customFormat="false" ht="15" hidden="false" customHeight="false" outlineLevel="0" collapsed="false">
      <c r="O133" s="380" t="s">
        <v>711</v>
      </c>
      <c r="P133" s="619" t="s">
        <v>39</v>
      </c>
      <c r="AB133" s="373" t="s">
        <v>787</v>
      </c>
      <c r="AC133" s="609" t="s">
        <v>39</v>
      </c>
    </row>
    <row r="134" customFormat="false" ht="15" hidden="false" customHeight="false" outlineLevel="0" collapsed="false">
      <c r="O134" s="373" t="s">
        <v>714</v>
      </c>
      <c r="P134" s="619" t="s">
        <v>39</v>
      </c>
      <c r="AB134" s="380" t="s">
        <v>790</v>
      </c>
      <c r="AC134" s="609" t="s">
        <v>39</v>
      </c>
    </row>
    <row r="135" customFormat="false" ht="15" hidden="false" customHeight="false" outlineLevel="0" collapsed="false">
      <c r="O135" s="380" t="s">
        <v>718</v>
      </c>
      <c r="P135" s="619" t="s">
        <v>39</v>
      </c>
      <c r="AB135" s="373" t="s">
        <v>792</v>
      </c>
      <c r="AC135" s="609" t="s">
        <v>39</v>
      </c>
    </row>
    <row r="136" customFormat="false" ht="15" hidden="false" customHeight="false" outlineLevel="0" collapsed="false">
      <c r="O136" s="373" t="s">
        <v>721</v>
      </c>
      <c r="P136" s="619" t="s">
        <v>39</v>
      </c>
      <c r="AB136" s="380" t="s">
        <v>795</v>
      </c>
      <c r="AC136" s="609" t="s">
        <v>39</v>
      </c>
    </row>
    <row r="137" customFormat="false" ht="15" hidden="false" customHeight="false" outlineLevel="0" collapsed="false">
      <c r="O137" s="380" t="s">
        <v>724</v>
      </c>
      <c r="P137" s="619" t="s">
        <v>39</v>
      </c>
      <c r="AB137" s="373" t="s">
        <v>798</v>
      </c>
      <c r="AC137" s="609" t="s">
        <v>39</v>
      </c>
    </row>
    <row r="138" customFormat="false" ht="15" hidden="false" customHeight="false" outlineLevel="0" collapsed="false">
      <c r="O138" s="373" t="s">
        <v>727</v>
      </c>
      <c r="P138" s="619" t="s">
        <v>39</v>
      </c>
      <c r="AB138" s="373" t="s">
        <v>819</v>
      </c>
      <c r="AC138" s="609" t="s">
        <v>39</v>
      </c>
    </row>
    <row r="139" customFormat="false" ht="15" hidden="false" customHeight="false" outlineLevel="0" collapsed="false">
      <c r="O139" s="380" t="s">
        <v>729</v>
      </c>
      <c r="P139" s="619" t="s">
        <v>39</v>
      </c>
      <c r="AB139" s="373" t="s">
        <v>823</v>
      </c>
      <c r="AC139" s="609" t="s">
        <v>39</v>
      </c>
    </row>
    <row r="140" customFormat="false" ht="15" hidden="false" customHeight="false" outlineLevel="0" collapsed="false">
      <c r="O140" s="373" t="s">
        <v>732</v>
      </c>
      <c r="P140" s="619" t="s">
        <v>39</v>
      </c>
      <c r="AB140" s="380" t="s">
        <v>826</v>
      </c>
      <c r="AC140" s="609" t="s">
        <v>39</v>
      </c>
    </row>
    <row r="141" customFormat="false" ht="15" hidden="false" customHeight="false" outlineLevel="0" collapsed="false">
      <c r="O141" s="380" t="s">
        <v>734</v>
      </c>
      <c r="P141" s="619" t="s">
        <v>39</v>
      </c>
      <c r="AB141" s="380" t="s">
        <v>840</v>
      </c>
      <c r="AC141" s="609" t="s">
        <v>39</v>
      </c>
    </row>
    <row r="142" customFormat="false" ht="15" hidden="false" customHeight="false" outlineLevel="0" collapsed="false">
      <c r="O142" s="373" t="s">
        <v>738</v>
      </c>
      <c r="P142" s="619" t="s">
        <v>39</v>
      </c>
      <c r="AB142" s="373" t="s">
        <v>843</v>
      </c>
      <c r="AC142" s="609" t="s">
        <v>39</v>
      </c>
    </row>
    <row r="143" customFormat="false" ht="15" hidden="false" customHeight="false" outlineLevel="0" collapsed="false">
      <c r="O143" s="380" t="s">
        <v>742</v>
      </c>
      <c r="P143" s="619" t="s">
        <v>39</v>
      </c>
      <c r="AB143" s="380" t="s">
        <v>848</v>
      </c>
      <c r="AC143" s="609" t="s">
        <v>39</v>
      </c>
    </row>
    <row r="144" customFormat="false" ht="15" hidden="false" customHeight="false" outlineLevel="0" collapsed="false">
      <c r="O144" s="373" t="s">
        <v>745</v>
      </c>
      <c r="P144" s="619" t="s">
        <v>39</v>
      </c>
      <c r="AB144" s="380" t="s">
        <v>856</v>
      </c>
      <c r="AC144" s="609" t="s">
        <v>39</v>
      </c>
    </row>
    <row r="145" customFormat="false" ht="15" hidden="false" customHeight="false" outlineLevel="0" collapsed="false">
      <c r="O145" s="380" t="s">
        <v>748</v>
      </c>
      <c r="P145" s="619" t="s">
        <v>39</v>
      </c>
      <c r="AB145" s="373" t="s">
        <v>873</v>
      </c>
      <c r="AC145" s="609" t="s">
        <v>39</v>
      </c>
    </row>
    <row r="146" customFormat="false" ht="15" hidden="false" customHeight="false" outlineLevel="0" collapsed="false">
      <c r="O146" s="373" t="s">
        <v>750</v>
      </c>
      <c r="P146" s="619" t="s">
        <v>39</v>
      </c>
      <c r="AB146" s="373" t="s">
        <v>880</v>
      </c>
      <c r="AC146" s="609" t="s">
        <v>39</v>
      </c>
    </row>
    <row r="147" customFormat="false" ht="15" hidden="false" customHeight="false" outlineLevel="0" collapsed="false">
      <c r="O147" s="380" t="s">
        <v>753</v>
      </c>
      <c r="P147" s="619" t="s">
        <v>39</v>
      </c>
      <c r="AB147" s="380" t="s">
        <v>883</v>
      </c>
      <c r="AC147" s="609" t="s">
        <v>39</v>
      </c>
    </row>
    <row r="148" customFormat="false" ht="15" hidden="false" customHeight="false" outlineLevel="0" collapsed="false">
      <c r="O148" s="373" t="s">
        <v>761</v>
      </c>
      <c r="P148" s="619" t="s">
        <v>39</v>
      </c>
      <c r="AB148" s="373" t="s">
        <v>887</v>
      </c>
      <c r="AC148" s="609" t="s">
        <v>39</v>
      </c>
    </row>
    <row r="149" customFormat="false" ht="15" hidden="false" customHeight="false" outlineLevel="0" collapsed="false">
      <c r="O149" s="373" t="s">
        <v>779</v>
      </c>
      <c r="P149" s="619" t="s">
        <v>39</v>
      </c>
      <c r="AB149" s="373" t="s">
        <v>934</v>
      </c>
      <c r="AC149" s="609" t="s">
        <v>39</v>
      </c>
    </row>
    <row r="150" customFormat="false" ht="15" hidden="false" customHeight="false" outlineLevel="0" collapsed="false">
      <c r="O150" s="380" t="s">
        <v>784</v>
      </c>
      <c r="P150" s="619" t="s">
        <v>39</v>
      </c>
      <c r="AB150" s="380" t="s">
        <v>949</v>
      </c>
      <c r="AC150" s="609" t="s">
        <v>39</v>
      </c>
    </row>
    <row r="151" customFormat="false" ht="15" hidden="false" customHeight="false" outlineLevel="0" collapsed="false">
      <c r="O151" s="373" t="s">
        <v>787</v>
      </c>
      <c r="P151" s="619" t="s">
        <v>39</v>
      </c>
      <c r="AB151" s="697" t="s">
        <v>961</v>
      </c>
      <c r="AC151" s="609" t="s">
        <v>39</v>
      </c>
    </row>
    <row r="152" customFormat="false" ht="15" hidden="false" customHeight="false" outlineLevel="0" collapsed="false">
      <c r="O152" s="380" t="s">
        <v>790</v>
      </c>
      <c r="P152" s="619" t="s">
        <v>39</v>
      </c>
      <c r="AB152" s="373" t="s">
        <v>969</v>
      </c>
      <c r="AC152" s="609" t="s">
        <v>39</v>
      </c>
    </row>
    <row r="153" customFormat="false" ht="15" hidden="false" customHeight="false" outlineLevel="0" collapsed="false">
      <c r="O153" s="373" t="s">
        <v>798</v>
      </c>
      <c r="P153" s="619" t="s">
        <v>39</v>
      </c>
      <c r="AB153" s="380" t="s">
        <v>971</v>
      </c>
      <c r="AC153" s="609" t="s">
        <v>39</v>
      </c>
    </row>
    <row r="154" customFormat="false" ht="15" hidden="false" customHeight="false" outlineLevel="0" collapsed="false">
      <c r="O154" s="380" t="s">
        <v>821</v>
      </c>
      <c r="P154" s="619" t="s">
        <v>39</v>
      </c>
      <c r="AB154" s="373" t="s">
        <v>973</v>
      </c>
      <c r="AC154" s="609" t="s">
        <v>39</v>
      </c>
    </row>
    <row r="155" customFormat="false" ht="15" hidden="false" customHeight="false" outlineLevel="0" collapsed="false">
      <c r="O155" s="380" t="s">
        <v>903</v>
      </c>
      <c r="P155" s="619" t="s">
        <v>39</v>
      </c>
      <c r="AB155" s="373" t="s">
        <v>986</v>
      </c>
      <c r="AC155" s="609" t="s">
        <v>39</v>
      </c>
    </row>
    <row r="156" customFormat="false" ht="15" hidden="false" customHeight="false" outlineLevel="0" collapsed="false">
      <c r="O156" s="373" t="s">
        <v>906</v>
      </c>
      <c r="P156" s="619" t="s">
        <v>39</v>
      </c>
      <c r="AB156" s="380" t="s">
        <v>1008</v>
      </c>
      <c r="AC156" s="609" t="s">
        <v>39</v>
      </c>
    </row>
    <row r="157" customFormat="false" ht="15" hidden="false" customHeight="false" outlineLevel="0" collapsed="false">
      <c r="O157" s="380" t="s">
        <v>909</v>
      </c>
      <c r="P157" s="619" t="s">
        <v>39</v>
      </c>
      <c r="AB157" s="373" t="s">
        <v>1011</v>
      </c>
      <c r="AC157" s="609" t="s">
        <v>39</v>
      </c>
    </row>
    <row r="158" customFormat="false" ht="15" hidden="false" customHeight="false" outlineLevel="0" collapsed="false">
      <c r="O158" s="373" t="s">
        <v>912</v>
      </c>
      <c r="P158" s="619" t="s">
        <v>39</v>
      </c>
      <c r="AB158" s="373" t="s">
        <v>1031</v>
      </c>
      <c r="AC158" s="609" t="s">
        <v>39</v>
      </c>
    </row>
    <row r="159" customFormat="false" ht="15" hidden="false" customHeight="false" outlineLevel="0" collapsed="false">
      <c r="O159" s="380" t="s">
        <v>914</v>
      </c>
      <c r="P159" s="619" t="s">
        <v>39</v>
      </c>
      <c r="AB159" s="380" t="s">
        <v>1034</v>
      </c>
      <c r="AC159" s="609" t="s">
        <v>39</v>
      </c>
    </row>
    <row r="160" customFormat="false" ht="15" hidden="false" customHeight="false" outlineLevel="0" collapsed="false">
      <c r="O160" s="373" t="s">
        <v>919</v>
      </c>
      <c r="P160" s="619" t="s">
        <v>39</v>
      </c>
      <c r="AB160" s="373" t="s">
        <v>1037</v>
      </c>
      <c r="AC160" s="609" t="s">
        <v>39</v>
      </c>
    </row>
    <row r="161" customFormat="false" ht="15" hidden="false" customHeight="false" outlineLevel="0" collapsed="false">
      <c r="O161" s="380" t="s">
        <v>921</v>
      </c>
      <c r="P161" s="619" t="s">
        <v>39</v>
      </c>
      <c r="AB161" s="380" t="s">
        <v>1042</v>
      </c>
      <c r="AC161" s="609" t="s">
        <v>39</v>
      </c>
    </row>
    <row r="162" customFormat="false" ht="15" hidden="false" customHeight="false" outlineLevel="0" collapsed="false">
      <c r="O162" s="373" t="s">
        <v>923</v>
      </c>
      <c r="P162" s="619" t="s">
        <v>39</v>
      </c>
      <c r="AB162" s="373" t="s">
        <v>1045</v>
      </c>
      <c r="AC162" s="609" t="s">
        <v>39</v>
      </c>
    </row>
    <row r="163" customFormat="false" ht="15" hidden="false" customHeight="false" outlineLevel="0" collapsed="false">
      <c r="O163" s="380" t="s">
        <v>925</v>
      </c>
      <c r="P163" s="619" t="s">
        <v>39</v>
      </c>
      <c r="AB163" s="380" t="s">
        <v>1049</v>
      </c>
      <c r="AC163" s="609" t="s">
        <v>39</v>
      </c>
    </row>
    <row r="164" customFormat="false" ht="15" hidden="false" customHeight="false" outlineLevel="0" collapsed="false">
      <c r="O164" s="373" t="s">
        <v>927</v>
      </c>
      <c r="P164" s="619" t="s">
        <v>39</v>
      </c>
      <c r="AB164" s="373" t="s">
        <v>1052</v>
      </c>
      <c r="AC164" s="609" t="s">
        <v>39</v>
      </c>
    </row>
    <row r="165" customFormat="false" ht="15" hidden="false" customHeight="false" outlineLevel="0" collapsed="false">
      <c r="O165" s="380" t="s">
        <v>930</v>
      </c>
      <c r="P165" s="619" t="s">
        <v>39</v>
      </c>
      <c r="AB165" s="380" t="s">
        <v>1055</v>
      </c>
      <c r="AC165" s="609" t="s">
        <v>39</v>
      </c>
    </row>
    <row r="166" customFormat="false" ht="15" hidden="false" customHeight="false" outlineLevel="0" collapsed="false">
      <c r="O166" s="373" t="s">
        <v>934</v>
      </c>
      <c r="P166" s="619" t="s">
        <v>39</v>
      </c>
      <c r="AB166" s="373" t="s">
        <v>1059</v>
      </c>
      <c r="AC166" s="609" t="s">
        <v>39</v>
      </c>
    </row>
    <row r="167" customFormat="false" ht="15" hidden="false" customHeight="false" outlineLevel="0" collapsed="false">
      <c r="O167" s="380" t="s">
        <v>939</v>
      </c>
      <c r="P167" s="619" t="s">
        <v>39</v>
      </c>
      <c r="AB167" s="380" t="s">
        <v>1063</v>
      </c>
      <c r="AC167" s="609" t="s">
        <v>39</v>
      </c>
    </row>
    <row r="168" customFormat="false" ht="15" hidden="false" customHeight="false" outlineLevel="0" collapsed="false">
      <c r="O168" s="373" t="s">
        <v>942</v>
      </c>
      <c r="P168" s="619" t="s">
        <v>39</v>
      </c>
      <c r="AB168" s="373" t="s">
        <v>1066</v>
      </c>
      <c r="AC168" s="609" t="s">
        <v>39</v>
      </c>
    </row>
    <row r="169" customFormat="false" ht="15" hidden="false" customHeight="false" outlineLevel="0" collapsed="false">
      <c r="O169" s="380" t="s">
        <v>944</v>
      </c>
      <c r="P169" s="619" t="s">
        <v>39</v>
      </c>
    </row>
    <row r="170" customFormat="false" ht="15" hidden="false" customHeight="false" outlineLevel="0" collapsed="false">
      <c r="O170" s="373" t="s">
        <v>946</v>
      </c>
      <c r="P170" s="619" t="s">
        <v>39</v>
      </c>
    </row>
    <row r="171" customFormat="false" ht="15" hidden="false" customHeight="false" outlineLevel="0" collapsed="false">
      <c r="O171" s="380" t="s">
        <v>949</v>
      </c>
      <c r="P171" s="619" t="s">
        <v>39</v>
      </c>
    </row>
    <row r="172" customFormat="false" ht="15" hidden="false" customHeight="false" outlineLevel="0" collapsed="false">
      <c r="O172" s="373" t="s">
        <v>952</v>
      </c>
      <c r="P172" s="619" t="s">
        <v>39</v>
      </c>
    </row>
    <row r="173" customFormat="false" ht="15" hidden="false" customHeight="false" outlineLevel="0" collapsed="false">
      <c r="O173" s="380" t="s">
        <v>956</v>
      </c>
      <c r="P173" s="619" t="s">
        <v>39</v>
      </c>
    </row>
    <row r="174" customFormat="false" ht="15" hidden="false" customHeight="false" outlineLevel="0" collapsed="false">
      <c r="O174" s="373" t="s">
        <v>958</v>
      </c>
      <c r="P174" s="619" t="s">
        <v>39</v>
      </c>
    </row>
    <row r="175" customFormat="false" ht="15" hidden="false" customHeight="false" outlineLevel="0" collapsed="false">
      <c r="O175" s="380" t="s">
        <v>961</v>
      </c>
      <c r="P175" s="619" t="s">
        <v>39</v>
      </c>
    </row>
    <row r="176" customFormat="false" ht="15" hidden="false" customHeight="false" outlineLevel="0" collapsed="false">
      <c r="O176" s="373" t="s">
        <v>964</v>
      </c>
      <c r="P176" s="619" t="s">
        <v>39</v>
      </c>
    </row>
    <row r="177" customFormat="false" ht="15" hidden="false" customHeight="false" outlineLevel="0" collapsed="false">
      <c r="O177" s="380" t="s">
        <v>966</v>
      </c>
      <c r="P177" s="619" t="s">
        <v>39</v>
      </c>
    </row>
    <row r="178" customFormat="false" ht="15" hidden="false" customHeight="false" outlineLevel="0" collapsed="false">
      <c r="O178" s="373" t="s">
        <v>969</v>
      </c>
      <c r="P178" s="619" t="s">
        <v>39</v>
      </c>
    </row>
    <row r="179" customFormat="false" ht="15" hidden="false" customHeight="false" outlineLevel="0" collapsed="false">
      <c r="O179" s="380" t="s">
        <v>971</v>
      </c>
      <c r="P179" s="619" t="s">
        <v>39</v>
      </c>
    </row>
    <row r="180" customFormat="false" ht="15" hidden="false" customHeight="false" outlineLevel="0" collapsed="false">
      <c r="O180" s="373" t="s">
        <v>973</v>
      </c>
      <c r="P180" s="619" t="s">
        <v>39</v>
      </c>
    </row>
    <row r="181" customFormat="false" ht="15" hidden="false" customHeight="false" outlineLevel="0" collapsed="false">
      <c r="O181" s="380" t="s">
        <v>976</v>
      </c>
      <c r="P181" s="619" t="s">
        <v>39</v>
      </c>
    </row>
    <row r="182" customFormat="false" ht="15" hidden="false" customHeight="false" outlineLevel="0" collapsed="false">
      <c r="O182" s="373" t="s">
        <v>979</v>
      </c>
      <c r="P182" s="619" t="s">
        <v>39</v>
      </c>
    </row>
    <row r="183" customFormat="false" ht="15" hidden="false" customHeight="false" outlineLevel="0" collapsed="false">
      <c r="O183" s="380" t="s">
        <v>983</v>
      </c>
      <c r="P183" s="619" t="s">
        <v>39</v>
      </c>
    </row>
    <row r="184" customFormat="false" ht="15" hidden="false" customHeight="false" outlineLevel="0" collapsed="false">
      <c r="O184" s="373" t="s">
        <v>986</v>
      </c>
      <c r="P184" s="619" t="s">
        <v>39</v>
      </c>
    </row>
    <row r="185" customFormat="false" ht="15" hidden="false" customHeight="false" outlineLevel="0" collapsed="false">
      <c r="O185" s="380" t="s">
        <v>990</v>
      </c>
      <c r="P185" s="619" t="s">
        <v>39</v>
      </c>
    </row>
    <row r="186" customFormat="false" ht="15" hidden="false" customHeight="false" outlineLevel="0" collapsed="false">
      <c r="O186" s="373" t="s">
        <v>992</v>
      </c>
      <c r="P186" s="619" t="s">
        <v>39</v>
      </c>
    </row>
    <row r="187" customFormat="false" ht="15" hidden="false" customHeight="false" outlineLevel="0" collapsed="false">
      <c r="O187" s="380" t="s">
        <v>996</v>
      </c>
      <c r="P187" s="619" t="s">
        <v>39</v>
      </c>
    </row>
    <row r="188" customFormat="false" ht="15" hidden="false" customHeight="false" outlineLevel="0" collapsed="false">
      <c r="O188" s="373" t="s">
        <v>999</v>
      </c>
      <c r="P188" s="619" t="s">
        <v>39</v>
      </c>
    </row>
    <row r="189" customFormat="false" ht="15" hidden="false" customHeight="false" outlineLevel="0" collapsed="false">
      <c r="O189" s="380" t="s">
        <v>1003</v>
      </c>
      <c r="P189" s="619" t="s">
        <v>39</v>
      </c>
    </row>
    <row r="190" customFormat="false" ht="15" hidden="false" customHeight="false" outlineLevel="0" collapsed="false">
      <c r="O190" s="373" t="s">
        <v>1006</v>
      </c>
      <c r="P190" s="619" t="s">
        <v>39</v>
      </c>
    </row>
    <row r="191" customFormat="false" ht="15" hidden="false" customHeight="false" outlineLevel="0" collapsed="false">
      <c r="O191" s="380" t="s">
        <v>1008</v>
      </c>
      <c r="P191" s="619" t="s">
        <v>39</v>
      </c>
    </row>
    <row r="192" customFormat="false" ht="15" hidden="false" customHeight="false" outlineLevel="0" collapsed="false">
      <c r="O192" s="373" t="s">
        <v>1011</v>
      </c>
      <c r="P192" s="619" t="s">
        <v>39</v>
      </c>
    </row>
    <row r="193" customFormat="false" ht="15" hidden="false" customHeight="false" outlineLevel="0" collapsed="false">
      <c r="O193" s="380" t="s">
        <v>1014</v>
      </c>
      <c r="P193" s="619" t="s">
        <v>39</v>
      </c>
    </row>
    <row r="194" customFormat="false" ht="15" hidden="false" customHeight="false" outlineLevel="0" collapsed="false">
      <c r="O194" s="373" t="s">
        <v>1018</v>
      </c>
      <c r="P194" s="619" t="s">
        <v>39</v>
      </c>
    </row>
    <row r="195" customFormat="false" ht="15" hidden="false" customHeight="false" outlineLevel="0" collapsed="false">
      <c r="O195" s="380" t="s">
        <v>1021</v>
      </c>
      <c r="P195" s="619" t="s">
        <v>39</v>
      </c>
    </row>
    <row r="196" customFormat="false" ht="15" hidden="false" customHeight="false" outlineLevel="0" collapsed="false">
      <c r="O196" s="373" t="s">
        <v>1024</v>
      </c>
      <c r="P196" s="619" t="s">
        <v>39</v>
      </c>
    </row>
    <row r="197" customFormat="false" ht="15" hidden="false" customHeight="false" outlineLevel="0" collapsed="false">
      <c r="O197" s="380" t="s">
        <v>1027</v>
      </c>
      <c r="P197" s="619" t="s">
        <v>39</v>
      </c>
    </row>
  </sheetData>
  <autoFilter ref="A10:AZ197"/>
  <mergeCells count="19">
    <mergeCell ref="O1:P1"/>
    <mergeCell ref="T1:U1"/>
    <mergeCell ref="Y1:AA1"/>
    <mergeCell ref="AB1:AC1"/>
    <mergeCell ref="AD1:AE1"/>
    <mergeCell ref="AF1:AI1"/>
    <mergeCell ref="AQ1:AR1"/>
    <mergeCell ref="AS1:AU1"/>
    <mergeCell ref="BA1:BB1"/>
    <mergeCell ref="E6:G6"/>
    <mergeCell ref="H9:J9"/>
    <mergeCell ref="T9:U9"/>
    <mergeCell ref="AB9:AC9"/>
    <mergeCell ref="M11:M12"/>
    <mergeCell ref="Y11:Y15"/>
    <mergeCell ref="W12:X12"/>
    <mergeCell ref="Y17:Y21"/>
    <mergeCell ref="Y23:Y27"/>
    <mergeCell ref="Y29:Y33"/>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AF1048576"/>
  <sheetViews>
    <sheetView showFormulas="false" showGridLines="true" showRowColHeaders="false" showZeros="true" rightToLeft="false" tabSelected="false" showOutlineSymbols="true" defaultGridColor="true" view="normal" topLeftCell="A31" colorId="64" zoomScale="95" zoomScaleNormal="95" zoomScalePageLayoutView="100" workbookViewId="0">
      <selection pane="topLeft" activeCell="AG66" activeCellId="0" sqref="AG66"/>
    </sheetView>
  </sheetViews>
  <sheetFormatPr defaultColWidth="9.1484375" defaultRowHeight="12.75" customHeight="true" zeroHeight="false" outlineLevelRow="0" outlineLevelCol="0"/>
  <cols>
    <col collapsed="false" customWidth="true" hidden="false" outlineLevel="0" max="1" min="1" style="1" width="2.86"/>
    <col collapsed="false" customWidth="true" hidden="false" outlineLevel="0" max="2" min="2" style="1" width="0.86"/>
    <col collapsed="false" customWidth="true" hidden="false" outlineLevel="0" max="3" min="3" style="2" width="6.14"/>
    <col collapsed="false" customWidth="true" hidden="false" outlineLevel="0" max="4" min="4" style="1" width="2.86"/>
    <col collapsed="false" customWidth="false" hidden="false" outlineLevel="0" max="5" min="5" style="1" width="9.14"/>
    <col collapsed="false" customWidth="true" hidden="false" outlineLevel="0" max="6" min="6" style="1" width="2.86"/>
    <col collapsed="false" customWidth="false" hidden="false" outlineLevel="0" max="8" min="7" style="1" width="9.14"/>
    <col collapsed="false" customWidth="true" hidden="false" outlineLevel="0" max="9" min="9" style="1" width="2.86"/>
    <col collapsed="false" customWidth="true" hidden="false" outlineLevel="0" max="10" min="10" style="1" width="3.42"/>
    <col collapsed="false" customWidth="false" hidden="false" outlineLevel="0" max="11" min="11" style="1" width="9.14"/>
    <col collapsed="false" customWidth="true" hidden="false" outlineLevel="0" max="12" min="12" style="1" width="8.42"/>
    <col collapsed="false" customWidth="true" hidden="false" outlineLevel="0" max="13" min="13" style="1" width="2.86"/>
    <col collapsed="false" customWidth="false" hidden="false" outlineLevel="0" max="16" min="14" style="1" width="9.14"/>
    <col collapsed="false" customWidth="true" hidden="false" outlineLevel="0" max="17" min="17" style="1" width="12.86"/>
    <col collapsed="false" customWidth="true" hidden="false" outlineLevel="0" max="19" min="18" style="1" width="1.71"/>
    <col collapsed="false" customWidth="false" hidden="true" outlineLevel="0" max="20" min="20" style="32" width="9.14"/>
    <col collapsed="false" customWidth="false" hidden="true" outlineLevel="0" max="21" min="21" style="1" width="9.14"/>
    <col collapsed="false" customWidth="false" hidden="false" outlineLevel="0" max="16384" min="22" style="1" width="9.14"/>
  </cols>
  <sheetData>
    <row r="2" customFormat="false" ht="19.5" hidden="false" customHeight="true" outlineLevel="0" collapsed="false">
      <c r="B2" s="33" t="s">
        <v>14</v>
      </c>
      <c r="C2" s="33"/>
      <c r="D2" s="33"/>
      <c r="E2" s="33"/>
      <c r="F2" s="33"/>
      <c r="G2" s="33"/>
      <c r="H2" s="33"/>
      <c r="I2" s="33"/>
      <c r="J2" s="33"/>
      <c r="K2" s="33"/>
      <c r="L2" s="33"/>
      <c r="M2" s="33"/>
      <c r="N2" s="33"/>
      <c r="O2" s="33"/>
      <c r="P2" s="33"/>
      <c r="Q2" s="33"/>
      <c r="R2" s="33"/>
      <c r="T2" s="34" t="s">
        <v>15</v>
      </c>
      <c r="V2" s="35"/>
      <c r="W2" s="36"/>
      <c r="X2" s="36"/>
      <c r="Y2" s="36"/>
      <c r="Z2" s="36"/>
      <c r="AA2" s="36"/>
      <c r="AB2" s="36"/>
      <c r="AC2" s="36"/>
      <c r="AD2" s="36"/>
      <c r="AE2" s="37"/>
    </row>
    <row r="3" customFormat="false" ht="15.75" hidden="false" customHeight="true" outlineLevel="0" collapsed="false">
      <c r="B3" s="4"/>
      <c r="C3" s="38" t="s">
        <v>16</v>
      </c>
      <c r="D3" s="38"/>
      <c r="E3" s="38"/>
      <c r="F3" s="38"/>
      <c r="G3" s="38"/>
      <c r="H3" s="38"/>
      <c r="I3" s="38"/>
      <c r="J3" s="38"/>
      <c r="K3" s="38"/>
      <c r="L3" s="38"/>
      <c r="M3" s="38"/>
      <c r="N3" s="38"/>
      <c r="O3" s="38"/>
      <c r="P3" s="38"/>
      <c r="Q3" s="38"/>
      <c r="R3" s="8"/>
      <c r="T3" s="34"/>
      <c r="V3" s="39" t="s">
        <v>1</v>
      </c>
      <c r="W3" s="39"/>
      <c r="X3" s="39"/>
      <c r="Y3" s="39"/>
      <c r="Z3" s="39"/>
      <c r="AA3" s="39"/>
      <c r="AB3" s="39"/>
      <c r="AC3" s="39"/>
      <c r="AD3" s="39"/>
      <c r="AE3" s="39"/>
    </row>
    <row r="4" customFormat="false" ht="14.9" hidden="false" customHeight="true" outlineLevel="0" collapsed="false">
      <c r="B4" s="4"/>
      <c r="C4" s="38"/>
      <c r="D4" s="38"/>
      <c r="E4" s="38"/>
      <c r="F4" s="38"/>
      <c r="G4" s="38"/>
      <c r="H4" s="38"/>
      <c r="I4" s="38"/>
      <c r="J4" s="38"/>
      <c r="K4" s="38"/>
      <c r="L4" s="38"/>
      <c r="M4" s="38"/>
      <c r="N4" s="38"/>
      <c r="O4" s="38"/>
      <c r="P4" s="38"/>
      <c r="Q4" s="38"/>
      <c r="R4" s="8"/>
      <c r="T4" s="34" t="n">
        <v>0</v>
      </c>
      <c r="V4" s="40" t="s">
        <v>17</v>
      </c>
      <c r="W4" s="40"/>
      <c r="X4" s="40"/>
      <c r="Y4" s="40"/>
      <c r="Z4" s="40"/>
      <c r="AA4" s="40"/>
      <c r="AB4" s="41"/>
      <c r="AC4" s="41"/>
      <c r="AD4" s="41"/>
      <c r="AE4" s="42"/>
      <c r="AF4" s="18"/>
    </row>
    <row r="5" customFormat="false" ht="15" hidden="false" customHeight="true" outlineLevel="0" collapsed="false">
      <c r="B5" s="4"/>
      <c r="C5" s="43" t="s">
        <v>18</v>
      </c>
      <c r="D5" s="44" t="s">
        <v>19</v>
      </c>
      <c r="E5" s="44"/>
      <c r="F5" s="44"/>
      <c r="G5" s="44"/>
      <c r="H5" s="44"/>
      <c r="I5" s="44"/>
      <c r="J5" s="44"/>
      <c r="K5" s="44"/>
      <c r="L5" s="44"/>
      <c r="M5" s="44"/>
      <c r="N5" s="44"/>
      <c r="O5" s="44"/>
      <c r="P5" s="44"/>
      <c r="Q5" s="44"/>
      <c r="R5" s="8"/>
      <c r="T5" s="34"/>
      <c r="V5" s="45" t="s">
        <v>20</v>
      </c>
      <c r="W5" s="45"/>
      <c r="X5" s="45"/>
      <c r="Y5" s="45"/>
      <c r="Z5" s="45"/>
      <c r="AA5" s="45"/>
      <c r="AB5" s="45"/>
      <c r="AC5" s="45"/>
      <c r="AD5" s="45"/>
      <c r="AE5" s="45"/>
    </row>
    <row r="6" customFormat="false" ht="15" hidden="false" customHeight="true" outlineLevel="0" collapsed="false">
      <c r="B6" s="4"/>
      <c r="C6" s="46"/>
      <c r="D6" s="44" t="s">
        <v>21</v>
      </c>
      <c r="E6" s="44"/>
      <c r="F6" s="44"/>
      <c r="G6" s="44"/>
      <c r="H6" s="44"/>
      <c r="I6" s="44"/>
      <c r="J6" s="44"/>
      <c r="K6" s="44"/>
      <c r="L6" s="44"/>
      <c r="M6" s="44"/>
      <c r="N6" s="44"/>
      <c r="O6" s="44"/>
      <c r="P6" s="44"/>
      <c r="Q6" s="47"/>
      <c r="R6" s="8"/>
      <c r="T6" s="34"/>
      <c r="V6" s="45"/>
      <c r="W6" s="45"/>
      <c r="X6" s="45"/>
      <c r="Y6" s="45"/>
      <c r="Z6" s="45"/>
      <c r="AA6" s="45"/>
      <c r="AB6" s="45"/>
      <c r="AC6" s="45"/>
      <c r="AD6" s="45"/>
      <c r="AE6" s="45"/>
    </row>
    <row r="7" customFormat="false" ht="15" hidden="false" customHeight="true" outlineLevel="0" collapsed="false">
      <c r="B7" s="4"/>
      <c r="C7" s="48"/>
      <c r="D7" s="49"/>
      <c r="E7" s="50" t="s">
        <v>22</v>
      </c>
      <c r="F7" s="51"/>
      <c r="G7" s="51"/>
      <c r="H7" s="51"/>
      <c r="I7" s="52" t="s">
        <v>4</v>
      </c>
      <c r="J7" s="50" t="s">
        <v>23</v>
      </c>
      <c r="K7" s="50"/>
      <c r="L7" s="51"/>
      <c r="M7" s="51"/>
      <c r="N7" s="51"/>
      <c r="O7" s="51"/>
      <c r="P7" s="51"/>
      <c r="Q7" s="51"/>
      <c r="R7" s="8"/>
      <c r="T7" s="34"/>
      <c r="V7" s="45"/>
      <c r="W7" s="45"/>
      <c r="X7" s="45"/>
      <c r="Y7" s="45"/>
      <c r="Z7" s="45"/>
      <c r="AA7" s="45"/>
      <c r="AB7" s="45"/>
      <c r="AC7" s="45"/>
      <c r="AD7" s="45"/>
      <c r="AE7" s="45"/>
    </row>
    <row r="8" customFormat="false" ht="22.35" hidden="false" customHeight="true" outlineLevel="0" collapsed="false">
      <c r="B8" s="4"/>
      <c r="C8" s="48"/>
      <c r="D8" s="49" t="s">
        <v>4</v>
      </c>
      <c r="E8" s="53" t="s">
        <v>24</v>
      </c>
      <c r="F8" s="53"/>
      <c r="G8" s="53"/>
      <c r="H8" s="53"/>
      <c r="I8" s="53"/>
      <c r="J8" s="53"/>
      <c r="K8" s="53"/>
      <c r="L8" s="53"/>
      <c r="M8" s="53"/>
      <c r="N8" s="53"/>
      <c r="O8" s="53"/>
      <c r="P8" s="53"/>
      <c r="Q8" s="53"/>
      <c r="R8" s="8"/>
      <c r="T8" s="34"/>
      <c r="V8" s="45"/>
      <c r="W8" s="45"/>
      <c r="X8" s="45"/>
      <c r="Y8" s="45"/>
      <c r="Z8" s="45"/>
      <c r="AA8" s="45"/>
      <c r="AB8" s="45"/>
      <c r="AC8" s="45"/>
      <c r="AD8" s="45"/>
      <c r="AE8" s="45"/>
    </row>
    <row r="9" customFormat="false" ht="21.55" hidden="false" customHeight="true" outlineLevel="0" collapsed="false">
      <c r="B9" s="4"/>
      <c r="C9" s="48"/>
      <c r="D9" s="49" t="s">
        <v>4</v>
      </c>
      <c r="E9" s="54" t="s">
        <v>25</v>
      </c>
      <c r="F9" s="54"/>
      <c r="G9" s="54"/>
      <c r="H9" s="54"/>
      <c r="I9" s="54"/>
      <c r="J9" s="54"/>
      <c r="K9" s="54"/>
      <c r="L9" s="54"/>
      <c r="M9" s="54"/>
      <c r="N9" s="54"/>
      <c r="O9" s="54"/>
      <c r="P9" s="54"/>
      <c r="Q9" s="54"/>
      <c r="R9" s="8"/>
      <c r="T9" s="34"/>
      <c r="V9" s="45"/>
      <c r="W9" s="45"/>
      <c r="X9" s="45"/>
      <c r="Y9" s="45"/>
      <c r="Z9" s="45"/>
      <c r="AA9" s="45"/>
      <c r="AB9" s="45"/>
      <c r="AC9" s="45"/>
      <c r="AD9" s="45"/>
      <c r="AE9" s="45"/>
    </row>
    <row r="10" customFormat="false" ht="15" hidden="false" customHeight="true" outlineLevel="0" collapsed="false">
      <c r="B10" s="4"/>
      <c r="C10" s="48"/>
      <c r="D10" s="49"/>
      <c r="E10" s="54" t="s">
        <v>26</v>
      </c>
      <c r="F10" s="54"/>
      <c r="G10" s="54"/>
      <c r="H10" s="54"/>
      <c r="I10" s="54"/>
      <c r="J10" s="54"/>
      <c r="K10" s="54"/>
      <c r="L10" s="54"/>
      <c r="M10" s="54"/>
      <c r="N10" s="54"/>
      <c r="O10" s="54"/>
      <c r="P10" s="54"/>
      <c r="Q10" s="54"/>
      <c r="R10" s="8"/>
      <c r="T10" s="34"/>
      <c r="V10" s="45"/>
      <c r="W10" s="45"/>
      <c r="X10" s="45"/>
      <c r="Y10" s="45"/>
      <c r="Z10" s="45"/>
      <c r="AA10" s="45"/>
      <c r="AB10" s="45"/>
      <c r="AC10" s="45"/>
      <c r="AD10" s="45"/>
      <c r="AE10" s="45"/>
    </row>
    <row r="11" customFormat="false" ht="15" hidden="false" customHeight="true" outlineLevel="0" collapsed="false">
      <c r="B11" s="4"/>
      <c r="C11" s="55"/>
      <c r="D11" s="49"/>
      <c r="E11" s="56" t="s">
        <v>27</v>
      </c>
      <c r="F11" s="56"/>
      <c r="G11" s="56"/>
      <c r="H11" s="56"/>
      <c r="I11" s="57"/>
      <c r="J11" s="57"/>
      <c r="K11" s="57"/>
      <c r="L11" s="57"/>
      <c r="M11" s="57"/>
      <c r="N11" s="58"/>
      <c r="O11" s="59"/>
      <c r="P11" s="59"/>
      <c r="Q11" s="59"/>
      <c r="R11" s="8"/>
      <c r="T11" s="60" t="s">
        <v>28</v>
      </c>
      <c r="V11" s="45"/>
      <c r="W11" s="45"/>
      <c r="X11" s="45"/>
      <c r="Y11" s="45"/>
      <c r="Z11" s="45"/>
      <c r="AA11" s="45"/>
      <c r="AB11" s="45"/>
      <c r="AC11" s="45"/>
      <c r="AD11" s="45"/>
      <c r="AE11" s="45"/>
    </row>
    <row r="12" customFormat="false" ht="1.5" hidden="false" customHeight="true" outlineLevel="0" collapsed="false">
      <c r="B12" s="10"/>
      <c r="C12" s="48"/>
      <c r="D12" s="61"/>
      <c r="E12" s="62" t="s">
        <v>29</v>
      </c>
      <c r="F12" s="62"/>
      <c r="G12" s="62"/>
      <c r="H12" s="62"/>
      <c r="I12" s="62"/>
      <c r="J12" s="62"/>
      <c r="K12" s="62"/>
      <c r="L12" s="62"/>
      <c r="M12" s="47"/>
      <c r="N12" s="47"/>
      <c r="O12" s="47"/>
      <c r="P12" s="47"/>
      <c r="Q12" s="47"/>
      <c r="R12" s="11"/>
      <c r="S12" s="12"/>
      <c r="T12" s="63"/>
      <c r="V12" s="45"/>
      <c r="W12" s="45"/>
      <c r="X12" s="45"/>
      <c r="Y12" s="45"/>
      <c r="Z12" s="45"/>
      <c r="AA12" s="45"/>
      <c r="AB12" s="45"/>
      <c r="AC12" s="45"/>
      <c r="AD12" s="45"/>
      <c r="AE12" s="45"/>
    </row>
    <row r="13" customFormat="false" ht="1.5" hidden="false" customHeight="true" outlineLevel="0" collapsed="false">
      <c r="B13" s="10"/>
      <c r="C13" s="48"/>
      <c r="D13" s="61"/>
      <c r="E13" s="62"/>
      <c r="F13" s="62"/>
      <c r="G13" s="62"/>
      <c r="H13" s="62"/>
      <c r="I13" s="62"/>
      <c r="J13" s="62"/>
      <c r="K13" s="62"/>
      <c r="L13" s="62"/>
      <c r="M13" s="47"/>
      <c r="N13" s="47"/>
      <c r="O13" s="47"/>
      <c r="P13" s="47"/>
      <c r="Q13" s="47"/>
      <c r="R13" s="11"/>
      <c r="S13" s="12"/>
      <c r="T13" s="63"/>
      <c r="V13" s="45"/>
      <c r="W13" s="45"/>
      <c r="X13" s="45"/>
      <c r="Y13" s="45"/>
      <c r="Z13" s="45"/>
      <c r="AA13" s="45"/>
      <c r="AB13" s="45"/>
      <c r="AC13" s="45"/>
      <c r="AD13" s="45"/>
      <c r="AE13" s="45"/>
    </row>
    <row r="14" customFormat="false" ht="1.5" hidden="false" customHeight="true" outlineLevel="0" collapsed="false">
      <c r="B14" s="10"/>
      <c r="C14" s="48"/>
      <c r="D14" s="61"/>
      <c r="E14" s="62"/>
      <c r="F14" s="62"/>
      <c r="G14" s="62"/>
      <c r="H14" s="62"/>
      <c r="I14" s="62"/>
      <c r="J14" s="62"/>
      <c r="K14" s="62"/>
      <c r="L14" s="62"/>
      <c r="M14" s="47"/>
      <c r="N14" s="47"/>
      <c r="O14" s="47"/>
      <c r="P14" s="47"/>
      <c r="Q14" s="47"/>
      <c r="R14" s="11"/>
      <c r="S14" s="12"/>
      <c r="T14" s="63"/>
      <c r="V14" s="45"/>
      <c r="W14" s="45"/>
      <c r="X14" s="45"/>
      <c r="Y14" s="45"/>
      <c r="Z14" s="45"/>
      <c r="AA14" s="45"/>
      <c r="AB14" s="45"/>
      <c r="AC14" s="45"/>
      <c r="AD14" s="45"/>
      <c r="AE14" s="45"/>
    </row>
    <row r="15" customFormat="false" ht="1.5" hidden="false" customHeight="true" outlineLevel="0" collapsed="false">
      <c r="B15" s="10"/>
      <c r="C15" s="48"/>
      <c r="D15" s="61"/>
      <c r="E15" s="62"/>
      <c r="F15" s="62"/>
      <c r="G15" s="62"/>
      <c r="H15" s="62"/>
      <c r="I15" s="62"/>
      <c r="J15" s="62"/>
      <c r="K15" s="62"/>
      <c r="L15" s="62"/>
      <c r="M15" s="47"/>
      <c r="N15" s="47"/>
      <c r="O15" s="47"/>
      <c r="P15" s="47"/>
      <c r="Q15" s="47"/>
      <c r="R15" s="11"/>
      <c r="S15" s="12"/>
      <c r="T15" s="63"/>
      <c r="V15" s="45"/>
      <c r="W15" s="45"/>
      <c r="X15" s="45"/>
      <c r="Y15" s="45"/>
      <c r="Z15" s="45"/>
      <c r="AA15" s="45"/>
      <c r="AB15" s="45"/>
      <c r="AC15" s="45"/>
      <c r="AD15" s="45"/>
      <c r="AE15" s="45"/>
    </row>
    <row r="16" customFormat="false" ht="1.5" hidden="false" customHeight="true" outlineLevel="0" collapsed="false">
      <c r="B16" s="10"/>
      <c r="C16" s="48"/>
      <c r="D16" s="61"/>
      <c r="E16" s="62"/>
      <c r="F16" s="62"/>
      <c r="G16" s="62"/>
      <c r="H16" s="62"/>
      <c r="I16" s="62"/>
      <c r="J16" s="62"/>
      <c r="K16" s="62"/>
      <c r="L16" s="62"/>
      <c r="M16" s="47"/>
      <c r="N16" s="47"/>
      <c r="O16" s="47"/>
      <c r="P16" s="47"/>
      <c r="Q16" s="47"/>
      <c r="R16" s="11"/>
      <c r="S16" s="12"/>
      <c r="T16" s="63"/>
      <c r="V16" s="45"/>
      <c r="W16" s="45"/>
      <c r="X16" s="45"/>
      <c r="Y16" s="45"/>
      <c r="Z16" s="45"/>
      <c r="AA16" s="45"/>
      <c r="AB16" s="45"/>
      <c r="AC16" s="45"/>
      <c r="AD16" s="45"/>
      <c r="AE16" s="45"/>
    </row>
    <row r="17" customFormat="false" ht="1.5" hidden="false" customHeight="true" outlineLevel="0" collapsed="false">
      <c r="B17" s="10"/>
      <c r="C17" s="48"/>
      <c r="D17" s="61"/>
      <c r="E17" s="62"/>
      <c r="F17" s="62"/>
      <c r="G17" s="62"/>
      <c r="H17" s="62"/>
      <c r="I17" s="62"/>
      <c r="J17" s="62"/>
      <c r="K17" s="62"/>
      <c r="L17" s="62"/>
      <c r="M17" s="47"/>
      <c r="N17" s="47"/>
      <c r="O17" s="47"/>
      <c r="P17" s="47"/>
      <c r="Q17" s="47"/>
      <c r="R17" s="11"/>
      <c r="S17" s="12"/>
      <c r="T17" s="63"/>
      <c r="V17" s="45"/>
      <c r="W17" s="45"/>
      <c r="X17" s="45"/>
      <c r="Y17" s="45"/>
      <c r="Z17" s="45"/>
      <c r="AA17" s="45"/>
      <c r="AB17" s="45"/>
      <c r="AC17" s="45"/>
      <c r="AD17" s="45"/>
      <c r="AE17" s="45"/>
    </row>
    <row r="18" customFormat="false" ht="1.5" hidden="false" customHeight="true" outlineLevel="0" collapsed="false">
      <c r="B18" s="10"/>
      <c r="C18" s="48"/>
      <c r="D18" s="61"/>
      <c r="E18" s="62"/>
      <c r="F18" s="62"/>
      <c r="G18" s="62"/>
      <c r="H18" s="62"/>
      <c r="I18" s="62"/>
      <c r="J18" s="62"/>
      <c r="K18" s="62"/>
      <c r="L18" s="62"/>
      <c r="M18" s="47"/>
      <c r="N18" s="47"/>
      <c r="O18" s="47"/>
      <c r="P18" s="47"/>
      <c r="Q18" s="47"/>
      <c r="R18" s="11"/>
      <c r="S18" s="12"/>
      <c r="T18" s="63"/>
      <c r="V18" s="45"/>
      <c r="W18" s="45"/>
      <c r="X18" s="45"/>
      <c r="Y18" s="45"/>
      <c r="Z18" s="45"/>
      <c r="AA18" s="45"/>
      <c r="AB18" s="45"/>
      <c r="AC18" s="45"/>
      <c r="AD18" s="45"/>
      <c r="AE18" s="45"/>
    </row>
    <row r="19" customFormat="false" ht="9.95" hidden="false" customHeight="true" outlineLevel="0" collapsed="false">
      <c r="B19" s="10"/>
      <c r="C19" s="48"/>
      <c r="D19" s="61"/>
      <c r="E19" s="62"/>
      <c r="F19" s="62"/>
      <c r="G19" s="62"/>
      <c r="H19" s="62"/>
      <c r="I19" s="62"/>
      <c r="J19" s="62"/>
      <c r="K19" s="62"/>
      <c r="L19" s="62"/>
      <c r="M19" s="47"/>
      <c r="N19" s="47"/>
      <c r="O19" s="47"/>
      <c r="P19" s="47"/>
      <c r="Q19" s="47"/>
      <c r="R19" s="11"/>
      <c r="S19" s="12"/>
      <c r="T19" s="63"/>
      <c r="V19" s="45"/>
      <c r="W19" s="45"/>
      <c r="X19" s="45"/>
      <c r="Y19" s="45"/>
      <c r="Z19" s="45"/>
      <c r="AA19" s="45"/>
      <c r="AB19" s="45"/>
      <c r="AC19" s="45"/>
      <c r="AD19" s="45"/>
      <c r="AE19" s="45"/>
    </row>
    <row r="20" customFormat="false" ht="1.5" hidden="false" customHeight="true" outlineLevel="0" collapsed="false">
      <c r="B20" s="10"/>
      <c r="C20" s="48"/>
      <c r="D20" s="61"/>
      <c r="E20" s="62"/>
      <c r="F20" s="62"/>
      <c r="G20" s="62"/>
      <c r="H20" s="62"/>
      <c r="I20" s="62"/>
      <c r="J20" s="62"/>
      <c r="K20" s="62"/>
      <c r="L20" s="62"/>
      <c r="M20" s="47"/>
      <c r="N20" s="47"/>
      <c r="O20" s="47"/>
      <c r="P20" s="47"/>
      <c r="Q20" s="47"/>
      <c r="R20" s="11"/>
      <c r="S20" s="12"/>
      <c r="T20" s="63"/>
      <c r="V20" s="45"/>
      <c r="W20" s="45"/>
      <c r="X20" s="45"/>
      <c r="Y20" s="45"/>
      <c r="Z20" s="45"/>
      <c r="AA20" s="45"/>
      <c r="AB20" s="45"/>
      <c r="AC20" s="45"/>
      <c r="AD20" s="45"/>
      <c r="AE20" s="45"/>
    </row>
    <row r="21" customFormat="false" ht="1.5" hidden="false" customHeight="true" outlineLevel="0" collapsed="false">
      <c r="B21" s="10"/>
      <c r="C21" s="48"/>
      <c r="D21" s="64" t="s">
        <v>30</v>
      </c>
      <c r="E21" s="64"/>
      <c r="F21" s="64"/>
      <c r="G21" s="64"/>
      <c r="H21" s="64"/>
      <c r="I21" s="64"/>
      <c r="J21" s="64"/>
      <c r="K21" s="64"/>
      <c r="L21" s="64"/>
      <c r="M21" s="64"/>
      <c r="N21" s="64"/>
      <c r="O21" s="64"/>
      <c r="P21" s="47"/>
      <c r="Q21" s="47"/>
      <c r="R21" s="11"/>
      <c r="S21" s="12"/>
      <c r="T21" s="63"/>
      <c r="V21" s="45"/>
      <c r="W21" s="45"/>
      <c r="X21" s="45"/>
      <c r="Y21" s="45"/>
      <c r="Z21" s="45"/>
      <c r="AA21" s="45"/>
      <c r="AB21" s="45"/>
      <c r="AC21" s="45"/>
      <c r="AD21" s="45"/>
      <c r="AE21" s="45"/>
    </row>
    <row r="22" customFormat="false" ht="14.05" hidden="false" customHeight="true" outlineLevel="0" collapsed="false">
      <c r="B22" s="10"/>
      <c r="C22" s="48"/>
      <c r="D22" s="64"/>
      <c r="E22" s="64"/>
      <c r="F22" s="64"/>
      <c r="G22" s="64"/>
      <c r="H22" s="64"/>
      <c r="I22" s="64"/>
      <c r="J22" s="64"/>
      <c r="K22" s="64"/>
      <c r="L22" s="64"/>
      <c r="M22" s="64"/>
      <c r="N22" s="64"/>
      <c r="O22" s="64"/>
      <c r="P22" s="47"/>
      <c r="Q22" s="47"/>
      <c r="R22" s="11"/>
      <c r="S22" s="12"/>
      <c r="T22" s="63"/>
      <c r="V22" s="45"/>
      <c r="W22" s="45"/>
      <c r="X22" s="45"/>
      <c r="Y22" s="45"/>
      <c r="Z22" s="45"/>
      <c r="AA22" s="45"/>
      <c r="AB22" s="45"/>
      <c r="AC22" s="45"/>
      <c r="AD22" s="45"/>
      <c r="AE22" s="45"/>
    </row>
    <row r="23" customFormat="false" ht="15" hidden="false" customHeight="true" outlineLevel="0" collapsed="false">
      <c r="B23" s="10"/>
      <c r="C23" s="48"/>
      <c r="D23" s="61"/>
      <c r="E23" s="65" t="s">
        <v>31</v>
      </c>
      <c r="F23" s="66"/>
      <c r="G23" s="66"/>
      <c r="H23" s="66"/>
      <c r="I23" s="66"/>
      <c r="J23" s="66"/>
      <c r="K23" s="66"/>
      <c r="L23" s="66"/>
      <c r="M23" s="66"/>
      <c r="N23" s="66"/>
      <c r="O23" s="67"/>
      <c r="P23" s="47"/>
      <c r="Q23" s="47"/>
      <c r="R23" s="11"/>
      <c r="S23" s="12"/>
      <c r="T23" s="63"/>
      <c r="V23" s="68"/>
      <c r="W23" s="69"/>
      <c r="X23" s="69"/>
      <c r="Y23" s="69"/>
      <c r="Z23" s="69"/>
      <c r="AA23" s="69"/>
      <c r="AB23" s="69"/>
      <c r="AC23" s="69"/>
      <c r="AD23" s="69"/>
      <c r="AE23" s="70"/>
    </row>
    <row r="24" customFormat="false" ht="15" hidden="false" customHeight="true" outlineLevel="0" collapsed="false">
      <c r="B24" s="10"/>
      <c r="C24" s="48"/>
      <c r="D24" s="61"/>
      <c r="E24" s="65" t="s">
        <v>32</v>
      </c>
      <c r="F24" s="66"/>
      <c r="G24" s="66"/>
      <c r="H24" s="66"/>
      <c r="I24" s="66"/>
      <c r="J24" s="66"/>
      <c r="K24" s="66"/>
      <c r="L24" s="67"/>
      <c r="M24" s="67"/>
      <c r="N24" s="67"/>
      <c r="O24" s="67"/>
      <c r="P24" s="47"/>
      <c r="Q24" s="47"/>
      <c r="R24" s="11"/>
      <c r="S24" s="12"/>
      <c r="T24" s="63"/>
      <c r="V24" s="71" t="s">
        <v>33</v>
      </c>
      <c r="W24" s="71"/>
      <c r="X24" s="71"/>
      <c r="Y24" s="71"/>
      <c r="Z24" s="71"/>
      <c r="AA24" s="71"/>
      <c r="AB24" s="71"/>
      <c r="AC24" s="71"/>
      <c r="AD24" s="71"/>
      <c r="AE24" s="71"/>
    </row>
    <row r="25" customFormat="false" ht="15" hidden="false" customHeight="true" outlineLevel="0" collapsed="false">
      <c r="B25" s="10"/>
      <c r="C25" s="44" t="s">
        <v>34</v>
      </c>
      <c r="D25" s="44"/>
      <c r="E25" s="44"/>
      <c r="F25" s="44"/>
      <c r="G25" s="44"/>
      <c r="H25" s="44"/>
      <c r="I25" s="44"/>
      <c r="J25" s="44"/>
      <c r="K25" s="44"/>
      <c r="L25" s="44"/>
      <c r="M25" s="44"/>
      <c r="N25" s="44"/>
      <c r="O25" s="44"/>
      <c r="P25" s="44"/>
      <c r="Q25" s="44"/>
      <c r="R25" s="11"/>
      <c r="S25" s="12"/>
      <c r="T25" s="63"/>
      <c r="V25" s="71"/>
      <c r="W25" s="71"/>
      <c r="X25" s="71"/>
      <c r="Y25" s="71"/>
      <c r="Z25" s="71"/>
      <c r="AA25" s="71"/>
      <c r="AB25" s="71"/>
      <c r="AC25" s="71"/>
      <c r="AD25" s="71"/>
      <c r="AE25" s="71"/>
    </row>
    <row r="26" customFormat="false" ht="11.6" hidden="false" customHeight="true" outlineLevel="0" collapsed="false">
      <c r="B26" s="10"/>
      <c r="C26" s="44"/>
      <c r="D26" s="44"/>
      <c r="E26" s="44"/>
      <c r="F26" s="44"/>
      <c r="G26" s="44"/>
      <c r="H26" s="44"/>
      <c r="I26" s="44"/>
      <c r="J26" s="44"/>
      <c r="K26" s="44"/>
      <c r="L26" s="44"/>
      <c r="M26" s="44"/>
      <c r="N26" s="44"/>
      <c r="O26" s="44"/>
      <c r="P26" s="44"/>
      <c r="Q26" s="44"/>
      <c r="R26" s="11"/>
      <c r="S26" s="12"/>
      <c r="T26" s="63"/>
      <c r="V26" s="72"/>
      <c r="W26" s="73"/>
      <c r="X26" s="73"/>
      <c r="Y26" s="73"/>
      <c r="Z26" s="73"/>
      <c r="AA26" s="73"/>
      <c r="AB26" s="73"/>
      <c r="AC26" s="73"/>
      <c r="AD26" s="73"/>
      <c r="AE26" s="42"/>
    </row>
    <row r="27" customFormat="false" ht="15" hidden="false" customHeight="true" outlineLevel="0" collapsed="false">
      <c r="B27" s="10"/>
      <c r="C27" s="48" t="s">
        <v>35</v>
      </c>
      <c r="D27" s="74" t="s">
        <v>36</v>
      </c>
      <c r="E27" s="74"/>
      <c r="F27" s="74"/>
      <c r="G27" s="74"/>
      <c r="H27" s="74"/>
      <c r="I27" s="74"/>
      <c r="J27" s="74"/>
      <c r="K27" s="74"/>
      <c r="L27" s="74"/>
      <c r="M27" s="74"/>
      <c r="N27" s="74"/>
      <c r="O27" s="74"/>
      <c r="P27" s="74"/>
      <c r="Q27" s="74"/>
      <c r="R27" s="11"/>
      <c r="S27" s="12"/>
      <c r="T27" s="63" t="n">
        <v>2</v>
      </c>
      <c r="V27" s="40" t="s">
        <v>37</v>
      </c>
      <c r="W27" s="40"/>
      <c r="X27" s="40"/>
      <c r="Y27" s="73"/>
      <c r="Z27" s="73"/>
      <c r="AA27" s="73"/>
      <c r="AB27" s="73"/>
      <c r="AC27" s="73"/>
      <c r="AD27" s="73"/>
      <c r="AE27" s="42"/>
    </row>
    <row r="28" customFormat="false" ht="15" hidden="false" customHeight="true" outlineLevel="0" collapsed="false">
      <c r="B28" s="10"/>
      <c r="C28" s="48"/>
      <c r="D28" s="49"/>
      <c r="E28" s="67" t="s">
        <v>38</v>
      </c>
      <c r="F28" s="49"/>
      <c r="G28" s="67" t="s">
        <v>39</v>
      </c>
      <c r="H28" s="67"/>
      <c r="I28" s="67"/>
      <c r="J28" s="67"/>
      <c r="K28" s="75"/>
      <c r="L28" s="75"/>
      <c r="M28" s="47"/>
      <c r="N28" s="43" t="s">
        <v>40</v>
      </c>
      <c r="O28" s="76"/>
      <c r="P28" s="76"/>
      <c r="Q28" s="76"/>
      <c r="R28" s="11"/>
      <c r="S28" s="12"/>
      <c r="V28" s="77" t="s">
        <v>41</v>
      </c>
      <c r="W28" s="77"/>
      <c r="X28" s="77"/>
      <c r="Y28" s="77"/>
      <c r="Z28" s="77"/>
      <c r="AA28" s="77"/>
      <c r="AB28" s="77"/>
      <c r="AC28" s="77"/>
      <c r="AD28" s="77"/>
      <c r="AE28" s="77"/>
    </row>
    <row r="29" customFormat="false" ht="1.5" hidden="false" customHeight="true" outlineLevel="0" collapsed="false">
      <c r="B29" s="10"/>
      <c r="C29" s="48"/>
      <c r="D29" s="78"/>
      <c r="E29" s="67"/>
      <c r="F29" s="78"/>
      <c r="G29" s="67"/>
      <c r="H29" s="67"/>
      <c r="I29" s="67"/>
      <c r="J29" s="67"/>
      <c r="K29" s="75"/>
      <c r="L29" s="75"/>
      <c r="M29" s="47"/>
      <c r="N29" s="47"/>
      <c r="O29" s="47"/>
      <c r="P29" s="47"/>
      <c r="Q29" s="47"/>
      <c r="R29" s="11"/>
      <c r="S29" s="12"/>
      <c r="T29" s="63"/>
      <c r="V29" s="77"/>
      <c r="W29" s="77"/>
      <c r="X29" s="77"/>
      <c r="Y29" s="77"/>
      <c r="Z29" s="77"/>
      <c r="AA29" s="77"/>
      <c r="AB29" s="77"/>
      <c r="AC29" s="77"/>
      <c r="AD29" s="77"/>
      <c r="AE29" s="77"/>
    </row>
    <row r="30" customFormat="false" ht="35.65" hidden="false" customHeight="true" outlineLevel="0" collapsed="false">
      <c r="B30" s="10"/>
      <c r="C30" s="48" t="s">
        <v>42</v>
      </c>
      <c r="D30" s="74" t="s">
        <v>43</v>
      </c>
      <c r="E30" s="74"/>
      <c r="F30" s="74"/>
      <c r="G30" s="74"/>
      <c r="H30" s="74"/>
      <c r="I30" s="74"/>
      <c r="J30" s="74"/>
      <c r="K30" s="74"/>
      <c r="L30" s="74"/>
      <c r="M30" s="74"/>
      <c r="N30" s="74"/>
      <c r="O30" s="74"/>
      <c r="P30" s="74"/>
      <c r="Q30" s="74"/>
      <c r="R30" s="11"/>
      <c r="S30" s="12"/>
      <c r="T30" s="63" t="n">
        <v>1</v>
      </c>
      <c r="V30" s="77"/>
      <c r="W30" s="77"/>
      <c r="X30" s="77"/>
      <c r="Y30" s="77"/>
      <c r="Z30" s="77"/>
      <c r="AA30" s="77"/>
      <c r="AB30" s="77"/>
      <c r="AC30" s="77"/>
      <c r="AD30" s="77"/>
      <c r="AE30" s="77"/>
    </row>
    <row r="31" customFormat="false" ht="15" hidden="false" customHeight="true" outlineLevel="0" collapsed="false">
      <c r="B31" s="10"/>
      <c r="C31" s="48"/>
      <c r="D31" s="49"/>
      <c r="E31" s="67" t="s">
        <v>38</v>
      </c>
      <c r="F31" s="49"/>
      <c r="G31" s="67" t="s">
        <v>39</v>
      </c>
      <c r="H31" s="67"/>
      <c r="I31" s="67"/>
      <c r="J31" s="67"/>
      <c r="K31" s="75"/>
      <c r="L31" s="75"/>
      <c r="M31" s="47"/>
      <c r="N31" s="43" t="s">
        <v>40</v>
      </c>
      <c r="O31" s="76"/>
      <c r="P31" s="76"/>
      <c r="Q31" s="76"/>
      <c r="R31" s="11"/>
      <c r="S31" s="12"/>
      <c r="T31" s="63"/>
      <c r="V31" s="77"/>
      <c r="W31" s="77"/>
      <c r="X31" s="77"/>
      <c r="Y31" s="77"/>
      <c r="Z31" s="77"/>
      <c r="AA31" s="77"/>
      <c r="AB31" s="77"/>
      <c r="AC31" s="77"/>
      <c r="AD31" s="77"/>
      <c r="AE31" s="77"/>
    </row>
    <row r="32" customFormat="false" ht="1.5" hidden="false" customHeight="true" outlineLevel="0" collapsed="false">
      <c r="B32" s="10"/>
      <c r="C32" s="48"/>
      <c r="D32" s="78"/>
      <c r="E32" s="67"/>
      <c r="F32" s="78"/>
      <c r="G32" s="67"/>
      <c r="H32" s="67"/>
      <c r="I32" s="67"/>
      <c r="J32" s="67"/>
      <c r="K32" s="75"/>
      <c r="L32" s="75"/>
      <c r="M32" s="47"/>
      <c r="N32" s="47"/>
      <c r="O32" s="47"/>
      <c r="P32" s="47"/>
      <c r="Q32" s="47"/>
      <c r="R32" s="11"/>
      <c r="S32" s="12"/>
      <c r="T32" s="63"/>
      <c r="V32" s="77"/>
      <c r="W32" s="77"/>
      <c r="X32" s="77"/>
      <c r="Y32" s="77"/>
      <c r="Z32" s="77"/>
      <c r="AA32" s="77"/>
      <c r="AB32" s="77"/>
      <c r="AC32" s="77"/>
      <c r="AD32" s="77"/>
      <c r="AE32" s="77"/>
    </row>
    <row r="33" customFormat="false" ht="30" hidden="false" customHeight="true" outlineLevel="0" collapsed="false">
      <c r="B33" s="10"/>
      <c r="C33" s="48" t="s">
        <v>44</v>
      </c>
      <c r="D33" s="74" t="s">
        <v>45</v>
      </c>
      <c r="E33" s="74"/>
      <c r="F33" s="74"/>
      <c r="G33" s="74"/>
      <c r="H33" s="74"/>
      <c r="I33" s="74"/>
      <c r="J33" s="74"/>
      <c r="K33" s="74"/>
      <c r="L33" s="74"/>
      <c r="M33" s="74"/>
      <c r="N33" s="74"/>
      <c r="O33" s="74"/>
      <c r="P33" s="74"/>
      <c r="Q33" s="74"/>
      <c r="R33" s="11"/>
      <c r="S33" s="12"/>
      <c r="T33" s="63" t="n">
        <v>1</v>
      </c>
      <c r="V33" s="77"/>
      <c r="W33" s="77"/>
      <c r="X33" s="77"/>
      <c r="Y33" s="77"/>
      <c r="Z33" s="77"/>
      <c r="AA33" s="77"/>
      <c r="AB33" s="77"/>
      <c r="AC33" s="77"/>
      <c r="AD33" s="77"/>
      <c r="AE33" s="77"/>
    </row>
    <row r="34" customFormat="false" ht="15" hidden="false" customHeight="true" outlineLevel="0" collapsed="false">
      <c r="B34" s="10"/>
      <c r="C34" s="48"/>
      <c r="D34" s="49"/>
      <c r="E34" s="67" t="s">
        <v>38</v>
      </c>
      <c r="F34" s="49"/>
      <c r="G34" s="67" t="s">
        <v>39</v>
      </c>
      <c r="H34" s="67"/>
      <c r="I34" s="67"/>
      <c r="J34" s="67"/>
      <c r="K34" s="75"/>
      <c r="L34" s="75"/>
      <c r="M34" s="47"/>
      <c r="N34" s="43" t="s">
        <v>40</v>
      </c>
      <c r="O34" s="76"/>
      <c r="P34" s="76"/>
      <c r="Q34" s="76"/>
      <c r="R34" s="11"/>
      <c r="S34" s="12"/>
      <c r="T34" s="63"/>
      <c r="V34" s="79"/>
      <c r="W34" s="80" t="s">
        <v>46</v>
      </c>
      <c r="X34" s="80"/>
      <c r="Y34" s="80"/>
      <c r="Z34" s="80"/>
      <c r="AA34" s="80"/>
      <c r="AB34" s="80"/>
      <c r="AC34" s="80"/>
      <c r="AD34" s="80"/>
      <c r="AE34" s="81"/>
    </row>
    <row r="35" customFormat="false" ht="1.5" hidden="false" customHeight="true" outlineLevel="0" collapsed="false">
      <c r="B35" s="10"/>
      <c r="C35" s="48"/>
      <c r="D35" s="78"/>
      <c r="E35" s="67"/>
      <c r="F35" s="78"/>
      <c r="G35" s="67"/>
      <c r="H35" s="67"/>
      <c r="I35" s="67"/>
      <c r="J35" s="67"/>
      <c r="K35" s="75"/>
      <c r="L35" s="75"/>
      <c r="M35" s="47"/>
      <c r="N35" s="47"/>
      <c r="O35" s="47"/>
      <c r="P35" s="47"/>
      <c r="Q35" s="47"/>
      <c r="R35" s="11"/>
      <c r="S35" s="12"/>
      <c r="T35" s="63"/>
      <c r="V35" s="79"/>
      <c r="W35" s="82"/>
      <c r="X35" s="82"/>
      <c r="Y35" s="82"/>
      <c r="Z35" s="82"/>
      <c r="AA35" s="82"/>
      <c r="AB35" s="82"/>
      <c r="AC35" s="82"/>
      <c r="AD35" s="82"/>
      <c r="AE35" s="81"/>
    </row>
    <row r="36" customFormat="false" ht="15" hidden="false" customHeight="true" outlineLevel="0" collapsed="false">
      <c r="B36" s="10"/>
      <c r="C36" s="48"/>
      <c r="D36" s="74" t="s">
        <v>47</v>
      </c>
      <c r="E36" s="74"/>
      <c r="F36" s="74"/>
      <c r="G36" s="74"/>
      <c r="H36" s="74"/>
      <c r="I36" s="74"/>
      <c r="J36" s="74"/>
      <c r="K36" s="74"/>
      <c r="L36" s="74"/>
      <c r="M36" s="74"/>
      <c r="N36" s="74"/>
      <c r="O36" s="74"/>
      <c r="P36" s="74"/>
      <c r="Q36" s="74"/>
      <c r="R36" s="11"/>
      <c r="S36" s="12"/>
      <c r="T36" s="63"/>
      <c r="V36" s="79"/>
      <c r="W36" s="80" t="s">
        <v>48</v>
      </c>
      <c r="X36" s="80"/>
      <c r="Y36" s="80"/>
      <c r="Z36" s="80"/>
      <c r="AA36" s="80"/>
      <c r="AB36" s="80"/>
      <c r="AC36" s="80"/>
      <c r="AD36" s="80"/>
      <c r="AE36" s="81"/>
    </row>
    <row r="37" customFormat="false" ht="15" hidden="false" customHeight="true" outlineLevel="0" collapsed="false">
      <c r="B37" s="10"/>
      <c r="C37" s="48"/>
      <c r="D37" s="49"/>
      <c r="E37" s="67" t="s">
        <v>38</v>
      </c>
      <c r="F37" s="49"/>
      <c r="G37" s="67" t="s">
        <v>49</v>
      </c>
      <c r="H37" s="67"/>
      <c r="I37" s="67"/>
      <c r="J37" s="67"/>
      <c r="K37" s="83" t="s">
        <v>50</v>
      </c>
      <c r="L37" s="83"/>
      <c r="M37" s="83"/>
      <c r="N37" s="83"/>
      <c r="O37" s="83"/>
      <c r="P37" s="83"/>
      <c r="Q37" s="83"/>
      <c r="R37" s="11"/>
      <c r="S37" s="12"/>
      <c r="T37" s="63"/>
      <c r="V37" s="84" t="s">
        <v>51</v>
      </c>
      <c r="W37" s="84"/>
      <c r="X37" s="84"/>
      <c r="Y37" s="84"/>
      <c r="Z37" s="84"/>
      <c r="AA37" s="84"/>
      <c r="AB37" s="84"/>
      <c r="AC37" s="84"/>
      <c r="AD37" s="84"/>
      <c r="AE37" s="84"/>
    </row>
    <row r="38" customFormat="false" ht="15" hidden="false" customHeight="true" outlineLevel="0" collapsed="false">
      <c r="B38" s="10"/>
      <c r="C38" s="48" t="s">
        <v>52</v>
      </c>
      <c r="D38" s="74" t="s">
        <v>53</v>
      </c>
      <c r="E38" s="74"/>
      <c r="F38" s="74"/>
      <c r="G38" s="74"/>
      <c r="H38" s="74"/>
      <c r="I38" s="74"/>
      <c r="J38" s="74"/>
      <c r="K38" s="74"/>
      <c r="L38" s="74"/>
      <c r="M38" s="74"/>
      <c r="N38" s="74"/>
      <c r="O38" s="74"/>
      <c r="P38" s="74"/>
      <c r="Q38" s="74"/>
      <c r="R38" s="11"/>
      <c r="S38" s="12"/>
      <c r="T38" s="63" t="n">
        <v>1</v>
      </c>
      <c r="V38" s="84"/>
      <c r="W38" s="84"/>
      <c r="X38" s="84"/>
      <c r="Y38" s="84"/>
      <c r="Z38" s="84"/>
      <c r="AA38" s="84"/>
      <c r="AB38" s="84"/>
      <c r="AC38" s="84"/>
      <c r="AD38" s="84"/>
      <c r="AE38" s="84"/>
    </row>
    <row r="39" customFormat="false" ht="15" hidden="false" customHeight="true" outlineLevel="0" collapsed="false">
      <c r="B39" s="10"/>
      <c r="C39" s="48"/>
      <c r="D39" s="49"/>
      <c r="E39" s="67" t="s">
        <v>38</v>
      </c>
      <c r="F39" s="49"/>
      <c r="G39" s="67" t="s">
        <v>39</v>
      </c>
      <c r="H39" s="67"/>
      <c r="I39" s="67"/>
      <c r="J39" s="67"/>
      <c r="K39" s="75"/>
      <c r="L39" s="75"/>
      <c r="M39" s="47"/>
      <c r="N39" s="43" t="s">
        <v>40</v>
      </c>
      <c r="O39" s="76"/>
      <c r="P39" s="76"/>
      <c r="Q39" s="76"/>
      <c r="R39" s="11"/>
      <c r="S39" s="12"/>
      <c r="T39" s="63"/>
      <c r="V39" s="84"/>
      <c r="W39" s="84"/>
      <c r="X39" s="84"/>
      <c r="Y39" s="84"/>
      <c r="Z39" s="84"/>
      <c r="AA39" s="84"/>
      <c r="AB39" s="84"/>
      <c r="AC39" s="84"/>
      <c r="AD39" s="84"/>
      <c r="AE39" s="84"/>
    </row>
    <row r="40" customFormat="false" ht="1.5" hidden="false" customHeight="true" outlineLevel="0" collapsed="false">
      <c r="B40" s="10"/>
      <c r="C40" s="48"/>
      <c r="D40" s="78"/>
      <c r="E40" s="67"/>
      <c r="F40" s="78"/>
      <c r="G40" s="67"/>
      <c r="H40" s="67"/>
      <c r="I40" s="67"/>
      <c r="J40" s="67"/>
      <c r="K40" s="75"/>
      <c r="L40" s="75"/>
      <c r="M40" s="47"/>
      <c r="N40" s="47"/>
      <c r="O40" s="47"/>
      <c r="P40" s="47"/>
      <c r="Q40" s="47"/>
      <c r="R40" s="11"/>
      <c r="S40" s="12"/>
      <c r="T40" s="63"/>
      <c r="V40" s="84"/>
      <c r="W40" s="84"/>
      <c r="X40" s="84"/>
      <c r="Y40" s="84"/>
      <c r="Z40" s="84"/>
      <c r="AA40" s="84"/>
      <c r="AB40" s="84"/>
      <c r="AC40" s="84"/>
      <c r="AD40" s="84"/>
      <c r="AE40" s="84"/>
    </row>
    <row r="41" customFormat="false" ht="15" hidden="false" customHeight="true" outlineLevel="0" collapsed="false">
      <c r="B41" s="10"/>
      <c r="C41" s="48" t="s">
        <v>54</v>
      </c>
      <c r="D41" s="74" t="s">
        <v>55</v>
      </c>
      <c r="E41" s="74"/>
      <c r="F41" s="74"/>
      <c r="G41" s="74"/>
      <c r="H41" s="74"/>
      <c r="I41" s="74"/>
      <c r="J41" s="74"/>
      <c r="K41" s="74"/>
      <c r="L41" s="74"/>
      <c r="M41" s="74"/>
      <c r="N41" s="74"/>
      <c r="O41" s="74"/>
      <c r="P41" s="74"/>
      <c r="Q41" s="74"/>
      <c r="R41" s="11"/>
      <c r="S41" s="12"/>
      <c r="T41" s="63" t="n">
        <v>1</v>
      </c>
      <c r="V41" s="84"/>
      <c r="W41" s="84"/>
      <c r="X41" s="84"/>
      <c r="Y41" s="84"/>
      <c r="Z41" s="84"/>
      <c r="AA41" s="84"/>
      <c r="AB41" s="84"/>
      <c r="AC41" s="84"/>
      <c r="AD41" s="84"/>
      <c r="AE41" s="84"/>
    </row>
    <row r="42" customFormat="false" ht="15" hidden="false" customHeight="true" outlineLevel="0" collapsed="false">
      <c r="B42" s="10"/>
      <c r="C42" s="48"/>
      <c r="D42" s="49"/>
      <c r="E42" s="67" t="s">
        <v>38</v>
      </c>
      <c r="F42" s="49"/>
      <c r="G42" s="67" t="s">
        <v>39</v>
      </c>
      <c r="H42" s="67"/>
      <c r="I42" s="67"/>
      <c r="J42" s="67"/>
      <c r="K42" s="75"/>
      <c r="L42" s="75"/>
      <c r="M42" s="47"/>
      <c r="N42" s="43" t="s">
        <v>40</v>
      </c>
      <c r="O42" s="76"/>
      <c r="P42" s="76"/>
      <c r="Q42" s="76"/>
      <c r="R42" s="11"/>
      <c r="S42" s="12"/>
      <c r="T42" s="63"/>
      <c r="V42" s="84"/>
      <c r="W42" s="84"/>
      <c r="X42" s="84"/>
      <c r="Y42" s="84"/>
      <c r="Z42" s="84"/>
      <c r="AA42" s="84"/>
      <c r="AB42" s="84"/>
      <c r="AC42" s="84"/>
      <c r="AD42" s="84"/>
      <c r="AE42" s="84"/>
    </row>
    <row r="43" customFormat="false" ht="1.5" hidden="false" customHeight="true" outlineLevel="0" collapsed="false">
      <c r="B43" s="10"/>
      <c r="C43" s="48"/>
      <c r="D43" s="78"/>
      <c r="E43" s="67"/>
      <c r="F43" s="78"/>
      <c r="G43" s="67"/>
      <c r="H43" s="67"/>
      <c r="I43" s="67"/>
      <c r="J43" s="67"/>
      <c r="K43" s="75"/>
      <c r="L43" s="75"/>
      <c r="M43" s="47"/>
      <c r="N43" s="47"/>
      <c r="O43" s="47"/>
      <c r="P43" s="47"/>
      <c r="Q43" s="47"/>
      <c r="R43" s="11"/>
      <c r="S43" s="12"/>
      <c r="T43" s="63"/>
      <c r="V43" s="84"/>
      <c r="W43" s="84"/>
      <c r="X43" s="84"/>
      <c r="Y43" s="84"/>
      <c r="Z43" s="84"/>
      <c r="AA43" s="84"/>
      <c r="AB43" s="84"/>
      <c r="AC43" s="84"/>
      <c r="AD43" s="84"/>
      <c r="AE43" s="84"/>
    </row>
    <row r="44" customFormat="false" ht="15" hidden="false" customHeight="true" outlineLevel="0" collapsed="false">
      <c r="B44" s="10"/>
      <c r="C44" s="48" t="s">
        <v>56</v>
      </c>
      <c r="D44" s="74" t="s">
        <v>57</v>
      </c>
      <c r="E44" s="74"/>
      <c r="F44" s="74"/>
      <c r="G44" s="74"/>
      <c r="H44" s="74"/>
      <c r="I44" s="74"/>
      <c r="J44" s="74"/>
      <c r="K44" s="74"/>
      <c r="L44" s="74"/>
      <c r="M44" s="74"/>
      <c r="N44" s="74"/>
      <c r="O44" s="74"/>
      <c r="P44" s="74"/>
      <c r="Q44" s="74"/>
      <c r="R44" s="11"/>
      <c r="S44" s="12"/>
      <c r="T44" s="63" t="n">
        <v>2</v>
      </c>
      <c r="V44" s="84"/>
      <c r="W44" s="84"/>
      <c r="X44" s="84"/>
      <c r="Y44" s="84"/>
      <c r="Z44" s="84"/>
      <c r="AA44" s="84"/>
      <c r="AB44" s="84"/>
      <c r="AC44" s="84"/>
      <c r="AD44" s="84"/>
      <c r="AE44" s="84"/>
    </row>
    <row r="45" customFormat="false" ht="15" hidden="false" customHeight="true" outlineLevel="0" collapsed="false">
      <c r="B45" s="10"/>
      <c r="C45" s="48"/>
      <c r="D45" s="49"/>
      <c r="E45" s="67" t="s">
        <v>38</v>
      </c>
      <c r="F45" s="49"/>
      <c r="G45" s="67" t="s">
        <v>39</v>
      </c>
      <c r="H45" s="67"/>
      <c r="I45" s="67"/>
      <c r="J45" s="67"/>
      <c r="K45" s="75"/>
      <c r="L45" s="75"/>
      <c r="M45" s="47"/>
      <c r="N45" s="43" t="s">
        <v>40</v>
      </c>
      <c r="O45" s="76"/>
      <c r="P45" s="76"/>
      <c r="Q45" s="76"/>
      <c r="R45" s="11"/>
      <c r="S45" s="12"/>
      <c r="T45" s="63"/>
      <c r="V45" s="72"/>
      <c r="W45" s="73"/>
      <c r="X45" s="73"/>
      <c r="Y45" s="85"/>
      <c r="Z45" s="85"/>
      <c r="AA45" s="85"/>
      <c r="AB45" s="85"/>
      <c r="AC45" s="73"/>
      <c r="AD45" s="73"/>
      <c r="AE45" s="42"/>
    </row>
    <row r="46" customFormat="false" ht="4.5" hidden="false" customHeight="true" outlineLevel="0" collapsed="false">
      <c r="B46" s="10"/>
      <c r="C46" s="48"/>
      <c r="D46" s="78"/>
      <c r="E46" s="67"/>
      <c r="F46" s="78"/>
      <c r="G46" s="67"/>
      <c r="H46" s="67"/>
      <c r="I46" s="67"/>
      <c r="J46" s="67"/>
      <c r="K46" s="75"/>
      <c r="L46" s="75"/>
      <c r="M46" s="47"/>
      <c r="N46" s="47"/>
      <c r="O46" s="47"/>
      <c r="P46" s="47"/>
      <c r="Q46" s="47"/>
      <c r="R46" s="11"/>
      <c r="S46" s="12"/>
      <c r="T46" s="63"/>
      <c r="V46" s="72"/>
      <c r="W46" s="73"/>
      <c r="X46" s="73"/>
      <c r="Y46" s="73"/>
      <c r="Z46" s="73"/>
      <c r="AA46" s="73"/>
      <c r="AB46" s="73"/>
      <c r="AC46" s="73"/>
      <c r="AD46" s="73"/>
      <c r="AE46" s="42"/>
    </row>
    <row r="47" customFormat="false" ht="22.35" hidden="false" customHeight="true" outlineLevel="0" collapsed="false">
      <c r="B47" s="10"/>
      <c r="C47" s="48" t="s">
        <v>58</v>
      </c>
      <c r="D47" s="74" t="s">
        <v>59</v>
      </c>
      <c r="E47" s="74"/>
      <c r="F47" s="74"/>
      <c r="G47" s="74"/>
      <c r="H47" s="74"/>
      <c r="I47" s="74"/>
      <c r="J47" s="74"/>
      <c r="K47" s="74"/>
      <c r="L47" s="74"/>
      <c r="M47" s="74"/>
      <c r="N47" s="74"/>
      <c r="O47" s="74"/>
      <c r="P47" s="74"/>
      <c r="Q47" s="74"/>
      <c r="R47" s="11"/>
      <c r="S47" s="12"/>
      <c r="T47" s="63" t="n">
        <v>1</v>
      </c>
      <c r="V47" s="72"/>
      <c r="W47" s="73"/>
      <c r="X47" s="85" t="s">
        <v>60</v>
      </c>
      <c r="Y47" s="85"/>
      <c r="Z47" s="85"/>
      <c r="AA47" s="85"/>
      <c r="AB47" s="85"/>
      <c r="AC47" s="85"/>
      <c r="AD47" s="73"/>
      <c r="AE47" s="42"/>
    </row>
    <row r="48" customFormat="false" ht="15" hidden="false" customHeight="true" outlineLevel="0" collapsed="false">
      <c r="B48" s="10"/>
      <c r="C48" s="48"/>
      <c r="D48" s="49"/>
      <c r="E48" s="67" t="s">
        <v>38</v>
      </c>
      <c r="F48" s="49"/>
      <c r="G48" s="67" t="s">
        <v>39</v>
      </c>
      <c r="H48" s="67"/>
      <c r="I48" s="67"/>
      <c r="J48" s="67"/>
      <c r="K48" s="75"/>
      <c r="L48" s="75"/>
      <c r="M48" s="47"/>
      <c r="N48" s="43" t="s">
        <v>40</v>
      </c>
      <c r="O48" s="76"/>
      <c r="P48" s="76"/>
      <c r="Q48" s="76"/>
      <c r="R48" s="11"/>
      <c r="S48" s="12"/>
      <c r="T48" s="63"/>
      <c r="V48" s="86" t="s">
        <v>61</v>
      </c>
      <c r="W48" s="86"/>
      <c r="X48" s="86"/>
      <c r="Y48" s="86"/>
      <c r="Z48" s="86"/>
      <c r="AA48" s="86"/>
      <c r="AB48" s="86"/>
      <c r="AC48" s="86"/>
      <c r="AD48" s="86"/>
      <c r="AE48" s="86"/>
    </row>
    <row r="49" customFormat="false" ht="4.5" hidden="false" customHeight="true" outlineLevel="0" collapsed="false">
      <c r="B49" s="10"/>
      <c r="C49" s="48"/>
      <c r="D49" s="78"/>
      <c r="E49" s="67"/>
      <c r="F49" s="78"/>
      <c r="G49" s="67"/>
      <c r="H49" s="67"/>
      <c r="I49" s="67"/>
      <c r="J49" s="67"/>
      <c r="K49" s="75"/>
      <c r="L49" s="75"/>
      <c r="M49" s="47"/>
      <c r="N49" s="47"/>
      <c r="O49" s="47"/>
      <c r="P49" s="47"/>
      <c r="Q49" s="47"/>
      <c r="R49" s="11"/>
      <c r="S49" s="12"/>
      <c r="T49" s="63"/>
      <c r="V49" s="86"/>
      <c r="W49" s="86"/>
      <c r="X49" s="86"/>
      <c r="Y49" s="86"/>
      <c r="Z49" s="86"/>
      <c r="AA49" s="86"/>
      <c r="AB49" s="86"/>
      <c r="AC49" s="86"/>
      <c r="AD49" s="86"/>
      <c r="AE49" s="86"/>
    </row>
    <row r="50" customFormat="false" ht="15" hidden="false" customHeight="true" outlineLevel="0" collapsed="false">
      <c r="B50" s="10"/>
      <c r="C50" s="48" t="s">
        <v>62</v>
      </c>
      <c r="D50" s="74" t="s">
        <v>63</v>
      </c>
      <c r="E50" s="74"/>
      <c r="F50" s="74"/>
      <c r="G50" s="74"/>
      <c r="H50" s="74"/>
      <c r="I50" s="74"/>
      <c r="J50" s="74"/>
      <c r="K50" s="74"/>
      <c r="L50" s="74"/>
      <c r="M50" s="74"/>
      <c r="N50" s="74"/>
      <c r="O50" s="74"/>
      <c r="P50" s="74"/>
      <c r="Q50" s="74"/>
      <c r="R50" s="11"/>
      <c r="S50" s="12"/>
      <c r="T50" s="63" t="n">
        <v>1</v>
      </c>
      <c r="V50" s="86"/>
      <c r="W50" s="86"/>
      <c r="X50" s="86"/>
      <c r="Y50" s="86"/>
      <c r="Z50" s="86"/>
      <c r="AA50" s="86"/>
      <c r="AB50" s="86"/>
      <c r="AC50" s="86"/>
      <c r="AD50" s="86"/>
      <c r="AE50" s="86"/>
    </row>
    <row r="51" customFormat="false" ht="15" hidden="false" customHeight="true" outlineLevel="0" collapsed="false">
      <c r="B51" s="10"/>
      <c r="C51" s="48"/>
      <c r="D51" s="49"/>
      <c r="E51" s="67" t="s">
        <v>38</v>
      </c>
      <c r="F51" s="49"/>
      <c r="G51" s="67" t="s">
        <v>39</v>
      </c>
      <c r="H51" s="67"/>
      <c r="I51" s="67"/>
      <c r="J51" s="67"/>
      <c r="K51" s="75"/>
      <c r="L51" s="75"/>
      <c r="M51" s="47"/>
      <c r="N51" s="43" t="s">
        <v>40</v>
      </c>
      <c r="O51" s="76"/>
      <c r="P51" s="76"/>
      <c r="Q51" s="76"/>
      <c r="R51" s="11"/>
      <c r="S51" s="12"/>
      <c r="T51" s="63"/>
      <c r="U51" s="16"/>
      <c r="V51" s="86"/>
      <c r="W51" s="86"/>
      <c r="X51" s="86"/>
      <c r="Y51" s="86"/>
      <c r="Z51" s="86"/>
      <c r="AA51" s="86"/>
      <c r="AB51" s="86"/>
      <c r="AC51" s="86"/>
      <c r="AD51" s="86"/>
      <c r="AE51" s="86"/>
    </row>
    <row r="52" customFormat="false" ht="4.5" hidden="false" customHeight="true" outlineLevel="0" collapsed="false">
      <c r="B52" s="10"/>
      <c r="C52" s="48"/>
      <c r="D52" s="78"/>
      <c r="E52" s="67"/>
      <c r="F52" s="78"/>
      <c r="G52" s="67"/>
      <c r="H52" s="67"/>
      <c r="I52" s="67"/>
      <c r="J52" s="67"/>
      <c r="K52" s="75"/>
      <c r="L52" s="75"/>
      <c r="M52" s="47"/>
      <c r="N52" s="47"/>
      <c r="O52" s="47"/>
      <c r="P52" s="47"/>
      <c r="Q52" s="47"/>
      <c r="R52" s="11"/>
      <c r="S52" s="12"/>
      <c r="T52" s="63"/>
      <c r="V52" s="86"/>
      <c r="W52" s="86"/>
      <c r="X52" s="86"/>
      <c r="Y52" s="86"/>
      <c r="Z52" s="86"/>
      <c r="AA52" s="86"/>
      <c r="AB52" s="86"/>
      <c r="AC52" s="86"/>
      <c r="AD52" s="86"/>
      <c r="AE52" s="86"/>
    </row>
    <row r="53" customFormat="false" ht="22.35" hidden="false" customHeight="true" outlineLevel="0" collapsed="false">
      <c r="B53" s="10"/>
      <c r="C53" s="48" t="s">
        <v>64</v>
      </c>
      <c r="D53" s="74" t="s">
        <v>65</v>
      </c>
      <c r="E53" s="74"/>
      <c r="F53" s="74"/>
      <c r="G53" s="74"/>
      <c r="H53" s="74"/>
      <c r="I53" s="74"/>
      <c r="J53" s="74"/>
      <c r="K53" s="74"/>
      <c r="L53" s="74"/>
      <c r="M53" s="74"/>
      <c r="N53" s="74"/>
      <c r="O53" s="74"/>
      <c r="P53" s="74"/>
      <c r="Q53" s="74"/>
      <c r="R53" s="11"/>
      <c r="S53" s="12"/>
      <c r="T53" s="63" t="n">
        <v>1</v>
      </c>
      <c r="V53" s="86"/>
      <c r="W53" s="86"/>
      <c r="X53" s="86"/>
      <c r="Y53" s="86"/>
      <c r="Z53" s="86"/>
      <c r="AA53" s="86"/>
      <c r="AB53" s="86"/>
      <c r="AC53" s="86"/>
      <c r="AD53" s="86"/>
      <c r="AE53" s="86"/>
    </row>
    <row r="54" customFormat="false" ht="15" hidden="false" customHeight="true" outlineLevel="0" collapsed="false">
      <c r="B54" s="10"/>
      <c r="C54" s="48"/>
      <c r="D54" s="49"/>
      <c r="E54" s="67" t="s">
        <v>38</v>
      </c>
      <c r="F54" s="49"/>
      <c r="G54" s="67" t="s">
        <v>39</v>
      </c>
      <c r="H54" s="67"/>
      <c r="I54" s="67"/>
      <c r="J54" s="67"/>
      <c r="K54" s="75"/>
      <c r="L54" s="75"/>
      <c r="M54" s="47"/>
      <c r="N54" s="43" t="s">
        <v>40</v>
      </c>
      <c r="O54" s="76"/>
      <c r="P54" s="76"/>
      <c r="Q54" s="76"/>
      <c r="R54" s="11"/>
      <c r="S54" s="12"/>
      <c r="T54" s="63"/>
      <c r="V54" s="87"/>
      <c r="W54" s="88"/>
      <c r="X54" s="88"/>
      <c r="Y54" s="88"/>
      <c r="Z54" s="88"/>
      <c r="AA54" s="88"/>
      <c r="AB54" s="88"/>
      <c r="AC54" s="88"/>
      <c r="AD54" s="88"/>
      <c r="AE54" s="89"/>
    </row>
    <row r="55" customFormat="false" ht="4.5" hidden="false" customHeight="true" outlineLevel="0" collapsed="false">
      <c r="B55" s="10"/>
      <c r="C55" s="48"/>
      <c r="D55" s="78"/>
      <c r="E55" s="67"/>
      <c r="F55" s="78"/>
      <c r="G55" s="67"/>
      <c r="H55" s="67"/>
      <c r="I55" s="67"/>
      <c r="J55" s="67"/>
      <c r="K55" s="75"/>
      <c r="L55" s="75"/>
      <c r="M55" s="47"/>
      <c r="N55" s="47"/>
      <c r="O55" s="47"/>
      <c r="P55" s="47"/>
      <c r="Q55" s="47"/>
      <c r="R55" s="11"/>
      <c r="S55" s="12"/>
      <c r="T55" s="63"/>
      <c r="V55" s="87"/>
      <c r="W55" s="88"/>
      <c r="X55" s="88"/>
      <c r="Y55" s="88"/>
      <c r="Z55" s="88"/>
      <c r="AA55" s="88"/>
      <c r="AB55" s="88"/>
      <c r="AC55" s="88"/>
      <c r="AD55" s="88"/>
      <c r="AE55" s="89"/>
    </row>
    <row r="56" customFormat="false" ht="12.4" hidden="false" customHeight="true" outlineLevel="0" collapsed="false">
      <c r="B56" s="10"/>
      <c r="C56" s="48"/>
      <c r="D56" s="90" t="s">
        <v>66</v>
      </c>
      <c r="E56" s="90"/>
      <c r="F56" s="90"/>
      <c r="G56" s="90"/>
      <c r="H56" s="90"/>
      <c r="I56" s="90"/>
      <c r="J56" s="90"/>
      <c r="K56" s="90"/>
      <c r="L56" s="90"/>
      <c r="M56" s="90"/>
      <c r="N56" s="90"/>
      <c r="O56" s="90"/>
      <c r="P56" s="90"/>
      <c r="Q56" s="90"/>
      <c r="R56" s="11"/>
      <c r="S56" s="12"/>
      <c r="T56" s="63"/>
      <c r="V56" s="87"/>
      <c r="W56" s="88"/>
      <c r="X56" s="88"/>
      <c r="Y56" s="88"/>
      <c r="Z56" s="88"/>
      <c r="AA56" s="88"/>
      <c r="AB56" s="88"/>
      <c r="AC56" s="88"/>
      <c r="AD56" s="88"/>
      <c r="AE56" s="89"/>
    </row>
    <row r="57" customFormat="false" ht="15" hidden="false" customHeight="true" outlineLevel="0" collapsed="false">
      <c r="B57" s="10"/>
      <c r="C57" s="48"/>
      <c r="D57" s="49"/>
      <c r="E57" s="67" t="s">
        <v>38</v>
      </c>
      <c r="F57" s="49"/>
      <c r="G57" s="67" t="s">
        <v>39</v>
      </c>
      <c r="H57" s="67"/>
      <c r="I57" s="67"/>
      <c r="J57" s="67"/>
      <c r="K57" s="75"/>
      <c r="L57" s="75"/>
      <c r="M57" s="47"/>
      <c r="N57" s="43"/>
      <c r="O57" s="38"/>
      <c r="P57" s="38"/>
      <c r="Q57" s="38"/>
      <c r="R57" s="11"/>
      <c r="S57" s="12"/>
      <c r="T57" s="63"/>
      <c r="V57" s="87"/>
      <c r="W57" s="88"/>
      <c r="X57" s="88"/>
      <c r="Y57" s="88"/>
      <c r="Z57" s="88"/>
      <c r="AA57" s="88"/>
      <c r="AB57" s="88"/>
      <c r="AC57" s="88"/>
      <c r="AD57" s="88"/>
      <c r="AE57" s="89"/>
    </row>
    <row r="58" customFormat="false" ht="4.5" hidden="false" customHeight="true" outlineLevel="0" collapsed="false">
      <c r="B58" s="10"/>
      <c r="C58" s="48"/>
      <c r="D58" s="78"/>
      <c r="E58" s="67"/>
      <c r="F58" s="78"/>
      <c r="G58" s="67"/>
      <c r="H58" s="67"/>
      <c r="I58" s="67"/>
      <c r="J58" s="67"/>
      <c r="K58" s="75"/>
      <c r="L58" s="75"/>
      <c r="M58" s="47"/>
      <c r="N58" s="47"/>
      <c r="O58" s="47"/>
      <c r="P58" s="47"/>
      <c r="Q58" s="47"/>
      <c r="R58" s="11"/>
      <c r="S58" s="12"/>
      <c r="T58" s="63"/>
      <c r="V58" s="87"/>
      <c r="W58" s="88"/>
      <c r="X58" s="88"/>
      <c r="Y58" s="88"/>
      <c r="Z58" s="88"/>
      <c r="AA58" s="88"/>
      <c r="AB58" s="88"/>
      <c r="AC58" s="88"/>
      <c r="AD58" s="88"/>
      <c r="AE58" s="89"/>
    </row>
    <row r="59" customFormat="false" ht="19.9" hidden="false" customHeight="true" outlineLevel="0" collapsed="false">
      <c r="B59" s="10"/>
      <c r="C59" s="48"/>
      <c r="D59" s="74" t="s">
        <v>67</v>
      </c>
      <c r="E59" s="74"/>
      <c r="F59" s="74"/>
      <c r="G59" s="74"/>
      <c r="H59" s="74"/>
      <c r="I59" s="74"/>
      <c r="J59" s="74"/>
      <c r="K59" s="74"/>
      <c r="L59" s="74"/>
      <c r="M59" s="74"/>
      <c r="N59" s="74"/>
      <c r="O59" s="74"/>
      <c r="P59" s="74"/>
      <c r="Q59" s="74"/>
      <c r="R59" s="11"/>
      <c r="S59" s="12"/>
      <c r="T59" s="63"/>
      <c r="V59" s="87"/>
      <c r="W59" s="88"/>
      <c r="X59" s="88"/>
      <c r="Y59" s="88"/>
      <c r="Z59" s="88"/>
      <c r="AA59" s="88"/>
      <c r="AB59" s="88"/>
      <c r="AC59" s="88"/>
      <c r="AD59" s="88"/>
      <c r="AE59" s="89"/>
    </row>
    <row r="60" customFormat="false" ht="15" hidden="false" customHeight="true" outlineLevel="0" collapsed="false">
      <c r="B60" s="10"/>
      <c r="C60" s="48"/>
      <c r="D60" s="49"/>
      <c r="E60" s="67" t="s">
        <v>38</v>
      </c>
      <c r="F60" s="49"/>
      <c r="G60" s="67" t="s">
        <v>39</v>
      </c>
      <c r="H60" s="67"/>
      <c r="I60" s="67"/>
      <c r="J60" s="67"/>
      <c r="K60" s="75"/>
      <c r="L60" s="75"/>
      <c r="M60" s="47"/>
      <c r="N60" s="43"/>
      <c r="O60" s="38"/>
      <c r="P60" s="38"/>
      <c r="Q60" s="38"/>
      <c r="R60" s="11"/>
      <c r="S60" s="12"/>
      <c r="T60" s="63"/>
      <c r="V60" s="87"/>
      <c r="W60" s="88"/>
      <c r="X60" s="88"/>
      <c r="Y60" s="88"/>
      <c r="Z60" s="88"/>
      <c r="AA60" s="88"/>
      <c r="AB60" s="88"/>
      <c r="AC60" s="88"/>
      <c r="AD60" s="88"/>
      <c r="AE60" s="89"/>
    </row>
    <row r="61" customFormat="false" ht="15" hidden="false" customHeight="true" outlineLevel="0" collapsed="false">
      <c r="B61" s="10"/>
      <c r="C61" s="48" t="s">
        <v>68</v>
      </c>
      <c r="D61" s="91" t="s">
        <v>69</v>
      </c>
      <c r="E61" s="91"/>
      <c r="F61" s="91"/>
      <c r="G61" s="91"/>
      <c r="H61" s="91"/>
      <c r="I61" s="91"/>
      <c r="J61" s="91"/>
      <c r="K61" s="91"/>
      <c r="L61" s="91"/>
      <c r="M61" s="91"/>
      <c r="N61" s="91"/>
      <c r="O61" s="91"/>
      <c r="P61" s="91"/>
      <c r="Q61" s="91"/>
      <c r="R61" s="11"/>
      <c r="S61" s="12"/>
      <c r="T61" s="63"/>
      <c r="V61" s="87"/>
      <c r="W61" s="88"/>
      <c r="X61" s="88"/>
      <c r="Y61" s="88"/>
      <c r="Z61" s="88"/>
      <c r="AA61" s="88"/>
      <c r="AB61" s="88"/>
      <c r="AC61" s="88"/>
      <c r="AD61" s="88"/>
      <c r="AE61" s="89"/>
    </row>
    <row r="62" customFormat="false" ht="15" hidden="false" customHeight="true" outlineLevel="0" collapsed="false">
      <c r="B62" s="10"/>
      <c r="C62" s="48"/>
      <c r="D62" s="49"/>
      <c r="E62" s="67" t="s">
        <v>38</v>
      </c>
      <c r="F62" s="49"/>
      <c r="G62" s="67" t="s">
        <v>39</v>
      </c>
      <c r="H62" s="67"/>
      <c r="I62" s="67"/>
      <c r="J62" s="67"/>
      <c r="K62" s="75"/>
      <c r="L62" s="75"/>
      <c r="M62" s="47"/>
      <c r="N62" s="43"/>
      <c r="O62" s="38"/>
      <c r="P62" s="38"/>
      <c r="Q62" s="38"/>
      <c r="R62" s="11"/>
      <c r="S62" s="12"/>
      <c r="T62" s="63"/>
      <c r="V62" s="87"/>
      <c r="W62" s="88"/>
      <c r="X62" s="88"/>
      <c r="Y62" s="88"/>
      <c r="Z62" s="88"/>
      <c r="AA62" s="88"/>
      <c r="AB62" s="88"/>
      <c r="AC62" s="88"/>
      <c r="AD62" s="88"/>
      <c r="AE62" s="89"/>
    </row>
    <row r="63" customFormat="false" ht="4.5" hidden="false" customHeight="true" outlineLevel="0" collapsed="false">
      <c r="B63" s="10"/>
      <c r="C63" s="48"/>
      <c r="D63" s="78"/>
      <c r="E63" s="67"/>
      <c r="F63" s="78"/>
      <c r="G63" s="67"/>
      <c r="H63" s="67"/>
      <c r="I63" s="67"/>
      <c r="J63" s="67"/>
      <c r="K63" s="75"/>
      <c r="L63" s="75"/>
      <c r="M63" s="47"/>
      <c r="N63" s="47"/>
      <c r="O63" s="47"/>
      <c r="P63" s="47"/>
      <c r="Q63" s="47"/>
      <c r="R63" s="11"/>
      <c r="S63" s="12"/>
      <c r="T63" s="63"/>
      <c r="V63" s="87"/>
      <c r="W63" s="88"/>
      <c r="X63" s="88"/>
      <c r="Y63" s="88"/>
      <c r="Z63" s="88"/>
      <c r="AA63" s="88"/>
      <c r="AB63" s="88"/>
      <c r="AC63" s="88"/>
      <c r="AD63" s="88"/>
      <c r="AE63" s="89"/>
    </row>
    <row r="64" customFormat="false" ht="15" hidden="false" customHeight="true" outlineLevel="0" collapsed="false">
      <c r="B64" s="10"/>
      <c r="C64" s="50"/>
      <c r="D64" s="74" t="s">
        <v>70</v>
      </c>
      <c r="E64" s="74"/>
      <c r="F64" s="74"/>
      <c r="G64" s="74"/>
      <c r="H64" s="74"/>
      <c r="I64" s="74"/>
      <c r="J64" s="74"/>
      <c r="K64" s="74"/>
      <c r="L64" s="74"/>
      <c r="M64" s="74"/>
      <c r="N64" s="74"/>
      <c r="O64" s="74"/>
      <c r="P64" s="74"/>
      <c r="Q64" s="74"/>
      <c r="R64" s="11"/>
      <c r="S64" s="12"/>
      <c r="T64" s="63"/>
      <c r="V64" s="87"/>
      <c r="W64" s="88"/>
      <c r="X64" s="88"/>
      <c r="Y64" s="88"/>
      <c r="Z64" s="88"/>
      <c r="AA64" s="88"/>
      <c r="AB64" s="88"/>
      <c r="AC64" s="88"/>
      <c r="AD64" s="88"/>
      <c r="AE64" s="89"/>
    </row>
    <row r="65" customFormat="false" ht="15" hidden="false" customHeight="true" outlineLevel="0" collapsed="false">
      <c r="B65" s="10"/>
      <c r="C65" s="50"/>
      <c r="D65" s="49"/>
      <c r="E65" s="67" t="s">
        <v>38</v>
      </c>
      <c r="F65" s="49"/>
      <c r="G65" s="67" t="s">
        <v>39</v>
      </c>
      <c r="H65" s="67"/>
      <c r="I65" s="67"/>
      <c r="J65" s="67"/>
      <c r="K65" s="75"/>
      <c r="L65" s="75"/>
      <c r="M65" s="47"/>
      <c r="N65" s="47"/>
      <c r="O65" s="47"/>
      <c r="P65" s="47"/>
      <c r="Q65" s="47"/>
      <c r="R65" s="11"/>
      <c r="S65" s="12"/>
      <c r="T65" s="63"/>
      <c r="V65" s="87"/>
      <c r="W65" s="88"/>
      <c r="X65" s="88"/>
      <c r="Y65" s="88"/>
      <c r="Z65" s="88"/>
      <c r="AA65" s="88"/>
      <c r="AB65" s="88"/>
      <c r="AC65" s="88"/>
      <c r="AD65" s="88"/>
      <c r="AE65" s="89"/>
    </row>
    <row r="66" customFormat="false" ht="15" hidden="false" customHeight="true" outlineLevel="0" collapsed="false">
      <c r="B66" s="10"/>
      <c r="C66" s="50"/>
      <c r="D66" s="74" t="s">
        <v>71</v>
      </c>
      <c r="E66" s="74"/>
      <c r="F66" s="74"/>
      <c r="G66" s="74"/>
      <c r="H66" s="74"/>
      <c r="I66" s="74"/>
      <c r="J66" s="74"/>
      <c r="K66" s="74"/>
      <c r="L66" s="74"/>
      <c r="M66" s="74"/>
      <c r="N66" s="74"/>
      <c r="O66" s="74"/>
      <c r="P66" s="74"/>
      <c r="Q66" s="74"/>
      <c r="R66" s="11"/>
      <c r="S66" s="12"/>
      <c r="T66" s="63" t="n">
        <v>1</v>
      </c>
      <c r="V66" s="87"/>
      <c r="W66" s="88"/>
      <c r="X66" s="88"/>
      <c r="Y66" s="88"/>
      <c r="Z66" s="88"/>
      <c r="AA66" s="88"/>
      <c r="AB66" s="88"/>
      <c r="AC66" s="88"/>
      <c r="AD66" s="88"/>
      <c r="AE66" s="89"/>
    </row>
    <row r="67" customFormat="false" ht="15" hidden="false" customHeight="true" outlineLevel="0" collapsed="false">
      <c r="B67" s="10"/>
      <c r="C67" s="48"/>
      <c r="D67" s="49"/>
      <c r="E67" s="67" t="s">
        <v>38</v>
      </c>
      <c r="F67" s="49"/>
      <c r="G67" s="67" t="s">
        <v>39</v>
      </c>
      <c r="H67" s="67"/>
      <c r="I67" s="67"/>
      <c r="J67" s="67"/>
      <c r="K67" s="75"/>
      <c r="L67" s="75"/>
      <c r="M67" s="47"/>
      <c r="N67" s="43" t="s">
        <v>40</v>
      </c>
      <c r="O67" s="76"/>
      <c r="P67" s="76"/>
      <c r="Q67" s="76"/>
      <c r="R67" s="11"/>
      <c r="S67" s="12"/>
      <c r="T67" s="63"/>
      <c r="V67" s="87"/>
      <c r="W67" s="88"/>
      <c r="X67" s="88"/>
      <c r="Y67" s="88"/>
      <c r="Z67" s="88"/>
      <c r="AA67" s="88"/>
      <c r="AB67" s="88"/>
      <c r="AC67" s="88"/>
      <c r="AD67" s="88"/>
      <c r="AE67" s="89"/>
    </row>
    <row r="68" customFormat="false" ht="4.5" hidden="false" customHeight="true" outlineLevel="0" collapsed="false">
      <c r="B68" s="10"/>
      <c r="C68" s="48"/>
      <c r="D68" s="78"/>
      <c r="E68" s="67"/>
      <c r="F68" s="78"/>
      <c r="G68" s="67"/>
      <c r="H68" s="67"/>
      <c r="I68" s="67"/>
      <c r="J68" s="67"/>
      <c r="K68" s="75"/>
      <c r="L68" s="75"/>
      <c r="M68" s="47"/>
      <c r="N68" s="47"/>
      <c r="O68" s="47"/>
      <c r="P68" s="47"/>
      <c r="Q68" s="47"/>
      <c r="R68" s="11"/>
      <c r="S68" s="12"/>
      <c r="T68" s="63"/>
      <c r="V68" s="87"/>
      <c r="W68" s="88"/>
      <c r="X68" s="88"/>
      <c r="Y68" s="88"/>
      <c r="Z68" s="88"/>
      <c r="AA68" s="88"/>
      <c r="AB68" s="88"/>
      <c r="AC68" s="88"/>
      <c r="AD68" s="88"/>
      <c r="AE68" s="89"/>
    </row>
    <row r="69" customFormat="false" ht="22.35" hidden="false" customHeight="true" outlineLevel="0" collapsed="false">
      <c r="B69" s="10"/>
      <c r="C69" s="50"/>
      <c r="D69" s="74" t="s">
        <v>72</v>
      </c>
      <c r="E69" s="74"/>
      <c r="F69" s="74"/>
      <c r="G69" s="74"/>
      <c r="H69" s="74"/>
      <c r="I69" s="74"/>
      <c r="J69" s="74"/>
      <c r="K69" s="74"/>
      <c r="L69" s="74"/>
      <c r="M69" s="74"/>
      <c r="N69" s="74"/>
      <c r="O69" s="74"/>
      <c r="P69" s="74"/>
      <c r="Q69" s="74"/>
      <c r="R69" s="11"/>
      <c r="S69" s="12"/>
      <c r="T69" s="63" t="n">
        <v>2</v>
      </c>
      <c r="V69" s="87"/>
      <c r="W69" s="88"/>
      <c r="X69" s="88"/>
      <c r="Y69" s="88"/>
      <c r="Z69" s="88"/>
      <c r="AA69" s="88"/>
      <c r="AB69" s="88"/>
      <c r="AC69" s="88"/>
      <c r="AD69" s="88"/>
      <c r="AE69" s="89"/>
    </row>
    <row r="70" customFormat="false" ht="15" hidden="false" customHeight="true" outlineLevel="0" collapsed="false">
      <c r="B70" s="10"/>
      <c r="C70" s="48"/>
      <c r="D70" s="49"/>
      <c r="E70" s="67" t="s">
        <v>38</v>
      </c>
      <c r="F70" s="49"/>
      <c r="G70" s="67" t="s">
        <v>39</v>
      </c>
      <c r="H70" s="67"/>
      <c r="I70" s="67"/>
      <c r="J70" s="67"/>
      <c r="K70" s="75"/>
      <c r="L70" s="75"/>
      <c r="M70" s="47"/>
      <c r="N70" s="43" t="s">
        <v>40</v>
      </c>
      <c r="O70" s="76"/>
      <c r="P70" s="76"/>
      <c r="Q70" s="76"/>
      <c r="R70" s="11"/>
      <c r="S70" s="12"/>
      <c r="T70" s="63"/>
      <c r="V70" s="87"/>
      <c r="W70" s="88"/>
      <c r="X70" s="88"/>
      <c r="Y70" s="88"/>
      <c r="Z70" s="88"/>
      <c r="AA70" s="88"/>
      <c r="AB70" s="88"/>
      <c r="AC70" s="88"/>
      <c r="AD70" s="88"/>
      <c r="AE70" s="89"/>
    </row>
    <row r="71" customFormat="false" ht="15" hidden="false" customHeight="true" outlineLevel="0" collapsed="false">
      <c r="B71" s="10"/>
      <c r="C71" s="48" t="s">
        <v>73</v>
      </c>
      <c r="D71" s="74" t="s">
        <v>74</v>
      </c>
      <c r="E71" s="74"/>
      <c r="F71" s="74"/>
      <c r="G71" s="74"/>
      <c r="H71" s="74"/>
      <c r="I71" s="74"/>
      <c r="J71" s="74"/>
      <c r="K71" s="74"/>
      <c r="L71" s="74"/>
      <c r="M71" s="74"/>
      <c r="N71" s="74"/>
      <c r="O71" s="74"/>
      <c r="P71" s="74"/>
      <c r="Q71" s="74"/>
      <c r="R71" s="11"/>
      <c r="S71" s="12"/>
      <c r="T71" s="63"/>
      <c r="V71" s="87"/>
      <c r="W71" s="88"/>
      <c r="X71" s="88"/>
      <c r="Y71" s="88"/>
      <c r="Z71" s="88"/>
      <c r="AA71" s="88"/>
      <c r="AB71" s="88"/>
      <c r="AC71" s="88"/>
      <c r="AD71" s="88"/>
      <c r="AE71" s="89"/>
    </row>
    <row r="72" customFormat="false" ht="15" hidden="false" customHeight="true" outlineLevel="0" collapsed="false">
      <c r="B72" s="10"/>
      <c r="C72" s="48"/>
      <c r="D72" s="49"/>
      <c r="E72" s="67" t="s">
        <v>38</v>
      </c>
      <c r="F72" s="49"/>
      <c r="G72" s="67" t="s">
        <v>39</v>
      </c>
      <c r="H72" s="67"/>
      <c r="I72" s="67"/>
      <c r="J72" s="67"/>
      <c r="K72" s="75"/>
      <c r="L72" s="75"/>
      <c r="M72" s="47"/>
      <c r="N72" s="43"/>
      <c r="O72" s="38"/>
      <c r="P72" s="38"/>
      <c r="Q72" s="38"/>
      <c r="R72" s="11"/>
      <c r="S72" s="12"/>
      <c r="T72" s="63"/>
      <c r="V72" s="87"/>
      <c r="W72" s="88"/>
      <c r="X72" s="88"/>
      <c r="Y72" s="88"/>
      <c r="Z72" s="88"/>
      <c r="AA72" s="88"/>
      <c r="AB72" s="88"/>
      <c r="AC72" s="88"/>
      <c r="AD72" s="88"/>
      <c r="AE72" s="89"/>
    </row>
    <row r="73" customFormat="false" ht="15" hidden="false" customHeight="true" outlineLevel="0" collapsed="false">
      <c r="B73" s="10"/>
      <c r="C73" s="48" t="s">
        <v>75</v>
      </c>
      <c r="D73" s="91" t="s">
        <v>76</v>
      </c>
      <c r="E73" s="91"/>
      <c r="F73" s="91"/>
      <c r="G73" s="91"/>
      <c r="H73" s="91"/>
      <c r="I73" s="91"/>
      <c r="J73" s="91"/>
      <c r="K73" s="91"/>
      <c r="L73" s="91"/>
      <c r="M73" s="91"/>
      <c r="N73" s="91"/>
      <c r="O73" s="91"/>
      <c r="P73" s="91"/>
      <c r="Q73" s="91"/>
      <c r="R73" s="11"/>
      <c r="S73" s="12"/>
      <c r="T73" s="63"/>
      <c r="V73" s="87"/>
      <c r="W73" s="88"/>
      <c r="X73" s="88"/>
      <c r="Y73" s="88"/>
      <c r="Z73" s="88"/>
      <c r="AA73" s="88"/>
      <c r="AB73" s="88"/>
      <c r="AC73" s="88"/>
      <c r="AD73" s="88"/>
      <c r="AE73" s="89"/>
    </row>
    <row r="74" customFormat="false" ht="15" hidden="false" customHeight="true" outlineLevel="0" collapsed="false">
      <c r="B74" s="10"/>
      <c r="C74" s="48"/>
      <c r="D74" s="49"/>
      <c r="E74" s="67" t="s">
        <v>38</v>
      </c>
      <c r="F74" s="49"/>
      <c r="G74" s="67" t="s">
        <v>39</v>
      </c>
      <c r="H74" s="67"/>
      <c r="I74" s="67"/>
      <c r="J74" s="67"/>
      <c r="K74" s="75"/>
      <c r="L74" s="75"/>
      <c r="M74" s="47"/>
      <c r="N74" s="43"/>
      <c r="O74" s="38"/>
      <c r="P74" s="38"/>
      <c r="Q74" s="38"/>
      <c r="R74" s="11"/>
      <c r="S74" s="12"/>
      <c r="T74" s="63"/>
      <c r="V74" s="87"/>
      <c r="W74" s="88"/>
      <c r="X74" s="88"/>
      <c r="Y74" s="88"/>
      <c r="Z74" s="88"/>
      <c r="AA74" s="88"/>
      <c r="AB74" s="88"/>
      <c r="AC74" s="88"/>
      <c r="AD74" s="88"/>
      <c r="AE74" s="89"/>
    </row>
    <row r="75" customFormat="false" ht="4.5" hidden="false" customHeight="true" outlineLevel="0" collapsed="false">
      <c r="B75" s="10"/>
      <c r="C75" s="48"/>
      <c r="D75" s="78"/>
      <c r="E75" s="67"/>
      <c r="F75" s="78"/>
      <c r="G75" s="67"/>
      <c r="H75" s="67"/>
      <c r="I75" s="67"/>
      <c r="J75" s="67"/>
      <c r="K75" s="75"/>
      <c r="L75" s="75"/>
      <c r="M75" s="47"/>
      <c r="N75" s="47"/>
      <c r="O75" s="47"/>
      <c r="P75" s="47"/>
      <c r="Q75" s="47"/>
      <c r="R75" s="11"/>
      <c r="S75" s="12"/>
      <c r="T75" s="63"/>
      <c r="V75" s="87"/>
      <c r="W75" s="88"/>
      <c r="X75" s="88"/>
      <c r="Y75" s="88"/>
      <c r="Z75" s="88"/>
      <c r="AA75" s="88"/>
      <c r="AB75" s="88"/>
      <c r="AC75" s="88"/>
      <c r="AD75" s="88"/>
      <c r="AE75" s="89"/>
    </row>
    <row r="76" customFormat="false" ht="15" hidden="false" customHeight="true" outlineLevel="0" collapsed="false">
      <c r="B76" s="10"/>
      <c r="C76" s="50"/>
      <c r="D76" s="74" t="s">
        <v>70</v>
      </c>
      <c r="E76" s="74"/>
      <c r="F76" s="74"/>
      <c r="G76" s="74"/>
      <c r="H76" s="74"/>
      <c r="I76" s="74"/>
      <c r="J76" s="74"/>
      <c r="K76" s="74"/>
      <c r="L76" s="74"/>
      <c r="M76" s="74"/>
      <c r="N76" s="74"/>
      <c r="O76" s="74"/>
      <c r="P76" s="74"/>
      <c r="Q76" s="74"/>
      <c r="R76" s="11"/>
      <c r="S76" s="12"/>
      <c r="T76" s="63"/>
      <c r="V76" s="87"/>
      <c r="W76" s="88"/>
      <c r="X76" s="88"/>
      <c r="Y76" s="88"/>
      <c r="Z76" s="88"/>
      <c r="AA76" s="88"/>
      <c r="AB76" s="88"/>
      <c r="AC76" s="88"/>
      <c r="AD76" s="88"/>
      <c r="AE76" s="89"/>
    </row>
    <row r="77" customFormat="false" ht="15" hidden="false" customHeight="true" outlineLevel="0" collapsed="false">
      <c r="B77" s="10"/>
      <c r="C77" s="50"/>
      <c r="D77" s="49"/>
      <c r="E77" s="67" t="s">
        <v>38</v>
      </c>
      <c r="F77" s="49"/>
      <c r="G77" s="67" t="s">
        <v>39</v>
      </c>
      <c r="H77" s="67"/>
      <c r="I77" s="67"/>
      <c r="J77" s="67"/>
      <c r="K77" s="75"/>
      <c r="L77" s="75"/>
      <c r="M77" s="47"/>
      <c r="N77" s="47"/>
      <c r="O77" s="47"/>
      <c r="P77" s="47"/>
      <c r="Q77" s="47"/>
      <c r="R77" s="11"/>
      <c r="S77" s="12"/>
      <c r="T77" s="63"/>
      <c r="V77" s="87"/>
      <c r="W77" s="88"/>
      <c r="X77" s="88"/>
      <c r="Y77" s="88"/>
      <c r="Z77" s="88"/>
      <c r="AA77" s="88"/>
      <c r="AB77" s="88"/>
      <c r="AC77" s="88"/>
      <c r="AD77" s="88"/>
      <c r="AE77" s="89"/>
    </row>
    <row r="78" customFormat="false" ht="15" hidden="false" customHeight="true" outlineLevel="0" collapsed="false">
      <c r="B78" s="10"/>
      <c r="C78" s="48"/>
      <c r="D78" s="74" t="s">
        <v>77</v>
      </c>
      <c r="E78" s="74"/>
      <c r="F78" s="74"/>
      <c r="G78" s="74"/>
      <c r="H78" s="74"/>
      <c r="I78" s="74"/>
      <c r="J78" s="74"/>
      <c r="K78" s="74"/>
      <c r="L78" s="74"/>
      <c r="M78" s="74"/>
      <c r="N78" s="74"/>
      <c r="O78" s="74"/>
      <c r="P78" s="74"/>
      <c r="Q78" s="74"/>
      <c r="R78" s="11"/>
      <c r="S78" s="12"/>
      <c r="T78" s="63" t="n">
        <v>1</v>
      </c>
      <c r="V78" s="87"/>
      <c r="W78" s="88"/>
      <c r="X78" s="88"/>
      <c r="Y78" s="88"/>
      <c r="Z78" s="88"/>
      <c r="AA78" s="88"/>
      <c r="AB78" s="88"/>
      <c r="AC78" s="88"/>
      <c r="AD78" s="88"/>
      <c r="AE78" s="89"/>
    </row>
    <row r="79" customFormat="false" ht="15" hidden="false" customHeight="true" outlineLevel="0" collapsed="false">
      <c r="B79" s="10"/>
      <c r="C79" s="48"/>
      <c r="D79" s="49"/>
      <c r="E79" s="67" t="s">
        <v>38</v>
      </c>
      <c r="F79" s="49"/>
      <c r="G79" s="67" t="s">
        <v>39</v>
      </c>
      <c r="H79" s="67"/>
      <c r="I79" s="67"/>
      <c r="J79" s="67"/>
      <c r="K79" s="75"/>
      <c r="L79" s="75"/>
      <c r="M79" s="47"/>
      <c r="N79" s="43" t="s">
        <v>40</v>
      </c>
      <c r="O79" s="76"/>
      <c r="P79" s="76"/>
      <c r="Q79" s="76"/>
      <c r="R79" s="11"/>
      <c r="S79" s="12"/>
      <c r="T79" s="63"/>
      <c r="V79" s="87"/>
      <c r="W79" s="88"/>
      <c r="X79" s="88"/>
      <c r="Y79" s="88"/>
      <c r="Z79" s="88"/>
      <c r="AA79" s="88"/>
      <c r="AB79" s="88"/>
      <c r="AC79" s="88"/>
      <c r="AD79" s="88"/>
      <c r="AE79" s="89"/>
    </row>
    <row r="80" customFormat="false" ht="4.5" hidden="false" customHeight="true" outlineLevel="0" collapsed="false">
      <c r="B80" s="10"/>
      <c r="C80" s="48"/>
      <c r="D80" s="78"/>
      <c r="E80" s="67"/>
      <c r="F80" s="78"/>
      <c r="G80" s="67"/>
      <c r="H80" s="67"/>
      <c r="I80" s="67"/>
      <c r="J80" s="67"/>
      <c r="K80" s="75"/>
      <c r="L80" s="75"/>
      <c r="M80" s="47"/>
      <c r="N80" s="47"/>
      <c r="O80" s="47"/>
      <c r="P80" s="47"/>
      <c r="Q80" s="47"/>
      <c r="R80" s="11"/>
      <c r="S80" s="12"/>
      <c r="T80" s="63"/>
      <c r="V80" s="87"/>
      <c r="W80" s="88"/>
      <c r="X80" s="88"/>
      <c r="Y80" s="88"/>
      <c r="Z80" s="88"/>
      <c r="AA80" s="88"/>
      <c r="AB80" s="88"/>
      <c r="AC80" s="88"/>
      <c r="AD80" s="88"/>
      <c r="AE80" s="89"/>
    </row>
    <row r="81" customFormat="false" ht="23.2" hidden="false" customHeight="true" outlineLevel="0" collapsed="false">
      <c r="B81" s="10"/>
      <c r="C81" s="48"/>
      <c r="D81" s="74" t="s">
        <v>78</v>
      </c>
      <c r="E81" s="74"/>
      <c r="F81" s="74"/>
      <c r="G81" s="74"/>
      <c r="H81" s="74"/>
      <c r="I81" s="74"/>
      <c r="J81" s="74"/>
      <c r="K81" s="74"/>
      <c r="L81" s="74"/>
      <c r="M81" s="74"/>
      <c r="N81" s="74"/>
      <c r="O81" s="74"/>
      <c r="P81" s="74"/>
      <c r="Q81" s="74"/>
      <c r="R81" s="11"/>
      <c r="S81" s="12"/>
      <c r="T81" s="63" t="n">
        <v>2</v>
      </c>
      <c r="V81" s="87"/>
      <c r="W81" s="88"/>
      <c r="X81" s="92" t="s">
        <v>79</v>
      </c>
      <c r="Y81" s="92"/>
      <c r="Z81" s="92"/>
      <c r="AA81" s="92"/>
      <c r="AB81" s="92"/>
      <c r="AC81" s="92"/>
      <c r="AD81" s="92"/>
      <c r="AE81" s="92"/>
    </row>
    <row r="82" customFormat="false" ht="15" hidden="false" customHeight="true" outlineLevel="0" collapsed="false">
      <c r="B82" s="10"/>
      <c r="C82" s="93"/>
      <c r="D82" s="49"/>
      <c r="E82" s="67" t="s">
        <v>38</v>
      </c>
      <c r="F82" s="49"/>
      <c r="G82" s="67" t="s">
        <v>39</v>
      </c>
      <c r="H82" s="67"/>
      <c r="I82" s="67"/>
      <c r="J82" s="67"/>
      <c r="K82" s="75"/>
      <c r="L82" s="75"/>
      <c r="M82" s="47"/>
      <c r="N82" s="43" t="s">
        <v>40</v>
      </c>
      <c r="O82" s="76"/>
      <c r="P82" s="76"/>
      <c r="Q82" s="76"/>
      <c r="R82" s="11"/>
      <c r="S82" s="12"/>
      <c r="T82" s="63"/>
      <c r="V82" s="87"/>
      <c r="W82" s="94"/>
      <c r="X82" s="92"/>
      <c r="Y82" s="92"/>
      <c r="Z82" s="92"/>
      <c r="AA82" s="92"/>
      <c r="AB82" s="92"/>
      <c r="AC82" s="92"/>
      <c r="AD82" s="92"/>
      <c r="AE82" s="92"/>
      <c r="AF82" s="95"/>
    </row>
    <row r="83" customFormat="false" ht="4.5" hidden="false" customHeight="true" outlineLevel="0" collapsed="false">
      <c r="B83" s="10"/>
      <c r="C83" s="93"/>
      <c r="D83" s="78"/>
      <c r="E83" s="67"/>
      <c r="F83" s="78"/>
      <c r="G83" s="67"/>
      <c r="H83" s="67"/>
      <c r="I83" s="67"/>
      <c r="J83" s="67"/>
      <c r="K83" s="75"/>
      <c r="L83" s="75"/>
      <c r="M83" s="47"/>
      <c r="N83" s="47"/>
      <c r="O83" s="47"/>
      <c r="P83" s="47"/>
      <c r="Q83" s="47"/>
      <c r="R83" s="11"/>
      <c r="S83" s="12"/>
      <c r="T83" s="63"/>
      <c r="V83" s="96"/>
      <c r="W83" s="94"/>
      <c r="X83" s="92"/>
      <c r="Y83" s="92"/>
      <c r="Z83" s="92"/>
      <c r="AA83" s="92"/>
      <c r="AB83" s="92"/>
      <c r="AC83" s="92"/>
      <c r="AD83" s="92"/>
      <c r="AE83" s="92"/>
      <c r="AF83" s="95"/>
    </row>
    <row r="84" customFormat="false" ht="15" hidden="false" customHeight="true" outlineLevel="0" collapsed="false">
      <c r="B84" s="28"/>
      <c r="C84" s="97"/>
      <c r="D84" s="98"/>
      <c r="E84" s="99"/>
      <c r="F84" s="99"/>
      <c r="G84" s="99"/>
      <c r="H84" s="99"/>
      <c r="I84" s="99"/>
      <c r="J84" s="99"/>
      <c r="K84" s="99"/>
      <c r="L84" s="99"/>
      <c r="M84" s="100" t="s">
        <v>80</v>
      </c>
      <c r="N84" s="100"/>
      <c r="O84" s="101"/>
      <c r="P84" s="101"/>
      <c r="Q84" s="101"/>
      <c r="R84" s="102"/>
      <c r="V84" s="103"/>
      <c r="W84" s="104"/>
      <c r="X84" s="92"/>
      <c r="Y84" s="92"/>
      <c r="Z84" s="92"/>
      <c r="AA84" s="92"/>
      <c r="AB84" s="92"/>
      <c r="AC84" s="92"/>
      <c r="AD84" s="92"/>
      <c r="AE84" s="92"/>
      <c r="AF84" s="95"/>
    </row>
    <row r="85" customFormat="false" ht="12.75" hidden="false" customHeight="true" outlineLevel="0" collapsed="false">
      <c r="W85" s="105"/>
      <c r="X85" s="105"/>
      <c r="Y85" s="105"/>
      <c r="Z85" s="105"/>
      <c r="AA85" s="105"/>
      <c r="AB85" s="105"/>
      <c r="AC85" s="105"/>
      <c r="AD85" s="105"/>
      <c r="AE85" s="105"/>
    </row>
    <row r="86" customFormat="false" ht="12.75" hidden="false" customHeight="true" outlineLevel="0" collapsed="false">
      <c r="W86" s="105"/>
      <c r="X86" s="105"/>
      <c r="Y86" s="105"/>
      <c r="Z86" s="105"/>
      <c r="AA86" s="105"/>
      <c r="AB86" s="105"/>
      <c r="AC86" s="105"/>
      <c r="AD86" s="105"/>
      <c r="AE86" s="105"/>
    </row>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sheetProtection sheet="true" password="fff8" objects="true" scenarios="true"/>
  <mergeCells count="68">
    <mergeCell ref="B2:R2"/>
    <mergeCell ref="C3:Q4"/>
    <mergeCell ref="V3:AE3"/>
    <mergeCell ref="V4:AA4"/>
    <mergeCell ref="D5:Q5"/>
    <mergeCell ref="V5:AE22"/>
    <mergeCell ref="D6:P6"/>
    <mergeCell ref="E8:Q8"/>
    <mergeCell ref="E9:Q9"/>
    <mergeCell ref="E10:Q10"/>
    <mergeCell ref="E11:H11"/>
    <mergeCell ref="O11:Q11"/>
    <mergeCell ref="D12:D20"/>
    <mergeCell ref="E12:L20"/>
    <mergeCell ref="D21:O22"/>
    <mergeCell ref="V24:AE25"/>
    <mergeCell ref="C25:Q26"/>
    <mergeCell ref="D27:Q27"/>
    <mergeCell ref="V27:X27"/>
    <mergeCell ref="O28:Q28"/>
    <mergeCell ref="V28:AE33"/>
    <mergeCell ref="D30:Q30"/>
    <mergeCell ref="O31:Q31"/>
    <mergeCell ref="D33:Q33"/>
    <mergeCell ref="O34:Q34"/>
    <mergeCell ref="W34:AD34"/>
    <mergeCell ref="D36:Q36"/>
    <mergeCell ref="W36:AD36"/>
    <mergeCell ref="K37:Q37"/>
    <mergeCell ref="V37:AE44"/>
    <mergeCell ref="D38:Q38"/>
    <mergeCell ref="O39:Q39"/>
    <mergeCell ref="D41:Q41"/>
    <mergeCell ref="O42:Q42"/>
    <mergeCell ref="D44:Q44"/>
    <mergeCell ref="O45:Q45"/>
    <mergeCell ref="Y45:AB45"/>
    <mergeCell ref="D47:Q47"/>
    <mergeCell ref="X47:AC47"/>
    <mergeCell ref="O48:Q48"/>
    <mergeCell ref="V48:AE53"/>
    <mergeCell ref="D50:Q50"/>
    <mergeCell ref="O51:Q51"/>
    <mergeCell ref="D53:Q53"/>
    <mergeCell ref="O54:Q54"/>
    <mergeCell ref="D56:Q56"/>
    <mergeCell ref="O57:Q57"/>
    <mergeCell ref="D59:Q59"/>
    <mergeCell ref="O60:Q60"/>
    <mergeCell ref="D61:Q61"/>
    <mergeCell ref="O62:Q62"/>
    <mergeCell ref="D64:Q64"/>
    <mergeCell ref="D66:Q66"/>
    <mergeCell ref="O67:Q67"/>
    <mergeCell ref="D69:Q69"/>
    <mergeCell ref="O70:Q70"/>
    <mergeCell ref="D71:Q71"/>
    <mergeCell ref="O72:Q72"/>
    <mergeCell ref="D73:Q73"/>
    <mergeCell ref="O74:Q74"/>
    <mergeCell ref="D76:Q76"/>
    <mergeCell ref="D78:Q78"/>
    <mergeCell ref="O79:Q79"/>
    <mergeCell ref="D81:Q81"/>
    <mergeCell ref="X81:AE84"/>
    <mergeCell ref="O82:Q82"/>
    <mergeCell ref="M84:N84"/>
    <mergeCell ref="O84:Q84"/>
  </mergeCells>
  <hyperlinks>
    <hyperlink ref="W34" r:id="rId1" display="http://www.siam.mg.gov.br/sla/download.pdf?idNorma=45558"/>
    <hyperlink ref="W36" r:id="rId2" display="https://idesisema.meioambiente.mg.gov.br/webgis"/>
  </hyperlinks>
  <printOptions headings="false" gridLines="false" gridLinesSet="true" horizontalCentered="false" verticalCentered="false"/>
  <pageMargins left="0.39375" right="0.39375" top="0.39375" bottom="0.39375" header="0.511811023622047" footer="0.511811023622047"/>
  <pageSetup paperSize="9" scale="8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72" man="true" max="16383" min="0"/>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F66"/>
  <sheetViews>
    <sheetView showFormulas="false" showGridLines="false" showRowColHeaders="false" showZeros="true" rightToLeft="false" tabSelected="false" showOutlineSymbols="true" defaultGridColor="true" view="normal" topLeftCell="A1" colorId="64" zoomScale="95" zoomScaleNormal="95" zoomScalePageLayoutView="100" workbookViewId="0">
      <selection pane="topLeft" activeCell="B2" activeCellId="0" sqref="B2"/>
    </sheetView>
  </sheetViews>
  <sheetFormatPr defaultColWidth="9.1484375" defaultRowHeight="12.75" customHeight="true" zeroHeight="false" outlineLevelRow="0" outlineLevelCol="0"/>
  <cols>
    <col collapsed="false" customWidth="true" hidden="false" outlineLevel="0" max="1" min="1" style="32" width="2.86"/>
    <col collapsed="false" customWidth="true" hidden="false" outlineLevel="0" max="2" min="2" style="32" width="1.85"/>
    <col collapsed="false" customWidth="true" hidden="false" outlineLevel="0" max="3" min="3" style="106" width="5"/>
    <col collapsed="false" customWidth="true" hidden="false" outlineLevel="0" max="4" min="4" style="32" width="2.86"/>
    <col collapsed="false" customWidth="false" hidden="false" outlineLevel="0" max="5" min="5" style="32" width="9.14"/>
    <col collapsed="false" customWidth="true" hidden="false" outlineLevel="0" max="9" min="6" style="32" width="2.86"/>
    <col collapsed="false" customWidth="true" hidden="false" outlineLevel="0" max="10" min="10" style="32" width="3.86"/>
    <col collapsed="false" customWidth="true" hidden="false" outlineLevel="0" max="11" min="11" style="32" width="2.86"/>
    <col collapsed="false" customWidth="true" hidden="false" outlineLevel="0" max="14" min="12" style="32" width="3.86"/>
    <col collapsed="false" customWidth="true" hidden="false" outlineLevel="0" max="17" min="15" style="32" width="2.86"/>
    <col collapsed="false" customWidth="true" hidden="false" outlineLevel="0" max="23" min="18" style="32" width="3.86"/>
    <col collapsed="false" customWidth="true" hidden="false" outlineLevel="0" max="27" min="24" style="32" width="2.86"/>
    <col collapsed="false" customWidth="true" hidden="false" outlineLevel="0" max="29" min="28" style="32" width="3.86"/>
    <col collapsed="false" customWidth="true" hidden="false" outlineLevel="0" max="30" min="30" style="32" width="1.71"/>
    <col collapsed="false" customWidth="true" hidden="true" outlineLevel="0" max="32" min="31" style="32" width="11.53"/>
    <col collapsed="false" customWidth="false" hidden="false" outlineLevel="0" max="16384" min="33" style="32" width="9.14"/>
  </cols>
  <sheetData>
    <row r="1" customFormat="false" ht="15" hidden="false" customHeight="true" outlineLevel="0" collapsed="false"/>
    <row r="2" customFormat="false" ht="19.5" hidden="false" customHeight="true" outlineLevel="0" collapsed="false">
      <c r="B2" s="33" t="s">
        <v>81</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4" t="s">
        <v>15</v>
      </c>
      <c r="AF2" s="106" t="s">
        <v>82</v>
      </c>
    </row>
    <row r="3" customFormat="false" ht="4.5" hidden="false" customHeight="true" outlineLevel="0" collapsed="false">
      <c r="B3" s="10"/>
      <c r="C3" s="93"/>
      <c r="D3" s="78"/>
      <c r="E3" s="67"/>
      <c r="F3" s="78"/>
      <c r="G3" s="67"/>
      <c r="H3" s="67"/>
      <c r="I3" s="67"/>
      <c r="J3" s="75"/>
      <c r="K3" s="75"/>
      <c r="L3" s="47"/>
      <c r="M3" s="47"/>
      <c r="N3" s="47"/>
      <c r="O3" s="47"/>
      <c r="P3" s="47"/>
      <c r="Q3" s="47"/>
      <c r="R3" s="47"/>
      <c r="S3" s="47"/>
      <c r="T3" s="47"/>
      <c r="U3" s="47"/>
      <c r="V3" s="47"/>
      <c r="W3" s="47"/>
      <c r="X3" s="47"/>
      <c r="Y3" s="47"/>
      <c r="Z3" s="47"/>
      <c r="AA3" s="47"/>
      <c r="AB3" s="47"/>
      <c r="AC3" s="47"/>
      <c r="AD3" s="11"/>
      <c r="AE3" s="63"/>
    </row>
    <row r="4" customFormat="false" ht="24" hidden="false" customHeight="true" outlineLevel="0" collapsed="false">
      <c r="B4" s="4"/>
      <c r="C4" s="107" t="s">
        <v>83</v>
      </c>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8"/>
    </row>
    <row r="5" customFormat="false" ht="13.5" hidden="false" customHeight="true" outlineLevel="0" collapsed="false">
      <c r="B5" s="4"/>
      <c r="C5" s="109" t="s">
        <v>84</v>
      </c>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8"/>
    </row>
    <row r="6" customFormat="false" ht="4.5" hidden="false" customHeight="true" outlineLevel="0" collapsed="false">
      <c r="B6" s="10"/>
      <c r="C6" s="93"/>
      <c r="D6" s="78"/>
      <c r="E6" s="67"/>
      <c r="F6" s="78"/>
      <c r="G6" s="67"/>
      <c r="H6" s="67"/>
      <c r="I6" s="67"/>
      <c r="J6" s="75"/>
      <c r="K6" s="75"/>
      <c r="L6" s="47"/>
      <c r="M6" s="47"/>
      <c r="N6" s="47"/>
      <c r="O6" s="47"/>
      <c r="P6" s="47"/>
      <c r="Q6" s="47"/>
      <c r="R6" s="47"/>
      <c r="S6" s="47"/>
      <c r="T6" s="47"/>
      <c r="U6" s="47"/>
      <c r="V6" s="47"/>
      <c r="W6" s="47"/>
      <c r="X6" s="47"/>
      <c r="Y6" s="47"/>
      <c r="Z6" s="47"/>
      <c r="AA6" s="47"/>
      <c r="AB6" s="47"/>
      <c r="AC6" s="47"/>
      <c r="AD6" s="11"/>
      <c r="AE6" s="63"/>
    </row>
    <row r="7" customFormat="false" ht="30" hidden="false" customHeight="true" outlineLevel="0" collapsed="false">
      <c r="B7" s="10"/>
      <c r="C7" s="50" t="s">
        <v>18</v>
      </c>
      <c r="D7" s="110" t="s">
        <v>85</v>
      </c>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
      <c r="AE7" s="63" t="n">
        <v>2</v>
      </c>
    </row>
    <row r="8" customFormat="false" ht="15" hidden="false" customHeight="true" outlineLevel="0" collapsed="false">
      <c r="B8" s="10"/>
      <c r="C8" s="48"/>
      <c r="D8" s="49"/>
      <c r="E8" s="67" t="s">
        <v>38</v>
      </c>
      <c r="F8" s="49"/>
      <c r="G8" s="67" t="s">
        <v>39</v>
      </c>
      <c r="H8" s="67"/>
      <c r="I8" s="67"/>
      <c r="J8" s="75"/>
      <c r="K8" s="75"/>
      <c r="L8" s="47"/>
      <c r="M8" s="47"/>
      <c r="N8" s="47"/>
      <c r="O8" s="47"/>
      <c r="P8" s="47"/>
      <c r="Q8" s="43"/>
      <c r="R8" s="43"/>
      <c r="S8" s="111" t="str">
        <f aca="false">IF(F8="x",auxiliar!A68,"")</f>
        <v/>
      </c>
      <c r="T8" s="111"/>
      <c r="U8" s="111"/>
      <c r="V8" s="111"/>
      <c r="W8" s="111"/>
      <c r="X8" s="111"/>
      <c r="Y8" s="111"/>
      <c r="Z8" s="111"/>
      <c r="AA8" s="111"/>
      <c r="AB8" s="111"/>
      <c r="AC8" s="111"/>
      <c r="AD8" s="11"/>
      <c r="AE8" s="63"/>
    </row>
    <row r="9" customFormat="false" ht="4.5" hidden="false" customHeight="true" outlineLevel="0" collapsed="false">
      <c r="B9" s="10"/>
      <c r="C9" s="48"/>
      <c r="D9" s="78"/>
      <c r="E9" s="67"/>
      <c r="F9" s="78"/>
      <c r="G9" s="67"/>
      <c r="H9" s="67"/>
      <c r="I9" s="67"/>
      <c r="J9" s="75"/>
      <c r="K9" s="75"/>
      <c r="L9" s="47"/>
      <c r="M9" s="47"/>
      <c r="N9" s="47"/>
      <c r="O9" s="47"/>
      <c r="P9" s="47"/>
      <c r="Q9" s="47"/>
      <c r="R9" s="47"/>
      <c r="S9" s="47"/>
      <c r="T9" s="47"/>
      <c r="U9" s="47"/>
      <c r="V9" s="47"/>
      <c r="W9" s="47"/>
      <c r="X9" s="47"/>
      <c r="Y9" s="47"/>
      <c r="Z9" s="47"/>
      <c r="AA9" s="47"/>
      <c r="AB9" s="47"/>
      <c r="AC9" s="47"/>
      <c r="AD9" s="11"/>
      <c r="AE9" s="63"/>
    </row>
    <row r="10" customFormat="false" ht="18" hidden="false" customHeight="true" outlineLevel="0" collapsed="false">
      <c r="B10" s="10"/>
      <c r="C10" s="50" t="s">
        <v>86</v>
      </c>
      <c r="D10" s="112" t="s">
        <v>87</v>
      </c>
      <c r="E10" s="67"/>
      <c r="F10" s="78"/>
      <c r="G10" s="67"/>
      <c r="H10" s="67"/>
      <c r="I10" s="67"/>
      <c r="J10" s="75"/>
      <c r="K10" s="75"/>
      <c r="L10" s="47"/>
      <c r="M10" s="47"/>
      <c r="N10" s="47"/>
      <c r="O10" s="47"/>
      <c r="P10" s="47"/>
      <c r="Q10" s="47"/>
      <c r="R10" s="47"/>
      <c r="S10" s="47"/>
      <c r="T10" s="47"/>
      <c r="U10" s="47"/>
      <c r="V10" s="47"/>
      <c r="W10" s="47"/>
      <c r="X10" s="47"/>
      <c r="Y10" s="47"/>
      <c r="Z10" s="47"/>
      <c r="AA10" s="47"/>
      <c r="AB10" s="47"/>
      <c r="AC10" s="47"/>
      <c r="AD10" s="11"/>
      <c r="AE10" s="63"/>
    </row>
    <row r="11" customFormat="false" ht="15" hidden="false" customHeight="true" outlineLevel="0" collapsed="false">
      <c r="B11" s="10"/>
      <c r="C11" s="50"/>
      <c r="D11" s="49"/>
      <c r="E11" s="67" t="s">
        <v>88</v>
      </c>
      <c r="F11" s="78"/>
      <c r="G11" s="67"/>
      <c r="H11" s="49"/>
      <c r="I11" s="67" t="s">
        <v>89</v>
      </c>
      <c r="J11" s="75"/>
      <c r="K11" s="75"/>
      <c r="L11" s="47"/>
      <c r="M11" s="47"/>
      <c r="N11" s="47"/>
      <c r="O11" s="113"/>
      <c r="P11" s="67"/>
      <c r="Q11" s="113"/>
      <c r="R11" s="67"/>
      <c r="S11" s="47"/>
      <c r="T11" s="47"/>
      <c r="U11" s="47"/>
      <c r="V11" s="47"/>
      <c r="W11" s="47"/>
      <c r="X11" s="47"/>
      <c r="Y11" s="47"/>
      <c r="Z11" s="47"/>
      <c r="AA11" s="47"/>
      <c r="AB11" s="47"/>
      <c r="AC11" s="47"/>
      <c r="AD11" s="11"/>
      <c r="AE11" s="63"/>
    </row>
    <row r="12" customFormat="false" ht="15" hidden="false" customHeight="true" outlineLevel="0" collapsed="false">
      <c r="B12" s="10"/>
      <c r="C12" s="50"/>
      <c r="D12" s="49"/>
      <c r="E12" s="67" t="s">
        <v>90</v>
      </c>
      <c r="F12" s="78"/>
      <c r="G12" s="67"/>
      <c r="H12" s="49"/>
      <c r="I12" s="67" t="s">
        <v>91</v>
      </c>
      <c r="J12" s="75"/>
      <c r="K12" s="75"/>
      <c r="L12" s="75"/>
      <c r="M12" s="47"/>
      <c r="N12" s="114"/>
      <c r="O12" s="49"/>
      <c r="P12" s="67" t="s">
        <v>92</v>
      </c>
      <c r="Q12" s="115"/>
      <c r="R12" s="115"/>
      <c r="S12" s="75"/>
      <c r="T12" s="75"/>
      <c r="U12" s="83"/>
      <c r="V12" s="83"/>
      <c r="W12" s="83"/>
      <c r="X12" s="83"/>
      <c r="Y12" s="83"/>
      <c r="Z12" s="83"/>
      <c r="AA12" s="83"/>
      <c r="AB12" s="83"/>
      <c r="AC12" s="83"/>
      <c r="AD12" s="11"/>
      <c r="AE12" s="63"/>
    </row>
    <row r="13" customFormat="false" ht="15" hidden="false" customHeight="true" outlineLevel="0" collapsed="false">
      <c r="B13" s="10"/>
      <c r="C13" s="50"/>
      <c r="D13" s="49"/>
      <c r="E13" s="67" t="s">
        <v>93</v>
      </c>
      <c r="F13" s="78"/>
      <c r="G13" s="67"/>
      <c r="H13" s="113"/>
      <c r="I13" s="67"/>
      <c r="J13" s="75"/>
      <c r="K13" s="75"/>
      <c r="L13" s="75"/>
      <c r="M13" s="47"/>
      <c r="N13" s="114"/>
      <c r="O13" s="113"/>
      <c r="P13" s="67"/>
      <c r="Q13" s="115"/>
      <c r="R13" s="115"/>
      <c r="S13" s="75"/>
      <c r="T13" s="75"/>
      <c r="U13" s="116"/>
      <c r="V13" s="116"/>
      <c r="W13" s="116"/>
      <c r="X13" s="116"/>
      <c r="Y13" s="116"/>
      <c r="Z13" s="116"/>
      <c r="AA13" s="116"/>
      <c r="AB13" s="116"/>
      <c r="AC13" s="116"/>
      <c r="AD13" s="11"/>
      <c r="AE13" s="63"/>
    </row>
    <row r="14" customFormat="false" ht="4.5" hidden="false" customHeight="true" outlineLevel="0" collapsed="false">
      <c r="B14" s="10"/>
      <c r="C14" s="50"/>
      <c r="D14" s="78"/>
      <c r="E14" s="67"/>
      <c r="F14" s="78"/>
      <c r="G14" s="67"/>
      <c r="H14" s="67"/>
      <c r="I14" s="67"/>
      <c r="J14" s="75"/>
      <c r="K14" s="75"/>
      <c r="L14" s="47"/>
      <c r="M14" s="47"/>
      <c r="N14" s="47"/>
      <c r="O14" s="47"/>
      <c r="P14" s="47"/>
      <c r="Q14" s="47"/>
      <c r="R14" s="47"/>
      <c r="S14" s="47"/>
      <c r="T14" s="47"/>
      <c r="U14" s="47"/>
      <c r="V14" s="47"/>
      <c r="W14" s="47"/>
      <c r="X14" s="47"/>
      <c r="Y14" s="47"/>
      <c r="Z14" s="47"/>
      <c r="AA14" s="47"/>
      <c r="AB14" s="47"/>
      <c r="AC14" s="47"/>
      <c r="AD14" s="11"/>
      <c r="AE14" s="63"/>
    </row>
    <row r="15" customFormat="false" ht="15" hidden="false" customHeight="true" outlineLevel="0" collapsed="false">
      <c r="B15" s="10"/>
      <c r="C15" s="50" t="s">
        <v>94</v>
      </c>
      <c r="D15" s="110" t="s">
        <v>95</v>
      </c>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
      <c r="AE15" s="63"/>
    </row>
    <row r="16" customFormat="false" ht="15" hidden="false" customHeight="true" outlineLevel="0" collapsed="false">
      <c r="B16" s="10"/>
      <c r="C16" s="50"/>
      <c r="D16" s="49"/>
      <c r="E16" s="67" t="s">
        <v>38</v>
      </c>
      <c r="F16" s="49"/>
      <c r="G16" s="67" t="s">
        <v>39</v>
      </c>
      <c r="H16" s="67"/>
      <c r="I16" s="67"/>
      <c r="J16" s="75"/>
      <c r="K16" s="75"/>
      <c r="L16" s="47"/>
      <c r="M16" s="47"/>
      <c r="N16" s="47"/>
      <c r="O16" s="47"/>
      <c r="P16" s="47"/>
      <c r="Q16" s="43"/>
      <c r="R16" s="43"/>
      <c r="S16" s="111" t="str">
        <f aca="false">IF($F$16="x",auxiliar!A68,"")</f>
        <v/>
      </c>
      <c r="T16" s="111"/>
      <c r="U16" s="111"/>
      <c r="V16" s="111"/>
      <c r="W16" s="111"/>
      <c r="X16" s="111"/>
      <c r="Y16" s="111"/>
      <c r="Z16" s="111"/>
      <c r="AA16" s="111"/>
      <c r="AB16" s="111"/>
      <c r="AC16" s="111"/>
      <c r="AD16" s="11"/>
      <c r="AE16" s="63"/>
    </row>
    <row r="17" customFormat="false" ht="4.5" hidden="false" customHeight="true" outlineLevel="0" collapsed="false">
      <c r="B17" s="10"/>
      <c r="C17" s="50"/>
      <c r="D17" s="78"/>
      <c r="E17" s="67"/>
      <c r="F17" s="78"/>
      <c r="G17" s="67"/>
      <c r="H17" s="67"/>
      <c r="I17" s="67"/>
      <c r="J17" s="75"/>
      <c r="K17" s="75"/>
      <c r="L17" s="47"/>
      <c r="M17" s="47"/>
      <c r="N17" s="47"/>
      <c r="O17" s="47"/>
      <c r="P17" s="47"/>
      <c r="Q17" s="47"/>
      <c r="R17" s="47"/>
      <c r="S17" s="47"/>
      <c r="T17" s="47"/>
      <c r="U17" s="47"/>
      <c r="V17" s="47"/>
      <c r="W17" s="47"/>
      <c r="X17" s="47"/>
      <c r="Y17" s="47"/>
      <c r="Z17" s="47"/>
      <c r="AA17" s="47"/>
      <c r="AB17" s="47"/>
      <c r="AC17" s="47"/>
      <c r="AD17" s="11"/>
      <c r="AE17" s="63"/>
    </row>
    <row r="18" customFormat="false" ht="30" hidden="false" customHeight="true" outlineLevel="0" collapsed="false">
      <c r="B18" s="10"/>
      <c r="C18" s="51" t="s">
        <v>96</v>
      </c>
      <c r="D18" s="110" t="s">
        <v>97</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
      <c r="AE18" s="63"/>
      <c r="AF18" s="117"/>
    </row>
    <row r="19" customFormat="false" ht="15" hidden="false" customHeight="true" outlineLevel="0" collapsed="false">
      <c r="B19" s="10"/>
      <c r="C19" s="50"/>
      <c r="D19" s="49"/>
      <c r="E19" s="67" t="s">
        <v>38</v>
      </c>
      <c r="F19" s="49"/>
      <c r="G19" s="67" t="s">
        <v>39</v>
      </c>
      <c r="H19" s="67"/>
      <c r="I19" s="67"/>
      <c r="J19" s="75"/>
      <c r="K19" s="75"/>
      <c r="L19" s="47"/>
      <c r="M19" s="47"/>
      <c r="N19" s="47"/>
      <c r="O19" s="47"/>
      <c r="P19" s="47"/>
      <c r="Q19" s="43"/>
      <c r="R19" s="43"/>
      <c r="S19" s="38"/>
      <c r="T19" s="38"/>
      <c r="U19" s="38"/>
      <c r="V19" s="38"/>
      <c r="W19" s="38"/>
      <c r="X19" s="38"/>
      <c r="Y19" s="38"/>
      <c r="Z19" s="38"/>
      <c r="AA19" s="38"/>
      <c r="AB19" s="38"/>
      <c r="AC19" s="38"/>
      <c r="AD19" s="11"/>
      <c r="AE19" s="63"/>
    </row>
    <row r="20" customFormat="false" ht="4.5" hidden="false" customHeight="true" outlineLevel="0" collapsed="false">
      <c r="B20" s="10"/>
      <c r="C20" s="112"/>
      <c r="D20" s="78"/>
      <c r="E20" s="67"/>
      <c r="F20" s="78"/>
      <c r="G20" s="67"/>
      <c r="H20" s="67"/>
      <c r="I20" s="67"/>
      <c r="J20" s="75"/>
      <c r="K20" s="75"/>
      <c r="L20" s="47"/>
      <c r="M20" s="47"/>
      <c r="N20" s="47"/>
      <c r="O20" s="47"/>
      <c r="P20" s="47"/>
      <c r="Q20" s="47"/>
      <c r="R20" s="47"/>
      <c r="S20" s="47"/>
      <c r="T20" s="47"/>
      <c r="U20" s="47"/>
      <c r="V20" s="47"/>
      <c r="W20" s="47"/>
      <c r="X20" s="47"/>
      <c r="Y20" s="47"/>
      <c r="Z20" s="47"/>
      <c r="AA20" s="47"/>
      <c r="AB20" s="47"/>
      <c r="AC20" s="47"/>
      <c r="AD20" s="11"/>
      <c r="AE20" s="63"/>
    </row>
    <row r="21" customFormat="false" ht="4.5" hidden="false" customHeight="true" outlineLevel="0" collapsed="false">
      <c r="B21" s="10"/>
      <c r="C21" s="112"/>
      <c r="D21" s="78"/>
      <c r="E21" s="67"/>
      <c r="F21" s="78"/>
      <c r="G21" s="67"/>
      <c r="H21" s="67"/>
      <c r="I21" s="67"/>
      <c r="J21" s="75"/>
      <c r="K21" s="75"/>
      <c r="L21" s="47"/>
      <c r="M21" s="47"/>
      <c r="N21" s="47"/>
      <c r="O21" s="47"/>
      <c r="P21" s="47"/>
      <c r="Q21" s="47"/>
      <c r="R21" s="47"/>
      <c r="S21" s="47"/>
      <c r="T21" s="47"/>
      <c r="U21" s="47"/>
      <c r="V21" s="47"/>
      <c r="W21" s="47"/>
      <c r="X21" s="47"/>
      <c r="Y21" s="47"/>
      <c r="Z21" s="47"/>
      <c r="AA21" s="47"/>
      <c r="AB21" s="47"/>
      <c r="AC21" s="47"/>
      <c r="AD21" s="11"/>
      <c r="AE21" s="63"/>
    </row>
    <row r="22" customFormat="false" ht="18" hidden="false" customHeight="true" outlineLevel="0" collapsed="false">
      <c r="B22" s="10"/>
      <c r="C22" s="118" t="s">
        <v>98</v>
      </c>
      <c r="D22" s="110" t="s">
        <v>99</v>
      </c>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
      <c r="AE22" s="63" t="n">
        <v>1</v>
      </c>
    </row>
    <row r="23" customFormat="false" ht="15" hidden="false" customHeight="true" outlineLevel="0" collapsed="false">
      <c r="B23" s="10"/>
      <c r="C23" s="93"/>
      <c r="D23" s="49" t="s">
        <v>4</v>
      </c>
      <c r="E23" s="67" t="s">
        <v>100</v>
      </c>
      <c r="F23" s="75"/>
      <c r="G23" s="75"/>
      <c r="H23" s="67"/>
      <c r="I23" s="75"/>
      <c r="J23" s="75"/>
      <c r="K23" s="49"/>
      <c r="L23" s="67" t="s">
        <v>39</v>
      </c>
      <c r="M23" s="47"/>
      <c r="N23" s="47"/>
      <c r="O23" s="47"/>
      <c r="P23" s="47"/>
      <c r="Q23" s="43"/>
      <c r="R23" s="43"/>
      <c r="S23" s="38"/>
      <c r="T23" s="38"/>
      <c r="U23" s="38"/>
      <c r="V23" s="38"/>
      <c r="W23" s="38"/>
      <c r="X23" s="38"/>
      <c r="Y23" s="38"/>
      <c r="Z23" s="38"/>
      <c r="AA23" s="38"/>
      <c r="AB23" s="38"/>
      <c r="AC23" s="38"/>
      <c r="AD23" s="11"/>
      <c r="AE23" s="63"/>
    </row>
    <row r="24" customFormat="false" ht="4.5" hidden="false" customHeight="true" outlineLevel="0" collapsed="false">
      <c r="B24" s="10"/>
      <c r="C24" s="93"/>
      <c r="D24" s="78"/>
      <c r="E24" s="67"/>
      <c r="F24" s="78"/>
      <c r="G24" s="67"/>
      <c r="H24" s="67"/>
      <c r="I24" s="67"/>
      <c r="J24" s="75"/>
      <c r="K24" s="75"/>
      <c r="L24" s="47"/>
      <c r="M24" s="47"/>
      <c r="N24" s="47"/>
      <c r="O24" s="47"/>
      <c r="P24" s="47"/>
      <c r="Q24" s="47"/>
      <c r="R24" s="47"/>
      <c r="S24" s="47"/>
      <c r="T24" s="47"/>
      <c r="U24" s="47"/>
      <c r="V24" s="47"/>
      <c r="W24" s="47"/>
      <c r="X24" s="47"/>
      <c r="Y24" s="47"/>
      <c r="Z24" s="47"/>
      <c r="AA24" s="47"/>
      <c r="AB24" s="47"/>
      <c r="AC24" s="47"/>
      <c r="AD24" s="11"/>
      <c r="AE24" s="63"/>
    </row>
    <row r="25" customFormat="false" ht="18" hidden="false" customHeight="true" outlineLevel="0" collapsed="false">
      <c r="B25" s="10"/>
      <c r="C25" s="118" t="s">
        <v>101</v>
      </c>
      <c r="D25" s="119" t="s">
        <v>102</v>
      </c>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
      <c r="AE25" s="63" t="n">
        <v>1</v>
      </c>
    </row>
    <row r="26" customFormat="false" ht="15" hidden="false" customHeight="true" outlineLevel="0" collapsed="false">
      <c r="B26" s="10"/>
      <c r="C26" s="93"/>
      <c r="D26" s="49"/>
      <c r="E26" s="67" t="s">
        <v>103</v>
      </c>
      <c r="F26" s="49"/>
      <c r="G26" s="67" t="s">
        <v>104</v>
      </c>
      <c r="H26" s="67"/>
      <c r="I26" s="67"/>
      <c r="J26" s="75"/>
      <c r="K26" s="49"/>
      <c r="L26" s="120" t="s">
        <v>105</v>
      </c>
      <c r="M26" s="120"/>
      <c r="N26" s="120"/>
      <c r="O26" s="120"/>
      <c r="P26" s="120"/>
      <c r="Q26" s="120"/>
      <c r="R26" s="120"/>
      <c r="S26" s="111" t="str">
        <f aca="false">IF(OR($D$26="x",$F$26="x"),auxiliar!A69,"")</f>
        <v/>
      </c>
      <c r="T26" s="111"/>
      <c r="U26" s="111"/>
      <c r="V26" s="111"/>
      <c r="W26" s="111"/>
      <c r="X26" s="111"/>
      <c r="Y26" s="111"/>
      <c r="Z26" s="111"/>
      <c r="AA26" s="111"/>
      <c r="AB26" s="111"/>
      <c r="AC26" s="111"/>
      <c r="AD26" s="11"/>
      <c r="AE26" s="63"/>
    </row>
    <row r="27" customFormat="false" ht="4.5" hidden="false" customHeight="true" outlineLevel="0" collapsed="false">
      <c r="B27" s="10"/>
      <c r="C27" s="93"/>
      <c r="D27" s="78"/>
      <c r="E27" s="67"/>
      <c r="F27" s="78"/>
      <c r="G27" s="67"/>
      <c r="H27" s="67"/>
      <c r="I27" s="67"/>
      <c r="J27" s="75"/>
      <c r="K27" s="75"/>
      <c r="L27" s="47"/>
      <c r="M27" s="47"/>
      <c r="N27" s="47"/>
      <c r="O27" s="47"/>
      <c r="P27" s="47"/>
      <c r="Q27" s="47"/>
      <c r="R27" s="47"/>
      <c r="S27" s="47"/>
      <c r="T27" s="47"/>
      <c r="U27" s="47"/>
      <c r="V27" s="47"/>
      <c r="W27" s="47"/>
      <c r="X27" s="47"/>
      <c r="Y27" s="47"/>
      <c r="Z27" s="47"/>
      <c r="AA27" s="47"/>
      <c r="AB27" s="47"/>
      <c r="AC27" s="47"/>
      <c r="AD27" s="11"/>
      <c r="AE27" s="63"/>
    </row>
    <row r="28" customFormat="false" ht="15" hidden="false" customHeight="true" outlineLevel="0" collapsed="false">
      <c r="B28" s="10"/>
      <c r="C28" s="118" t="s">
        <v>106</v>
      </c>
      <c r="D28" s="119" t="s">
        <v>107</v>
      </c>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
      <c r="AE28" s="63" t="n">
        <v>1</v>
      </c>
    </row>
    <row r="29" customFormat="false" ht="15" hidden="false" customHeight="true" outlineLevel="0" collapsed="false">
      <c r="B29" s="10"/>
      <c r="C29" s="93"/>
      <c r="D29" s="49"/>
      <c r="E29" s="67" t="s">
        <v>39</v>
      </c>
      <c r="F29" s="49"/>
      <c r="G29" s="67" t="s">
        <v>38</v>
      </c>
      <c r="H29" s="67"/>
      <c r="I29" s="121" t="str">
        <f aca="false">IF($F$29="x",auxiliar!A69,"")</f>
        <v/>
      </c>
      <c r="J29" s="121"/>
      <c r="K29" s="121"/>
      <c r="L29" s="121"/>
      <c r="M29" s="121"/>
      <c r="N29" s="121"/>
      <c r="O29" s="121"/>
      <c r="P29" s="121"/>
      <c r="Q29" s="121"/>
      <c r="R29" s="121"/>
      <c r="S29" s="121"/>
      <c r="T29" s="121"/>
      <c r="U29" s="121"/>
      <c r="V29" s="121"/>
      <c r="W29" s="121"/>
      <c r="X29" s="121"/>
      <c r="Y29" s="121"/>
      <c r="Z29" s="121"/>
      <c r="AA29" s="121"/>
      <c r="AB29" s="121"/>
      <c r="AC29" s="122"/>
      <c r="AD29" s="11"/>
      <c r="AE29" s="63"/>
    </row>
    <row r="30" customFormat="false" ht="4.5" hidden="false" customHeight="true" outlineLevel="0" collapsed="false">
      <c r="B30" s="10"/>
      <c r="C30" s="93"/>
      <c r="D30" s="78"/>
      <c r="E30" s="67"/>
      <c r="F30" s="78"/>
      <c r="G30" s="67"/>
      <c r="H30" s="67"/>
      <c r="I30" s="111"/>
      <c r="J30" s="111"/>
      <c r="K30" s="111"/>
      <c r="L30" s="111"/>
      <c r="M30" s="111"/>
      <c r="N30" s="111"/>
      <c r="O30" s="111"/>
      <c r="P30" s="111"/>
      <c r="Q30" s="111"/>
      <c r="R30" s="111"/>
      <c r="S30" s="111"/>
      <c r="T30" s="111"/>
      <c r="U30" s="111"/>
      <c r="V30" s="111"/>
      <c r="W30" s="111"/>
      <c r="X30" s="111"/>
      <c r="Y30" s="111"/>
      <c r="Z30" s="111"/>
      <c r="AA30" s="111"/>
      <c r="AB30" s="111"/>
      <c r="AC30" s="122"/>
      <c r="AD30" s="11"/>
      <c r="AE30" s="63"/>
    </row>
    <row r="31" customFormat="false" ht="30" hidden="false" customHeight="true" outlineLevel="0" collapsed="false">
      <c r="B31" s="10"/>
      <c r="C31" s="118" t="s">
        <v>108</v>
      </c>
      <c r="D31" s="119" t="s">
        <v>109</v>
      </c>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
      <c r="AE31" s="63" t="n">
        <v>1</v>
      </c>
    </row>
    <row r="32" customFormat="false" ht="15" hidden="false" customHeight="true" outlineLevel="0" collapsed="false">
      <c r="B32" s="10"/>
      <c r="C32" s="93"/>
      <c r="D32" s="49"/>
      <c r="E32" s="67" t="s">
        <v>38</v>
      </c>
      <c r="F32" s="49"/>
      <c r="G32" s="67" t="s">
        <v>39</v>
      </c>
      <c r="H32" s="67"/>
      <c r="I32" s="67"/>
      <c r="J32" s="75"/>
      <c r="K32" s="75"/>
      <c r="L32" s="47"/>
      <c r="M32" s="47"/>
      <c r="N32" s="47"/>
      <c r="O32" s="47"/>
      <c r="P32" s="47"/>
      <c r="Q32" s="43"/>
      <c r="R32" s="43"/>
      <c r="S32" s="38"/>
      <c r="T32" s="38"/>
      <c r="U32" s="38"/>
      <c r="V32" s="38"/>
      <c r="W32" s="38"/>
      <c r="X32" s="38"/>
      <c r="Y32" s="38"/>
      <c r="Z32" s="38"/>
      <c r="AA32" s="38"/>
      <c r="AB32" s="38"/>
      <c r="AC32" s="38"/>
      <c r="AD32" s="11"/>
      <c r="AE32" s="63"/>
    </row>
    <row r="33" customFormat="false" ht="4.5" hidden="false" customHeight="true" outlineLevel="0" collapsed="false">
      <c r="B33" s="10"/>
      <c r="C33" s="93"/>
      <c r="D33" s="78"/>
      <c r="E33" s="67"/>
      <c r="F33" s="78"/>
      <c r="G33" s="67"/>
      <c r="H33" s="67"/>
      <c r="I33" s="67"/>
      <c r="J33" s="75"/>
      <c r="K33" s="75"/>
      <c r="L33" s="47"/>
      <c r="M33" s="47"/>
      <c r="N33" s="47"/>
      <c r="O33" s="47"/>
      <c r="P33" s="47"/>
      <c r="Q33" s="47"/>
      <c r="R33" s="47"/>
      <c r="S33" s="47"/>
      <c r="T33" s="47"/>
      <c r="U33" s="47"/>
      <c r="V33" s="47"/>
      <c r="W33" s="47"/>
      <c r="X33" s="47"/>
      <c r="Y33" s="47"/>
      <c r="Z33" s="47"/>
      <c r="AA33" s="47"/>
      <c r="AB33" s="47"/>
      <c r="AC33" s="47"/>
      <c r="AD33" s="11"/>
      <c r="AE33" s="63"/>
    </row>
    <row r="34" customFormat="false" ht="15" hidden="false" customHeight="true" outlineLevel="0" collapsed="false">
      <c r="B34" s="10"/>
      <c r="C34" s="118" t="s">
        <v>110</v>
      </c>
      <c r="D34" s="119" t="s">
        <v>111</v>
      </c>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
      <c r="AE34" s="63"/>
    </row>
    <row r="35" customFormat="false" ht="15" hidden="false" customHeight="true" outlineLevel="0" collapsed="false">
      <c r="B35" s="10"/>
      <c r="C35" s="93"/>
      <c r="D35" s="49"/>
      <c r="E35" s="67" t="s">
        <v>38</v>
      </c>
      <c r="F35" s="49"/>
      <c r="G35" s="67" t="s">
        <v>39</v>
      </c>
      <c r="H35" s="67"/>
      <c r="I35" s="67"/>
      <c r="J35" s="75"/>
      <c r="K35" s="75"/>
      <c r="L35" s="47"/>
      <c r="M35" s="47"/>
      <c r="N35" s="47"/>
      <c r="O35" s="47"/>
      <c r="P35" s="47"/>
      <c r="Q35" s="43"/>
      <c r="R35" s="43"/>
      <c r="S35" s="38"/>
      <c r="T35" s="38"/>
      <c r="U35" s="38"/>
      <c r="V35" s="38"/>
      <c r="W35" s="38"/>
      <c r="X35" s="38"/>
      <c r="Y35" s="38"/>
      <c r="Z35" s="38"/>
      <c r="AA35" s="38"/>
      <c r="AB35" s="38"/>
      <c r="AC35" s="38"/>
      <c r="AD35" s="11"/>
      <c r="AE35" s="63"/>
    </row>
    <row r="36" customFormat="false" ht="4.5" hidden="false" customHeight="true" outlineLevel="0" collapsed="false">
      <c r="B36" s="10"/>
      <c r="C36" s="93"/>
      <c r="D36" s="113"/>
      <c r="E36" s="67"/>
      <c r="F36" s="113"/>
      <c r="G36" s="67"/>
      <c r="H36" s="67"/>
      <c r="I36" s="67"/>
      <c r="J36" s="75"/>
      <c r="K36" s="75"/>
      <c r="L36" s="47"/>
      <c r="M36" s="47"/>
      <c r="N36" s="47"/>
      <c r="O36" s="47"/>
      <c r="P36" s="47"/>
      <c r="Q36" s="43"/>
      <c r="R36" s="43"/>
      <c r="S36" s="123"/>
      <c r="T36" s="123"/>
      <c r="U36" s="123"/>
      <c r="V36" s="123"/>
      <c r="W36" s="123"/>
      <c r="X36" s="123"/>
      <c r="Y36" s="123"/>
      <c r="Z36" s="123"/>
      <c r="AA36" s="123"/>
      <c r="AB36" s="123"/>
      <c r="AC36" s="123"/>
      <c r="AD36" s="11"/>
      <c r="AE36" s="63"/>
    </row>
    <row r="37" customFormat="false" ht="4.5" hidden="false" customHeight="true" outlineLevel="0" collapsed="false">
      <c r="B37" s="28"/>
      <c r="C37" s="97"/>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30"/>
      <c r="AE37" s="63"/>
    </row>
    <row r="38" customFormat="false" ht="19.5" hidden="false" customHeight="true" outlineLevel="0" collapsed="false">
      <c r="A38" s="125"/>
      <c r="B38" s="33" t="s">
        <v>112</v>
      </c>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126"/>
      <c r="AF38" s="127"/>
    </row>
    <row r="39" customFormat="false" ht="4.5" hidden="false" customHeight="true" outlineLevel="0" collapsed="false">
      <c r="B39" s="10"/>
      <c r="C39" s="93"/>
      <c r="D39" s="78"/>
      <c r="E39" s="67"/>
      <c r="F39" s="78"/>
      <c r="G39" s="67"/>
      <c r="H39" s="67"/>
      <c r="I39" s="67"/>
      <c r="J39" s="75"/>
      <c r="K39" s="75"/>
      <c r="L39" s="47"/>
      <c r="M39" s="47"/>
      <c r="N39" s="47"/>
      <c r="O39" s="47"/>
      <c r="P39" s="47"/>
      <c r="Q39" s="47"/>
      <c r="R39" s="47"/>
      <c r="S39" s="47"/>
      <c r="T39" s="47"/>
      <c r="U39" s="47"/>
      <c r="V39" s="47"/>
      <c r="W39" s="47"/>
      <c r="X39" s="47"/>
      <c r="Y39" s="47"/>
      <c r="Z39" s="47"/>
      <c r="AA39" s="47"/>
      <c r="AB39" s="47"/>
      <c r="AC39" s="47"/>
      <c r="AD39" s="11"/>
      <c r="AE39" s="63"/>
    </row>
    <row r="40" customFormat="false" ht="15" hidden="false" customHeight="true" outlineLevel="0" collapsed="false">
      <c r="B40" s="10"/>
      <c r="C40" s="50" t="s">
        <v>18</v>
      </c>
      <c r="D40" s="110" t="s">
        <v>113</v>
      </c>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
      <c r="AE40" s="63" t="n">
        <v>2</v>
      </c>
    </row>
    <row r="41" customFormat="false" ht="15" hidden="false" customHeight="true" outlineLevel="0" collapsed="false">
      <c r="B41" s="10"/>
      <c r="C41" s="50"/>
      <c r="D41" s="49"/>
      <c r="E41" s="67" t="s">
        <v>38</v>
      </c>
      <c r="F41" s="49"/>
      <c r="G41" s="67" t="s">
        <v>39</v>
      </c>
      <c r="H41" s="67"/>
      <c r="I41" s="67"/>
      <c r="J41" s="75"/>
      <c r="K41" s="75"/>
      <c r="L41" s="47"/>
      <c r="M41" s="47"/>
      <c r="N41" s="47"/>
      <c r="O41" s="47"/>
      <c r="P41" s="47"/>
      <c r="Q41" s="43"/>
      <c r="R41" s="43"/>
      <c r="S41" s="38"/>
      <c r="T41" s="38"/>
      <c r="U41" s="38"/>
      <c r="V41" s="38"/>
      <c r="W41" s="38"/>
      <c r="X41" s="38"/>
      <c r="Y41" s="38"/>
      <c r="Z41" s="38"/>
      <c r="AA41" s="38"/>
      <c r="AB41" s="38"/>
      <c r="AC41" s="38"/>
      <c r="AD41" s="11"/>
      <c r="AE41" s="63"/>
    </row>
    <row r="42" customFormat="false" ht="4.5" hidden="false" customHeight="true" outlineLevel="0" collapsed="false">
      <c r="B42" s="10"/>
      <c r="C42" s="50"/>
      <c r="D42" s="78"/>
      <c r="E42" s="67"/>
      <c r="F42" s="78"/>
      <c r="G42" s="67"/>
      <c r="H42" s="67"/>
      <c r="I42" s="67"/>
      <c r="J42" s="75"/>
      <c r="K42" s="75"/>
      <c r="L42" s="47"/>
      <c r="M42" s="47"/>
      <c r="N42" s="47"/>
      <c r="O42" s="47"/>
      <c r="P42" s="47"/>
      <c r="Q42" s="47"/>
      <c r="R42" s="47"/>
      <c r="S42" s="47"/>
      <c r="T42" s="47"/>
      <c r="U42" s="47"/>
      <c r="V42" s="47"/>
      <c r="W42" s="47"/>
      <c r="X42" s="47"/>
      <c r="Y42" s="47"/>
      <c r="Z42" s="47"/>
      <c r="AA42" s="47"/>
      <c r="AB42" s="47"/>
      <c r="AC42" s="47"/>
      <c r="AD42" s="11"/>
      <c r="AE42" s="63"/>
    </row>
    <row r="43" customFormat="false" ht="15" hidden="false" customHeight="true" outlineLevel="0" collapsed="false">
      <c r="B43" s="10"/>
      <c r="C43" s="50" t="s">
        <v>86</v>
      </c>
      <c r="D43" s="110" t="s">
        <v>114</v>
      </c>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
      <c r="AE43" s="63" t="n">
        <v>1</v>
      </c>
    </row>
    <row r="44" customFormat="false" ht="15" hidden="false" customHeight="true" outlineLevel="0" collapsed="false">
      <c r="B44" s="10"/>
      <c r="C44" s="50"/>
      <c r="D44" s="49"/>
      <c r="E44" s="67" t="s">
        <v>38</v>
      </c>
      <c r="F44" s="49"/>
      <c r="G44" s="67" t="s">
        <v>39</v>
      </c>
      <c r="H44" s="67"/>
      <c r="I44" s="67"/>
      <c r="J44" s="75"/>
      <c r="K44" s="75"/>
      <c r="L44" s="47"/>
      <c r="M44" s="47"/>
      <c r="N44" s="47"/>
      <c r="O44" s="47"/>
      <c r="P44" s="47"/>
      <c r="Q44" s="43"/>
      <c r="R44" s="43"/>
      <c r="S44" s="38"/>
      <c r="T44" s="38"/>
      <c r="U44" s="38"/>
      <c r="V44" s="38"/>
      <c r="W44" s="38"/>
      <c r="X44" s="38"/>
      <c r="Y44" s="38"/>
      <c r="Z44" s="38"/>
      <c r="AA44" s="38"/>
      <c r="AB44" s="38"/>
      <c r="AC44" s="38"/>
      <c r="AD44" s="11"/>
      <c r="AE44" s="63"/>
    </row>
    <row r="45" customFormat="false" ht="4.5" hidden="false" customHeight="true" outlineLevel="0" collapsed="false">
      <c r="B45" s="10"/>
      <c r="C45" s="50"/>
      <c r="D45" s="78"/>
      <c r="E45" s="67"/>
      <c r="F45" s="78"/>
      <c r="G45" s="67"/>
      <c r="H45" s="67"/>
      <c r="I45" s="67"/>
      <c r="J45" s="75"/>
      <c r="K45" s="75"/>
      <c r="L45" s="47"/>
      <c r="M45" s="47"/>
      <c r="N45" s="47"/>
      <c r="O45" s="47"/>
      <c r="P45" s="47"/>
      <c r="Q45" s="47"/>
      <c r="R45" s="47"/>
      <c r="S45" s="47"/>
      <c r="T45" s="47"/>
      <c r="U45" s="47"/>
      <c r="V45" s="47"/>
      <c r="W45" s="47"/>
      <c r="X45" s="47"/>
      <c r="Y45" s="47"/>
      <c r="Z45" s="47"/>
      <c r="AA45" s="47"/>
      <c r="AB45" s="47"/>
      <c r="AC45" s="47"/>
      <c r="AD45" s="11"/>
      <c r="AE45" s="63"/>
    </row>
    <row r="46" customFormat="false" ht="15" hidden="false" customHeight="true" outlineLevel="0" collapsed="false">
      <c r="B46" s="10"/>
      <c r="C46" s="50" t="s">
        <v>94</v>
      </c>
      <c r="D46" s="110" t="s">
        <v>115</v>
      </c>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
      <c r="AE46" s="63" t="n">
        <v>1</v>
      </c>
    </row>
    <row r="47" customFormat="false" ht="15" hidden="false" customHeight="true" outlineLevel="0" collapsed="false">
      <c r="B47" s="10"/>
      <c r="C47" s="50"/>
      <c r="D47" s="49"/>
      <c r="E47" s="67" t="s">
        <v>38</v>
      </c>
      <c r="F47" s="49"/>
      <c r="G47" s="67" t="s">
        <v>39</v>
      </c>
      <c r="H47" s="67"/>
      <c r="I47" s="67"/>
      <c r="J47" s="75"/>
      <c r="K47" s="75"/>
      <c r="L47" s="47"/>
      <c r="M47" s="47"/>
      <c r="N47" s="47"/>
      <c r="O47" s="47"/>
      <c r="P47" s="47"/>
      <c r="Q47" s="43"/>
      <c r="R47" s="43"/>
      <c r="S47" s="38"/>
      <c r="T47" s="38"/>
      <c r="U47" s="38"/>
      <c r="V47" s="38"/>
      <c r="W47" s="38"/>
      <c r="X47" s="38"/>
      <c r="Y47" s="38"/>
      <c r="Z47" s="38"/>
      <c r="AA47" s="38"/>
      <c r="AB47" s="38"/>
      <c r="AC47" s="38"/>
      <c r="AD47" s="11"/>
      <c r="AE47" s="63"/>
    </row>
    <row r="48" customFormat="false" ht="4.5" hidden="false" customHeight="true" outlineLevel="0" collapsed="false">
      <c r="B48" s="10"/>
      <c r="C48" s="50"/>
      <c r="D48" s="78"/>
      <c r="E48" s="67"/>
      <c r="F48" s="78"/>
      <c r="G48" s="67"/>
      <c r="H48" s="67"/>
      <c r="I48" s="67"/>
      <c r="J48" s="75"/>
      <c r="K48" s="75"/>
      <c r="L48" s="47"/>
      <c r="M48" s="47"/>
      <c r="N48" s="47"/>
      <c r="O48" s="47"/>
      <c r="P48" s="47"/>
      <c r="Q48" s="47"/>
      <c r="R48" s="47"/>
      <c r="S48" s="47"/>
      <c r="T48" s="47"/>
      <c r="U48" s="47"/>
      <c r="V48" s="47"/>
      <c r="W48" s="47"/>
      <c r="X48" s="47"/>
      <c r="Y48" s="47"/>
      <c r="Z48" s="47"/>
      <c r="AA48" s="47"/>
      <c r="AB48" s="47"/>
      <c r="AC48" s="47"/>
      <c r="AD48" s="11"/>
      <c r="AE48" s="63"/>
    </row>
    <row r="49" customFormat="false" ht="15" hidden="false" customHeight="true" outlineLevel="0" collapsed="false">
      <c r="B49" s="10"/>
      <c r="C49" s="50" t="s">
        <v>96</v>
      </c>
      <c r="D49" s="110" t="s">
        <v>116</v>
      </c>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
      <c r="AE49" s="63" t="n">
        <v>1</v>
      </c>
    </row>
    <row r="50" customFormat="false" ht="15" hidden="false" customHeight="true" outlineLevel="0" collapsed="false">
      <c r="B50" s="10"/>
      <c r="C50" s="50"/>
      <c r="D50" s="49"/>
      <c r="E50" s="67" t="s">
        <v>38</v>
      </c>
      <c r="F50" s="49"/>
      <c r="G50" s="67" t="s">
        <v>39</v>
      </c>
      <c r="H50" s="67"/>
      <c r="I50" s="67"/>
      <c r="J50" s="75"/>
      <c r="K50" s="75"/>
      <c r="L50" s="47"/>
      <c r="M50" s="47"/>
      <c r="N50" s="47"/>
      <c r="O50" s="47"/>
      <c r="P50" s="47"/>
      <c r="Q50" s="43"/>
      <c r="R50" s="43"/>
      <c r="S50" s="38"/>
      <c r="T50" s="38"/>
      <c r="U50" s="38"/>
      <c r="V50" s="38"/>
      <c r="W50" s="38"/>
      <c r="X50" s="38"/>
      <c r="Y50" s="38"/>
      <c r="Z50" s="38"/>
      <c r="AA50" s="38"/>
      <c r="AB50" s="38"/>
      <c r="AC50" s="38"/>
      <c r="AD50" s="11"/>
      <c r="AE50" s="63"/>
    </row>
    <row r="51" customFormat="false" ht="4.5" hidden="false" customHeight="true" outlineLevel="0" collapsed="false">
      <c r="B51" s="10"/>
      <c r="C51" s="50"/>
      <c r="D51" s="78"/>
      <c r="E51" s="67"/>
      <c r="F51" s="78"/>
      <c r="G51" s="67"/>
      <c r="H51" s="67"/>
      <c r="I51" s="67"/>
      <c r="J51" s="75"/>
      <c r="K51" s="75"/>
      <c r="L51" s="47"/>
      <c r="M51" s="47"/>
      <c r="N51" s="47"/>
      <c r="O51" s="47"/>
      <c r="P51" s="47"/>
      <c r="Q51" s="47"/>
      <c r="R51" s="47"/>
      <c r="S51" s="47"/>
      <c r="T51" s="47"/>
      <c r="U51" s="47"/>
      <c r="V51" s="47"/>
      <c r="W51" s="47"/>
      <c r="X51" s="47"/>
      <c r="Y51" s="47"/>
      <c r="Z51" s="47"/>
      <c r="AA51" s="47"/>
      <c r="AB51" s="47"/>
      <c r="AC51" s="47"/>
      <c r="AD51" s="11"/>
      <c r="AE51" s="63"/>
    </row>
    <row r="52" customFormat="false" ht="15" hidden="false" customHeight="true" outlineLevel="0" collapsed="false">
      <c r="B52" s="10"/>
      <c r="C52" s="50" t="s">
        <v>98</v>
      </c>
      <c r="D52" s="110" t="s">
        <v>117</v>
      </c>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
      <c r="AE52" s="63"/>
    </row>
    <row r="53" customFormat="false" ht="15" hidden="false" customHeight="true" outlineLevel="0" collapsed="false">
      <c r="B53" s="10"/>
      <c r="C53" s="50"/>
      <c r="D53" s="49"/>
      <c r="E53" s="67" t="s">
        <v>38</v>
      </c>
      <c r="F53" s="49"/>
      <c r="G53" s="67" t="s">
        <v>39</v>
      </c>
      <c r="H53" s="67"/>
      <c r="I53" s="67"/>
      <c r="J53" s="75"/>
      <c r="K53" s="75"/>
      <c r="L53" s="47"/>
      <c r="M53" s="47"/>
      <c r="N53" s="47"/>
      <c r="O53" s="47"/>
      <c r="P53" s="47"/>
      <c r="Q53" s="43"/>
      <c r="R53" s="43"/>
      <c r="S53" s="38"/>
      <c r="T53" s="38"/>
      <c r="U53" s="38"/>
      <c r="V53" s="38"/>
      <c r="W53" s="38"/>
      <c r="X53" s="38"/>
      <c r="Y53" s="38"/>
      <c r="Z53" s="38"/>
      <c r="AA53" s="38"/>
      <c r="AB53" s="38"/>
      <c r="AC53" s="38"/>
      <c r="AD53" s="11"/>
      <c r="AE53" s="63"/>
    </row>
    <row r="54" customFormat="false" ht="4.5" hidden="false" customHeight="true" outlineLevel="0" collapsed="false">
      <c r="B54" s="10"/>
      <c r="C54" s="48"/>
      <c r="D54" s="78"/>
      <c r="E54" s="67"/>
      <c r="F54" s="78"/>
      <c r="G54" s="67"/>
      <c r="H54" s="67"/>
      <c r="I54" s="67"/>
      <c r="J54" s="75"/>
      <c r="K54" s="75"/>
      <c r="L54" s="47"/>
      <c r="M54" s="47"/>
      <c r="N54" s="47"/>
      <c r="O54" s="47"/>
      <c r="P54" s="47"/>
      <c r="Q54" s="47"/>
      <c r="R54" s="47"/>
      <c r="S54" s="47"/>
      <c r="T54" s="47"/>
      <c r="U54" s="47"/>
      <c r="V54" s="47"/>
      <c r="W54" s="47"/>
      <c r="X54" s="47"/>
      <c r="Y54" s="47"/>
      <c r="Z54" s="47"/>
      <c r="AA54" s="47"/>
      <c r="AB54" s="47"/>
      <c r="AC54" s="47"/>
      <c r="AD54" s="11"/>
      <c r="AE54" s="63"/>
    </row>
    <row r="55" customFormat="false" ht="15" hidden="false" customHeight="true" outlineLevel="0" collapsed="false">
      <c r="B55" s="10"/>
      <c r="C55" s="50" t="s">
        <v>118</v>
      </c>
      <c r="D55" s="110" t="s">
        <v>119</v>
      </c>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
      <c r="AE55" s="63"/>
    </row>
    <row r="56" customFormat="false" ht="15" hidden="false" customHeight="true" outlineLevel="0" collapsed="false">
      <c r="B56" s="10"/>
      <c r="C56" s="50"/>
      <c r="D56" s="49"/>
      <c r="E56" s="67" t="s">
        <v>38</v>
      </c>
      <c r="F56" s="49"/>
      <c r="G56" s="67" t="s">
        <v>39</v>
      </c>
      <c r="H56" s="67"/>
      <c r="I56" s="67"/>
      <c r="J56" s="118"/>
      <c r="K56" s="118"/>
      <c r="L56" s="118"/>
      <c r="M56" s="118"/>
      <c r="N56" s="118"/>
      <c r="O56" s="118"/>
      <c r="P56" s="118"/>
      <c r="Q56" s="118"/>
      <c r="R56" s="118"/>
      <c r="S56" s="118"/>
      <c r="T56" s="118"/>
      <c r="U56" s="118"/>
      <c r="V56" s="118"/>
      <c r="W56" s="118"/>
      <c r="X56" s="118"/>
      <c r="Y56" s="118"/>
      <c r="Z56" s="118"/>
      <c r="AA56" s="118"/>
      <c r="AB56" s="118"/>
      <c r="AC56" s="118"/>
      <c r="AD56" s="11"/>
      <c r="AE56" s="63"/>
    </row>
    <row r="57" customFormat="false" ht="4.5" hidden="false" customHeight="true" outlineLevel="0" collapsed="false">
      <c r="B57" s="10"/>
      <c r="C57" s="48"/>
      <c r="D57" s="78"/>
      <c r="E57" s="67"/>
      <c r="F57" s="78"/>
      <c r="G57" s="67"/>
      <c r="H57" s="67"/>
      <c r="I57" s="67"/>
      <c r="J57" s="75"/>
      <c r="K57" s="75"/>
      <c r="L57" s="47"/>
      <c r="M57" s="47"/>
      <c r="N57" s="47"/>
      <c r="O57" s="47"/>
      <c r="P57" s="47"/>
      <c r="Q57" s="47"/>
      <c r="R57" s="47"/>
      <c r="S57" s="47"/>
      <c r="T57" s="47"/>
      <c r="U57" s="47"/>
      <c r="V57" s="47"/>
      <c r="W57" s="47"/>
      <c r="X57" s="47"/>
      <c r="Y57" s="47"/>
      <c r="Z57" s="47"/>
      <c r="AA57" s="47"/>
      <c r="AB57" s="47"/>
      <c r="AC57" s="47"/>
      <c r="AD57" s="11"/>
      <c r="AE57" s="63"/>
    </row>
    <row r="58" customFormat="false" ht="15" hidden="false" customHeight="true" outlineLevel="0" collapsed="false">
      <c r="B58" s="10"/>
      <c r="C58" s="50" t="s">
        <v>101</v>
      </c>
      <c r="D58" s="110" t="s">
        <v>120</v>
      </c>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
      <c r="AE58" s="63"/>
    </row>
    <row r="59" customFormat="false" ht="15" hidden="false" customHeight="true" outlineLevel="0" collapsed="false">
      <c r="B59" s="10"/>
      <c r="C59" s="50"/>
      <c r="D59" s="49"/>
      <c r="E59" s="67" t="s">
        <v>38</v>
      </c>
      <c r="F59" s="49"/>
      <c r="G59" s="67" t="s">
        <v>39</v>
      </c>
      <c r="H59" s="67"/>
      <c r="I59" s="67"/>
      <c r="J59" s="75"/>
      <c r="K59" s="75"/>
      <c r="L59" s="47"/>
      <c r="M59" s="47"/>
      <c r="N59" s="47"/>
      <c r="O59" s="47"/>
      <c r="P59" s="47"/>
      <c r="Q59" s="43"/>
      <c r="R59" s="43"/>
      <c r="S59" s="38"/>
      <c r="T59" s="38"/>
      <c r="U59" s="38"/>
      <c r="V59" s="38"/>
      <c r="W59" s="38"/>
      <c r="X59" s="38"/>
      <c r="Y59" s="38"/>
      <c r="Z59" s="38"/>
      <c r="AA59" s="38"/>
      <c r="AB59" s="38"/>
      <c r="AC59" s="38"/>
      <c r="AD59" s="11"/>
      <c r="AE59" s="63"/>
    </row>
    <row r="60" customFormat="false" ht="4.5" hidden="false" customHeight="true" outlineLevel="0" collapsed="false">
      <c r="B60" s="10"/>
      <c r="C60" s="48"/>
      <c r="D60" s="78"/>
      <c r="E60" s="67"/>
      <c r="F60" s="78"/>
      <c r="G60" s="67"/>
      <c r="H60" s="67"/>
      <c r="I60" s="67"/>
      <c r="J60" s="75"/>
      <c r="K60" s="75"/>
      <c r="L60" s="47"/>
      <c r="M60" s="47"/>
      <c r="N60" s="47"/>
      <c r="O60" s="47"/>
      <c r="P60" s="47"/>
      <c r="Q60" s="47"/>
      <c r="R60" s="47"/>
      <c r="S60" s="47"/>
      <c r="T60" s="47"/>
      <c r="U60" s="47"/>
      <c r="V60" s="47"/>
      <c r="W60" s="47"/>
      <c r="X60" s="47"/>
      <c r="Y60" s="47"/>
      <c r="Z60" s="47"/>
      <c r="AA60" s="47"/>
      <c r="AB60" s="47"/>
      <c r="AC60" s="47"/>
      <c r="AD60" s="11"/>
      <c r="AE60" s="63"/>
    </row>
    <row r="61" customFormat="false" ht="15" hidden="false" customHeight="true" outlineLevel="0" collapsed="false">
      <c r="B61" s="10"/>
      <c r="C61" s="50" t="s">
        <v>121</v>
      </c>
      <c r="D61" s="110" t="s">
        <v>122</v>
      </c>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
      <c r="AE61" s="63"/>
    </row>
    <row r="62" customFormat="false" ht="15" hidden="false" customHeight="true" outlineLevel="0" collapsed="false">
      <c r="B62" s="10"/>
      <c r="C62" s="50"/>
      <c r="D62" s="49"/>
      <c r="E62" s="67" t="s">
        <v>38</v>
      </c>
      <c r="F62" s="49"/>
      <c r="G62" s="67" t="s">
        <v>39</v>
      </c>
      <c r="H62" s="67"/>
      <c r="I62" s="67"/>
      <c r="J62" s="118"/>
      <c r="K62" s="118"/>
      <c r="L62" s="118"/>
      <c r="M62" s="118"/>
      <c r="N62" s="118"/>
      <c r="O62" s="118"/>
      <c r="P62" s="118"/>
      <c r="Q62" s="118"/>
      <c r="R62" s="118"/>
      <c r="S62" s="118"/>
      <c r="T62" s="118"/>
      <c r="U62" s="118"/>
      <c r="V62" s="118"/>
      <c r="W62" s="118"/>
      <c r="X62" s="118"/>
      <c r="Y62" s="118"/>
      <c r="Z62" s="118"/>
      <c r="AA62" s="118"/>
      <c r="AB62" s="118"/>
      <c r="AC62" s="118"/>
      <c r="AD62" s="11"/>
      <c r="AE62" s="63"/>
    </row>
    <row r="63" customFormat="false" ht="4.5" hidden="false" customHeight="true" outlineLevel="0" collapsed="false">
      <c r="B63" s="10"/>
      <c r="C63" s="48"/>
      <c r="D63" s="78"/>
      <c r="E63" s="67"/>
      <c r="F63" s="78"/>
      <c r="G63" s="67"/>
      <c r="H63" s="67"/>
      <c r="I63" s="67"/>
      <c r="J63" s="75"/>
      <c r="K63" s="75"/>
      <c r="L63" s="47"/>
      <c r="M63" s="47"/>
      <c r="N63" s="47"/>
      <c r="O63" s="47"/>
      <c r="P63" s="47"/>
      <c r="Q63" s="47"/>
      <c r="R63" s="47"/>
      <c r="S63" s="47"/>
      <c r="T63" s="47"/>
      <c r="U63" s="47"/>
      <c r="V63" s="47"/>
      <c r="W63" s="47"/>
      <c r="X63" s="47"/>
      <c r="Y63" s="47"/>
      <c r="Z63" s="47"/>
      <c r="AA63" s="47"/>
      <c r="AB63" s="47"/>
      <c r="AC63" s="47"/>
      <c r="AD63" s="11"/>
      <c r="AE63" s="63"/>
    </row>
    <row r="64" customFormat="false" ht="15" hidden="false" customHeight="true" outlineLevel="0" collapsed="false">
      <c r="B64" s="10"/>
      <c r="C64" s="50" t="s">
        <v>108</v>
      </c>
      <c r="D64" s="110" t="s">
        <v>123</v>
      </c>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
      <c r="AE64" s="63"/>
    </row>
    <row r="65" customFormat="false" ht="15" hidden="false" customHeight="true" outlineLevel="0" collapsed="false">
      <c r="B65" s="10"/>
      <c r="C65" s="50"/>
      <c r="D65" s="49"/>
      <c r="E65" s="67" t="s">
        <v>38</v>
      </c>
      <c r="F65" s="49"/>
      <c r="G65" s="67" t="s">
        <v>39</v>
      </c>
      <c r="H65" s="67"/>
      <c r="I65" s="67"/>
      <c r="J65" s="75"/>
      <c r="K65" s="75"/>
      <c r="L65" s="47"/>
      <c r="M65" s="47"/>
      <c r="N65" s="47"/>
      <c r="O65" s="47"/>
      <c r="P65" s="47"/>
      <c r="Q65" s="43"/>
      <c r="R65" s="43"/>
      <c r="S65" s="38"/>
      <c r="T65" s="38"/>
      <c r="U65" s="38"/>
      <c r="V65" s="38"/>
      <c r="W65" s="38"/>
      <c r="X65" s="38"/>
      <c r="Y65" s="38"/>
      <c r="Z65" s="38"/>
      <c r="AA65" s="38"/>
      <c r="AB65" s="38"/>
      <c r="AC65" s="38"/>
      <c r="AD65" s="11"/>
      <c r="AE65" s="63"/>
    </row>
    <row r="66" customFormat="false" ht="4.5" hidden="false" customHeight="true" outlineLevel="0" collapsed="false">
      <c r="B66" s="28"/>
      <c r="C66" s="97"/>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30"/>
    </row>
  </sheetData>
  <sheetProtection sheet="true" password="e054" objects="true" scenarios="true"/>
  <mergeCells count="41">
    <mergeCell ref="B2:AD2"/>
    <mergeCell ref="C4:AC4"/>
    <mergeCell ref="C5:AC5"/>
    <mergeCell ref="D7:AC7"/>
    <mergeCell ref="S8:AC8"/>
    <mergeCell ref="U12:AC12"/>
    <mergeCell ref="D15:AC15"/>
    <mergeCell ref="S16:AC16"/>
    <mergeCell ref="D18:AC18"/>
    <mergeCell ref="S19:AC19"/>
    <mergeCell ref="D22:AC22"/>
    <mergeCell ref="S23:AC23"/>
    <mergeCell ref="D25:AC25"/>
    <mergeCell ref="L26:R26"/>
    <mergeCell ref="S26:AC26"/>
    <mergeCell ref="D28:AC28"/>
    <mergeCell ref="I29:AB29"/>
    <mergeCell ref="I30:R30"/>
    <mergeCell ref="S30:AB30"/>
    <mergeCell ref="D31:AC31"/>
    <mergeCell ref="S32:AC32"/>
    <mergeCell ref="D34:AC34"/>
    <mergeCell ref="S35:AC35"/>
    <mergeCell ref="D37:AC37"/>
    <mergeCell ref="B38:AD38"/>
    <mergeCell ref="D40:AC40"/>
    <mergeCell ref="S41:AC41"/>
    <mergeCell ref="D43:AC43"/>
    <mergeCell ref="S44:AC44"/>
    <mergeCell ref="D46:AC46"/>
    <mergeCell ref="S47:AC47"/>
    <mergeCell ref="D49:AC49"/>
    <mergeCell ref="S50:AC50"/>
    <mergeCell ref="D52:AC52"/>
    <mergeCell ref="S53:AC53"/>
    <mergeCell ref="D55:AC55"/>
    <mergeCell ref="D58:AC58"/>
    <mergeCell ref="S59:AC59"/>
    <mergeCell ref="D61:AC61"/>
    <mergeCell ref="D64:AC64"/>
    <mergeCell ref="S65:AC65"/>
  </mergeCells>
  <hyperlinks>
    <hyperlink ref="C5" r:id="rId1" display="http://idesisema.meioambiente.mg.gov.br/"/>
  </hyperlinks>
  <printOptions headings="false" gridLines="false" gridLinesSet="true" horizontalCentered="false" verticalCentered="false"/>
  <pageMargins left="0.39375" right="0.39375" top="0.590277777777778" bottom="0.590277777777778" header="0.511811023622047" footer="0.511811023622047"/>
  <pageSetup paperSize="9" scale="83"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AY58"/>
  <sheetViews>
    <sheetView showFormulas="false" showGridLines="true" showRowColHeaders="false" showZeros="true" rightToLeft="false" tabSelected="false" showOutlineSymbols="true" defaultGridColor="true" view="normal" topLeftCell="A1" colorId="64" zoomScale="95" zoomScaleNormal="95" zoomScalePageLayoutView="100" workbookViewId="0">
      <selection pane="topLeft" activeCell="B8" activeCellId="0" sqref="B8"/>
    </sheetView>
  </sheetViews>
  <sheetFormatPr defaultColWidth="9.1484375" defaultRowHeight="15" customHeight="true" zeroHeight="false" outlineLevelRow="0" outlineLevelCol="0"/>
  <cols>
    <col collapsed="false" customWidth="true" hidden="false" outlineLevel="0" max="1" min="1" style="129" width="1.71"/>
    <col collapsed="false" customWidth="true" hidden="false" outlineLevel="0" max="14" min="2" style="129" width="2.86"/>
    <col collapsed="false" customWidth="true" hidden="false" outlineLevel="0" max="15" min="15" style="129" width="3.86"/>
    <col collapsed="false" customWidth="true" hidden="false" outlineLevel="0" max="24" min="16" style="129" width="2.86"/>
    <col collapsed="false" customWidth="true" hidden="false" outlineLevel="0" max="25" min="25" style="129" width="4.42"/>
    <col collapsed="false" customWidth="true" hidden="false" outlineLevel="0" max="31" min="26" style="129" width="2.86"/>
    <col collapsed="false" customWidth="true" hidden="false" outlineLevel="0" max="32" min="32" style="129" width="2.42"/>
    <col collapsed="false" customWidth="true" hidden="false" outlineLevel="0" max="33" min="33" style="129" width="2.86"/>
    <col collapsed="false" customWidth="false" hidden="false" outlineLevel="0" max="16384" min="34" style="129" width="9.14"/>
  </cols>
  <sheetData>
    <row r="2" s="132" customFormat="true" ht="19.5" hidden="false" customHeight="true" outlineLevel="0" collapsed="false">
      <c r="A2" s="33" t="s">
        <v>124</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130"/>
      <c r="AI2" s="131"/>
      <c r="AJ2" s="130"/>
      <c r="AL2" s="133"/>
    </row>
    <row r="3" customFormat="false" ht="4.5" hidden="false" customHeight="true" outlineLevel="0" collapsed="false">
      <c r="A3" s="134"/>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6"/>
      <c r="AH3" s="137"/>
      <c r="AI3" s="137"/>
      <c r="AJ3" s="137"/>
    </row>
    <row r="4" customFormat="false" ht="15" hidden="false" customHeight="false" outlineLevel="0" collapsed="false">
      <c r="A4" s="134"/>
      <c r="B4" s="138" t="s">
        <v>125</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9"/>
      <c r="AH4" s="137"/>
      <c r="AI4" s="137"/>
      <c r="AJ4" s="137"/>
      <c r="AR4" s="140"/>
      <c r="AS4" s="140"/>
      <c r="AT4" s="140"/>
      <c r="AU4" s="140"/>
      <c r="AV4" s="140"/>
      <c r="AW4" s="140"/>
      <c r="AX4" s="140"/>
      <c r="AY4" s="140"/>
    </row>
    <row r="5" customFormat="false" ht="4.5" hidden="false" customHeight="true" outlineLevel="0" collapsed="false">
      <c r="A5" s="134"/>
      <c r="B5" s="135"/>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6"/>
      <c r="AH5" s="137"/>
      <c r="AI5" s="137"/>
      <c r="AJ5" s="137"/>
      <c r="AR5" s="140"/>
      <c r="AS5" s="140"/>
      <c r="AT5" s="140"/>
      <c r="AU5" s="140"/>
      <c r="AV5" s="140"/>
      <c r="AW5" s="140"/>
      <c r="AX5" s="140"/>
      <c r="AY5" s="140"/>
    </row>
    <row r="6" customFormat="false" ht="15" hidden="false" customHeight="true" outlineLevel="0" collapsed="false">
      <c r="A6" s="134"/>
      <c r="B6" s="141" t="s">
        <v>126</v>
      </c>
      <c r="C6" s="141"/>
      <c r="D6" s="141"/>
      <c r="E6" s="141"/>
      <c r="F6" s="141"/>
      <c r="G6" s="142" t="s">
        <v>127</v>
      </c>
      <c r="H6" s="142"/>
      <c r="I6" s="142"/>
      <c r="J6" s="142"/>
      <c r="K6" s="142"/>
      <c r="L6" s="142"/>
      <c r="M6" s="142"/>
      <c r="N6" s="142"/>
      <c r="O6" s="142"/>
      <c r="P6" s="142"/>
      <c r="Q6" s="142"/>
      <c r="R6" s="142"/>
      <c r="S6" s="142" t="s">
        <v>128</v>
      </c>
      <c r="T6" s="142"/>
      <c r="U6" s="142"/>
      <c r="V6" s="142"/>
      <c r="W6" s="142"/>
      <c r="X6" s="142" t="s">
        <v>129</v>
      </c>
      <c r="Y6" s="142"/>
      <c r="Z6" s="142"/>
      <c r="AA6" s="142"/>
      <c r="AB6" s="143" t="s">
        <v>130</v>
      </c>
      <c r="AC6" s="143"/>
      <c r="AD6" s="143"/>
      <c r="AE6" s="144" t="s">
        <v>131</v>
      </c>
      <c r="AF6" s="144"/>
      <c r="AG6" s="145"/>
      <c r="AH6" s="137"/>
      <c r="AI6" s="146" t="s">
        <v>132</v>
      </c>
      <c r="AJ6" s="146"/>
      <c r="AK6" s="146"/>
      <c r="AL6" s="146"/>
      <c r="AM6" s="146"/>
      <c r="AN6" s="146"/>
      <c r="AO6" s="146"/>
      <c r="AP6" s="146"/>
      <c r="AR6" s="140"/>
      <c r="AS6" s="140"/>
      <c r="AT6" s="140"/>
      <c r="AU6" s="140"/>
      <c r="AV6" s="140"/>
      <c r="AW6" s="140"/>
      <c r="AX6" s="140"/>
      <c r="AY6" s="140"/>
    </row>
    <row r="7" customFormat="false" ht="15" hidden="false" customHeight="true" outlineLevel="0" collapsed="false">
      <c r="A7" s="134"/>
      <c r="B7" s="141"/>
      <c r="C7" s="141"/>
      <c r="D7" s="141"/>
      <c r="E7" s="141"/>
      <c r="F7" s="141"/>
      <c r="G7" s="142"/>
      <c r="H7" s="142"/>
      <c r="I7" s="142"/>
      <c r="J7" s="142"/>
      <c r="K7" s="142"/>
      <c r="L7" s="142"/>
      <c r="M7" s="142"/>
      <c r="N7" s="142"/>
      <c r="O7" s="142"/>
      <c r="P7" s="142"/>
      <c r="Q7" s="142"/>
      <c r="R7" s="142"/>
      <c r="S7" s="142"/>
      <c r="T7" s="142"/>
      <c r="U7" s="142"/>
      <c r="V7" s="142"/>
      <c r="W7" s="142"/>
      <c r="X7" s="142"/>
      <c r="Y7" s="142"/>
      <c r="Z7" s="142"/>
      <c r="AA7" s="142"/>
      <c r="AB7" s="143"/>
      <c r="AC7" s="143"/>
      <c r="AD7" s="143"/>
      <c r="AE7" s="144"/>
      <c r="AF7" s="144"/>
      <c r="AG7" s="145"/>
      <c r="AH7" s="137"/>
      <c r="AI7" s="146"/>
      <c r="AJ7" s="146"/>
      <c r="AK7" s="146"/>
      <c r="AL7" s="146"/>
      <c r="AM7" s="146"/>
      <c r="AN7" s="146"/>
      <c r="AO7" s="146"/>
      <c r="AP7" s="146"/>
    </row>
    <row r="8" customFormat="false" ht="30" hidden="false" customHeight="true" outlineLevel="0" collapsed="false">
      <c r="A8" s="134"/>
      <c r="B8" s="147"/>
      <c r="C8" s="147"/>
      <c r="D8" s="147"/>
      <c r="E8" s="147"/>
      <c r="F8" s="147"/>
      <c r="G8" s="148"/>
      <c r="H8" s="148"/>
      <c r="I8" s="148"/>
      <c r="J8" s="148"/>
      <c r="K8" s="148"/>
      <c r="L8" s="148"/>
      <c r="M8" s="148"/>
      <c r="N8" s="148"/>
      <c r="O8" s="148"/>
      <c r="P8" s="148"/>
      <c r="Q8" s="148"/>
      <c r="R8" s="148"/>
      <c r="S8" s="149"/>
      <c r="T8" s="149"/>
      <c r="U8" s="149"/>
      <c r="V8" s="149"/>
      <c r="W8" s="149"/>
      <c r="X8" s="150"/>
      <c r="Y8" s="150"/>
      <c r="Z8" s="150"/>
      <c r="AA8" s="150"/>
      <c r="AB8" s="151"/>
      <c r="AC8" s="151"/>
      <c r="AD8" s="151"/>
      <c r="AE8" s="152"/>
      <c r="AF8" s="152"/>
      <c r="AG8" s="153"/>
      <c r="AH8" s="137"/>
      <c r="AI8" s="146"/>
      <c r="AJ8" s="146"/>
      <c r="AK8" s="146"/>
      <c r="AL8" s="146"/>
      <c r="AM8" s="146"/>
      <c r="AN8" s="146"/>
      <c r="AO8" s="146"/>
      <c r="AP8" s="146"/>
    </row>
    <row r="9" customFormat="false" ht="30" hidden="false" customHeight="true" outlineLevel="0" collapsed="false">
      <c r="A9" s="134"/>
      <c r="B9" s="154"/>
      <c r="C9" s="154"/>
      <c r="D9" s="154"/>
      <c r="E9" s="154"/>
      <c r="F9" s="154"/>
      <c r="G9" s="148"/>
      <c r="H9" s="148"/>
      <c r="I9" s="148"/>
      <c r="J9" s="148"/>
      <c r="K9" s="148"/>
      <c r="L9" s="148"/>
      <c r="M9" s="148"/>
      <c r="N9" s="148"/>
      <c r="O9" s="148"/>
      <c r="P9" s="148"/>
      <c r="Q9" s="148"/>
      <c r="R9" s="148"/>
      <c r="S9" s="149"/>
      <c r="T9" s="149"/>
      <c r="U9" s="149"/>
      <c r="V9" s="149"/>
      <c r="W9" s="149"/>
      <c r="X9" s="150"/>
      <c r="Y9" s="150"/>
      <c r="Z9" s="150"/>
      <c r="AA9" s="150"/>
      <c r="AB9" s="151"/>
      <c r="AC9" s="151"/>
      <c r="AD9" s="151"/>
      <c r="AE9" s="152"/>
      <c r="AF9" s="152"/>
      <c r="AG9" s="153"/>
      <c r="AH9" s="137"/>
      <c r="AI9" s="146"/>
      <c r="AJ9" s="146"/>
      <c r="AK9" s="146"/>
      <c r="AL9" s="146"/>
      <c r="AM9" s="146"/>
      <c r="AN9" s="146"/>
      <c r="AO9" s="146"/>
      <c r="AP9" s="146"/>
    </row>
    <row r="10" customFormat="false" ht="30" hidden="false" customHeight="true" outlineLevel="0" collapsed="false">
      <c r="A10" s="134"/>
      <c r="B10" s="147"/>
      <c r="C10" s="147"/>
      <c r="D10" s="147"/>
      <c r="E10" s="147"/>
      <c r="F10" s="147"/>
      <c r="G10" s="148"/>
      <c r="H10" s="148"/>
      <c r="I10" s="148"/>
      <c r="J10" s="148"/>
      <c r="K10" s="148"/>
      <c r="L10" s="148"/>
      <c r="M10" s="148"/>
      <c r="N10" s="148"/>
      <c r="O10" s="148"/>
      <c r="P10" s="148"/>
      <c r="Q10" s="148"/>
      <c r="R10" s="148"/>
      <c r="S10" s="149"/>
      <c r="T10" s="149"/>
      <c r="U10" s="149"/>
      <c r="V10" s="149"/>
      <c r="W10" s="149"/>
      <c r="X10" s="150"/>
      <c r="Y10" s="150"/>
      <c r="Z10" s="150"/>
      <c r="AA10" s="150"/>
      <c r="AB10" s="151"/>
      <c r="AC10" s="151"/>
      <c r="AD10" s="151"/>
      <c r="AE10" s="152"/>
      <c r="AF10" s="152"/>
      <c r="AG10" s="153"/>
      <c r="AH10" s="137"/>
      <c r="AI10" s="146"/>
      <c r="AJ10" s="146"/>
      <c r="AK10" s="146"/>
      <c r="AL10" s="146"/>
      <c r="AM10" s="146"/>
      <c r="AN10" s="146"/>
      <c r="AO10" s="146"/>
      <c r="AP10" s="146"/>
    </row>
    <row r="11" customFormat="false" ht="30" hidden="false" customHeight="true" outlineLevel="0" collapsed="false">
      <c r="A11" s="134"/>
      <c r="B11" s="154"/>
      <c r="C11" s="154"/>
      <c r="D11" s="154"/>
      <c r="E11" s="154"/>
      <c r="F11" s="154"/>
      <c r="G11" s="148"/>
      <c r="H11" s="148"/>
      <c r="I11" s="148"/>
      <c r="J11" s="148"/>
      <c r="K11" s="148"/>
      <c r="L11" s="148"/>
      <c r="M11" s="148"/>
      <c r="N11" s="148"/>
      <c r="O11" s="148"/>
      <c r="P11" s="148"/>
      <c r="Q11" s="148"/>
      <c r="R11" s="148"/>
      <c r="S11" s="149"/>
      <c r="T11" s="149"/>
      <c r="U11" s="149"/>
      <c r="V11" s="149"/>
      <c r="W11" s="149"/>
      <c r="X11" s="150"/>
      <c r="Y11" s="150"/>
      <c r="Z11" s="150"/>
      <c r="AA11" s="150"/>
      <c r="AB11" s="151"/>
      <c r="AC11" s="151"/>
      <c r="AD11" s="151"/>
      <c r="AE11" s="152"/>
      <c r="AF11" s="152"/>
      <c r="AG11" s="153"/>
      <c r="AH11" s="137"/>
      <c r="AI11" s="146"/>
      <c r="AJ11" s="146"/>
      <c r="AK11" s="146"/>
      <c r="AL11" s="146"/>
      <c r="AM11" s="146"/>
      <c r="AN11" s="146"/>
      <c r="AO11" s="146"/>
      <c r="AP11" s="146"/>
    </row>
    <row r="12" customFormat="false" ht="30" hidden="false" customHeight="true" outlineLevel="0" collapsed="false">
      <c r="A12" s="134"/>
      <c r="B12" s="147"/>
      <c r="C12" s="147"/>
      <c r="D12" s="147"/>
      <c r="E12" s="147"/>
      <c r="F12" s="147"/>
      <c r="G12" s="148"/>
      <c r="H12" s="148"/>
      <c r="I12" s="148"/>
      <c r="J12" s="148"/>
      <c r="K12" s="148"/>
      <c r="L12" s="148"/>
      <c r="M12" s="148"/>
      <c r="N12" s="148"/>
      <c r="O12" s="148"/>
      <c r="P12" s="148"/>
      <c r="Q12" s="148"/>
      <c r="R12" s="148"/>
      <c r="S12" s="149"/>
      <c r="T12" s="149"/>
      <c r="U12" s="149"/>
      <c r="V12" s="149"/>
      <c r="W12" s="149"/>
      <c r="X12" s="150"/>
      <c r="Y12" s="150"/>
      <c r="Z12" s="150"/>
      <c r="AA12" s="150"/>
      <c r="AB12" s="151"/>
      <c r="AC12" s="151"/>
      <c r="AD12" s="151"/>
      <c r="AE12" s="152"/>
      <c r="AF12" s="152"/>
      <c r="AG12" s="153"/>
      <c r="AH12" s="137"/>
      <c r="AI12" s="146"/>
      <c r="AJ12" s="146"/>
      <c r="AK12" s="146"/>
      <c r="AL12" s="146"/>
      <c r="AM12" s="146"/>
      <c r="AN12" s="146"/>
      <c r="AO12" s="146"/>
      <c r="AP12" s="146"/>
      <c r="AR12" s="140"/>
      <c r="AS12" s="140"/>
      <c r="AT12" s="140"/>
      <c r="AU12" s="140"/>
      <c r="AV12" s="140"/>
      <c r="AW12" s="140"/>
      <c r="AX12" s="140"/>
      <c r="AY12" s="140"/>
    </row>
    <row r="13" customFormat="false" ht="30" hidden="false" customHeight="true" outlineLevel="0" collapsed="false">
      <c r="A13" s="134"/>
      <c r="B13" s="154"/>
      <c r="C13" s="154"/>
      <c r="D13" s="154"/>
      <c r="E13" s="154"/>
      <c r="F13" s="154"/>
      <c r="G13" s="148"/>
      <c r="H13" s="148"/>
      <c r="I13" s="148"/>
      <c r="J13" s="148"/>
      <c r="K13" s="148"/>
      <c r="L13" s="148"/>
      <c r="M13" s="148"/>
      <c r="N13" s="148"/>
      <c r="O13" s="148"/>
      <c r="P13" s="148"/>
      <c r="Q13" s="148"/>
      <c r="R13" s="148"/>
      <c r="S13" s="149"/>
      <c r="T13" s="149"/>
      <c r="U13" s="149"/>
      <c r="V13" s="149"/>
      <c r="W13" s="149"/>
      <c r="X13" s="150"/>
      <c r="Y13" s="150"/>
      <c r="Z13" s="150"/>
      <c r="AA13" s="150"/>
      <c r="AB13" s="151"/>
      <c r="AC13" s="151"/>
      <c r="AD13" s="151"/>
      <c r="AE13" s="152"/>
      <c r="AF13" s="152"/>
      <c r="AG13" s="153"/>
      <c r="AH13" s="137"/>
      <c r="AI13" s="155"/>
      <c r="AJ13" s="155"/>
      <c r="AK13" s="155"/>
      <c r="AL13" s="155"/>
      <c r="AM13" s="155"/>
      <c r="AN13" s="155"/>
      <c r="AO13" s="155"/>
      <c r="AP13" s="155"/>
    </row>
    <row r="14" customFormat="false" ht="30" hidden="false" customHeight="true" outlineLevel="0" collapsed="false">
      <c r="A14" s="134"/>
      <c r="B14" s="147"/>
      <c r="C14" s="147"/>
      <c r="D14" s="147"/>
      <c r="E14" s="147"/>
      <c r="F14" s="147"/>
      <c r="G14" s="148"/>
      <c r="H14" s="148"/>
      <c r="I14" s="148"/>
      <c r="J14" s="148"/>
      <c r="K14" s="148"/>
      <c r="L14" s="148"/>
      <c r="M14" s="148"/>
      <c r="N14" s="148"/>
      <c r="O14" s="148"/>
      <c r="P14" s="148"/>
      <c r="Q14" s="148"/>
      <c r="R14" s="148"/>
      <c r="S14" s="149"/>
      <c r="T14" s="149"/>
      <c r="U14" s="149"/>
      <c r="V14" s="149"/>
      <c r="W14" s="149"/>
      <c r="X14" s="150"/>
      <c r="Y14" s="150"/>
      <c r="Z14" s="150"/>
      <c r="AA14" s="150"/>
      <c r="AB14" s="151"/>
      <c r="AC14" s="151"/>
      <c r="AD14" s="151"/>
      <c r="AE14" s="152"/>
      <c r="AF14" s="152"/>
      <c r="AG14" s="153"/>
      <c r="AH14" s="137"/>
      <c r="AI14" s="156"/>
      <c r="AJ14" s="157"/>
      <c r="AK14" s="157"/>
      <c r="AL14" s="157"/>
      <c r="AM14" s="157"/>
      <c r="AN14" s="157"/>
      <c r="AO14" s="157"/>
      <c r="AP14" s="158"/>
      <c r="AR14" s="159"/>
      <c r="AS14" s="159"/>
      <c r="AT14" s="159"/>
      <c r="AU14" s="159"/>
      <c r="AV14" s="159"/>
      <c r="AW14" s="159"/>
      <c r="AX14" s="159"/>
      <c r="AY14" s="159"/>
    </row>
    <row r="15" customFormat="false" ht="30" hidden="false" customHeight="true" outlineLevel="0" collapsed="false">
      <c r="A15" s="134"/>
      <c r="B15" s="154"/>
      <c r="C15" s="154"/>
      <c r="D15" s="154"/>
      <c r="E15" s="154"/>
      <c r="F15" s="154"/>
      <c r="G15" s="148"/>
      <c r="H15" s="148"/>
      <c r="I15" s="148"/>
      <c r="J15" s="148"/>
      <c r="K15" s="148"/>
      <c r="L15" s="148"/>
      <c r="M15" s="148"/>
      <c r="N15" s="148"/>
      <c r="O15" s="148"/>
      <c r="P15" s="148"/>
      <c r="Q15" s="148"/>
      <c r="R15" s="148"/>
      <c r="S15" s="149"/>
      <c r="T15" s="149"/>
      <c r="U15" s="149"/>
      <c r="V15" s="149"/>
      <c r="W15" s="149"/>
      <c r="X15" s="150"/>
      <c r="Y15" s="150"/>
      <c r="Z15" s="150"/>
      <c r="AA15" s="150"/>
      <c r="AB15" s="151"/>
      <c r="AC15" s="151"/>
      <c r="AD15" s="151"/>
      <c r="AE15" s="152"/>
      <c r="AF15" s="152"/>
      <c r="AG15" s="153"/>
      <c r="AH15" s="137"/>
      <c r="AI15" s="156"/>
      <c r="AJ15" s="157"/>
      <c r="AK15" s="157"/>
      <c r="AL15" s="157"/>
      <c r="AM15" s="157"/>
      <c r="AN15" s="157"/>
      <c r="AO15" s="157"/>
      <c r="AP15" s="158"/>
    </row>
    <row r="16" customFormat="false" ht="30" hidden="false" customHeight="true" outlineLevel="0" collapsed="false">
      <c r="A16" s="134"/>
      <c r="B16" s="147"/>
      <c r="C16" s="147"/>
      <c r="D16" s="147"/>
      <c r="E16" s="147"/>
      <c r="F16" s="147"/>
      <c r="G16" s="148"/>
      <c r="H16" s="148"/>
      <c r="I16" s="148"/>
      <c r="J16" s="148"/>
      <c r="K16" s="148"/>
      <c r="L16" s="148"/>
      <c r="M16" s="148"/>
      <c r="N16" s="148"/>
      <c r="O16" s="148"/>
      <c r="P16" s="148"/>
      <c r="Q16" s="148"/>
      <c r="R16" s="148"/>
      <c r="S16" s="149"/>
      <c r="T16" s="149"/>
      <c r="U16" s="149"/>
      <c r="V16" s="149"/>
      <c r="W16" s="149"/>
      <c r="X16" s="150"/>
      <c r="Y16" s="150"/>
      <c r="Z16" s="150"/>
      <c r="AA16" s="150"/>
      <c r="AB16" s="151"/>
      <c r="AC16" s="151"/>
      <c r="AD16" s="151"/>
      <c r="AE16" s="152"/>
      <c r="AF16" s="152"/>
      <c r="AG16" s="153"/>
      <c r="AH16" s="137"/>
      <c r="AI16" s="160" t="s">
        <v>133</v>
      </c>
      <c r="AJ16" s="160"/>
      <c r="AK16" s="160"/>
      <c r="AL16" s="160"/>
      <c r="AM16" s="160"/>
      <c r="AN16" s="160"/>
      <c r="AO16" s="160"/>
      <c r="AP16" s="160"/>
    </row>
    <row r="17" customFormat="false" ht="30" hidden="false" customHeight="true" outlineLevel="0" collapsed="false">
      <c r="A17" s="134"/>
      <c r="B17" s="154"/>
      <c r="C17" s="154"/>
      <c r="D17" s="154"/>
      <c r="E17" s="154"/>
      <c r="F17" s="154"/>
      <c r="G17" s="148"/>
      <c r="H17" s="148"/>
      <c r="I17" s="148"/>
      <c r="J17" s="148"/>
      <c r="K17" s="148"/>
      <c r="L17" s="148"/>
      <c r="M17" s="148"/>
      <c r="N17" s="148"/>
      <c r="O17" s="148"/>
      <c r="P17" s="148"/>
      <c r="Q17" s="148"/>
      <c r="R17" s="148"/>
      <c r="S17" s="149"/>
      <c r="T17" s="149"/>
      <c r="U17" s="149"/>
      <c r="V17" s="149"/>
      <c r="W17" s="149"/>
      <c r="X17" s="150"/>
      <c r="Y17" s="150"/>
      <c r="Z17" s="150"/>
      <c r="AA17" s="150"/>
      <c r="AB17" s="151"/>
      <c r="AC17" s="151"/>
      <c r="AD17" s="151"/>
      <c r="AE17" s="152"/>
      <c r="AF17" s="152"/>
      <c r="AG17" s="153"/>
      <c r="AH17" s="161"/>
      <c r="AI17" s="160"/>
      <c r="AJ17" s="160"/>
      <c r="AK17" s="160"/>
      <c r="AL17" s="160"/>
      <c r="AM17" s="160"/>
      <c r="AN17" s="160"/>
      <c r="AO17" s="160"/>
      <c r="AP17" s="160"/>
    </row>
    <row r="18" customFormat="false" ht="4.5" hidden="false" customHeight="true" outlineLevel="0" collapsed="false">
      <c r="A18" s="134"/>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6"/>
      <c r="AH18" s="161"/>
      <c r="AI18" s="160"/>
      <c r="AJ18" s="160"/>
      <c r="AK18" s="160"/>
      <c r="AL18" s="160"/>
      <c r="AM18" s="160"/>
      <c r="AN18" s="160"/>
      <c r="AO18" s="160"/>
      <c r="AP18" s="160"/>
    </row>
    <row r="19" customFormat="false" ht="15" hidden="false" customHeight="true" outlineLevel="0" collapsed="false">
      <c r="A19" s="134"/>
      <c r="B19" s="162" t="s">
        <v>134</v>
      </c>
      <c r="C19" s="162"/>
      <c r="D19" s="162"/>
      <c r="E19" s="162"/>
      <c r="F19" s="162"/>
      <c r="G19" s="162"/>
      <c r="H19" s="162"/>
      <c r="I19" s="162"/>
      <c r="J19" s="162"/>
      <c r="K19" s="162"/>
      <c r="L19" s="162"/>
      <c r="M19" s="163"/>
      <c r="N19" s="163"/>
      <c r="O19" s="163"/>
      <c r="P19" s="163"/>
      <c r="Q19" s="163"/>
      <c r="R19" s="163"/>
      <c r="S19" s="163"/>
      <c r="T19" s="163"/>
      <c r="U19" s="163"/>
      <c r="V19" s="163"/>
      <c r="W19" s="163"/>
      <c r="X19" s="135"/>
      <c r="Y19" s="135"/>
      <c r="Z19" s="135"/>
      <c r="AA19" s="135"/>
      <c r="AB19" s="135"/>
      <c r="AC19" s="135"/>
      <c r="AD19" s="135"/>
      <c r="AE19" s="135"/>
      <c r="AF19" s="135"/>
      <c r="AG19" s="136"/>
      <c r="AH19" s="161"/>
      <c r="AI19" s="160"/>
      <c r="AJ19" s="160"/>
      <c r="AK19" s="160"/>
      <c r="AL19" s="160"/>
      <c r="AM19" s="160"/>
      <c r="AN19" s="160"/>
      <c r="AO19" s="160"/>
      <c r="AP19" s="160"/>
    </row>
    <row r="20" customFormat="false" ht="15" hidden="false" customHeight="true" outlineLevel="0" collapsed="false">
      <c r="A20" s="134"/>
      <c r="B20" s="162" t="s">
        <v>135</v>
      </c>
      <c r="C20" s="162"/>
      <c r="D20" s="162"/>
      <c r="E20" s="162"/>
      <c r="F20" s="162"/>
      <c r="G20" s="162"/>
      <c r="H20" s="162"/>
      <c r="I20" s="162"/>
      <c r="J20" s="162"/>
      <c r="K20" s="162"/>
      <c r="L20" s="162"/>
      <c r="M20" s="163"/>
      <c r="N20" s="163"/>
      <c r="O20" s="163"/>
      <c r="P20" s="163"/>
      <c r="Q20" s="163"/>
      <c r="R20" s="163"/>
      <c r="S20" s="163"/>
      <c r="T20" s="163"/>
      <c r="U20" s="163"/>
      <c r="V20" s="163"/>
      <c r="W20" s="163"/>
      <c r="X20" s="135"/>
      <c r="Y20" s="135"/>
      <c r="Z20" s="135"/>
      <c r="AA20" s="135"/>
      <c r="AB20" s="135"/>
      <c r="AC20" s="135"/>
      <c r="AD20" s="135"/>
      <c r="AE20" s="135"/>
      <c r="AF20" s="135"/>
      <c r="AG20" s="136"/>
      <c r="AH20" s="161"/>
      <c r="AI20" s="160"/>
      <c r="AJ20" s="160"/>
      <c r="AK20" s="160"/>
      <c r="AL20" s="160"/>
      <c r="AM20" s="160"/>
      <c r="AN20" s="160"/>
      <c r="AO20" s="160"/>
      <c r="AP20" s="160"/>
    </row>
    <row r="21" customFormat="false" ht="15" hidden="false" customHeight="true" outlineLevel="0" collapsed="false">
      <c r="A21" s="134"/>
      <c r="B21" s="162" t="s">
        <v>136</v>
      </c>
      <c r="C21" s="162"/>
      <c r="D21" s="162"/>
      <c r="E21" s="162"/>
      <c r="F21" s="162"/>
      <c r="G21" s="162"/>
      <c r="H21" s="162"/>
      <c r="I21" s="162"/>
      <c r="J21" s="162"/>
      <c r="K21" s="162"/>
      <c r="L21" s="162"/>
      <c r="M21" s="163" t="str">
        <f aca="false">auxiliar!D39</f>
        <v/>
      </c>
      <c r="N21" s="163"/>
      <c r="O21" s="163"/>
      <c r="P21" s="163"/>
      <c r="Q21" s="163"/>
      <c r="R21" s="163"/>
      <c r="S21" s="163"/>
      <c r="T21" s="163"/>
      <c r="U21" s="163"/>
      <c r="V21" s="163"/>
      <c r="W21" s="163"/>
      <c r="X21" s="164"/>
      <c r="Y21" s="135"/>
      <c r="Z21" s="135"/>
      <c r="AA21" s="135"/>
      <c r="AB21" s="135"/>
      <c r="AC21" s="135"/>
      <c r="AD21" s="135"/>
      <c r="AE21" s="135"/>
      <c r="AF21" s="135"/>
      <c r="AG21" s="136"/>
      <c r="AH21" s="161"/>
      <c r="AI21" s="160"/>
      <c r="AJ21" s="160"/>
      <c r="AK21" s="160"/>
      <c r="AL21" s="160"/>
      <c r="AM21" s="160"/>
      <c r="AN21" s="160"/>
      <c r="AO21" s="160"/>
      <c r="AP21" s="160"/>
    </row>
    <row r="22" customFormat="false" ht="15" hidden="false" customHeight="true" outlineLevel="0" collapsed="false">
      <c r="A22" s="134"/>
      <c r="B22" s="165" t="str">
        <f aca="false">auxiliar!K74</f>
        <v/>
      </c>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1"/>
      <c r="AI22" s="160"/>
      <c r="AJ22" s="160"/>
      <c r="AK22" s="160"/>
      <c r="AL22" s="160"/>
      <c r="AM22" s="160"/>
      <c r="AN22" s="160"/>
      <c r="AO22" s="160"/>
      <c r="AP22" s="160"/>
    </row>
    <row r="23" customFormat="false" ht="4.5" hidden="false" customHeight="true" outlineLevel="0" collapsed="false">
      <c r="A23" s="134"/>
      <c r="B23" s="166"/>
      <c r="C23" s="166"/>
      <c r="D23" s="166"/>
      <c r="E23" s="166"/>
      <c r="F23" s="166"/>
      <c r="G23" s="166"/>
      <c r="H23" s="166"/>
      <c r="I23" s="166"/>
      <c r="J23" s="166"/>
      <c r="K23" s="166"/>
      <c r="L23" s="166"/>
      <c r="M23" s="167"/>
      <c r="N23" s="167"/>
      <c r="O23" s="167"/>
      <c r="P23" s="167"/>
      <c r="Q23" s="167"/>
      <c r="R23" s="167"/>
      <c r="S23" s="167"/>
      <c r="T23" s="167"/>
      <c r="U23" s="167"/>
      <c r="V23" s="167"/>
      <c r="W23" s="167"/>
      <c r="X23" s="168"/>
      <c r="Y23" s="168"/>
      <c r="Z23" s="168"/>
      <c r="AA23" s="168"/>
      <c r="AB23" s="168"/>
      <c r="AC23" s="168"/>
      <c r="AD23" s="168"/>
      <c r="AE23" s="168"/>
      <c r="AF23" s="168"/>
      <c r="AG23" s="169"/>
      <c r="AH23" s="161"/>
      <c r="AI23" s="160"/>
      <c r="AJ23" s="160"/>
      <c r="AK23" s="160"/>
      <c r="AL23" s="160"/>
      <c r="AM23" s="160"/>
      <c r="AN23" s="160"/>
      <c r="AO23" s="160"/>
      <c r="AP23" s="160"/>
    </row>
    <row r="24" customFormat="false" ht="15" hidden="false" customHeight="true" outlineLevel="0" collapsed="false">
      <c r="A24" s="134"/>
      <c r="B24" s="170" t="s">
        <v>137</v>
      </c>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1"/>
      <c r="AH24" s="161"/>
      <c r="AI24" s="160"/>
      <c r="AJ24" s="160"/>
      <c r="AK24" s="160"/>
      <c r="AL24" s="160"/>
      <c r="AM24" s="160"/>
      <c r="AN24" s="160"/>
      <c r="AO24" s="160"/>
      <c r="AP24" s="160"/>
    </row>
    <row r="25" customFormat="false" ht="4.5" hidden="false" customHeight="true" outlineLevel="0" collapsed="false">
      <c r="A25" s="134"/>
      <c r="B25" s="172"/>
      <c r="C25" s="172"/>
      <c r="D25" s="172"/>
      <c r="E25" s="172"/>
      <c r="F25" s="172"/>
      <c r="G25" s="172"/>
      <c r="H25" s="172"/>
      <c r="I25" s="172"/>
      <c r="J25" s="172"/>
      <c r="K25" s="172"/>
      <c r="L25" s="172"/>
      <c r="M25" s="172"/>
      <c r="N25" s="172"/>
      <c r="O25" s="172"/>
      <c r="P25" s="172"/>
      <c r="Q25" s="172"/>
      <c r="R25" s="172"/>
      <c r="S25" s="172"/>
      <c r="T25" s="172"/>
      <c r="U25" s="172"/>
      <c r="V25" s="172"/>
      <c r="W25" s="135"/>
      <c r="X25" s="135"/>
      <c r="Y25" s="135"/>
      <c r="Z25" s="135"/>
      <c r="AA25" s="135"/>
      <c r="AB25" s="135"/>
      <c r="AC25" s="135"/>
      <c r="AD25" s="135"/>
      <c r="AE25" s="135"/>
      <c r="AF25" s="135"/>
      <c r="AG25" s="136"/>
      <c r="AH25" s="161"/>
      <c r="AI25" s="160"/>
      <c r="AJ25" s="160"/>
      <c r="AK25" s="160"/>
      <c r="AL25" s="160"/>
      <c r="AM25" s="160"/>
      <c r="AN25" s="160"/>
      <c r="AO25" s="160"/>
      <c r="AP25" s="160"/>
    </row>
    <row r="26" customFormat="false" ht="15.75" hidden="false" customHeight="true" outlineLevel="0" collapsed="false">
      <c r="A26" s="134"/>
      <c r="B26" s="173" t="s">
        <v>138</v>
      </c>
      <c r="C26" s="174"/>
      <c r="D26" s="174"/>
      <c r="E26" s="174"/>
      <c r="F26" s="174"/>
      <c r="G26" s="174"/>
      <c r="H26" s="174"/>
      <c r="I26" s="174"/>
      <c r="J26" s="174"/>
      <c r="K26" s="174"/>
      <c r="L26" s="174"/>
      <c r="M26" s="174"/>
      <c r="N26" s="174"/>
      <c r="O26" s="174"/>
      <c r="P26" s="174"/>
      <c r="Q26" s="174"/>
      <c r="R26" s="174"/>
      <c r="S26" s="174"/>
      <c r="T26" s="175"/>
      <c r="U26" s="175"/>
      <c r="V26" s="175"/>
      <c r="W26" s="175"/>
      <c r="X26" s="175"/>
      <c r="Y26" s="175"/>
      <c r="Z26" s="175"/>
      <c r="AA26" s="175"/>
      <c r="AB26" s="176"/>
      <c r="AC26" s="177"/>
      <c r="AD26" s="178"/>
      <c r="AE26" s="175"/>
      <c r="AF26" s="176"/>
      <c r="AG26" s="179"/>
      <c r="AH26" s="161"/>
      <c r="AI26" s="180" t="s">
        <v>33</v>
      </c>
      <c r="AJ26" s="180"/>
      <c r="AK26" s="180"/>
      <c r="AL26" s="180"/>
      <c r="AM26" s="180"/>
      <c r="AN26" s="180"/>
      <c r="AO26" s="180"/>
      <c r="AP26" s="180"/>
      <c r="AU26" s="181"/>
    </row>
    <row r="27" customFormat="false" ht="4.5" hidden="false" customHeight="true" outlineLevel="0" collapsed="false">
      <c r="A27" s="134"/>
      <c r="B27" s="173"/>
      <c r="C27" s="174"/>
      <c r="D27" s="174"/>
      <c r="E27" s="174"/>
      <c r="F27" s="174"/>
      <c r="G27" s="174"/>
      <c r="H27" s="174"/>
      <c r="I27" s="174"/>
      <c r="J27" s="174"/>
      <c r="K27" s="174"/>
      <c r="L27" s="174"/>
      <c r="M27" s="174"/>
      <c r="N27" s="174"/>
      <c r="O27" s="174"/>
      <c r="P27" s="174"/>
      <c r="Q27" s="174"/>
      <c r="R27" s="174"/>
      <c r="S27" s="174"/>
      <c r="T27" s="175"/>
      <c r="U27" s="175"/>
      <c r="V27" s="175"/>
      <c r="W27" s="175"/>
      <c r="X27" s="175"/>
      <c r="Y27" s="175"/>
      <c r="Z27" s="175"/>
      <c r="AA27" s="175"/>
      <c r="AB27" s="176"/>
      <c r="AC27" s="177"/>
      <c r="AD27" s="178"/>
      <c r="AE27" s="175"/>
      <c r="AF27" s="176"/>
      <c r="AG27" s="179"/>
      <c r="AH27" s="161"/>
      <c r="AI27" s="180"/>
      <c r="AJ27" s="180"/>
      <c r="AK27" s="180"/>
      <c r="AL27" s="180"/>
      <c r="AM27" s="180"/>
      <c r="AN27" s="180"/>
      <c r="AO27" s="180"/>
      <c r="AP27" s="180"/>
    </row>
    <row r="28" customFormat="false" ht="15" hidden="false" customHeight="true" outlineLevel="0" collapsed="false">
      <c r="A28" s="134"/>
      <c r="B28" s="178" t="s">
        <v>139</v>
      </c>
      <c r="C28" s="182"/>
      <c r="D28" s="182"/>
      <c r="E28" s="182"/>
      <c r="F28" s="182"/>
      <c r="G28" s="182"/>
      <c r="H28" s="182"/>
      <c r="I28" s="182"/>
      <c r="J28" s="182"/>
      <c r="K28" s="182"/>
      <c r="L28" s="182"/>
      <c r="M28" s="182"/>
      <c r="N28" s="182"/>
      <c r="O28" s="182"/>
      <c r="P28" s="182"/>
      <c r="Q28" s="178"/>
      <c r="R28" s="183"/>
      <c r="S28" s="183"/>
      <c r="T28" s="183"/>
      <c r="U28" s="183"/>
      <c r="V28" s="183"/>
      <c r="W28" s="183"/>
      <c r="X28" s="183"/>
      <c r="Y28" s="183"/>
      <c r="Z28" s="183"/>
      <c r="AA28" s="183"/>
      <c r="AB28" s="183"/>
      <c r="AC28" s="176"/>
      <c r="AD28" s="177"/>
      <c r="AE28" s="178"/>
      <c r="AF28" s="176"/>
      <c r="AG28" s="179"/>
      <c r="AI28" s="180"/>
      <c r="AJ28" s="180"/>
      <c r="AK28" s="180"/>
      <c r="AL28" s="180"/>
      <c r="AM28" s="180"/>
      <c r="AN28" s="180"/>
      <c r="AO28" s="180"/>
      <c r="AP28" s="180"/>
    </row>
    <row r="29" customFormat="false" ht="4.5" hidden="false" customHeight="true" outlineLevel="0" collapsed="false">
      <c r="A29" s="134"/>
      <c r="B29" s="178"/>
      <c r="C29" s="182"/>
      <c r="D29" s="182"/>
      <c r="E29" s="182"/>
      <c r="F29" s="182"/>
      <c r="G29" s="182"/>
      <c r="H29" s="182"/>
      <c r="I29" s="182"/>
      <c r="J29" s="182"/>
      <c r="K29" s="182"/>
      <c r="L29" s="182"/>
      <c r="M29" s="182"/>
      <c r="N29" s="182"/>
      <c r="O29" s="182"/>
      <c r="P29" s="182"/>
      <c r="Q29" s="178"/>
      <c r="R29" s="183"/>
      <c r="S29" s="183"/>
      <c r="T29" s="183"/>
      <c r="U29" s="183"/>
      <c r="V29" s="183"/>
      <c r="W29" s="183"/>
      <c r="X29" s="183"/>
      <c r="Y29" s="183"/>
      <c r="Z29" s="183"/>
      <c r="AA29" s="183"/>
      <c r="AB29" s="183"/>
      <c r="AC29" s="176"/>
      <c r="AD29" s="177"/>
      <c r="AE29" s="178"/>
      <c r="AF29" s="176"/>
      <c r="AG29" s="179"/>
    </row>
    <row r="30" customFormat="false" ht="15" hidden="false" customHeight="true" outlineLevel="0" collapsed="false">
      <c r="A30" s="134"/>
      <c r="B30" s="184" t="s">
        <v>140</v>
      </c>
      <c r="C30" s="182"/>
      <c r="D30" s="182"/>
      <c r="E30" s="182"/>
      <c r="F30" s="182"/>
      <c r="G30" s="182"/>
      <c r="H30" s="182"/>
      <c r="I30" s="182"/>
      <c r="J30" s="182"/>
      <c r="K30" s="182"/>
      <c r="L30" s="182"/>
      <c r="M30" s="182"/>
      <c r="N30" s="182"/>
      <c r="O30" s="182"/>
      <c r="P30" s="182"/>
      <c r="Q30" s="178"/>
      <c r="R30" s="183"/>
      <c r="S30" s="183"/>
      <c r="T30" s="183"/>
      <c r="U30" s="183"/>
      <c r="V30" s="183"/>
      <c r="W30" s="183"/>
      <c r="X30" s="183"/>
      <c r="Y30" s="183"/>
      <c r="Z30" s="183"/>
      <c r="AA30" s="183"/>
      <c r="AB30" s="183"/>
      <c r="AC30" s="176"/>
      <c r="AD30" s="177"/>
      <c r="AE30" s="178"/>
      <c r="AF30" s="176"/>
      <c r="AG30" s="179"/>
    </row>
    <row r="31" customFormat="false" ht="15" hidden="false" customHeight="true" outlineLevel="0" collapsed="false">
      <c r="A31" s="134"/>
      <c r="B31" s="178"/>
      <c r="C31" s="185"/>
      <c r="D31" s="177" t="s">
        <v>93</v>
      </c>
      <c r="E31" s="175"/>
      <c r="F31" s="175"/>
      <c r="G31" s="175"/>
      <c r="H31" s="175"/>
      <c r="I31" s="185"/>
      <c r="J31" s="177" t="s">
        <v>38</v>
      </c>
      <c r="K31" s="178"/>
      <c r="L31" s="175"/>
      <c r="M31" s="185"/>
      <c r="N31" s="177" t="s">
        <v>39</v>
      </c>
      <c r="O31" s="182"/>
      <c r="P31" s="183" t="str">
        <f aca="false">IF(M$31="x",auxiliar!A72,"")</f>
        <v/>
      </c>
      <c r="Q31" s="135"/>
      <c r="R31" s="175"/>
      <c r="S31" s="183"/>
      <c r="T31" s="183"/>
      <c r="U31" s="183"/>
      <c r="V31" s="183"/>
      <c r="W31" s="183"/>
      <c r="X31" s="183"/>
      <c r="Y31" s="183"/>
      <c r="Z31" s="183"/>
      <c r="AA31" s="183"/>
      <c r="AB31" s="183"/>
      <c r="AC31" s="176"/>
      <c r="AD31" s="177"/>
      <c r="AE31" s="178"/>
      <c r="AF31" s="176"/>
      <c r="AG31" s="179"/>
      <c r="AI31" s="186" t="s">
        <v>141</v>
      </c>
      <c r="AJ31" s="186"/>
      <c r="AK31" s="186"/>
      <c r="AL31" s="186"/>
      <c r="AM31" s="186"/>
      <c r="AN31" s="186"/>
      <c r="AO31" s="186"/>
      <c r="AP31" s="186"/>
    </row>
    <row r="32" customFormat="false" ht="4.5" hidden="false" customHeight="true" outlineLevel="0" collapsed="false">
      <c r="A32" s="134"/>
      <c r="B32" s="178"/>
      <c r="C32" s="187"/>
      <c r="D32" s="177"/>
      <c r="E32" s="175"/>
      <c r="F32" s="175"/>
      <c r="G32" s="175"/>
      <c r="H32" s="175"/>
      <c r="I32" s="187"/>
      <c r="J32" s="177"/>
      <c r="K32" s="178"/>
      <c r="L32" s="175"/>
      <c r="M32" s="187"/>
      <c r="N32" s="177"/>
      <c r="O32" s="182"/>
      <c r="P32" s="183"/>
      <c r="Q32" s="135"/>
      <c r="R32" s="175"/>
      <c r="S32" s="183"/>
      <c r="T32" s="183"/>
      <c r="U32" s="183"/>
      <c r="V32" s="183"/>
      <c r="W32" s="183"/>
      <c r="X32" s="183"/>
      <c r="Y32" s="183"/>
      <c r="Z32" s="183"/>
      <c r="AA32" s="183"/>
      <c r="AB32" s="183"/>
      <c r="AC32" s="176"/>
      <c r="AD32" s="177"/>
      <c r="AE32" s="178"/>
      <c r="AF32" s="176"/>
      <c r="AG32" s="179"/>
      <c r="AI32" s="186"/>
      <c r="AJ32" s="186"/>
      <c r="AK32" s="186"/>
      <c r="AL32" s="186"/>
      <c r="AM32" s="186"/>
      <c r="AN32" s="186"/>
      <c r="AO32" s="186"/>
      <c r="AP32" s="186"/>
    </row>
    <row r="33" customFormat="false" ht="15" hidden="false" customHeight="true" outlineLevel="0" collapsed="false">
      <c r="A33" s="134"/>
      <c r="B33" s="188" t="s">
        <v>142</v>
      </c>
      <c r="C33" s="182"/>
      <c r="D33" s="182"/>
      <c r="E33" s="182"/>
      <c r="F33" s="182"/>
      <c r="G33" s="182"/>
      <c r="H33" s="182"/>
      <c r="I33" s="182"/>
      <c r="J33" s="182"/>
      <c r="K33" s="182"/>
      <c r="L33" s="182"/>
      <c r="M33" s="182"/>
      <c r="N33" s="182"/>
      <c r="O33" s="182"/>
      <c r="P33" s="182"/>
      <c r="Q33" s="178"/>
      <c r="R33" s="183"/>
      <c r="S33" s="183"/>
      <c r="T33" s="183"/>
      <c r="U33" s="183"/>
      <c r="V33" s="183"/>
      <c r="W33" s="183"/>
      <c r="X33" s="183"/>
      <c r="Y33" s="183"/>
      <c r="Z33" s="183"/>
      <c r="AA33" s="183"/>
      <c r="AB33" s="183"/>
      <c r="AC33" s="176"/>
      <c r="AD33" s="177"/>
      <c r="AE33" s="178"/>
      <c r="AF33" s="176"/>
      <c r="AG33" s="179"/>
      <c r="AI33" s="186"/>
      <c r="AJ33" s="186"/>
      <c r="AK33" s="186"/>
      <c r="AL33" s="186"/>
      <c r="AM33" s="186"/>
      <c r="AN33" s="186"/>
      <c r="AO33" s="186"/>
      <c r="AP33" s="186"/>
    </row>
    <row r="34" customFormat="false" ht="15" hidden="false" customHeight="true" outlineLevel="0" collapsed="false">
      <c r="A34" s="134"/>
      <c r="B34" s="178"/>
      <c r="C34" s="185"/>
      <c r="D34" s="177" t="s">
        <v>93</v>
      </c>
      <c r="E34" s="175"/>
      <c r="F34" s="175"/>
      <c r="G34" s="175"/>
      <c r="H34" s="175"/>
      <c r="I34" s="185"/>
      <c r="J34" s="177" t="s">
        <v>38</v>
      </c>
      <c r="K34" s="178"/>
      <c r="L34" s="175"/>
      <c r="M34" s="185"/>
      <c r="N34" s="177" t="s">
        <v>39</v>
      </c>
      <c r="O34" s="182"/>
      <c r="P34" s="183" t="str">
        <f aca="false">IF(M$34="x",auxiliar!G72,"")</f>
        <v/>
      </c>
      <c r="Q34" s="135"/>
      <c r="R34" s="175"/>
      <c r="S34" s="183"/>
      <c r="T34" s="183"/>
      <c r="U34" s="183"/>
      <c r="V34" s="183"/>
      <c r="W34" s="183"/>
      <c r="X34" s="183"/>
      <c r="Y34" s="183"/>
      <c r="Z34" s="183"/>
      <c r="AA34" s="183"/>
      <c r="AB34" s="183"/>
      <c r="AC34" s="176"/>
      <c r="AD34" s="177"/>
      <c r="AE34" s="178"/>
      <c r="AF34" s="176"/>
      <c r="AG34" s="179"/>
      <c r="AI34" s="186"/>
      <c r="AJ34" s="186"/>
      <c r="AK34" s="186"/>
      <c r="AL34" s="186"/>
      <c r="AM34" s="186"/>
      <c r="AN34" s="186"/>
      <c r="AO34" s="186"/>
      <c r="AP34" s="186"/>
    </row>
    <row r="35" customFormat="false" ht="4.5" hidden="false" customHeight="true" outlineLevel="0" collapsed="false">
      <c r="A35" s="134"/>
      <c r="B35" s="178"/>
      <c r="C35" s="187"/>
      <c r="D35" s="177"/>
      <c r="E35" s="175"/>
      <c r="F35" s="175"/>
      <c r="G35" s="175"/>
      <c r="H35" s="175"/>
      <c r="I35" s="187"/>
      <c r="J35" s="177"/>
      <c r="K35" s="178"/>
      <c r="L35" s="175"/>
      <c r="M35" s="187"/>
      <c r="N35" s="177"/>
      <c r="O35" s="182"/>
      <c r="P35" s="183"/>
      <c r="Q35" s="135"/>
      <c r="R35" s="175"/>
      <c r="S35" s="183"/>
      <c r="T35" s="183"/>
      <c r="U35" s="183"/>
      <c r="V35" s="183"/>
      <c r="W35" s="183"/>
      <c r="X35" s="183"/>
      <c r="Y35" s="183"/>
      <c r="Z35" s="183"/>
      <c r="AA35" s="183"/>
      <c r="AB35" s="183"/>
      <c r="AC35" s="176"/>
      <c r="AD35" s="177"/>
      <c r="AE35" s="178"/>
      <c r="AF35" s="176"/>
      <c r="AG35" s="179"/>
      <c r="AI35" s="186"/>
      <c r="AJ35" s="186"/>
      <c r="AK35" s="186"/>
      <c r="AL35" s="186"/>
      <c r="AM35" s="186"/>
      <c r="AN35" s="186"/>
      <c r="AO35" s="186"/>
      <c r="AP35" s="186"/>
    </row>
    <row r="36" customFormat="false" ht="4.5" hidden="false" customHeight="true" outlineLevel="0" collapsed="false">
      <c r="A36" s="134"/>
      <c r="B36" s="178"/>
      <c r="C36" s="187"/>
      <c r="D36" s="177"/>
      <c r="E36" s="175"/>
      <c r="F36" s="175"/>
      <c r="G36" s="175"/>
      <c r="H36" s="175"/>
      <c r="I36" s="187"/>
      <c r="J36" s="177"/>
      <c r="K36" s="178"/>
      <c r="L36" s="175"/>
      <c r="M36" s="187"/>
      <c r="N36" s="177"/>
      <c r="O36" s="182"/>
      <c r="P36" s="178"/>
      <c r="Q36" s="183"/>
      <c r="R36" s="175"/>
      <c r="S36" s="183"/>
      <c r="T36" s="183"/>
      <c r="U36" s="183"/>
      <c r="V36" s="183"/>
      <c r="W36" s="183"/>
      <c r="X36" s="183"/>
      <c r="Y36" s="183"/>
      <c r="Z36" s="183"/>
      <c r="AA36" s="183"/>
      <c r="AB36" s="183"/>
      <c r="AC36" s="176"/>
      <c r="AD36" s="177"/>
      <c r="AE36" s="178"/>
      <c r="AF36" s="176"/>
      <c r="AG36" s="179"/>
      <c r="AI36" s="186"/>
      <c r="AJ36" s="186"/>
      <c r="AK36" s="186"/>
      <c r="AL36" s="186"/>
      <c r="AM36" s="186"/>
      <c r="AN36" s="186"/>
      <c r="AO36" s="186"/>
      <c r="AP36" s="186"/>
    </row>
    <row r="37" customFormat="false" ht="15" hidden="false" customHeight="true" outlineLevel="0" collapsed="false">
      <c r="A37" s="134"/>
      <c r="B37" s="178" t="s">
        <v>143</v>
      </c>
      <c r="C37" s="175"/>
      <c r="D37" s="175"/>
      <c r="E37" s="175"/>
      <c r="F37" s="175"/>
      <c r="G37" s="175"/>
      <c r="H37" s="175"/>
      <c r="I37" s="175"/>
      <c r="J37" s="175"/>
      <c r="K37" s="183"/>
      <c r="L37" s="183"/>
      <c r="M37" s="175"/>
      <c r="N37" s="175"/>
      <c r="O37" s="175"/>
      <c r="P37" s="135"/>
      <c r="Q37" s="135"/>
      <c r="R37" s="135"/>
      <c r="S37" s="135"/>
      <c r="T37" s="135"/>
      <c r="U37" s="135"/>
      <c r="V37" s="135"/>
      <c r="W37" s="135"/>
      <c r="X37" s="135"/>
      <c r="Y37" s="135"/>
      <c r="Z37" s="135"/>
      <c r="AA37" s="135"/>
      <c r="AB37" s="135"/>
      <c r="AC37" s="135"/>
      <c r="AD37" s="135"/>
      <c r="AE37" s="175"/>
      <c r="AF37" s="175"/>
      <c r="AG37" s="189"/>
      <c r="AI37" s="186"/>
      <c r="AJ37" s="186"/>
      <c r="AK37" s="186"/>
      <c r="AL37" s="186"/>
      <c r="AM37" s="186"/>
      <c r="AN37" s="186"/>
      <c r="AO37" s="186"/>
      <c r="AP37" s="186"/>
    </row>
    <row r="38" customFormat="false" ht="15" hidden="false" customHeight="true" outlineLevel="0" collapsed="false">
      <c r="A38" s="134"/>
      <c r="B38" s="178"/>
      <c r="C38" s="190"/>
      <c r="D38" s="177" t="s">
        <v>93</v>
      </c>
      <c r="E38" s="175"/>
      <c r="F38" s="176"/>
      <c r="G38" s="177"/>
      <c r="H38" s="175"/>
      <c r="I38" s="190" t="str">
        <f aca="false">IF('TELA 2'!I32="X","x","")</f>
        <v/>
      </c>
      <c r="J38" s="175" t="s">
        <v>38</v>
      </c>
      <c r="K38" s="183"/>
      <c r="L38" s="183"/>
      <c r="M38" s="190" t="str">
        <f aca="false">IF('TELA 2'!M32="X","x","")</f>
        <v/>
      </c>
      <c r="N38" s="175" t="s">
        <v>39</v>
      </c>
      <c r="O38" s="175"/>
      <c r="P38" s="183" t="str">
        <f aca="false">IF(F$38="x",auxiliar!A71,"")</f>
        <v/>
      </c>
      <c r="Q38" s="135"/>
      <c r="R38" s="135"/>
      <c r="S38" s="135"/>
      <c r="T38" s="135"/>
      <c r="U38" s="135"/>
      <c r="V38" s="135"/>
      <c r="W38" s="176"/>
      <c r="X38" s="177"/>
      <c r="Y38" s="175"/>
      <c r="Z38" s="176"/>
      <c r="AA38" s="177"/>
      <c r="AB38" s="175"/>
      <c r="AC38" s="191"/>
      <c r="AD38" s="175"/>
      <c r="AE38" s="175"/>
      <c r="AF38" s="175"/>
      <c r="AG38" s="189"/>
      <c r="AI38" s="186"/>
      <c r="AJ38" s="186"/>
      <c r="AK38" s="186"/>
      <c r="AL38" s="186"/>
      <c r="AM38" s="186"/>
      <c r="AN38" s="186"/>
      <c r="AO38" s="186"/>
      <c r="AP38" s="186"/>
    </row>
    <row r="39" customFormat="false" ht="4.5" hidden="false" customHeight="true" outlineLevel="0" collapsed="false">
      <c r="A39" s="134"/>
      <c r="B39" s="182"/>
      <c r="C39" s="182"/>
      <c r="D39" s="182"/>
      <c r="E39" s="182"/>
      <c r="F39" s="182"/>
      <c r="G39" s="182"/>
      <c r="H39" s="182"/>
      <c r="I39" s="182"/>
      <c r="J39" s="182"/>
      <c r="K39" s="182"/>
      <c r="L39" s="182"/>
      <c r="M39" s="182"/>
      <c r="N39" s="182"/>
      <c r="O39" s="182"/>
      <c r="P39" s="182"/>
      <c r="Q39" s="178"/>
      <c r="R39" s="183"/>
      <c r="S39" s="183"/>
      <c r="T39" s="183"/>
      <c r="U39" s="183"/>
      <c r="V39" s="183"/>
      <c r="W39" s="183"/>
      <c r="X39" s="183"/>
      <c r="Y39" s="183"/>
      <c r="Z39" s="183"/>
      <c r="AA39" s="183"/>
      <c r="AB39" s="183"/>
      <c r="AC39" s="178"/>
      <c r="AD39" s="178"/>
      <c r="AE39" s="178"/>
      <c r="AF39" s="178"/>
      <c r="AG39" s="192"/>
      <c r="AI39" s="186"/>
      <c r="AJ39" s="186"/>
      <c r="AK39" s="186"/>
      <c r="AL39" s="186"/>
      <c r="AM39" s="186"/>
      <c r="AN39" s="186"/>
      <c r="AO39" s="186"/>
      <c r="AP39" s="186"/>
    </row>
    <row r="40" customFormat="false" ht="42" hidden="false" customHeight="true" outlineLevel="0" collapsed="false">
      <c r="A40" s="134"/>
      <c r="B40" s="119" t="s">
        <v>144</v>
      </c>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93"/>
      <c r="AI40" s="186"/>
      <c r="AJ40" s="186"/>
      <c r="AK40" s="186"/>
      <c r="AL40" s="186"/>
      <c r="AM40" s="186"/>
      <c r="AN40" s="186"/>
      <c r="AO40" s="186"/>
      <c r="AP40" s="186"/>
      <c r="AT40" s="129" t="s">
        <v>4</v>
      </c>
    </row>
    <row r="41" customFormat="false" ht="15" hidden="false" customHeight="true" outlineLevel="0" collapsed="false">
      <c r="A41" s="134"/>
      <c r="B41" s="182"/>
      <c r="C41" s="185"/>
      <c r="D41" s="177" t="s">
        <v>38</v>
      </c>
      <c r="E41" s="178"/>
      <c r="F41" s="185"/>
      <c r="G41" s="177" t="s">
        <v>39</v>
      </c>
      <c r="H41" s="178"/>
      <c r="I41" s="194" t="str">
        <f aca="false">auxiliar!G44</f>
        <v/>
      </c>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I41" s="186"/>
      <c r="AJ41" s="186"/>
      <c r="AK41" s="186"/>
      <c r="AL41" s="186"/>
      <c r="AM41" s="186"/>
      <c r="AN41" s="186"/>
      <c r="AO41" s="186"/>
      <c r="AP41" s="186"/>
    </row>
    <row r="42" customFormat="false" ht="4.5" hidden="false" customHeight="true" outlineLevel="0" collapsed="false">
      <c r="A42" s="134"/>
      <c r="B42" s="182"/>
      <c r="C42" s="187"/>
      <c r="D42" s="177"/>
      <c r="E42" s="178"/>
      <c r="F42" s="187"/>
      <c r="G42" s="177"/>
      <c r="H42" s="178"/>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94"/>
      <c r="AI42" s="186"/>
      <c r="AJ42" s="186"/>
      <c r="AK42" s="186"/>
      <c r="AL42" s="186"/>
      <c r="AM42" s="186"/>
      <c r="AN42" s="186"/>
      <c r="AO42" s="186"/>
      <c r="AP42" s="186"/>
    </row>
    <row r="43" customFormat="false" ht="15" hidden="false" customHeight="true" outlineLevel="0" collapsed="false">
      <c r="A43" s="134"/>
      <c r="B43" s="195" t="s">
        <v>145</v>
      </c>
      <c r="C43" s="176"/>
      <c r="D43" s="177"/>
      <c r="E43" s="178"/>
      <c r="F43" s="176"/>
      <c r="G43" s="177"/>
      <c r="H43" s="178"/>
      <c r="I43" s="182"/>
      <c r="J43" s="182"/>
      <c r="K43" s="182"/>
      <c r="L43" s="182"/>
      <c r="M43" s="182"/>
      <c r="N43" s="196"/>
      <c r="O43" s="197" t="s">
        <v>103</v>
      </c>
      <c r="P43" s="135"/>
      <c r="Q43" s="196"/>
      <c r="R43" s="197" t="s">
        <v>146</v>
      </c>
      <c r="S43" s="135"/>
      <c r="T43" s="182"/>
      <c r="U43" s="135"/>
      <c r="V43" s="196"/>
      <c r="W43" s="197" t="s">
        <v>147</v>
      </c>
      <c r="X43" s="182"/>
      <c r="Y43" s="135"/>
      <c r="Z43" s="196"/>
      <c r="AA43" s="197" t="s">
        <v>148</v>
      </c>
      <c r="AB43" s="182"/>
      <c r="AC43" s="135"/>
      <c r="AD43" s="196"/>
      <c r="AE43" s="197" t="s">
        <v>149</v>
      </c>
      <c r="AF43" s="182"/>
      <c r="AG43" s="136"/>
      <c r="AI43" s="186"/>
      <c r="AJ43" s="186"/>
      <c r="AK43" s="186"/>
      <c r="AL43" s="186"/>
      <c r="AM43" s="186"/>
      <c r="AN43" s="186"/>
      <c r="AO43" s="186"/>
      <c r="AP43" s="186"/>
    </row>
    <row r="44" customFormat="false" ht="4.5" hidden="false" customHeight="true" outlineLevel="0" collapsed="false">
      <c r="A44" s="134"/>
      <c r="B44" s="182"/>
      <c r="C44" s="176"/>
      <c r="D44" s="177"/>
      <c r="E44" s="178"/>
      <c r="F44" s="176"/>
      <c r="G44" s="177"/>
      <c r="H44" s="178"/>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94"/>
      <c r="AI44" s="186"/>
      <c r="AJ44" s="186"/>
      <c r="AK44" s="186"/>
      <c r="AL44" s="186"/>
      <c r="AM44" s="186"/>
      <c r="AN44" s="186"/>
      <c r="AO44" s="186"/>
      <c r="AP44" s="186"/>
    </row>
    <row r="45" customFormat="false" ht="15" hidden="false" customHeight="true" outlineLevel="0" collapsed="false">
      <c r="A45" s="134"/>
      <c r="B45" s="198" t="s">
        <v>150</v>
      </c>
      <c r="C45" s="198"/>
      <c r="D45" s="198"/>
      <c r="E45" s="198"/>
      <c r="F45" s="198"/>
      <c r="G45" s="198"/>
      <c r="H45" s="198"/>
      <c r="I45" s="198"/>
      <c r="J45" s="198"/>
      <c r="K45" s="198"/>
      <c r="L45" s="198"/>
      <c r="M45" s="198"/>
      <c r="N45" s="198"/>
      <c r="O45" s="198"/>
      <c r="P45" s="198"/>
      <c r="Q45" s="198"/>
      <c r="R45" s="198"/>
      <c r="S45" s="198"/>
      <c r="T45" s="198"/>
      <c r="U45" s="135"/>
      <c r="V45" s="196"/>
      <c r="W45" s="199" t="s">
        <v>93</v>
      </c>
      <c r="X45" s="182"/>
      <c r="Y45" s="135"/>
      <c r="Z45" s="182"/>
      <c r="AA45" s="196"/>
      <c r="AB45" s="199" t="s">
        <v>151</v>
      </c>
      <c r="AC45" s="182"/>
      <c r="AD45" s="196"/>
      <c r="AE45" s="199" t="s">
        <v>152</v>
      </c>
      <c r="AF45" s="182"/>
      <c r="AG45" s="194"/>
      <c r="AI45" s="186"/>
      <c r="AJ45" s="186"/>
      <c r="AK45" s="186"/>
      <c r="AL45" s="186"/>
      <c r="AM45" s="186"/>
      <c r="AN45" s="186"/>
      <c r="AO45" s="186"/>
      <c r="AP45" s="186"/>
    </row>
    <row r="46" customFormat="false" ht="4.5" hidden="false" customHeight="true" outlineLevel="0" collapsed="false">
      <c r="A46" s="134"/>
      <c r="B46" s="182"/>
      <c r="C46" s="182"/>
      <c r="D46" s="182"/>
      <c r="E46" s="182"/>
      <c r="F46" s="182"/>
      <c r="G46" s="182"/>
      <c r="H46" s="182"/>
      <c r="I46" s="182"/>
      <c r="J46" s="182"/>
      <c r="K46" s="182"/>
      <c r="L46" s="182"/>
      <c r="M46" s="182"/>
      <c r="N46" s="182"/>
      <c r="O46" s="182"/>
      <c r="P46" s="182"/>
      <c r="Q46" s="178"/>
      <c r="R46" s="183"/>
      <c r="S46" s="183"/>
      <c r="T46" s="183"/>
      <c r="U46" s="183"/>
      <c r="V46" s="183"/>
      <c r="W46" s="183"/>
      <c r="X46" s="183"/>
      <c r="Y46" s="183"/>
      <c r="Z46" s="183"/>
      <c r="AA46" s="183"/>
      <c r="AB46" s="183"/>
      <c r="AC46" s="178"/>
      <c r="AD46" s="178"/>
      <c r="AE46" s="178"/>
      <c r="AF46" s="178"/>
      <c r="AG46" s="192"/>
      <c r="AI46" s="186"/>
      <c r="AJ46" s="186"/>
      <c r="AK46" s="186"/>
      <c r="AL46" s="186"/>
      <c r="AM46" s="186"/>
      <c r="AN46" s="186"/>
      <c r="AO46" s="186"/>
      <c r="AP46" s="186"/>
    </row>
    <row r="47" customFormat="false" ht="15" hidden="false" customHeight="true" outlineLevel="0" collapsed="false">
      <c r="A47" s="134"/>
      <c r="B47" s="170" t="s">
        <v>153</v>
      </c>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200"/>
      <c r="AI47" s="186"/>
      <c r="AJ47" s="186"/>
      <c r="AK47" s="186"/>
      <c r="AL47" s="186"/>
      <c r="AM47" s="186"/>
      <c r="AN47" s="186"/>
      <c r="AO47" s="186"/>
      <c r="AP47" s="186"/>
    </row>
    <row r="48" customFormat="false" ht="15" hidden="false" customHeight="true" outlineLevel="0" collapsed="false">
      <c r="A48" s="134"/>
      <c r="B48" s="182"/>
      <c r="C48" s="182"/>
      <c r="D48" s="182"/>
      <c r="E48" s="182"/>
      <c r="F48" s="182"/>
      <c r="G48" s="182"/>
      <c r="H48" s="182"/>
      <c r="I48" s="182"/>
      <c r="J48" s="182"/>
      <c r="K48" s="182"/>
      <c r="L48" s="182"/>
      <c r="M48" s="182"/>
      <c r="N48" s="182"/>
      <c r="O48" s="182"/>
      <c r="P48" s="182"/>
      <c r="Q48" s="178"/>
      <c r="R48" s="183"/>
      <c r="S48" s="183"/>
      <c r="T48" s="183"/>
      <c r="U48" s="183"/>
      <c r="V48" s="183"/>
      <c r="W48" s="183"/>
      <c r="X48" s="183"/>
      <c r="Y48" s="183"/>
      <c r="Z48" s="183"/>
      <c r="AA48" s="183"/>
      <c r="AB48" s="183"/>
      <c r="AC48" s="178"/>
      <c r="AD48" s="178"/>
      <c r="AE48" s="178"/>
      <c r="AF48" s="178"/>
      <c r="AG48" s="192"/>
      <c r="AI48" s="186"/>
      <c r="AJ48" s="186"/>
      <c r="AK48" s="186"/>
      <c r="AL48" s="186"/>
      <c r="AM48" s="186"/>
      <c r="AN48" s="186"/>
      <c r="AO48" s="186"/>
      <c r="AP48" s="186"/>
    </row>
    <row r="49" customFormat="false" ht="15" hidden="false" customHeight="false" outlineLevel="0" collapsed="false">
      <c r="A49" s="134"/>
      <c r="B49" s="201" t="s">
        <v>154</v>
      </c>
      <c r="C49" s="201"/>
      <c r="D49" s="201"/>
      <c r="E49" s="201"/>
      <c r="F49" s="201"/>
      <c r="G49" s="201"/>
      <c r="H49" s="201"/>
      <c r="I49" s="201"/>
      <c r="J49" s="201"/>
      <c r="K49" s="201"/>
      <c r="L49" s="201"/>
      <c r="M49" s="202"/>
      <c r="N49" s="202"/>
      <c r="O49" s="202"/>
      <c r="P49" s="202"/>
      <c r="Q49" s="202"/>
      <c r="R49" s="202"/>
      <c r="S49" s="202"/>
      <c r="T49" s="202"/>
      <c r="U49" s="202"/>
      <c r="V49" s="202"/>
      <c r="W49" s="202"/>
      <c r="X49" s="203" t="str">
        <f aca="false">IF(AD43="x",AE43,IF(Z43="x",AA43,""))</f>
        <v/>
      </c>
      <c r="Y49" s="203"/>
      <c r="Z49" s="203"/>
      <c r="AA49" s="203"/>
      <c r="AB49" s="204"/>
      <c r="AC49" s="204"/>
      <c r="AD49" s="204"/>
      <c r="AE49" s="204"/>
      <c r="AF49" s="204"/>
      <c r="AG49" s="204"/>
      <c r="AI49" s="186"/>
      <c r="AJ49" s="186"/>
      <c r="AK49" s="186"/>
      <c r="AL49" s="186"/>
      <c r="AM49" s="186"/>
      <c r="AN49" s="186"/>
      <c r="AO49" s="186"/>
      <c r="AP49" s="186"/>
    </row>
    <row r="50" customFormat="false" ht="4.5" hidden="false" customHeight="true" outlineLevel="0" collapsed="false">
      <c r="A50" s="134"/>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6"/>
      <c r="AI50" s="186"/>
      <c r="AJ50" s="186"/>
      <c r="AK50" s="186"/>
      <c r="AL50" s="186"/>
      <c r="AM50" s="186"/>
      <c r="AN50" s="186"/>
      <c r="AO50" s="186"/>
      <c r="AP50" s="186"/>
    </row>
    <row r="51" customFormat="false" ht="4.5" hidden="false" customHeight="true" outlineLevel="0" collapsed="false">
      <c r="A51" s="134"/>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6"/>
      <c r="AI51" s="186"/>
      <c r="AJ51" s="186"/>
      <c r="AK51" s="186"/>
      <c r="AL51" s="186"/>
      <c r="AM51" s="186"/>
      <c r="AN51" s="186"/>
      <c r="AO51" s="186"/>
      <c r="AP51" s="186"/>
    </row>
    <row r="52" customFormat="false" ht="15" hidden="false" customHeight="true" outlineLevel="0" collapsed="false">
      <c r="A52" s="134"/>
      <c r="B52" s="205" t="s">
        <v>33</v>
      </c>
      <c r="C52" s="205"/>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I52" s="206"/>
      <c r="AJ52" s="206"/>
      <c r="AK52" s="206"/>
      <c r="AL52" s="206"/>
      <c r="AM52" s="206"/>
      <c r="AN52" s="206"/>
      <c r="AO52" s="206"/>
      <c r="AP52" s="206"/>
    </row>
    <row r="53" customFormat="false" ht="15" hidden="false" customHeight="false" outlineLevel="0" collapsed="false">
      <c r="A53" s="134"/>
      <c r="B53" s="205"/>
      <c r="C53" s="205"/>
      <c r="D53" s="205"/>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row>
    <row r="54" customFormat="false" ht="15" hidden="false" customHeight="true" outlineLevel="0" collapsed="false">
      <c r="A54" s="207"/>
      <c r="B54" s="205"/>
      <c r="C54" s="205"/>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8"/>
      <c r="AI54" s="208"/>
      <c r="AJ54" s="208"/>
      <c r="AK54" s="208"/>
      <c r="AL54" s="208"/>
      <c r="AM54" s="208"/>
      <c r="AN54" s="208"/>
      <c r="AO54" s="208"/>
      <c r="AP54" s="208"/>
      <c r="AQ54" s="208"/>
      <c r="AR54" s="208"/>
      <c r="AS54" s="208"/>
      <c r="AT54" s="208"/>
      <c r="AU54" s="208"/>
      <c r="AV54" s="208"/>
      <c r="AW54" s="208"/>
      <c r="AX54" s="208"/>
      <c r="AY54" s="208"/>
    </row>
    <row r="55" customFormat="false" ht="4.5" hidden="false" customHeight="true" outlineLevel="0" collapsed="false">
      <c r="A55" s="209"/>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1"/>
    </row>
    <row r="58" customFormat="false" ht="15" hidden="false" customHeight="false" outlineLevel="0" collapsed="false">
      <c r="AI58" s="181"/>
    </row>
  </sheetData>
  <sheetProtection sheet="true" password="fff8" objects="true" scenarios="true"/>
  <mergeCells count="93">
    <mergeCell ref="A2:AG2"/>
    <mergeCell ref="B4:AF4"/>
    <mergeCell ref="AR4:AY6"/>
    <mergeCell ref="B6:F7"/>
    <mergeCell ref="G6:R7"/>
    <mergeCell ref="S6:W7"/>
    <mergeCell ref="X6:AA7"/>
    <mergeCell ref="AB6:AD7"/>
    <mergeCell ref="AE6:AF7"/>
    <mergeCell ref="AI6:AP12"/>
    <mergeCell ref="B8:F8"/>
    <mergeCell ref="G8:R8"/>
    <mergeCell ref="S8:W8"/>
    <mergeCell ref="X8:AA8"/>
    <mergeCell ref="AB8:AD8"/>
    <mergeCell ref="AE8:AF8"/>
    <mergeCell ref="B9:F9"/>
    <mergeCell ref="G9:R9"/>
    <mergeCell ref="S9:W9"/>
    <mergeCell ref="X9:AA9"/>
    <mergeCell ref="AB9:AD9"/>
    <mergeCell ref="AE9:AF9"/>
    <mergeCell ref="B10:F10"/>
    <mergeCell ref="G10:R10"/>
    <mergeCell ref="S10:W10"/>
    <mergeCell ref="X10:AA10"/>
    <mergeCell ref="AB10:AD10"/>
    <mergeCell ref="AE10:AF10"/>
    <mergeCell ref="B11:F11"/>
    <mergeCell ref="G11:R11"/>
    <mergeCell ref="S11:W11"/>
    <mergeCell ref="X11:AA11"/>
    <mergeCell ref="AB11:AD11"/>
    <mergeCell ref="AE11:AF11"/>
    <mergeCell ref="B12:F12"/>
    <mergeCell ref="G12:R12"/>
    <mergeCell ref="S12:W12"/>
    <mergeCell ref="X12:AA12"/>
    <mergeCell ref="AB12:AD12"/>
    <mergeCell ref="AE12:AF12"/>
    <mergeCell ref="AR12:AY12"/>
    <mergeCell ref="B13:F13"/>
    <mergeCell ref="G13:R13"/>
    <mergeCell ref="S13:W13"/>
    <mergeCell ref="X13:AA13"/>
    <mergeCell ref="AB13:AD13"/>
    <mergeCell ref="AE13:AF13"/>
    <mergeCell ref="AI13:AP13"/>
    <mergeCell ref="B14:F14"/>
    <mergeCell ref="G14:R14"/>
    <mergeCell ref="S14:W14"/>
    <mergeCell ref="X14:AA14"/>
    <mergeCell ref="AB14:AD14"/>
    <mergeCell ref="AE14:AF14"/>
    <mergeCell ref="AR14:AY14"/>
    <mergeCell ref="B15:F15"/>
    <mergeCell ref="G15:R15"/>
    <mergeCell ref="S15:W15"/>
    <mergeCell ref="X15:AA15"/>
    <mergeCell ref="AB15:AD15"/>
    <mergeCell ref="AE15:AF15"/>
    <mergeCell ref="B16:F16"/>
    <mergeCell ref="G16:R16"/>
    <mergeCell ref="S16:W16"/>
    <mergeCell ref="X16:AA16"/>
    <mergeCell ref="AB16:AD16"/>
    <mergeCell ref="AE16:AF16"/>
    <mergeCell ref="AI16:AP25"/>
    <mergeCell ref="B17:F17"/>
    <mergeCell ref="G17:R17"/>
    <mergeCell ref="S17:W17"/>
    <mergeCell ref="X17:AA17"/>
    <mergeCell ref="AB17:AD17"/>
    <mergeCell ref="AE17:AF17"/>
    <mergeCell ref="B19:L19"/>
    <mergeCell ref="M19:W19"/>
    <mergeCell ref="B20:L20"/>
    <mergeCell ref="M20:W20"/>
    <mergeCell ref="B21:L21"/>
    <mergeCell ref="M21:W21"/>
    <mergeCell ref="B22:AG22"/>
    <mergeCell ref="B24:AF24"/>
    <mergeCell ref="AI26:AP28"/>
    <mergeCell ref="AI31:AP51"/>
    <mergeCell ref="B40:AF40"/>
    <mergeCell ref="I41:AG41"/>
    <mergeCell ref="B45:T45"/>
    <mergeCell ref="B47:AF47"/>
    <mergeCell ref="B49:L49"/>
    <mergeCell ref="M49:W49"/>
    <mergeCell ref="X49:AA49"/>
    <mergeCell ref="AB49:AG49"/>
    <mergeCell ref="B52:AG54"/>
  </mergeCells>
  <printOptions headings="false" gridLines="false" gridLinesSet="true" horizontalCentered="false" verticalCentered="false"/>
  <pageMargins left="0.511805555555556" right="0.511805555555556" top="0.39375" bottom="0.39375" header="0.511811023622047" footer="0.511811023622047"/>
  <pageSetup paperSize="9" scale="95"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I1048576"/>
  <sheetViews>
    <sheetView showFormulas="false" showGridLines="false" showRowColHeaders="false" showZeros="true" rightToLeft="false" tabSelected="false" showOutlineSymbols="true" defaultGridColor="true" view="normal" topLeftCell="A61" colorId="64" zoomScale="95" zoomScaleNormal="95" zoomScalePageLayoutView="100" workbookViewId="0">
      <selection pane="topLeft" activeCell="F81" activeCellId="0" sqref="F81"/>
    </sheetView>
  </sheetViews>
  <sheetFormatPr defaultColWidth="2.859375" defaultRowHeight="15" customHeight="true" zeroHeight="false" outlineLevelRow="0" outlineLevelCol="0"/>
  <cols>
    <col collapsed="false" customWidth="false" hidden="false" outlineLevel="0" max="1" min="1" style="212" width="2.86"/>
    <col collapsed="false" customWidth="true" hidden="false" outlineLevel="0" max="2" min="2" style="212" width="0.86"/>
    <col collapsed="false" customWidth="false" hidden="false" outlineLevel="0" max="35" min="3" style="212" width="2.86"/>
    <col collapsed="false" customWidth="true" hidden="false" outlineLevel="0" max="36" min="36" style="212" width="0.86"/>
    <col collapsed="false" customWidth="false" hidden="false" outlineLevel="0" max="42" min="37" style="212" width="2.86"/>
    <col collapsed="false" customWidth="false" hidden="false" outlineLevel="0" max="16384" min="43" style="213" width="2.86"/>
  </cols>
  <sheetData>
    <row r="1" s="214" customFormat="true" ht="15" hidden="false" customHeight="true" outlineLevel="0" collapsed="false">
      <c r="U1" s="215"/>
      <c r="V1" s="215"/>
      <c r="W1" s="215"/>
      <c r="X1" s="215"/>
      <c r="Y1" s="215"/>
      <c r="Z1" s="215"/>
      <c r="AA1" s="215"/>
      <c r="AB1" s="215"/>
      <c r="AC1" s="215"/>
      <c r="AD1" s="215"/>
      <c r="AE1" s="215"/>
      <c r="AF1" s="215"/>
      <c r="AG1" s="215"/>
      <c r="AH1" s="215"/>
      <c r="AI1" s="215"/>
      <c r="AJ1" s="215"/>
      <c r="AK1" s="215"/>
      <c r="AL1" s="215"/>
      <c r="AM1" s="215"/>
    </row>
    <row r="2" s="214" customFormat="true" ht="15" hidden="false" customHeight="true" outlineLevel="0" collapsed="false">
      <c r="B2" s="216" t="s">
        <v>155</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5"/>
      <c r="AL2" s="215"/>
      <c r="AM2" s="215"/>
    </row>
    <row r="3" s="214" customFormat="true" ht="4.5" hidden="false" customHeight="true" outlineLevel="0" collapsed="false">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5"/>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row>
    <row r="4" s="214" customFormat="true" ht="15" hidden="false" customHeight="true" outlineLevel="0" collapsed="false">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5"/>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17"/>
      <c r="CY4" s="217"/>
      <c r="CZ4" s="217"/>
      <c r="DA4" s="217"/>
      <c r="DB4" s="217"/>
      <c r="DC4" s="217"/>
      <c r="DD4" s="217"/>
      <c r="DE4" s="217"/>
      <c r="DF4" s="217"/>
      <c r="DG4" s="217"/>
    </row>
    <row r="5" s="214" customFormat="true" ht="6.75" hidden="false" customHeight="true" outlineLevel="0" collapsed="false">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5"/>
      <c r="AL5" s="217"/>
      <c r="AM5" s="217"/>
      <c r="AN5" s="217"/>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17"/>
      <c r="CY5" s="217"/>
      <c r="CZ5" s="217"/>
      <c r="DA5" s="217"/>
      <c r="DB5" s="217"/>
      <c r="DC5" s="217"/>
      <c r="DD5" s="217"/>
      <c r="DE5" s="217"/>
      <c r="DF5" s="217"/>
      <c r="DG5" s="217"/>
    </row>
    <row r="6" s="212" customFormat="true" ht="15" hidden="false" customHeight="true" outlineLevel="0" collapsed="false">
      <c r="A6" s="106"/>
      <c r="B6" s="218"/>
      <c r="C6" s="219" t="s">
        <v>156</v>
      </c>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20"/>
      <c r="AK6" s="221"/>
      <c r="AM6" s="213"/>
      <c r="AN6" s="213"/>
      <c r="AO6" s="213"/>
      <c r="AP6" s="213"/>
      <c r="AQ6" s="213"/>
      <c r="AR6" s="213"/>
      <c r="AS6" s="213"/>
      <c r="AT6" s="213"/>
      <c r="AU6" s="213"/>
      <c r="AV6" s="213"/>
      <c r="AW6" s="213"/>
      <c r="AX6" s="213"/>
      <c r="AY6" s="213"/>
      <c r="AZ6" s="213"/>
      <c r="BA6" s="213"/>
      <c r="BB6" s="213"/>
      <c r="BC6" s="213"/>
      <c r="BD6" s="213"/>
      <c r="DH6" s="106"/>
      <c r="DI6" s="106"/>
      <c r="DJ6" s="106"/>
      <c r="DK6" s="106"/>
      <c r="DL6" s="106"/>
      <c r="DM6" s="106"/>
      <c r="DN6" s="106"/>
      <c r="DO6" s="106"/>
      <c r="DP6" s="106"/>
      <c r="DQ6" s="106"/>
      <c r="DR6" s="106"/>
      <c r="DS6" s="106"/>
      <c r="DT6" s="106"/>
      <c r="DU6" s="106"/>
      <c r="DV6" s="106"/>
      <c r="DW6" s="106"/>
      <c r="DX6" s="106"/>
      <c r="DY6" s="106"/>
      <c r="DZ6" s="106"/>
      <c r="EA6" s="106"/>
      <c r="EB6" s="106"/>
      <c r="EC6" s="106"/>
      <c r="ED6" s="106"/>
      <c r="EE6" s="106"/>
      <c r="EF6" s="106"/>
      <c r="EG6" s="106"/>
      <c r="EH6" s="106"/>
      <c r="EI6" s="106"/>
      <c r="EJ6" s="106"/>
      <c r="EK6" s="106"/>
      <c r="EL6" s="106"/>
      <c r="EM6" s="106"/>
      <c r="EN6" s="106"/>
      <c r="EO6" s="106"/>
      <c r="EP6" s="106"/>
      <c r="EQ6" s="106"/>
      <c r="ER6" s="106"/>
      <c r="ES6" s="106"/>
      <c r="ET6" s="106"/>
      <c r="EU6" s="106"/>
      <c r="EV6" s="106"/>
      <c r="EW6" s="106"/>
      <c r="EX6" s="106"/>
      <c r="EY6" s="106"/>
      <c r="EZ6" s="106"/>
      <c r="FA6" s="106"/>
      <c r="FB6" s="106"/>
      <c r="FC6" s="106"/>
      <c r="FD6" s="106"/>
      <c r="FE6" s="106"/>
      <c r="FF6" s="106"/>
      <c r="FG6" s="106"/>
      <c r="FH6" s="106"/>
      <c r="FI6" s="106"/>
    </row>
    <row r="7" s="212" customFormat="true" ht="15" hidden="false" customHeight="true" outlineLevel="0" collapsed="false">
      <c r="A7" s="106"/>
      <c r="B7" s="218"/>
      <c r="C7" s="93" t="s">
        <v>157</v>
      </c>
      <c r="D7" s="222"/>
      <c r="E7" s="222"/>
      <c r="F7" s="222"/>
      <c r="G7" s="222"/>
      <c r="H7" s="222"/>
      <c r="I7" s="222"/>
      <c r="J7" s="222"/>
      <c r="K7" s="222"/>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4"/>
      <c r="AK7" s="221"/>
      <c r="AM7" s="213"/>
      <c r="AN7" s="213"/>
      <c r="AO7" s="213"/>
      <c r="AP7" s="225"/>
      <c r="AQ7" s="225"/>
      <c r="AR7" s="225"/>
      <c r="AS7" s="225"/>
      <c r="AT7" s="226"/>
      <c r="AU7" s="227"/>
      <c r="AV7" s="228"/>
      <c r="AW7" s="227"/>
      <c r="AX7" s="227"/>
      <c r="AY7" s="227"/>
      <c r="AZ7" s="227"/>
      <c r="BA7" s="229"/>
      <c r="BB7" s="229"/>
      <c r="BC7" s="229"/>
      <c r="BD7" s="213"/>
      <c r="DH7" s="106"/>
      <c r="DI7" s="106"/>
      <c r="DJ7" s="106"/>
      <c r="DK7" s="106"/>
      <c r="DL7" s="106"/>
      <c r="DM7" s="106"/>
      <c r="DN7" s="106"/>
      <c r="DO7" s="106"/>
      <c r="DP7" s="106"/>
      <c r="DQ7" s="106"/>
      <c r="DR7" s="106"/>
      <c r="DS7" s="106"/>
      <c r="DT7" s="106"/>
      <c r="DU7" s="106"/>
      <c r="DV7" s="106"/>
      <c r="DW7" s="106"/>
      <c r="DX7" s="106"/>
      <c r="DY7" s="106"/>
      <c r="DZ7" s="106"/>
      <c r="EA7" s="106"/>
      <c r="EB7" s="106"/>
      <c r="EC7" s="106"/>
      <c r="ED7" s="106"/>
      <c r="EE7" s="106"/>
      <c r="EF7" s="106"/>
      <c r="EG7" s="106"/>
      <c r="EH7" s="106"/>
      <c r="EI7" s="106"/>
      <c r="EJ7" s="106"/>
      <c r="EK7" s="106"/>
      <c r="EL7" s="106"/>
      <c r="EM7" s="106"/>
      <c r="EN7" s="106"/>
      <c r="EO7" s="106"/>
      <c r="EP7" s="106"/>
      <c r="EQ7" s="106"/>
      <c r="ER7" s="106"/>
      <c r="ES7" s="106"/>
      <c r="ET7" s="106"/>
      <c r="EU7" s="106"/>
      <c r="EV7" s="106"/>
      <c r="EW7" s="106"/>
      <c r="EX7" s="106"/>
      <c r="EY7" s="106"/>
      <c r="EZ7" s="106"/>
      <c r="FA7" s="106"/>
      <c r="FB7" s="106"/>
      <c r="FC7" s="106"/>
      <c r="FD7" s="106"/>
      <c r="FE7" s="106"/>
      <c r="FF7" s="106"/>
      <c r="FG7" s="106"/>
      <c r="FH7" s="106"/>
      <c r="FI7" s="106"/>
    </row>
    <row r="8" s="212" customFormat="true" ht="15" hidden="false" customHeight="true" outlineLevel="0" collapsed="false">
      <c r="A8" s="106"/>
      <c r="B8" s="218"/>
      <c r="C8" s="48" t="s">
        <v>158</v>
      </c>
      <c r="D8" s="48"/>
      <c r="E8" s="48"/>
      <c r="F8" s="48"/>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1"/>
      <c r="AK8" s="221"/>
      <c r="AM8" s="213"/>
      <c r="AN8" s="213"/>
      <c r="AO8" s="213"/>
      <c r="AP8" s="232"/>
      <c r="AQ8" s="213"/>
      <c r="AR8" s="213"/>
      <c r="AS8" s="213"/>
      <c r="AT8" s="226"/>
      <c r="AU8" s="227"/>
      <c r="AV8" s="227"/>
      <c r="AW8" s="227"/>
      <c r="AX8" s="227"/>
      <c r="AY8" s="227"/>
      <c r="AZ8" s="227"/>
      <c r="BA8" s="227"/>
      <c r="BB8" s="227"/>
      <c r="BC8" s="227"/>
      <c r="BD8" s="213"/>
      <c r="DH8" s="106"/>
      <c r="DI8" s="106"/>
      <c r="DJ8" s="106"/>
      <c r="DK8" s="106"/>
      <c r="DL8" s="106"/>
      <c r="DM8" s="106"/>
      <c r="DN8" s="106"/>
      <c r="DO8" s="106"/>
      <c r="DP8" s="106"/>
      <c r="DQ8" s="106"/>
      <c r="DR8" s="106"/>
      <c r="DS8" s="106"/>
      <c r="DT8" s="106"/>
      <c r="DU8" s="106"/>
      <c r="DV8" s="106"/>
      <c r="DW8" s="106"/>
      <c r="DX8" s="106"/>
      <c r="DY8" s="106"/>
      <c r="DZ8" s="106"/>
      <c r="EA8" s="106"/>
      <c r="EB8" s="106"/>
      <c r="EC8" s="106"/>
      <c r="ED8" s="106"/>
      <c r="EE8" s="106"/>
      <c r="EF8" s="106"/>
      <c r="EG8" s="106"/>
      <c r="EH8" s="106"/>
      <c r="EI8" s="106"/>
      <c r="EJ8" s="106"/>
      <c r="EK8" s="106"/>
      <c r="EL8" s="106"/>
      <c r="EM8" s="106"/>
      <c r="EN8" s="106"/>
      <c r="EO8" s="106"/>
      <c r="EP8" s="106"/>
      <c r="EQ8" s="106"/>
      <c r="ER8" s="106"/>
      <c r="ES8" s="106"/>
      <c r="ET8" s="106"/>
      <c r="EU8" s="106"/>
      <c r="EV8" s="106"/>
      <c r="EW8" s="106"/>
      <c r="EX8" s="106"/>
      <c r="EY8" s="106"/>
      <c r="EZ8" s="106"/>
      <c r="FA8" s="106"/>
      <c r="FB8" s="106"/>
      <c r="FC8" s="106"/>
      <c r="FD8" s="106"/>
      <c r="FE8" s="106"/>
      <c r="FF8" s="106"/>
      <c r="FG8" s="106"/>
      <c r="FH8" s="106"/>
      <c r="FI8" s="106"/>
    </row>
    <row r="9" s="212" customFormat="true" ht="15" hidden="false" customHeight="true" outlineLevel="0" collapsed="false">
      <c r="A9" s="106"/>
      <c r="B9" s="218"/>
      <c r="C9" s="48" t="s">
        <v>159</v>
      </c>
      <c r="D9" s="48"/>
      <c r="E9" s="48"/>
      <c r="F9" s="48"/>
      <c r="G9" s="233"/>
      <c r="H9" s="233"/>
      <c r="I9" s="233"/>
      <c r="J9" s="233"/>
      <c r="K9" s="233"/>
      <c r="L9" s="233"/>
      <c r="M9" s="233"/>
      <c r="N9" s="233"/>
      <c r="O9" s="233"/>
      <c r="P9" s="233"/>
      <c r="Q9" s="233"/>
      <c r="R9" s="233"/>
      <c r="S9" s="233"/>
      <c r="T9" s="233"/>
      <c r="U9" s="233"/>
      <c r="V9" s="233"/>
      <c r="W9" s="233"/>
      <c r="X9" s="233"/>
      <c r="Y9" s="233"/>
      <c r="Z9" s="233"/>
      <c r="AA9" s="233"/>
      <c r="AB9" s="233"/>
      <c r="AC9" s="234" t="s">
        <v>160</v>
      </c>
      <c r="AD9" s="235"/>
      <c r="AE9" s="233"/>
      <c r="AF9" s="233"/>
      <c r="AG9" s="233"/>
      <c r="AH9" s="233"/>
      <c r="AI9" s="233"/>
      <c r="AJ9" s="224"/>
      <c r="AK9" s="221"/>
      <c r="AP9" s="236"/>
      <c r="AT9" s="236"/>
      <c r="DH9" s="106"/>
      <c r="DI9" s="106"/>
      <c r="DJ9" s="106"/>
      <c r="DK9" s="106"/>
      <c r="DL9" s="106"/>
      <c r="DM9" s="106"/>
      <c r="DN9" s="106"/>
      <c r="DO9" s="106"/>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M9" s="106"/>
      <c r="EN9" s="106"/>
      <c r="EO9" s="106"/>
      <c r="EP9" s="106"/>
      <c r="EQ9" s="106"/>
      <c r="ER9" s="106"/>
      <c r="ES9" s="106"/>
      <c r="ET9" s="106"/>
      <c r="EU9" s="106"/>
      <c r="EV9" s="106"/>
      <c r="EW9" s="106"/>
      <c r="EX9" s="106"/>
      <c r="EY9" s="106"/>
      <c r="EZ9" s="106"/>
      <c r="FA9" s="106"/>
      <c r="FB9" s="106"/>
      <c r="FC9" s="106"/>
      <c r="FD9" s="106"/>
      <c r="FE9" s="106"/>
      <c r="FF9" s="106"/>
      <c r="FG9" s="106"/>
      <c r="FH9" s="106"/>
      <c r="FI9" s="106"/>
    </row>
    <row r="10" s="212" customFormat="true" ht="15" hidden="false" customHeight="true" outlineLevel="0" collapsed="false">
      <c r="A10" s="106"/>
      <c r="B10" s="218"/>
      <c r="C10" s="48" t="s">
        <v>161</v>
      </c>
      <c r="D10" s="48"/>
      <c r="E10" s="48"/>
      <c r="F10" s="48"/>
      <c r="G10" s="237"/>
      <c r="H10" s="233"/>
      <c r="I10" s="233"/>
      <c r="J10" s="233"/>
      <c r="K10" s="233"/>
      <c r="L10" s="233"/>
      <c r="M10" s="233"/>
      <c r="N10" s="233"/>
      <c r="O10" s="233"/>
      <c r="P10" s="233"/>
      <c r="Q10" s="233"/>
      <c r="R10" s="233"/>
      <c r="S10" s="233"/>
      <c r="T10" s="48"/>
      <c r="U10" s="234"/>
      <c r="V10" s="238" t="s">
        <v>162</v>
      </c>
      <c r="W10" s="239"/>
      <c r="X10" s="239"/>
      <c r="Y10" s="239"/>
      <c r="Z10" s="239"/>
      <c r="AA10" s="239"/>
      <c r="AB10" s="239"/>
      <c r="AC10" s="239"/>
      <c r="AD10" s="239"/>
      <c r="AE10" s="239"/>
      <c r="AF10" s="239"/>
      <c r="AG10" s="239"/>
      <c r="AH10" s="239"/>
      <c r="AI10" s="239"/>
      <c r="AJ10" s="224"/>
      <c r="AK10" s="221"/>
      <c r="AP10" s="236"/>
      <c r="AT10" s="236"/>
      <c r="DH10" s="106"/>
      <c r="DI10" s="106"/>
      <c r="DJ10" s="106"/>
      <c r="DK10" s="106"/>
      <c r="DL10" s="106"/>
      <c r="DM10" s="106"/>
      <c r="DN10" s="106"/>
      <c r="DO10" s="106"/>
      <c r="DP10" s="106"/>
      <c r="DQ10" s="106"/>
      <c r="DR10" s="106"/>
      <c r="DS10" s="106"/>
      <c r="DT10" s="106"/>
      <c r="DU10" s="106"/>
      <c r="DV10" s="106"/>
      <c r="DW10" s="106"/>
      <c r="DX10" s="106"/>
      <c r="DY10" s="106"/>
      <c r="DZ10" s="106"/>
      <c r="EA10" s="106"/>
      <c r="EB10" s="106"/>
      <c r="EC10" s="106"/>
      <c r="ED10" s="106"/>
      <c r="EE10" s="106"/>
      <c r="EF10" s="106"/>
      <c r="EG10" s="106"/>
      <c r="EH10" s="106"/>
      <c r="EI10" s="106"/>
      <c r="EJ10" s="106"/>
      <c r="EK10" s="106"/>
      <c r="EL10" s="106"/>
      <c r="EM10" s="106"/>
      <c r="EN10" s="106"/>
      <c r="EO10" s="106"/>
      <c r="EP10" s="106"/>
      <c r="EQ10" s="106"/>
      <c r="ER10" s="106"/>
      <c r="ES10" s="106"/>
      <c r="ET10" s="106"/>
      <c r="EU10" s="106"/>
      <c r="EV10" s="106"/>
      <c r="EW10" s="106"/>
      <c r="EX10" s="106"/>
      <c r="EY10" s="106"/>
      <c r="EZ10" s="106"/>
      <c r="FA10" s="106"/>
      <c r="FB10" s="106"/>
      <c r="FC10" s="106"/>
      <c r="FD10" s="106"/>
      <c r="FE10" s="106"/>
      <c r="FF10" s="106"/>
      <c r="FG10" s="106"/>
      <c r="FH10" s="106"/>
      <c r="FI10" s="106"/>
    </row>
    <row r="11" s="212" customFormat="true" ht="15" hidden="false" customHeight="true" outlineLevel="0" collapsed="false">
      <c r="A11" s="106"/>
      <c r="B11" s="218"/>
      <c r="C11" s="48" t="s">
        <v>163</v>
      </c>
      <c r="D11" s="48"/>
      <c r="E11" s="48"/>
      <c r="F11" s="48"/>
      <c r="G11" s="237"/>
      <c r="H11" s="233"/>
      <c r="I11" s="233"/>
      <c r="J11" s="237"/>
      <c r="K11" s="240"/>
      <c r="L11" s="241" t="s">
        <v>164</v>
      </c>
      <c r="M11" s="242"/>
      <c r="N11" s="242"/>
      <c r="O11" s="242"/>
      <c r="P11" s="242"/>
      <c r="Q11" s="242"/>
      <c r="R11" s="243"/>
      <c r="S11" s="48"/>
      <c r="T11" s="48"/>
      <c r="U11" s="238" t="s">
        <v>165</v>
      </c>
      <c r="V11" s="239"/>
      <c r="W11" s="239"/>
      <c r="X11" s="239"/>
      <c r="Y11" s="239"/>
      <c r="Z11" s="239"/>
      <c r="AA11" s="239"/>
      <c r="AB11" s="239"/>
      <c r="AC11" s="239"/>
      <c r="AD11" s="234" t="s">
        <v>166</v>
      </c>
      <c r="AE11" s="235"/>
      <c r="AF11" s="235"/>
      <c r="AG11" s="233"/>
      <c r="AH11" s="233"/>
      <c r="AI11" s="233"/>
      <c r="AJ11" s="231"/>
      <c r="AK11" s="221"/>
      <c r="AP11" s="236"/>
      <c r="AT11" s="236"/>
      <c r="DH11" s="106"/>
      <c r="DI11" s="106"/>
      <c r="DJ11" s="106"/>
      <c r="DK11" s="106"/>
      <c r="DL11" s="106"/>
      <c r="DM11" s="106"/>
      <c r="DN11" s="106"/>
      <c r="DO11" s="106"/>
      <c r="DP11" s="106"/>
      <c r="DQ11" s="106"/>
      <c r="DR11" s="106"/>
      <c r="DS11" s="106"/>
      <c r="DT11" s="106"/>
      <c r="DU11" s="106"/>
      <c r="DV11" s="106"/>
      <c r="DW11" s="106"/>
      <c r="DX11" s="106"/>
      <c r="DY11" s="106"/>
      <c r="DZ11" s="106"/>
      <c r="EA11" s="106"/>
      <c r="EB11" s="106"/>
      <c r="EC11" s="106"/>
      <c r="ED11" s="106"/>
      <c r="EE11" s="106"/>
      <c r="EF11" s="106"/>
      <c r="EG11" s="106"/>
      <c r="EH11" s="106"/>
      <c r="EI11" s="106"/>
      <c r="EJ11" s="106"/>
      <c r="EK11" s="106"/>
      <c r="EL11" s="106"/>
      <c r="EM11" s="106"/>
      <c r="EN11" s="106"/>
      <c r="EO11" s="106"/>
      <c r="EP11" s="106"/>
      <c r="EQ11" s="106"/>
      <c r="ER11" s="106"/>
      <c r="ES11" s="106"/>
      <c r="ET11" s="106"/>
      <c r="EU11" s="106"/>
      <c r="EV11" s="106"/>
      <c r="EW11" s="106"/>
      <c r="EX11" s="106"/>
      <c r="EY11" s="106"/>
      <c r="EZ11" s="106"/>
      <c r="FA11" s="106"/>
      <c r="FB11" s="106"/>
      <c r="FC11" s="106"/>
      <c r="FD11" s="106"/>
      <c r="FE11" s="106"/>
      <c r="FF11" s="106"/>
      <c r="FG11" s="106"/>
      <c r="FH11" s="106"/>
      <c r="FI11" s="106"/>
    </row>
    <row r="12" s="212" customFormat="true" ht="15" hidden="false" customHeight="true" outlineLevel="0" collapsed="false">
      <c r="A12" s="106"/>
      <c r="B12" s="218"/>
      <c r="C12" s="48" t="s">
        <v>167</v>
      </c>
      <c r="D12" s="48"/>
      <c r="E12" s="48"/>
      <c r="F12" s="93"/>
      <c r="G12" s="239"/>
      <c r="H12" s="239"/>
      <c r="I12" s="239"/>
      <c r="J12" s="239"/>
      <c r="K12" s="239"/>
      <c r="L12" s="239"/>
      <c r="M12" s="239"/>
      <c r="N12" s="48" t="s">
        <v>168</v>
      </c>
      <c r="O12" s="48"/>
      <c r="P12" s="244"/>
      <c r="Q12" s="245"/>
      <c r="R12" s="246"/>
      <c r="S12" s="246"/>
      <c r="T12" s="246"/>
      <c r="U12" s="246"/>
      <c r="V12" s="246"/>
      <c r="W12" s="246"/>
      <c r="X12" s="246"/>
      <c r="Y12" s="246"/>
      <c r="Z12" s="246"/>
      <c r="AA12" s="246"/>
      <c r="AB12" s="246"/>
      <c r="AC12" s="246"/>
      <c r="AD12" s="246"/>
      <c r="AE12" s="246"/>
      <c r="AF12" s="246"/>
      <c r="AG12" s="246"/>
      <c r="AH12" s="246"/>
      <c r="AI12" s="246"/>
      <c r="AJ12" s="224"/>
      <c r="AK12" s="221"/>
      <c r="AP12" s="236"/>
      <c r="AT12" s="236"/>
      <c r="DH12" s="106"/>
      <c r="DI12" s="106"/>
      <c r="DJ12" s="106"/>
      <c r="DK12" s="106"/>
      <c r="DL12" s="106"/>
      <c r="DM12" s="106"/>
      <c r="DN12" s="106"/>
      <c r="DO12" s="106"/>
      <c r="DP12" s="106"/>
      <c r="DQ12" s="106"/>
      <c r="DR12" s="106"/>
      <c r="DS12" s="106"/>
      <c r="DT12" s="106"/>
      <c r="DU12" s="106"/>
      <c r="DV12" s="106"/>
      <c r="DW12" s="106"/>
      <c r="DX12" s="106"/>
      <c r="DY12" s="106"/>
      <c r="DZ12" s="106"/>
      <c r="EA12" s="106"/>
      <c r="EB12" s="106"/>
      <c r="EC12" s="106"/>
      <c r="ED12" s="106"/>
      <c r="EE12" s="106"/>
      <c r="EF12" s="106"/>
      <c r="EG12" s="106"/>
      <c r="EH12" s="106"/>
      <c r="EI12" s="106"/>
      <c r="EJ12" s="106"/>
      <c r="EK12" s="106"/>
      <c r="EL12" s="106"/>
      <c r="EM12" s="106"/>
      <c r="EN12" s="106"/>
      <c r="EO12" s="106"/>
      <c r="EP12" s="106"/>
      <c r="EQ12" s="106"/>
      <c r="ER12" s="106"/>
      <c r="ES12" s="106"/>
      <c r="ET12" s="106"/>
      <c r="EU12" s="106"/>
      <c r="EV12" s="106"/>
      <c r="EW12" s="106"/>
      <c r="EX12" s="106"/>
      <c r="EY12" s="106"/>
      <c r="EZ12" s="106"/>
      <c r="FA12" s="106"/>
      <c r="FB12" s="106"/>
      <c r="FC12" s="106"/>
      <c r="FD12" s="106"/>
      <c r="FE12" s="106"/>
      <c r="FF12" s="106"/>
      <c r="FG12" s="106"/>
      <c r="FH12" s="106"/>
      <c r="FI12" s="106"/>
    </row>
    <row r="13" s="212" customFormat="true" ht="15" hidden="false" customHeight="true" outlineLevel="0" collapsed="false">
      <c r="A13" s="106"/>
      <c r="B13" s="218"/>
      <c r="C13" s="48" t="s">
        <v>169</v>
      </c>
      <c r="D13" s="48"/>
      <c r="E13" s="48"/>
      <c r="F13" s="46"/>
      <c r="G13" s="46"/>
      <c r="H13" s="46"/>
      <c r="I13" s="46"/>
      <c r="J13" s="46"/>
      <c r="K13" s="46"/>
      <c r="L13" s="46"/>
      <c r="M13" s="46"/>
      <c r="N13" s="48"/>
      <c r="O13" s="48"/>
      <c r="P13" s="247"/>
      <c r="Q13" s="247"/>
      <c r="R13" s="247"/>
      <c r="S13" s="247"/>
      <c r="T13" s="247"/>
      <c r="U13" s="247"/>
      <c r="V13" s="247"/>
      <c r="W13" s="247"/>
      <c r="X13" s="247"/>
      <c r="Y13" s="247"/>
      <c r="Z13" s="247"/>
      <c r="AA13" s="247"/>
      <c r="AB13" s="247"/>
      <c r="AC13" s="247"/>
      <c r="AD13" s="247"/>
      <c r="AE13" s="247"/>
      <c r="AF13" s="247"/>
      <c r="AG13" s="247"/>
      <c r="AH13" s="247"/>
      <c r="AI13" s="247"/>
      <c r="AJ13" s="224"/>
      <c r="AK13" s="221"/>
      <c r="AP13" s="236"/>
      <c r="AT13" s="236"/>
      <c r="DH13" s="106"/>
      <c r="DI13" s="106"/>
      <c r="DJ13" s="106"/>
      <c r="DK13" s="106"/>
      <c r="DL13" s="106"/>
      <c r="DM13" s="106"/>
      <c r="DN13" s="106"/>
      <c r="DO13" s="106"/>
      <c r="DP13" s="106"/>
      <c r="DQ13" s="106"/>
      <c r="DR13" s="106"/>
      <c r="DS13" s="106"/>
      <c r="DT13" s="106"/>
      <c r="DU13" s="106"/>
      <c r="DV13" s="106"/>
      <c r="DW13" s="106"/>
      <c r="DX13" s="106"/>
      <c r="DY13" s="106"/>
      <c r="DZ13" s="106"/>
      <c r="EA13" s="106"/>
      <c r="EB13" s="106"/>
      <c r="EC13" s="106"/>
      <c r="ED13" s="106"/>
      <c r="EE13" s="106"/>
      <c r="EF13" s="106"/>
      <c r="EG13" s="106"/>
      <c r="EH13" s="106"/>
      <c r="EI13" s="106"/>
      <c r="EJ13" s="106"/>
      <c r="EK13" s="106"/>
      <c r="EL13" s="106"/>
      <c r="EM13" s="106"/>
      <c r="EN13" s="106"/>
      <c r="EO13" s="106"/>
      <c r="EP13" s="106"/>
      <c r="EQ13" s="106"/>
      <c r="ER13" s="106"/>
      <c r="ES13" s="106"/>
      <c r="ET13" s="106"/>
      <c r="EU13" s="106"/>
      <c r="EV13" s="106"/>
      <c r="EW13" s="106"/>
      <c r="EX13" s="106"/>
      <c r="EY13" s="106"/>
      <c r="EZ13" s="106"/>
      <c r="FA13" s="106"/>
      <c r="FB13" s="106"/>
      <c r="FC13" s="106"/>
      <c r="FD13" s="106"/>
      <c r="FE13" s="106"/>
      <c r="FF13" s="106"/>
      <c r="FG13" s="106"/>
      <c r="FH13" s="106"/>
      <c r="FI13" s="106"/>
    </row>
    <row r="14" s="212" customFormat="true" ht="15" hidden="false" customHeight="true" outlineLevel="0" collapsed="false">
      <c r="A14" s="106"/>
      <c r="B14" s="218"/>
      <c r="C14" s="48"/>
      <c r="D14" s="196"/>
      <c r="E14" s="234" t="s">
        <v>170</v>
      </c>
      <c r="F14" s="46"/>
      <c r="G14" s="46"/>
      <c r="H14" s="46"/>
      <c r="I14" s="46"/>
      <c r="J14" s="46"/>
      <c r="K14" s="196"/>
      <c r="L14" s="234" t="s">
        <v>171</v>
      </c>
      <c r="M14" s="46"/>
      <c r="N14" s="48"/>
      <c r="O14" s="48"/>
      <c r="P14" s="247"/>
      <c r="Q14" s="93"/>
      <c r="R14" s="93"/>
      <c r="S14" s="196"/>
      <c r="T14" s="48" t="s">
        <v>172</v>
      </c>
      <c r="U14" s="46"/>
      <c r="V14" s="46"/>
      <c r="W14" s="46"/>
      <c r="X14" s="93"/>
      <c r="Y14" s="93"/>
      <c r="Z14" s="196"/>
      <c r="AA14" s="48" t="s">
        <v>173</v>
      </c>
      <c r="AB14" s="46"/>
      <c r="AC14" s="48"/>
      <c r="AD14" s="48"/>
      <c r="AE14" s="247"/>
      <c r="AF14" s="247"/>
      <c r="AG14" s="247"/>
      <c r="AH14" s="247"/>
      <c r="AI14" s="247"/>
      <c r="AJ14" s="224"/>
      <c r="AK14" s="221"/>
      <c r="AP14" s="236"/>
      <c r="AT14" s="23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row>
    <row r="15" s="212" customFormat="true" ht="15" hidden="false" customHeight="true" outlineLevel="0" collapsed="false">
      <c r="A15" s="106"/>
      <c r="B15" s="218"/>
      <c r="C15" s="48"/>
      <c r="D15" s="196"/>
      <c r="E15" s="234" t="s">
        <v>174</v>
      </c>
      <c r="F15" s="46"/>
      <c r="G15" s="46"/>
      <c r="H15" s="46"/>
      <c r="I15" s="46"/>
      <c r="J15" s="46"/>
      <c r="K15" s="196"/>
      <c r="L15" s="48" t="s">
        <v>175</v>
      </c>
      <c r="M15" s="247"/>
      <c r="N15" s="247"/>
      <c r="O15" s="247"/>
      <c r="P15" s="247"/>
      <c r="Q15" s="247"/>
      <c r="R15" s="248"/>
      <c r="S15" s="248"/>
      <c r="T15" s="248"/>
      <c r="U15" s="248"/>
      <c r="V15" s="248"/>
      <c r="W15" s="248"/>
      <c r="X15" s="248"/>
      <c r="Y15" s="248"/>
      <c r="Z15" s="248"/>
      <c r="AA15" s="248"/>
      <c r="AB15" s="248"/>
      <c r="AC15" s="248"/>
      <c r="AD15" s="248"/>
      <c r="AE15" s="248"/>
      <c r="AF15" s="248"/>
      <c r="AG15" s="248"/>
      <c r="AH15" s="248"/>
      <c r="AI15" s="248"/>
      <c r="AJ15" s="224"/>
      <c r="AK15" s="221"/>
      <c r="AP15" s="236"/>
      <c r="AT15" s="23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row>
    <row r="16" s="212" customFormat="true" ht="7.5" hidden="false" customHeight="true" outlineLevel="0" collapsed="false">
      <c r="A16" s="106"/>
      <c r="B16" s="218"/>
      <c r="C16" s="48"/>
      <c r="D16" s="48"/>
      <c r="E16" s="48"/>
      <c r="F16" s="48"/>
      <c r="G16" s="48"/>
      <c r="H16" s="48"/>
      <c r="I16" s="243"/>
      <c r="J16" s="243"/>
      <c r="K16" s="243"/>
      <c r="L16" s="243"/>
      <c r="M16" s="243"/>
      <c r="N16" s="243"/>
      <c r="O16" s="243"/>
      <c r="P16" s="243"/>
      <c r="Q16" s="243"/>
      <c r="R16" s="243"/>
      <c r="S16" s="243"/>
      <c r="T16" s="243"/>
      <c r="U16" s="234"/>
      <c r="V16" s="234"/>
      <c r="W16" s="234"/>
      <c r="X16" s="234"/>
      <c r="Y16" s="234"/>
      <c r="Z16" s="234"/>
      <c r="AA16" s="234"/>
      <c r="AB16" s="234"/>
      <c r="AC16" s="234"/>
      <c r="AD16" s="234"/>
      <c r="AE16" s="234"/>
      <c r="AF16" s="234"/>
      <c r="AG16" s="234"/>
      <c r="AH16" s="234"/>
      <c r="AI16" s="234"/>
      <c r="AJ16" s="231"/>
      <c r="AK16" s="221"/>
      <c r="AP16" s="236"/>
      <c r="AT16" s="23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row>
    <row r="17" s="212" customFormat="true" ht="15" hidden="false" customHeight="true" outlineLevel="0" collapsed="false">
      <c r="A17" s="106"/>
      <c r="B17" s="218"/>
      <c r="C17" s="219" t="s">
        <v>176</v>
      </c>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20"/>
      <c r="AK17" s="221"/>
      <c r="AM17" s="213"/>
      <c r="AN17" s="213"/>
      <c r="AO17" s="213"/>
      <c r="AP17" s="213"/>
      <c r="AQ17" s="213"/>
      <c r="AR17" s="213"/>
      <c r="AS17" s="213"/>
      <c r="AT17" s="213"/>
      <c r="AU17" s="213"/>
      <c r="AV17" s="213"/>
      <c r="AW17" s="213"/>
      <c r="AX17" s="213"/>
      <c r="AY17" s="213"/>
      <c r="AZ17" s="213"/>
      <c r="BA17" s="213"/>
      <c r="BB17" s="213"/>
      <c r="BC17" s="213"/>
      <c r="BD17" s="213"/>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row>
    <row r="18" s="212" customFormat="true" ht="15" hidden="false" customHeight="true" outlineLevel="0" collapsed="false">
      <c r="A18" s="106"/>
      <c r="B18" s="218"/>
      <c r="C18" s="48"/>
      <c r="D18" s="249" t="s">
        <v>177</v>
      </c>
      <c r="E18" s="249"/>
      <c r="F18" s="249"/>
      <c r="G18" s="249"/>
      <c r="H18" s="249"/>
      <c r="I18" s="249"/>
      <c r="J18" s="249"/>
      <c r="K18" s="249"/>
      <c r="L18" s="249"/>
      <c r="M18" s="249"/>
      <c r="N18" s="249"/>
      <c r="O18" s="249"/>
      <c r="P18" s="249"/>
      <c r="Q18" s="249"/>
      <c r="R18" s="249"/>
      <c r="S18" s="249"/>
      <c r="T18" s="249"/>
      <c r="U18" s="249"/>
      <c r="V18" s="249"/>
      <c r="W18" s="196"/>
      <c r="X18" s="234" t="s">
        <v>39</v>
      </c>
      <c r="Y18" s="234"/>
      <c r="Z18" s="196"/>
      <c r="AA18" s="234" t="s">
        <v>38</v>
      </c>
      <c r="AB18" s="234"/>
      <c r="AC18" s="234"/>
      <c r="AD18" s="234"/>
      <c r="AE18" s="234"/>
      <c r="AF18" s="234"/>
      <c r="AG18" s="234"/>
      <c r="AH18" s="234"/>
      <c r="AI18" s="234"/>
      <c r="AJ18" s="231"/>
      <c r="AK18" s="221"/>
      <c r="AP18" s="236"/>
      <c r="AT18" s="236"/>
      <c r="DH18" s="106"/>
      <c r="DI18" s="106"/>
      <c r="DJ18" s="106"/>
      <c r="DK18" s="106"/>
      <c r="DL18" s="106"/>
      <c r="DM18" s="106"/>
      <c r="DN18" s="106"/>
      <c r="DO18" s="106"/>
      <c r="DP18" s="106"/>
      <c r="DQ18" s="106"/>
      <c r="DR18" s="106"/>
      <c r="DS18" s="106"/>
      <c r="DT18" s="106"/>
      <c r="DU18" s="106"/>
      <c r="DV18" s="106"/>
      <c r="DW18" s="106"/>
      <c r="DX18" s="106"/>
      <c r="DY18" s="106"/>
      <c r="DZ18" s="106"/>
      <c r="EA18" s="106"/>
      <c r="EB18" s="106"/>
      <c r="EC18" s="106"/>
      <c r="ED18" s="106"/>
      <c r="EE18" s="106"/>
      <c r="EF18" s="106"/>
      <c r="EG18" s="106"/>
      <c r="EH18" s="106"/>
      <c r="EI18" s="106"/>
      <c r="EJ18" s="106"/>
      <c r="EK18" s="106"/>
      <c r="EL18" s="106"/>
      <c r="EM18" s="106"/>
      <c r="EN18" s="106"/>
      <c r="EO18" s="106"/>
      <c r="EP18" s="106"/>
      <c r="EQ18" s="106"/>
      <c r="ER18" s="106"/>
      <c r="ES18" s="106"/>
      <c r="ET18" s="106"/>
      <c r="EU18" s="106"/>
      <c r="EV18" s="106"/>
      <c r="EW18" s="106"/>
      <c r="EX18" s="106"/>
      <c r="EY18" s="106"/>
      <c r="EZ18" s="106"/>
      <c r="FA18" s="106"/>
      <c r="FB18" s="106"/>
      <c r="FC18" s="106"/>
      <c r="FD18" s="106"/>
      <c r="FE18" s="106"/>
      <c r="FF18" s="106"/>
      <c r="FG18" s="106"/>
      <c r="FH18" s="106"/>
      <c r="FI18" s="106"/>
    </row>
    <row r="19" s="212" customFormat="true" ht="15" hidden="false" customHeight="true" outlineLevel="0" collapsed="false">
      <c r="A19" s="106"/>
      <c r="B19" s="218"/>
      <c r="C19" s="93" t="s">
        <v>178</v>
      </c>
      <c r="D19" s="93"/>
      <c r="E19" s="93"/>
      <c r="F19" s="93"/>
      <c r="G19" s="93"/>
      <c r="H19" s="93"/>
      <c r="I19" s="93"/>
      <c r="J19" s="93"/>
      <c r="K19" s="93"/>
      <c r="L19" s="93"/>
      <c r="M19" s="250" t="str">
        <f aca="false">IF($W$18="X",L7,"")</f>
        <v/>
      </c>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24"/>
      <c r="AK19" s="221"/>
      <c r="AP19" s="236"/>
      <c r="AT19" s="236"/>
      <c r="BP19" s="236"/>
      <c r="BR19" s="106"/>
      <c r="BS19" s="106"/>
      <c r="BT19" s="106"/>
      <c r="DH19" s="106"/>
      <c r="DI19" s="106"/>
      <c r="DJ19" s="106"/>
      <c r="DK19" s="106"/>
      <c r="DL19" s="106"/>
      <c r="DM19" s="106"/>
      <c r="DN19" s="106"/>
      <c r="DO19" s="106"/>
      <c r="DP19" s="106"/>
      <c r="DQ19" s="106"/>
      <c r="DR19" s="106"/>
      <c r="DS19" s="106"/>
      <c r="DT19" s="106"/>
      <c r="DU19" s="106"/>
      <c r="DV19" s="106"/>
      <c r="DW19" s="106"/>
      <c r="DX19" s="106"/>
      <c r="DY19" s="106"/>
      <c r="DZ19" s="106"/>
      <c r="EA19" s="106"/>
      <c r="EB19" s="106"/>
      <c r="EC19" s="106"/>
      <c r="ED19" s="106"/>
      <c r="EE19" s="106"/>
      <c r="EF19" s="106"/>
      <c r="EG19" s="106"/>
      <c r="EH19" s="106"/>
      <c r="EI19" s="106"/>
      <c r="EJ19" s="106"/>
      <c r="EK19" s="106"/>
      <c r="EL19" s="106"/>
      <c r="EM19" s="106"/>
      <c r="EN19" s="106"/>
      <c r="EO19" s="106"/>
      <c r="EP19" s="106"/>
      <c r="EQ19" s="106"/>
      <c r="ER19" s="106"/>
      <c r="ES19" s="106"/>
      <c r="ET19" s="106"/>
      <c r="EU19" s="106"/>
      <c r="EV19" s="106"/>
      <c r="EW19" s="106"/>
      <c r="EX19" s="106"/>
      <c r="EY19" s="106"/>
      <c r="EZ19" s="106"/>
      <c r="FA19" s="106"/>
      <c r="FB19" s="106"/>
      <c r="FC19" s="106"/>
      <c r="FD19" s="106"/>
      <c r="FE19" s="106"/>
      <c r="FF19" s="106"/>
      <c r="FG19" s="106"/>
      <c r="FH19" s="106"/>
      <c r="FI19" s="106"/>
    </row>
    <row r="20" s="212" customFormat="true" ht="15" hidden="false" customHeight="true" outlineLevel="0" collapsed="false">
      <c r="A20" s="106"/>
      <c r="B20" s="218"/>
      <c r="C20" s="48" t="s">
        <v>179</v>
      </c>
      <c r="D20" s="48"/>
      <c r="E20" s="48"/>
      <c r="F20" s="48"/>
      <c r="G20" s="251" t="str">
        <f aca="false">IF($W$18="X",G8,"")</f>
        <v/>
      </c>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31"/>
      <c r="AK20" s="221"/>
      <c r="AP20" s="236"/>
      <c r="AT20" s="236"/>
      <c r="DH20" s="106"/>
      <c r="DI20" s="106"/>
      <c r="DJ20" s="106"/>
      <c r="DK20" s="106"/>
      <c r="DL20" s="106"/>
      <c r="DM20" s="106"/>
      <c r="DN20" s="106"/>
      <c r="DO20" s="106"/>
      <c r="DP20" s="106"/>
      <c r="DQ20" s="106"/>
      <c r="DR20" s="106"/>
      <c r="DS20" s="106"/>
      <c r="DT20" s="106"/>
      <c r="DU20" s="106"/>
      <c r="DV20" s="106"/>
      <c r="DW20" s="106"/>
      <c r="DX20" s="106"/>
      <c r="DY20" s="106"/>
      <c r="DZ20" s="106"/>
      <c r="EA20" s="106"/>
      <c r="EB20" s="106"/>
      <c r="EC20" s="106"/>
      <c r="ED20" s="106"/>
      <c r="EE20" s="106"/>
      <c r="EF20" s="106"/>
      <c r="EG20" s="106"/>
      <c r="EH20" s="106"/>
      <c r="EI20" s="106"/>
      <c r="EJ20" s="106"/>
      <c r="EK20" s="106"/>
      <c r="EL20" s="106"/>
      <c r="EM20" s="106"/>
      <c r="EN20" s="106"/>
      <c r="EO20" s="106"/>
      <c r="EP20" s="106"/>
      <c r="EQ20" s="106"/>
      <c r="ER20" s="106"/>
      <c r="ES20" s="106"/>
      <c r="ET20" s="106"/>
      <c r="EU20" s="106"/>
      <c r="EV20" s="106"/>
      <c r="EW20" s="106"/>
      <c r="EX20" s="106"/>
      <c r="EY20" s="106"/>
      <c r="EZ20" s="106"/>
      <c r="FA20" s="106"/>
      <c r="FB20" s="106"/>
      <c r="FC20" s="106"/>
      <c r="FD20" s="106"/>
      <c r="FE20" s="106"/>
      <c r="FF20" s="106"/>
      <c r="FG20" s="106"/>
      <c r="FH20" s="106"/>
      <c r="FI20" s="106"/>
    </row>
    <row r="21" s="212" customFormat="true" ht="15" hidden="false" customHeight="true" outlineLevel="0" collapsed="false">
      <c r="A21" s="106"/>
      <c r="B21" s="218"/>
      <c r="C21" s="195" t="s">
        <v>180</v>
      </c>
      <c r="D21" s="195"/>
      <c r="E21" s="195"/>
      <c r="F21" s="195"/>
      <c r="G21" s="195"/>
      <c r="H21" s="195"/>
      <c r="I21" s="195"/>
      <c r="J21" s="252" t="str">
        <f aca="false">IF($W$18="X","Informar","")</f>
        <v/>
      </c>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3"/>
      <c r="AK21" s="221"/>
      <c r="AP21" s="236"/>
      <c r="AT21" s="236"/>
      <c r="DH21" s="106"/>
      <c r="DI21" s="106"/>
      <c r="DJ21" s="106"/>
      <c r="DK21" s="106"/>
      <c r="DL21" s="106"/>
      <c r="DM21" s="106"/>
      <c r="DN21" s="106"/>
      <c r="DO21" s="106"/>
      <c r="DP21" s="106"/>
      <c r="DQ21" s="106"/>
      <c r="DR21" s="106"/>
      <c r="DS21" s="106"/>
      <c r="DT21" s="106"/>
      <c r="DU21" s="106"/>
      <c r="DV21" s="106"/>
      <c r="DW21" s="106"/>
      <c r="DX21" s="106"/>
      <c r="DY21" s="106"/>
      <c r="DZ21" s="106"/>
      <c r="EA21" s="106"/>
      <c r="EB21" s="106"/>
      <c r="EC21" s="106"/>
      <c r="ED21" s="106"/>
      <c r="EE21" s="106"/>
      <c r="EF21" s="106"/>
      <c r="EG21" s="106"/>
      <c r="EH21" s="106"/>
      <c r="EI21" s="106"/>
      <c r="EJ21" s="106"/>
      <c r="EK21" s="106"/>
      <c r="EL21" s="106"/>
      <c r="EM21" s="106"/>
      <c r="EN21" s="106"/>
      <c r="EO21" s="106"/>
      <c r="EP21" s="106"/>
      <c r="EQ21" s="106"/>
      <c r="ER21" s="106"/>
      <c r="ES21" s="106"/>
      <c r="ET21" s="106"/>
      <c r="EU21" s="106"/>
      <c r="EV21" s="106"/>
      <c r="EW21" s="106"/>
      <c r="EX21" s="106"/>
      <c r="EY21" s="106"/>
      <c r="EZ21" s="106"/>
      <c r="FA21" s="106"/>
      <c r="FB21" s="106"/>
      <c r="FC21" s="106"/>
      <c r="FD21" s="106"/>
      <c r="FE21" s="106"/>
      <c r="FF21" s="106"/>
      <c r="FG21" s="106"/>
      <c r="FH21" s="106"/>
      <c r="FI21" s="106"/>
    </row>
    <row r="22" s="212" customFormat="true" ht="15" hidden="false" customHeight="true" outlineLevel="0" collapsed="false">
      <c r="A22" s="106"/>
      <c r="B22" s="218"/>
      <c r="C22" s="48" t="s">
        <v>181</v>
      </c>
      <c r="D22" s="48"/>
      <c r="E22" s="48"/>
      <c r="F22" s="48"/>
      <c r="G22" s="250" t="str">
        <f aca="false">IF($W$18="X",G9,"")</f>
        <v/>
      </c>
      <c r="H22" s="250"/>
      <c r="I22" s="250"/>
      <c r="J22" s="250"/>
      <c r="K22" s="250"/>
      <c r="L22" s="250"/>
      <c r="M22" s="250"/>
      <c r="N22" s="250"/>
      <c r="O22" s="250"/>
      <c r="P22" s="250"/>
      <c r="Q22" s="250"/>
      <c r="R22" s="250"/>
      <c r="S22" s="250"/>
      <c r="T22" s="250"/>
      <c r="U22" s="250"/>
      <c r="V22" s="250"/>
      <c r="W22" s="250"/>
      <c r="X22" s="250"/>
      <c r="Y22" s="250"/>
      <c r="Z22" s="250"/>
      <c r="AA22" s="250"/>
      <c r="AB22" s="250"/>
      <c r="AC22" s="234" t="s">
        <v>182</v>
      </c>
      <c r="AD22" s="235"/>
      <c r="AE22" s="252" t="str">
        <f aca="false">IF($W$18="x",AE9,"")</f>
        <v/>
      </c>
      <c r="AF22" s="252"/>
      <c r="AG22" s="252"/>
      <c r="AH22" s="252"/>
      <c r="AI22" s="252"/>
      <c r="AJ22" s="224"/>
      <c r="AK22" s="221"/>
      <c r="AP22" s="236"/>
      <c r="AT22" s="236"/>
      <c r="DH22" s="106"/>
      <c r="DI22" s="106"/>
      <c r="DJ22" s="106"/>
      <c r="DK22" s="106"/>
      <c r="DL22" s="106"/>
      <c r="DM22" s="106"/>
      <c r="DN22" s="106"/>
      <c r="DO22" s="106"/>
      <c r="DP22" s="106"/>
      <c r="DQ22" s="106"/>
      <c r="DR22" s="106"/>
      <c r="DS22" s="106"/>
      <c r="DT22" s="106"/>
      <c r="DU22" s="106"/>
      <c r="DV22" s="106"/>
      <c r="DW22" s="106"/>
      <c r="DX22" s="106"/>
      <c r="DY22" s="106"/>
      <c r="DZ22" s="106"/>
      <c r="EA22" s="106"/>
      <c r="EB22" s="106"/>
      <c r="EC22" s="106"/>
      <c r="ED22" s="106"/>
      <c r="EE22" s="106"/>
      <c r="EF22" s="106"/>
      <c r="EG22" s="106"/>
      <c r="EH22" s="106"/>
      <c r="EI22" s="106"/>
      <c r="EJ22" s="106"/>
      <c r="EK22" s="106"/>
      <c r="EL22" s="106"/>
      <c r="EM22" s="106"/>
      <c r="EN22" s="106"/>
      <c r="EO22" s="106"/>
      <c r="EP22" s="106"/>
      <c r="EQ22" s="106"/>
      <c r="ER22" s="106"/>
      <c r="ES22" s="106"/>
      <c r="ET22" s="106"/>
      <c r="EU22" s="106"/>
      <c r="EV22" s="106"/>
      <c r="EW22" s="106"/>
      <c r="EX22" s="106"/>
      <c r="EY22" s="106"/>
      <c r="EZ22" s="106"/>
      <c r="FA22" s="106"/>
      <c r="FB22" s="106"/>
      <c r="FC22" s="106"/>
      <c r="FD22" s="106"/>
      <c r="FE22" s="106"/>
      <c r="FF22" s="106"/>
      <c r="FG22" s="106"/>
      <c r="FH22" s="106"/>
      <c r="FI22" s="106"/>
    </row>
    <row r="23" s="212" customFormat="true" ht="15" hidden="false" customHeight="true" outlineLevel="0" collapsed="false">
      <c r="A23" s="106"/>
      <c r="B23" s="218"/>
      <c r="C23" s="48" t="s">
        <v>183</v>
      </c>
      <c r="D23" s="48"/>
      <c r="E23" s="48"/>
      <c r="F23" s="48"/>
      <c r="G23" s="237"/>
      <c r="H23" s="252" t="str">
        <f aca="false">IF($W$18="X",H10,"")</f>
        <v/>
      </c>
      <c r="I23" s="252"/>
      <c r="J23" s="252"/>
      <c r="K23" s="252"/>
      <c r="L23" s="252"/>
      <c r="M23" s="252"/>
      <c r="N23" s="252"/>
      <c r="O23" s="252"/>
      <c r="P23" s="252"/>
      <c r="Q23" s="252"/>
      <c r="R23" s="252"/>
      <c r="S23" s="252"/>
      <c r="T23" s="48"/>
      <c r="U23" s="234"/>
      <c r="V23" s="238" t="s">
        <v>184</v>
      </c>
      <c r="W23" s="250" t="str">
        <f aca="false">IF($W$18="x",W10,"")</f>
        <v/>
      </c>
      <c r="X23" s="250"/>
      <c r="Y23" s="250"/>
      <c r="Z23" s="250"/>
      <c r="AA23" s="250"/>
      <c r="AB23" s="250"/>
      <c r="AC23" s="250"/>
      <c r="AD23" s="250"/>
      <c r="AE23" s="250"/>
      <c r="AF23" s="250"/>
      <c r="AG23" s="250"/>
      <c r="AH23" s="250"/>
      <c r="AI23" s="250"/>
      <c r="AJ23" s="224"/>
      <c r="AK23" s="221"/>
      <c r="AP23" s="236"/>
      <c r="AT23" s="236"/>
      <c r="DH23" s="106"/>
      <c r="DI23" s="106"/>
      <c r="DJ23" s="106"/>
      <c r="DK23" s="106"/>
      <c r="DL23" s="106"/>
      <c r="DM23" s="106"/>
      <c r="DN23" s="106"/>
      <c r="DO23" s="106"/>
      <c r="DP23" s="106"/>
      <c r="DQ23" s="106"/>
      <c r="DR23" s="106"/>
      <c r="DS23" s="106"/>
      <c r="DT23" s="106"/>
      <c r="DU23" s="106"/>
      <c r="DV23" s="106"/>
      <c r="DW23" s="106"/>
      <c r="DX23" s="106"/>
      <c r="DY23" s="106"/>
      <c r="DZ23" s="106"/>
      <c r="EA23" s="106"/>
      <c r="EB23" s="106"/>
      <c r="EC23" s="106"/>
      <c r="ED23" s="106"/>
      <c r="EE23" s="106"/>
      <c r="EF23" s="106"/>
      <c r="EG23" s="106"/>
      <c r="EH23" s="106"/>
      <c r="EI23" s="106"/>
      <c r="EJ23" s="106"/>
      <c r="EK23" s="106"/>
      <c r="EL23" s="106"/>
      <c r="EM23" s="106"/>
      <c r="EN23" s="106"/>
      <c r="EO23" s="106"/>
      <c r="EP23" s="106"/>
      <c r="EQ23" s="106"/>
      <c r="ER23" s="106"/>
      <c r="ES23" s="106"/>
      <c r="ET23" s="106"/>
      <c r="EU23" s="106"/>
      <c r="EV23" s="106"/>
      <c r="EW23" s="106"/>
      <c r="EX23" s="106"/>
      <c r="EY23" s="106"/>
      <c r="EZ23" s="106"/>
      <c r="FA23" s="106"/>
      <c r="FB23" s="106"/>
      <c r="FC23" s="106"/>
      <c r="FD23" s="106"/>
      <c r="FE23" s="106"/>
      <c r="FF23" s="106"/>
      <c r="FG23" s="106"/>
      <c r="FH23" s="106"/>
      <c r="FI23" s="106"/>
    </row>
    <row r="24" s="212" customFormat="true" ht="15" hidden="false" customHeight="true" outlineLevel="0" collapsed="false">
      <c r="A24" s="106"/>
      <c r="B24" s="218"/>
      <c r="C24" s="48" t="s">
        <v>185</v>
      </c>
      <c r="D24" s="48"/>
      <c r="E24" s="48"/>
      <c r="F24" s="48"/>
      <c r="G24" s="237"/>
      <c r="H24" s="254" t="str">
        <f aca="false">IF($W$18="X",H11,"")</f>
        <v/>
      </c>
      <c r="I24" s="254"/>
      <c r="J24" s="255"/>
      <c r="K24" s="255"/>
      <c r="L24" s="241" t="s">
        <v>186</v>
      </c>
      <c r="M24" s="256" t="str">
        <f aca="false">IF($W$18="X",M11,"")</f>
        <v/>
      </c>
      <c r="N24" s="256"/>
      <c r="O24" s="256"/>
      <c r="P24" s="256"/>
      <c r="Q24" s="257"/>
      <c r="R24" s="243"/>
      <c r="S24" s="48"/>
      <c r="T24" s="48"/>
      <c r="U24" s="238" t="s">
        <v>187</v>
      </c>
      <c r="V24" s="250" t="str">
        <f aca="false">IF($W$18="x",V11,"")</f>
        <v/>
      </c>
      <c r="W24" s="250"/>
      <c r="X24" s="250"/>
      <c r="Y24" s="250"/>
      <c r="Z24" s="250"/>
      <c r="AA24" s="250"/>
      <c r="AB24" s="250"/>
      <c r="AC24" s="250"/>
      <c r="AD24" s="234" t="s">
        <v>188</v>
      </c>
      <c r="AE24" s="235"/>
      <c r="AF24" s="235"/>
      <c r="AG24" s="252" t="str">
        <f aca="false">IF($W$18="x",AG11,"")</f>
        <v/>
      </c>
      <c r="AH24" s="252"/>
      <c r="AI24" s="252"/>
      <c r="AJ24" s="231"/>
      <c r="AK24" s="221"/>
      <c r="AP24" s="236"/>
      <c r="AT24" s="236"/>
      <c r="DH24" s="106"/>
      <c r="DI24" s="106"/>
      <c r="DJ24" s="106"/>
      <c r="DK24" s="106"/>
      <c r="DL24" s="106"/>
      <c r="DM24" s="106"/>
      <c r="DN24" s="106"/>
      <c r="DO24" s="106"/>
      <c r="DP24" s="106"/>
      <c r="DQ24" s="106"/>
      <c r="DR24" s="106"/>
      <c r="DS24" s="106"/>
      <c r="DT24" s="106"/>
      <c r="DU24" s="106"/>
      <c r="DV24" s="106"/>
      <c r="DW24" s="106"/>
      <c r="DX24" s="106"/>
      <c r="DY24" s="106"/>
      <c r="DZ24" s="106"/>
      <c r="EA24" s="106"/>
      <c r="EB24" s="106"/>
      <c r="EC24" s="106"/>
      <c r="ED24" s="106"/>
      <c r="EE24" s="106"/>
      <c r="EF24" s="106"/>
      <c r="EG24" s="106"/>
      <c r="EH24" s="106"/>
      <c r="EI24" s="106"/>
      <c r="EJ24" s="106"/>
      <c r="EK24" s="106"/>
      <c r="EL24" s="106"/>
      <c r="EM24" s="106"/>
      <c r="EN24" s="106"/>
      <c r="EO24" s="106"/>
      <c r="EP24" s="106"/>
      <c r="EQ24" s="106"/>
      <c r="ER24" s="106"/>
      <c r="ES24" s="106"/>
      <c r="ET24" s="106"/>
      <c r="EU24" s="106"/>
      <c r="EV24" s="106"/>
      <c r="EW24" s="106"/>
      <c r="EX24" s="106"/>
      <c r="EY24" s="106"/>
      <c r="EZ24" s="106"/>
      <c r="FA24" s="106"/>
      <c r="FB24" s="106"/>
      <c r="FC24" s="106"/>
      <c r="FD24" s="106"/>
      <c r="FE24" s="106"/>
      <c r="FF24" s="106"/>
      <c r="FG24" s="106"/>
      <c r="FH24" s="106"/>
      <c r="FI24" s="106"/>
    </row>
    <row r="25" s="212" customFormat="true" ht="15" hidden="false" customHeight="true" outlineLevel="0" collapsed="false">
      <c r="A25" s="106"/>
      <c r="B25" s="218"/>
      <c r="C25" s="48" t="s">
        <v>189</v>
      </c>
      <c r="D25" s="48"/>
      <c r="E25" s="48"/>
      <c r="F25" s="93"/>
      <c r="G25" s="250" t="str">
        <f aca="false">IF($W$18="X",G12,"")</f>
        <v/>
      </c>
      <c r="H25" s="250"/>
      <c r="I25" s="250"/>
      <c r="J25" s="250"/>
      <c r="K25" s="250"/>
      <c r="L25" s="250"/>
      <c r="M25" s="250"/>
      <c r="N25" s="48" t="s">
        <v>190</v>
      </c>
      <c r="O25" s="48"/>
      <c r="P25" s="244"/>
      <c r="Q25" s="258"/>
      <c r="R25" s="259" t="str">
        <f aca="false">IF($W$18="X",R12,"")</f>
        <v/>
      </c>
      <c r="S25" s="259"/>
      <c r="T25" s="259"/>
      <c r="U25" s="259"/>
      <c r="V25" s="259"/>
      <c r="W25" s="259"/>
      <c r="X25" s="259"/>
      <c r="Y25" s="259"/>
      <c r="Z25" s="259"/>
      <c r="AA25" s="259"/>
      <c r="AB25" s="259"/>
      <c r="AC25" s="259"/>
      <c r="AD25" s="259"/>
      <c r="AE25" s="259"/>
      <c r="AF25" s="259"/>
      <c r="AG25" s="259"/>
      <c r="AH25" s="259"/>
      <c r="AI25" s="259"/>
      <c r="AJ25" s="224"/>
      <c r="AK25" s="221"/>
      <c r="AP25" s="236"/>
      <c r="AT25" s="236"/>
      <c r="DH25" s="106"/>
      <c r="DI25" s="106"/>
      <c r="DJ25" s="106"/>
      <c r="DK25" s="106"/>
      <c r="DL25" s="106"/>
      <c r="DM25" s="106"/>
      <c r="DN25" s="106"/>
      <c r="DO25" s="106"/>
      <c r="DP25" s="106"/>
      <c r="DQ25" s="106"/>
      <c r="DR25" s="106"/>
      <c r="DS25" s="106"/>
      <c r="DT25" s="106"/>
      <c r="DU25" s="106"/>
      <c r="DV25" s="106"/>
      <c r="DW25" s="106"/>
      <c r="DX25" s="106"/>
      <c r="DY25" s="106"/>
      <c r="DZ25" s="106"/>
      <c r="EA25" s="106"/>
      <c r="EB25" s="106"/>
      <c r="EC25" s="106"/>
      <c r="ED25" s="106"/>
      <c r="EE25" s="106"/>
      <c r="EF25" s="106"/>
      <c r="EG25" s="106"/>
      <c r="EH25" s="106"/>
      <c r="EI25" s="106"/>
      <c r="EJ25" s="106"/>
      <c r="EK25" s="106"/>
      <c r="EL25" s="106"/>
      <c r="EM25" s="106"/>
      <c r="EN25" s="106"/>
      <c r="EO25" s="106"/>
      <c r="EP25" s="106"/>
      <c r="EQ25" s="106"/>
      <c r="ER25" s="106"/>
      <c r="ES25" s="106"/>
      <c r="ET25" s="106"/>
      <c r="EU25" s="106"/>
      <c r="EV25" s="106"/>
      <c r="EW25" s="106"/>
      <c r="EX25" s="106"/>
      <c r="EY25" s="106"/>
      <c r="EZ25" s="106"/>
      <c r="FA25" s="106"/>
      <c r="FB25" s="106"/>
      <c r="FC25" s="106"/>
      <c r="FD25" s="106"/>
      <c r="FE25" s="106"/>
      <c r="FF25" s="106"/>
      <c r="FG25" s="106"/>
      <c r="FH25" s="106"/>
      <c r="FI25" s="106"/>
    </row>
    <row r="26" s="212" customFormat="true" ht="15" hidden="false" customHeight="true" outlineLevel="0" collapsed="false">
      <c r="A26" s="106"/>
      <c r="B26" s="218"/>
      <c r="C26" s="195" t="s">
        <v>191</v>
      </c>
      <c r="D26" s="195"/>
      <c r="E26" s="195"/>
      <c r="F26" s="195"/>
      <c r="G26" s="195"/>
      <c r="H26" s="195"/>
      <c r="I26" s="195"/>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24"/>
      <c r="AK26" s="221"/>
      <c r="AP26" s="236"/>
      <c r="AT26" s="236"/>
      <c r="DH26" s="106"/>
      <c r="DI26" s="106"/>
      <c r="DJ26" s="106"/>
      <c r="DK26" s="106"/>
      <c r="DL26" s="106"/>
      <c r="DM26" s="106"/>
      <c r="DN26" s="106"/>
      <c r="DO26" s="106"/>
      <c r="DP26" s="106"/>
      <c r="DQ26" s="106"/>
      <c r="DR26" s="106"/>
      <c r="DS26" s="106"/>
      <c r="DT26" s="106"/>
      <c r="DU26" s="106"/>
      <c r="DV26" s="106"/>
      <c r="DW26" s="106"/>
      <c r="DX26" s="106"/>
      <c r="DY26" s="106"/>
      <c r="DZ26" s="106"/>
      <c r="EA26" s="106"/>
      <c r="EB26" s="106"/>
      <c r="EC26" s="106"/>
      <c r="ED26" s="106"/>
      <c r="EE26" s="106"/>
      <c r="EF26" s="106"/>
      <c r="EG26" s="106"/>
      <c r="EH26" s="106"/>
      <c r="EI26" s="106"/>
      <c r="EJ26" s="106"/>
      <c r="EK26" s="106"/>
      <c r="EL26" s="106"/>
      <c r="EM26" s="106"/>
      <c r="EN26" s="106"/>
      <c r="EO26" s="106"/>
      <c r="EP26" s="106"/>
      <c r="EQ26" s="106"/>
      <c r="ER26" s="106"/>
      <c r="ES26" s="106"/>
      <c r="ET26" s="106"/>
      <c r="EU26" s="106"/>
      <c r="EV26" s="106"/>
      <c r="EW26" s="106"/>
      <c r="EX26" s="106"/>
      <c r="EY26" s="106"/>
      <c r="EZ26" s="106"/>
      <c r="FA26" s="106"/>
      <c r="FB26" s="106"/>
      <c r="FC26" s="106"/>
      <c r="FD26" s="106"/>
      <c r="FE26" s="106"/>
      <c r="FF26" s="106"/>
      <c r="FG26" s="106"/>
      <c r="FH26" s="106"/>
      <c r="FI26" s="106"/>
    </row>
    <row r="27" s="212" customFormat="true" ht="15" hidden="false" customHeight="true" outlineLevel="0" collapsed="false">
      <c r="A27" s="106"/>
      <c r="B27" s="218"/>
      <c r="C27" s="48" t="s">
        <v>192</v>
      </c>
      <c r="D27" s="48"/>
      <c r="E27" s="48"/>
      <c r="F27" s="48"/>
      <c r="G27" s="48"/>
      <c r="H27" s="48"/>
      <c r="I27" s="260"/>
      <c r="J27" s="260"/>
      <c r="K27" s="260"/>
      <c r="L27" s="260"/>
      <c r="M27" s="260"/>
      <c r="N27" s="260"/>
      <c r="O27" s="260"/>
      <c r="P27" s="260"/>
      <c r="Q27" s="260"/>
      <c r="R27" s="260"/>
      <c r="S27" s="93"/>
      <c r="T27" s="93"/>
      <c r="U27" s="93"/>
      <c r="V27" s="93"/>
      <c r="W27" s="196"/>
      <c r="X27" s="234" t="s">
        <v>39</v>
      </c>
      <c r="Y27" s="234"/>
      <c r="Z27" s="196"/>
      <c r="AA27" s="234" t="s">
        <v>38</v>
      </c>
      <c r="AB27" s="93"/>
      <c r="AC27" s="260"/>
      <c r="AD27" s="260"/>
      <c r="AE27" s="260"/>
      <c r="AF27" s="260"/>
      <c r="AG27" s="260"/>
      <c r="AH27" s="260"/>
      <c r="AI27" s="260"/>
      <c r="AJ27" s="224"/>
      <c r="AK27" s="221"/>
      <c r="AP27" s="236"/>
      <c r="AT27" s="236"/>
      <c r="DH27" s="106"/>
      <c r="DI27" s="106"/>
      <c r="DJ27" s="106"/>
      <c r="DK27" s="106"/>
      <c r="DL27" s="106"/>
      <c r="DM27" s="106"/>
      <c r="DN27" s="106"/>
      <c r="DO27" s="106"/>
      <c r="DP27" s="106"/>
      <c r="DQ27" s="106"/>
      <c r="DR27" s="106"/>
      <c r="DS27" s="106"/>
      <c r="DT27" s="106"/>
      <c r="DU27" s="106"/>
      <c r="DV27" s="106"/>
      <c r="DW27" s="106"/>
      <c r="DX27" s="106"/>
      <c r="DY27" s="106"/>
      <c r="DZ27" s="106"/>
      <c r="EA27" s="106"/>
      <c r="EB27" s="106"/>
      <c r="EC27" s="106"/>
      <c r="ED27" s="106"/>
      <c r="EE27" s="106"/>
      <c r="EF27" s="106"/>
      <c r="EG27" s="106"/>
      <c r="EH27" s="106"/>
      <c r="EI27" s="106"/>
      <c r="EJ27" s="106"/>
      <c r="EK27" s="106"/>
      <c r="EL27" s="106"/>
      <c r="EM27" s="106"/>
      <c r="EN27" s="106"/>
      <c r="EO27" s="106"/>
      <c r="EP27" s="106"/>
      <c r="EQ27" s="106"/>
      <c r="ER27" s="106"/>
      <c r="ES27" s="106"/>
      <c r="ET27" s="106"/>
      <c r="EU27" s="106"/>
      <c r="EV27" s="106"/>
      <c r="EW27" s="106"/>
      <c r="EX27" s="106"/>
      <c r="EY27" s="106"/>
      <c r="EZ27" s="106"/>
      <c r="FA27" s="106"/>
      <c r="FB27" s="106"/>
      <c r="FC27" s="106"/>
      <c r="FD27" s="106"/>
      <c r="FE27" s="106"/>
      <c r="FF27" s="106"/>
      <c r="FG27" s="106"/>
      <c r="FH27" s="106"/>
      <c r="FI27" s="106"/>
    </row>
    <row r="28" s="212" customFormat="true" ht="15" hidden="false" customHeight="true" outlineLevel="0" collapsed="false">
      <c r="A28" s="106"/>
      <c r="B28" s="218"/>
      <c r="C28" s="48" t="s">
        <v>193</v>
      </c>
      <c r="D28" s="48"/>
      <c r="E28" s="48"/>
      <c r="F28" s="48"/>
      <c r="G28" s="48"/>
      <c r="H28" s="48"/>
      <c r="I28" s="260"/>
      <c r="J28" s="260"/>
      <c r="K28" s="260"/>
      <c r="L28" s="260"/>
      <c r="M28" s="260"/>
      <c r="N28" s="260"/>
      <c r="O28" s="260"/>
      <c r="P28" s="260"/>
      <c r="Q28" s="260"/>
      <c r="R28" s="260"/>
      <c r="S28" s="93"/>
      <c r="T28" s="93"/>
      <c r="U28" s="93"/>
      <c r="V28" s="93"/>
      <c r="W28" s="196"/>
      <c r="X28" s="234" t="s">
        <v>39</v>
      </c>
      <c r="Y28" s="234"/>
      <c r="Z28" s="196"/>
      <c r="AA28" s="234" t="s">
        <v>38</v>
      </c>
      <c r="AB28" s="260"/>
      <c r="AC28" s="260"/>
      <c r="AD28" s="260"/>
      <c r="AE28" s="260"/>
      <c r="AF28" s="260"/>
      <c r="AG28" s="260"/>
      <c r="AH28" s="260"/>
      <c r="AI28" s="260"/>
      <c r="AJ28" s="224"/>
      <c r="AK28" s="221"/>
      <c r="AP28" s="236"/>
      <c r="AT28" s="236"/>
      <c r="DH28" s="106"/>
      <c r="DI28" s="106"/>
      <c r="DJ28" s="106"/>
      <c r="DK28" s="106"/>
      <c r="DL28" s="106"/>
      <c r="DM28" s="106"/>
      <c r="DN28" s="106"/>
      <c r="DO28" s="106"/>
      <c r="DP28" s="106"/>
      <c r="DQ28" s="106"/>
      <c r="DR28" s="106"/>
      <c r="DS28" s="106"/>
      <c r="DT28" s="106"/>
      <c r="DU28" s="106"/>
      <c r="DV28" s="106"/>
      <c r="DW28" s="106"/>
      <c r="DX28" s="106"/>
      <c r="DY28" s="106"/>
      <c r="DZ28" s="106"/>
      <c r="EA28" s="106"/>
      <c r="EB28" s="106"/>
      <c r="EC28" s="106"/>
      <c r="ED28" s="106"/>
      <c r="EE28" s="106"/>
      <c r="EF28" s="106"/>
      <c r="EG28" s="106"/>
      <c r="EH28" s="106"/>
      <c r="EI28" s="106"/>
      <c r="EJ28" s="106"/>
      <c r="EK28" s="106"/>
      <c r="EL28" s="106"/>
      <c r="EM28" s="106"/>
      <c r="EN28" s="106"/>
      <c r="EO28" s="106"/>
      <c r="EP28" s="106"/>
      <c r="EQ28" s="106"/>
      <c r="ER28" s="106"/>
      <c r="ES28" s="106"/>
      <c r="ET28" s="106"/>
      <c r="EU28" s="106"/>
      <c r="EV28" s="106"/>
      <c r="EW28" s="106"/>
      <c r="EX28" s="106"/>
      <c r="EY28" s="106"/>
      <c r="EZ28" s="106"/>
      <c r="FA28" s="106"/>
      <c r="FB28" s="106"/>
      <c r="FC28" s="106"/>
      <c r="FD28" s="106"/>
      <c r="FE28" s="106"/>
      <c r="FF28" s="106"/>
      <c r="FG28" s="106"/>
      <c r="FH28" s="106"/>
      <c r="FI28" s="106"/>
    </row>
    <row r="29" s="212" customFormat="true" ht="15" hidden="false" customHeight="true" outlineLevel="0" collapsed="false">
      <c r="A29" s="106"/>
      <c r="B29" s="218"/>
      <c r="C29" s="48" t="s">
        <v>194</v>
      </c>
      <c r="D29" s="48"/>
      <c r="E29" s="48"/>
      <c r="F29" s="48"/>
      <c r="G29" s="48"/>
      <c r="H29" s="48"/>
      <c r="I29" s="260"/>
      <c r="J29" s="260"/>
      <c r="K29" s="260"/>
      <c r="L29" s="260"/>
      <c r="M29" s="260"/>
      <c r="N29" s="260"/>
      <c r="O29" s="260"/>
      <c r="P29" s="260"/>
      <c r="Q29" s="260"/>
      <c r="R29" s="260"/>
      <c r="S29" s="260"/>
      <c r="T29" s="260"/>
      <c r="U29" s="260"/>
      <c r="V29" s="93"/>
      <c r="W29" s="196"/>
      <c r="X29" s="234" t="s">
        <v>39</v>
      </c>
      <c r="Y29" s="234"/>
      <c r="Z29" s="196"/>
      <c r="AA29" s="234" t="s">
        <v>38</v>
      </c>
      <c r="AB29" s="260"/>
      <c r="AC29" s="260"/>
      <c r="AD29" s="260"/>
      <c r="AE29" s="260"/>
      <c r="AF29" s="260"/>
      <c r="AG29" s="260"/>
      <c r="AH29" s="260"/>
      <c r="AI29" s="260"/>
      <c r="AJ29" s="224"/>
      <c r="AK29" s="221"/>
      <c r="AP29" s="236"/>
      <c r="AT29" s="236"/>
      <c r="DH29" s="106"/>
      <c r="DI29" s="106"/>
      <c r="DJ29" s="106"/>
      <c r="DK29" s="106"/>
      <c r="DL29" s="106"/>
      <c r="DM29" s="106"/>
      <c r="DN29" s="106"/>
      <c r="DO29" s="106"/>
      <c r="DP29" s="106"/>
      <c r="DQ29" s="106"/>
      <c r="DR29" s="106"/>
      <c r="DS29" s="106"/>
      <c r="DT29" s="106"/>
      <c r="DU29" s="106"/>
      <c r="DV29" s="106"/>
      <c r="DW29" s="106"/>
      <c r="DX29" s="106"/>
      <c r="DY29" s="106"/>
      <c r="DZ29" s="106"/>
      <c r="EA29" s="106"/>
      <c r="EB29" s="106"/>
      <c r="EC29" s="106"/>
      <c r="ED29" s="106"/>
      <c r="EE29" s="106"/>
      <c r="EF29" s="106"/>
      <c r="EG29" s="106"/>
      <c r="EH29" s="106"/>
      <c r="EI29" s="106"/>
      <c r="EJ29" s="106"/>
      <c r="EK29" s="106"/>
      <c r="EL29" s="106"/>
      <c r="EM29" s="106"/>
      <c r="EN29" s="106"/>
      <c r="EO29" s="106"/>
      <c r="EP29" s="106"/>
      <c r="EQ29" s="106"/>
      <c r="ER29" s="106"/>
      <c r="ES29" s="106"/>
      <c r="ET29" s="106"/>
      <c r="EU29" s="106"/>
      <c r="EV29" s="106"/>
      <c r="EW29" s="106"/>
      <c r="EX29" s="106"/>
      <c r="EY29" s="106"/>
      <c r="EZ29" s="106"/>
      <c r="FA29" s="106"/>
      <c r="FB29" s="106"/>
      <c r="FC29" s="106"/>
      <c r="FD29" s="106"/>
      <c r="FE29" s="106"/>
      <c r="FF29" s="106"/>
      <c r="FG29" s="106"/>
      <c r="FH29" s="106"/>
      <c r="FI29" s="106"/>
    </row>
    <row r="30" s="212" customFormat="true" ht="15" hidden="false" customHeight="true" outlineLevel="0" collapsed="false">
      <c r="A30" s="106"/>
      <c r="B30" s="218"/>
      <c r="C30" s="48" t="s">
        <v>195</v>
      </c>
      <c r="D30" s="48"/>
      <c r="E30" s="48"/>
      <c r="F30" s="48"/>
      <c r="G30" s="48"/>
      <c r="H30" s="48"/>
      <c r="I30" s="260"/>
      <c r="J30" s="260"/>
      <c r="K30" s="260"/>
      <c r="L30" s="260"/>
      <c r="M30" s="260"/>
      <c r="N30" s="260"/>
      <c r="O30" s="260"/>
      <c r="P30" s="260"/>
      <c r="Q30" s="260"/>
      <c r="R30" s="260"/>
      <c r="S30" s="260"/>
      <c r="T30" s="260"/>
      <c r="U30" s="260"/>
      <c r="V30" s="93"/>
      <c r="W30" s="196"/>
      <c r="X30" s="234" t="s">
        <v>39</v>
      </c>
      <c r="Y30" s="234"/>
      <c r="Z30" s="196"/>
      <c r="AA30" s="234" t="s">
        <v>38</v>
      </c>
      <c r="AB30" s="260"/>
      <c r="AC30" s="260"/>
      <c r="AD30" s="260"/>
      <c r="AE30" s="260"/>
      <c r="AF30" s="260"/>
      <c r="AG30" s="260"/>
      <c r="AH30" s="260"/>
      <c r="AI30" s="260"/>
      <c r="AJ30" s="224"/>
      <c r="AK30" s="221"/>
      <c r="AP30" s="236"/>
      <c r="AT30" s="236"/>
      <c r="DH30" s="106"/>
      <c r="DI30" s="106"/>
      <c r="DJ30" s="106"/>
      <c r="DK30" s="106"/>
      <c r="DL30" s="106"/>
      <c r="DM30" s="106"/>
      <c r="DN30" s="106"/>
      <c r="DO30" s="106"/>
      <c r="DP30" s="106"/>
      <c r="DQ30" s="106"/>
      <c r="DR30" s="106"/>
      <c r="DS30" s="106"/>
      <c r="DT30" s="106"/>
      <c r="DU30" s="106"/>
      <c r="DV30" s="106"/>
      <c r="DW30" s="106"/>
      <c r="DX30" s="106"/>
      <c r="DY30" s="106"/>
      <c r="DZ30" s="106"/>
      <c r="EA30" s="106"/>
      <c r="EB30" s="106"/>
      <c r="EC30" s="106"/>
      <c r="ED30" s="106"/>
      <c r="EE30" s="106"/>
      <c r="EF30" s="106"/>
      <c r="EG30" s="106"/>
      <c r="EH30" s="106"/>
      <c r="EI30" s="106"/>
      <c r="EJ30" s="106"/>
      <c r="EK30" s="106"/>
      <c r="EL30" s="106"/>
      <c r="EM30" s="106"/>
      <c r="EN30" s="106"/>
      <c r="EO30" s="106"/>
      <c r="EP30" s="106"/>
      <c r="EQ30" s="106"/>
      <c r="ER30" s="106"/>
      <c r="ES30" s="106"/>
      <c r="ET30" s="106"/>
      <c r="EU30" s="106"/>
      <c r="EV30" s="106"/>
      <c r="EW30" s="106"/>
      <c r="EX30" s="106"/>
      <c r="EY30" s="106"/>
      <c r="EZ30" s="106"/>
      <c r="FA30" s="106"/>
      <c r="FB30" s="106"/>
      <c r="FC30" s="106"/>
      <c r="FD30" s="106"/>
      <c r="FE30" s="106"/>
      <c r="FF30" s="106"/>
      <c r="FG30" s="106"/>
      <c r="FH30" s="106"/>
      <c r="FI30" s="106"/>
    </row>
    <row r="31" s="212" customFormat="true" ht="15" hidden="false" customHeight="true" outlineLevel="0" collapsed="false">
      <c r="A31" s="106"/>
      <c r="B31" s="218"/>
      <c r="C31" s="219" t="s">
        <v>196</v>
      </c>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20"/>
      <c r="AK31" s="221"/>
      <c r="DH31" s="106"/>
      <c r="DI31" s="106"/>
      <c r="DJ31" s="106"/>
      <c r="DK31" s="106"/>
      <c r="DL31" s="106"/>
      <c r="DM31" s="106"/>
      <c r="DN31" s="106"/>
      <c r="DO31" s="106"/>
      <c r="DP31" s="106"/>
      <c r="DQ31" s="106"/>
      <c r="DR31" s="106"/>
      <c r="DS31" s="106"/>
      <c r="DT31" s="106"/>
      <c r="DU31" s="106"/>
      <c r="DV31" s="106"/>
      <c r="DW31" s="106"/>
      <c r="DX31" s="106"/>
      <c r="DY31" s="106"/>
      <c r="DZ31" s="106"/>
      <c r="EA31" s="106"/>
      <c r="EB31" s="106"/>
      <c r="EC31" s="106"/>
      <c r="ED31" s="106"/>
      <c r="EE31" s="106"/>
      <c r="EF31" s="106"/>
      <c r="EG31" s="106"/>
      <c r="EH31" s="106"/>
      <c r="EI31" s="106"/>
      <c r="EJ31" s="106"/>
      <c r="EK31" s="106"/>
      <c r="EL31" s="106"/>
      <c r="EM31" s="106"/>
      <c r="EN31" s="106"/>
      <c r="EO31" s="106"/>
      <c r="EP31" s="106"/>
      <c r="EQ31" s="106"/>
      <c r="ER31" s="106"/>
      <c r="ES31" s="106"/>
      <c r="ET31" s="106"/>
      <c r="EU31" s="106"/>
      <c r="EV31" s="106"/>
      <c r="EW31" s="106"/>
      <c r="EX31" s="106"/>
      <c r="EY31" s="106"/>
      <c r="EZ31" s="106"/>
      <c r="FA31" s="106"/>
      <c r="FB31" s="106"/>
      <c r="FC31" s="106"/>
      <c r="FD31" s="106"/>
      <c r="FE31" s="106"/>
      <c r="FF31" s="106"/>
      <c r="FG31" s="106"/>
      <c r="FH31" s="106"/>
      <c r="FI31" s="106"/>
    </row>
    <row r="32" s="212" customFormat="true" ht="15" hidden="false" customHeight="true" outlineLevel="0" collapsed="false">
      <c r="A32" s="106"/>
      <c r="B32" s="218"/>
      <c r="C32" s="48" t="s">
        <v>197</v>
      </c>
      <c r="D32" s="48"/>
      <c r="E32" s="48"/>
      <c r="F32" s="48"/>
      <c r="G32" s="241"/>
      <c r="H32" s="93"/>
      <c r="I32" s="196"/>
      <c r="J32" s="234" t="s">
        <v>198</v>
      </c>
      <c r="K32" s="261"/>
      <c r="L32" s="234"/>
      <c r="M32" s="234"/>
      <c r="N32" s="93"/>
      <c r="O32" s="262" t="s">
        <v>199</v>
      </c>
      <c r="P32" s="93"/>
      <c r="Q32" s="196"/>
      <c r="R32" s="234" t="s">
        <v>200</v>
      </c>
      <c r="S32" s="234"/>
      <c r="T32" s="234"/>
      <c r="U32" s="93"/>
      <c r="V32" s="93"/>
      <c r="W32" s="93"/>
      <c r="X32" s="196"/>
      <c r="Y32" s="234" t="s">
        <v>201</v>
      </c>
      <c r="Z32" s="238"/>
      <c r="AA32" s="263"/>
      <c r="AB32" s="263"/>
      <c r="AC32" s="263"/>
      <c r="AD32" s="263"/>
      <c r="AE32" s="263"/>
      <c r="AF32" s="263"/>
      <c r="AG32" s="263"/>
      <c r="AH32" s="263"/>
      <c r="AI32" s="263"/>
      <c r="AJ32" s="264"/>
      <c r="AK32" s="221"/>
      <c r="AP32" s="236"/>
      <c r="AT32" s="236"/>
      <c r="DH32" s="106"/>
      <c r="DI32" s="106"/>
      <c r="DJ32" s="106"/>
      <c r="DK32" s="106"/>
      <c r="DL32" s="106"/>
      <c r="DM32" s="106"/>
      <c r="DN32" s="106"/>
      <c r="DO32" s="106"/>
      <c r="DP32" s="106"/>
      <c r="DQ32" s="106"/>
      <c r="DR32" s="106"/>
      <c r="DS32" s="106"/>
      <c r="DT32" s="106"/>
      <c r="DU32" s="106"/>
      <c r="DV32" s="106"/>
      <c r="DW32" s="106"/>
      <c r="DX32" s="106"/>
      <c r="DY32" s="106"/>
      <c r="DZ32" s="106"/>
      <c r="EA32" s="106"/>
      <c r="EB32" s="106"/>
      <c r="EC32" s="106"/>
      <c r="ED32" s="106"/>
      <c r="EE32" s="106"/>
      <c r="EF32" s="106"/>
      <c r="EG32" s="106"/>
      <c r="EH32" s="106"/>
      <c r="EI32" s="106"/>
      <c r="EJ32" s="106"/>
      <c r="EK32" s="106"/>
      <c r="EL32" s="106"/>
      <c r="EM32" s="106"/>
      <c r="EN32" s="106"/>
      <c r="EO32" s="106"/>
      <c r="EP32" s="106"/>
      <c r="EQ32" s="106"/>
      <c r="ER32" s="106"/>
      <c r="ES32" s="106"/>
      <c r="ET32" s="106"/>
      <c r="EU32" s="106"/>
      <c r="EV32" s="106"/>
      <c r="EW32" s="106"/>
      <c r="EX32" s="106"/>
      <c r="EY32" s="106"/>
      <c r="EZ32" s="106"/>
      <c r="FA32" s="106"/>
      <c r="FB32" s="106"/>
      <c r="FC32" s="106"/>
      <c r="FD32" s="106"/>
      <c r="FE32" s="106"/>
      <c r="FF32" s="106"/>
      <c r="FG32" s="106"/>
      <c r="FH32" s="106"/>
      <c r="FI32" s="106"/>
    </row>
    <row r="33" s="212" customFormat="true" ht="15" hidden="false" customHeight="true" outlineLevel="0" collapsed="false">
      <c r="A33" s="106"/>
      <c r="B33" s="218"/>
      <c r="C33" s="48" t="s">
        <v>202</v>
      </c>
      <c r="D33" s="48"/>
      <c r="E33" s="48"/>
      <c r="F33" s="48"/>
      <c r="G33" s="239"/>
      <c r="H33" s="239"/>
      <c r="I33" s="239"/>
      <c r="J33" s="239"/>
      <c r="K33" s="239"/>
      <c r="L33" s="239"/>
      <c r="M33" s="239"/>
      <c r="N33" s="239"/>
      <c r="O33" s="239"/>
      <c r="P33" s="239"/>
      <c r="Q33" s="239"/>
      <c r="R33" s="239"/>
      <c r="S33" s="239"/>
      <c r="T33" s="239"/>
      <c r="U33" s="239"/>
      <c r="V33" s="239"/>
      <c r="W33" s="239"/>
      <c r="X33" s="239"/>
      <c r="Y33" s="239"/>
      <c r="Z33" s="239"/>
      <c r="AA33" s="239"/>
      <c r="AB33" s="239"/>
      <c r="AC33" s="234" t="s">
        <v>203</v>
      </c>
      <c r="AD33" s="239"/>
      <c r="AE33" s="239"/>
      <c r="AF33" s="239"/>
      <c r="AG33" s="239"/>
      <c r="AH33" s="239"/>
      <c r="AI33" s="239"/>
      <c r="AJ33" s="224"/>
      <c r="AK33" s="221"/>
      <c r="AP33" s="236"/>
      <c r="AT33" s="236"/>
      <c r="DH33" s="106"/>
      <c r="DI33" s="106"/>
      <c r="DJ33" s="106"/>
      <c r="DK33" s="106"/>
      <c r="DL33" s="106"/>
      <c r="DM33" s="106"/>
      <c r="DN33" s="106"/>
      <c r="DO33" s="106"/>
      <c r="DP33" s="106"/>
      <c r="DQ33" s="106"/>
      <c r="DR33" s="106"/>
      <c r="DS33" s="106"/>
      <c r="DT33" s="106"/>
      <c r="DU33" s="106"/>
      <c r="DV33" s="106"/>
      <c r="DW33" s="106"/>
      <c r="DX33" s="106"/>
      <c r="DY33" s="106"/>
      <c r="DZ33" s="106"/>
      <c r="EA33" s="106"/>
      <c r="EB33" s="106"/>
      <c r="EC33" s="106"/>
      <c r="ED33" s="106"/>
      <c r="EE33" s="106"/>
      <c r="EF33" s="106"/>
      <c r="EG33" s="106"/>
      <c r="EH33" s="106"/>
      <c r="EI33" s="106"/>
      <c r="EJ33" s="106"/>
      <c r="EK33" s="106"/>
      <c r="EL33" s="106"/>
      <c r="EM33" s="106"/>
      <c r="EN33" s="106"/>
      <c r="EO33" s="106"/>
      <c r="EP33" s="106"/>
      <c r="EQ33" s="106"/>
      <c r="ER33" s="106"/>
      <c r="ES33" s="106"/>
      <c r="ET33" s="106"/>
      <c r="EU33" s="106"/>
      <c r="EV33" s="106"/>
      <c r="EW33" s="106"/>
      <c r="EX33" s="106"/>
      <c r="EY33" s="106"/>
      <c r="EZ33" s="106"/>
      <c r="FA33" s="106"/>
      <c r="FB33" s="106"/>
      <c r="FC33" s="106"/>
      <c r="FD33" s="106"/>
      <c r="FE33" s="106"/>
      <c r="FF33" s="106"/>
      <c r="FG33" s="106"/>
      <c r="FH33" s="106"/>
      <c r="FI33" s="106"/>
    </row>
    <row r="34" s="212" customFormat="true" ht="15" hidden="false" customHeight="true" outlineLevel="0" collapsed="false">
      <c r="A34" s="106"/>
      <c r="B34" s="218"/>
      <c r="C34" s="48" t="s">
        <v>204</v>
      </c>
      <c r="D34" s="48"/>
      <c r="E34" s="48"/>
      <c r="F34" s="48"/>
      <c r="G34" s="265"/>
      <c r="H34" s="265"/>
      <c r="I34" s="265"/>
      <c r="J34" s="265"/>
      <c r="K34" s="265"/>
      <c r="L34" s="265"/>
      <c r="M34" s="265"/>
      <c r="N34" s="265"/>
      <c r="O34" s="265"/>
      <c r="P34" s="265"/>
      <c r="Q34" s="265"/>
      <c r="R34" s="265"/>
      <c r="S34" s="265"/>
      <c r="T34" s="48"/>
      <c r="U34" s="234"/>
      <c r="V34" s="238" t="s">
        <v>205</v>
      </c>
      <c r="W34" s="239"/>
      <c r="X34" s="239"/>
      <c r="Y34" s="239"/>
      <c r="Z34" s="239"/>
      <c r="AA34" s="239"/>
      <c r="AB34" s="239"/>
      <c r="AC34" s="239"/>
      <c r="AD34" s="239"/>
      <c r="AE34" s="239"/>
      <c r="AF34" s="239"/>
      <c r="AG34" s="239"/>
      <c r="AH34" s="239"/>
      <c r="AI34" s="239"/>
      <c r="AJ34" s="224"/>
      <c r="AK34" s="221"/>
      <c r="AP34" s="236"/>
      <c r="AT34" s="236"/>
      <c r="DH34" s="106"/>
      <c r="DI34" s="106"/>
      <c r="DJ34" s="106"/>
      <c r="DK34" s="106"/>
      <c r="DL34" s="106"/>
      <c r="DM34" s="106"/>
      <c r="DN34" s="106"/>
      <c r="DO34" s="106"/>
      <c r="DP34" s="106"/>
      <c r="DQ34" s="106"/>
      <c r="DR34" s="106"/>
      <c r="DS34" s="106"/>
      <c r="DT34" s="106"/>
      <c r="DU34" s="106"/>
      <c r="DV34" s="106"/>
      <c r="DW34" s="106"/>
      <c r="DX34" s="106"/>
      <c r="DY34" s="106"/>
      <c r="DZ34" s="106"/>
      <c r="EA34" s="106"/>
      <c r="EB34" s="106"/>
      <c r="EC34" s="106"/>
      <c r="ED34" s="106"/>
      <c r="EE34" s="106"/>
      <c r="EF34" s="106"/>
      <c r="EG34" s="106"/>
      <c r="EH34" s="106"/>
      <c r="EI34" s="106"/>
      <c r="EJ34" s="106"/>
      <c r="EK34" s="106"/>
      <c r="EL34" s="106"/>
      <c r="EM34" s="106"/>
      <c r="EN34" s="106"/>
      <c r="EO34" s="106"/>
      <c r="EP34" s="106"/>
      <c r="EQ34" s="106"/>
      <c r="ER34" s="106"/>
      <c r="ES34" s="106"/>
      <c r="ET34" s="106"/>
      <c r="EU34" s="106"/>
      <c r="EV34" s="106"/>
      <c r="EW34" s="106"/>
      <c r="EX34" s="106"/>
      <c r="EY34" s="106"/>
      <c r="EZ34" s="106"/>
      <c r="FA34" s="106"/>
      <c r="FB34" s="106"/>
      <c r="FC34" s="106"/>
      <c r="FD34" s="106"/>
      <c r="FE34" s="106"/>
      <c r="FF34" s="106"/>
      <c r="FG34" s="106"/>
      <c r="FH34" s="106"/>
      <c r="FI34" s="106"/>
    </row>
    <row r="35" s="212" customFormat="true" ht="15" hidden="false" customHeight="true" outlineLevel="0" collapsed="false">
      <c r="A35" s="106"/>
      <c r="B35" s="218"/>
      <c r="C35" s="48" t="s">
        <v>206</v>
      </c>
      <c r="D35" s="48"/>
      <c r="E35" s="48"/>
      <c r="F35" s="48"/>
      <c r="G35" s="239"/>
      <c r="H35" s="239"/>
      <c r="I35" s="239"/>
      <c r="J35" s="239"/>
      <c r="K35" s="240"/>
      <c r="L35" s="241" t="s">
        <v>207</v>
      </c>
      <c r="M35" s="266"/>
      <c r="N35" s="266"/>
      <c r="O35" s="266"/>
      <c r="P35" s="266"/>
      <c r="Q35" s="266"/>
      <c r="R35" s="243"/>
      <c r="S35" s="48"/>
      <c r="T35" s="48"/>
      <c r="U35" s="238" t="s">
        <v>208</v>
      </c>
      <c r="V35" s="239"/>
      <c r="W35" s="239"/>
      <c r="X35" s="239"/>
      <c r="Y35" s="239"/>
      <c r="Z35" s="239"/>
      <c r="AA35" s="239"/>
      <c r="AB35" s="239"/>
      <c r="AC35" s="239"/>
      <c r="AD35" s="234" t="s">
        <v>209</v>
      </c>
      <c r="AE35" s="233"/>
      <c r="AF35" s="233"/>
      <c r="AG35" s="233"/>
      <c r="AH35" s="233"/>
      <c r="AI35" s="233"/>
      <c r="AJ35" s="231"/>
      <c r="AK35" s="221"/>
      <c r="AP35" s="236"/>
      <c r="AT35" s="236"/>
      <c r="DH35" s="106"/>
      <c r="DI35" s="106"/>
      <c r="DJ35" s="106"/>
      <c r="DK35" s="106"/>
      <c r="DL35" s="106"/>
      <c r="DM35" s="106"/>
      <c r="DN35" s="106"/>
      <c r="DO35" s="106"/>
      <c r="DP35" s="106"/>
      <c r="DQ35" s="106"/>
      <c r="DR35" s="106"/>
      <c r="DS35" s="106"/>
      <c r="DT35" s="106"/>
      <c r="DU35" s="106"/>
      <c r="DV35" s="106"/>
      <c r="DW35" s="106"/>
      <c r="DX35" s="106"/>
      <c r="DY35" s="106"/>
      <c r="DZ35" s="106"/>
      <c r="EA35" s="106"/>
      <c r="EB35" s="106"/>
      <c r="EC35" s="106"/>
      <c r="ED35" s="106"/>
      <c r="EE35" s="106"/>
      <c r="EF35" s="106"/>
      <c r="EG35" s="106"/>
      <c r="EH35" s="106"/>
      <c r="EI35" s="106"/>
      <c r="EJ35" s="106"/>
      <c r="EK35" s="106"/>
      <c r="EL35" s="106"/>
      <c r="EM35" s="106"/>
      <c r="EN35" s="106"/>
      <c r="EO35" s="106"/>
      <c r="EP35" s="106"/>
      <c r="EQ35" s="106"/>
      <c r="ER35" s="106"/>
      <c r="ES35" s="106"/>
      <c r="ET35" s="106"/>
      <c r="EU35" s="106"/>
      <c r="EV35" s="106"/>
      <c r="EW35" s="106"/>
      <c r="EX35" s="106"/>
      <c r="EY35" s="106"/>
      <c r="EZ35" s="106"/>
      <c r="FA35" s="106"/>
      <c r="FB35" s="106"/>
      <c r="FC35" s="106"/>
      <c r="FD35" s="106"/>
      <c r="FE35" s="106"/>
      <c r="FF35" s="106"/>
      <c r="FG35" s="106"/>
      <c r="FH35" s="106"/>
      <c r="FI35" s="106"/>
    </row>
    <row r="36" s="268" customFormat="true" ht="15" hidden="false" customHeight="true" outlineLevel="0" collapsed="false">
      <c r="A36" s="106"/>
      <c r="B36" s="218"/>
      <c r="C36" s="195" t="s">
        <v>210</v>
      </c>
      <c r="D36" s="195"/>
      <c r="E36" s="195"/>
      <c r="F36" s="195"/>
      <c r="G36" s="239"/>
      <c r="H36" s="239"/>
      <c r="I36" s="239"/>
      <c r="J36" s="239"/>
      <c r="K36" s="239"/>
      <c r="L36" s="239"/>
      <c r="M36" s="239"/>
      <c r="N36" s="239"/>
      <c r="O36" s="267" t="s">
        <v>211</v>
      </c>
      <c r="P36" s="267"/>
      <c r="Q36" s="267"/>
      <c r="R36" s="246"/>
      <c r="S36" s="246"/>
      <c r="T36" s="246"/>
      <c r="U36" s="246"/>
      <c r="V36" s="246"/>
      <c r="W36" s="246"/>
      <c r="X36" s="246"/>
      <c r="Y36" s="246"/>
      <c r="Z36" s="246"/>
      <c r="AA36" s="246"/>
      <c r="AB36" s="246"/>
      <c r="AC36" s="246"/>
      <c r="AD36" s="246"/>
      <c r="AE36" s="246"/>
      <c r="AF36" s="246"/>
      <c r="AG36" s="246"/>
      <c r="AH36" s="246"/>
      <c r="AI36" s="246"/>
      <c r="AJ36" s="224"/>
      <c r="AK36" s="221"/>
      <c r="AL36" s="212"/>
      <c r="AM36" s="212"/>
      <c r="AN36" s="212"/>
      <c r="AO36" s="212"/>
      <c r="AP36" s="236"/>
      <c r="AQ36" s="212"/>
      <c r="AR36" s="212"/>
      <c r="AS36" s="212"/>
      <c r="AT36" s="236"/>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2"/>
      <c r="BR36" s="212"/>
      <c r="BS36" s="212"/>
      <c r="BT36" s="212"/>
      <c r="BU36" s="212"/>
      <c r="BV36" s="212"/>
      <c r="BW36" s="212"/>
      <c r="BX36" s="212"/>
      <c r="BY36" s="212"/>
      <c r="BZ36" s="212"/>
      <c r="CA36" s="212"/>
      <c r="CB36" s="212"/>
      <c r="CC36" s="212"/>
      <c r="CD36" s="212"/>
      <c r="CE36" s="212"/>
      <c r="CF36" s="212"/>
      <c r="CG36" s="212"/>
      <c r="CH36" s="212"/>
      <c r="CI36" s="212"/>
      <c r="CJ36" s="212"/>
      <c r="CK36" s="212"/>
      <c r="CL36" s="212"/>
      <c r="CM36" s="212"/>
      <c r="CN36" s="212"/>
      <c r="CO36" s="212"/>
      <c r="CP36" s="212"/>
      <c r="CQ36" s="212"/>
      <c r="CR36" s="212"/>
      <c r="CS36" s="212"/>
      <c r="CT36" s="212"/>
      <c r="CU36" s="212"/>
      <c r="CV36" s="212"/>
      <c r="CW36" s="212"/>
      <c r="CX36" s="212"/>
      <c r="CY36" s="212"/>
      <c r="CZ36" s="212"/>
      <c r="DA36" s="212"/>
      <c r="DB36" s="212"/>
      <c r="DC36" s="212"/>
      <c r="DD36" s="212"/>
      <c r="DE36" s="212"/>
      <c r="DF36" s="212"/>
      <c r="DG36" s="212"/>
      <c r="DH36" s="106"/>
      <c r="DI36" s="106"/>
      <c r="DJ36" s="106"/>
      <c r="DK36" s="106"/>
      <c r="DL36" s="106"/>
      <c r="DM36" s="106"/>
      <c r="DN36" s="106"/>
      <c r="DO36" s="106"/>
      <c r="DP36" s="106"/>
      <c r="DQ36" s="106"/>
      <c r="DR36" s="106"/>
      <c r="DS36" s="106"/>
      <c r="DT36" s="106"/>
      <c r="DU36" s="106"/>
      <c r="DV36" s="106"/>
      <c r="DW36" s="106"/>
      <c r="DX36" s="106"/>
      <c r="DY36" s="106"/>
      <c r="DZ36" s="106"/>
      <c r="EA36" s="106"/>
      <c r="EB36" s="106"/>
      <c r="EC36" s="106"/>
      <c r="ED36" s="106"/>
      <c r="EE36" s="106"/>
      <c r="EF36" s="106"/>
      <c r="EG36" s="106"/>
      <c r="EH36" s="106"/>
      <c r="EI36" s="106"/>
      <c r="EJ36" s="106"/>
      <c r="EK36" s="106"/>
      <c r="EL36" s="106"/>
      <c r="EM36" s="106"/>
      <c r="EN36" s="106"/>
      <c r="EO36" s="106"/>
      <c r="EP36" s="106"/>
      <c r="EQ36" s="106"/>
      <c r="ER36" s="106"/>
      <c r="ES36" s="106"/>
      <c r="ET36" s="106"/>
      <c r="EU36" s="106"/>
      <c r="EV36" s="106"/>
      <c r="EW36" s="106"/>
      <c r="EX36" s="106"/>
      <c r="EY36" s="106"/>
      <c r="EZ36" s="106"/>
      <c r="FA36" s="106"/>
      <c r="FB36" s="106"/>
      <c r="FC36" s="106"/>
      <c r="FD36" s="106"/>
      <c r="FE36" s="106"/>
      <c r="FF36" s="106"/>
      <c r="FG36" s="106"/>
      <c r="FH36" s="106"/>
      <c r="FI36" s="106"/>
    </row>
    <row r="37" s="268" customFormat="true" ht="15" hidden="false" customHeight="true" outlineLevel="0" collapsed="false">
      <c r="A37" s="106"/>
      <c r="B37" s="218"/>
      <c r="C37" s="219" t="s">
        <v>212</v>
      </c>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20"/>
      <c r="AK37" s="221"/>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12"/>
      <c r="CB37" s="212"/>
      <c r="CC37" s="212"/>
      <c r="CD37" s="212"/>
      <c r="CE37" s="212"/>
      <c r="CF37" s="212"/>
      <c r="CG37" s="212"/>
      <c r="CH37" s="212"/>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106"/>
      <c r="DI37" s="106"/>
      <c r="DJ37" s="106"/>
      <c r="DK37" s="106"/>
      <c r="DL37" s="106"/>
      <c r="DM37" s="106"/>
      <c r="DN37" s="106"/>
      <c r="DO37" s="106"/>
      <c r="DP37" s="106"/>
      <c r="DQ37" s="106"/>
      <c r="DR37" s="106"/>
      <c r="DS37" s="106"/>
      <c r="DT37" s="106"/>
      <c r="DU37" s="106"/>
      <c r="DV37" s="106"/>
      <c r="DW37" s="106"/>
      <c r="DX37" s="106"/>
      <c r="DY37" s="106"/>
      <c r="DZ37" s="106"/>
      <c r="EA37" s="106"/>
      <c r="EB37" s="106"/>
      <c r="EC37" s="106"/>
      <c r="ED37" s="106"/>
      <c r="EE37" s="106"/>
      <c r="EF37" s="106"/>
      <c r="EG37" s="106"/>
      <c r="EH37" s="106"/>
      <c r="EI37" s="106"/>
      <c r="EJ37" s="106"/>
      <c r="EK37" s="106"/>
      <c r="EL37" s="106"/>
      <c r="EM37" s="106"/>
      <c r="EN37" s="106"/>
      <c r="EO37" s="106"/>
      <c r="EP37" s="106"/>
      <c r="EQ37" s="106"/>
      <c r="ER37" s="106"/>
      <c r="ES37" s="106"/>
      <c r="ET37" s="106"/>
      <c r="EU37" s="106"/>
      <c r="EV37" s="106"/>
      <c r="EW37" s="106"/>
      <c r="EX37" s="106"/>
      <c r="EY37" s="106"/>
      <c r="EZ37" s="106"/>
      <c r="FA37" s="106"/>
      <c r="FB37" s="106"/>
      <c r="FC37" s="106"/>
      <c r="FD37" s="106"/>
      <c r="FE37" s="106"/>
      <c r="FF37" s="106"/>
      <c r="FG37" s="106"/>
      <c r="FH37" s="106"/>
      <c r="FI37" s="106"/>
    </row>
    <row r="38" s="268" customFormat="true" ht="15" hidden="false" customHeight="true" outlineLevel="0" collapsed="false">
      <c r="A38" s="212"/>
      <c r="B38" s="269"/>
      <c r="C38" s="270" t="s">
        <v>213</v>
      </c>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1"/>
      <c r="AK38" s="212"/>
      <c r="AL38" s="212"/>
      <c r="AM38" s="212"/>
      <c r="AN38" s="212"/>
      <c r="AO38" s="212"/>
      <c r="AP38" s="236"/>
      <c r="AQ38" s="212"/>
      <c r="AR38" s="212"/>
      <c r="AS38" s="212"/>
      <c r="AT38" s="236"/>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7"/>
      <c r="BR38" s="217"/>
      <c r="BS38" s="217"/>
      <c r="BT38" s="212"/>
      <c r="BU38" s="212"/>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c r="CS38" s="212"/>
      <c r="CT38" s="212"/>
      <c r="CU38" s="212"/>
      <c r="CV38" s="212"/>
      <c r="CW38" s="212"/>
      <c r="CX38" s="212"/>
      <c r="CY38" s="212"/>
      <c r="CZ38" s="212"/>
      <c r="DA38" s="212"/>
      <c r="DB38" s="212"/>
      <c r="DC38" s="212"/>
      <c r="DD38" s="212"/>
      <c r="DE38" s="212"/>
      <c r="DF38" s="212"/>
      <c r="DG38" s="212"/>
      <c r="DH38" s="212"/>
      <c r="DI38" s="212"/>
      <c r="DJ38" s="212"/>
      <c r="DK38" s="212"/>
      <c r="DL38" s="212"/>
      <c r="DM38" s="212"/>
      <c r="DN38" s="212"/>
      <c r="DO38" s="212"/>
      <c r="DP38" s="212"/>
      <c r="DQ38" s="212"/>
      <c r="DR38" s="212"/>
      <c r="DS38" s="212"/>
      <c r="DT38" s="212"/>
      <c r="DU38" s="212"/>
      <c r="DV38" s="212"/>
      <c r="DW38" s="212"/>
      <c r="DX38" s="212"/>
      <c r="DY38" s="212"/>
      <c r="DZ38" s="212"/>
      <c r="EA38" s="212"/>
      <c r="EB38" s="212"/>
      <c r="EC38" s="212"/>
      <c r="ED38" s="212"/>
      <c r="EE38" s="212"/>
      <c r="EF38" s="212"/>
      <c r="EG38" s="212"/>
      <c r="EH38" s="212"/>
      <c r="EI38" s="212"/>
      <c r="EJ38" s="212"/>
      <c r="EK38" s="212"/>
      <c r="EL38" s="212"/>
      <c r="EM38" s="212"/>
      <c r="EN38" s="212"/>
      <c r="EO38" s="212"/>
      <c r="EP38" s="212"/>
      <c r="EQ38" s="212"/>
      <c r="ER38" s="212"/>
      <c r="ES38" s="212"/>
      <c r="ET38" s="212"/>
      <c r="EU38" s="212"/>
      <c r="EV38" s="212"/>
      <c r="EW38" s="212"/>
      <c r="EX38" s="212"/>
      <c r="EY38" s="212"/>
      <c r="EZ38" s="212"/>
      <c r="FA38" s="212"/>
      <c r="FB38" s="212"/>
      <c r="FC38" s="212"/>
      <c r="FD38" s="212"/>
      <c r="FE38" s="212"/>
      <c r="FF38" s="212"/>
      <c r="FG38" s="212"/>
      <c r="FH38" s="212"/>
      <c r="FI38" s="212"/>
    </row>
    <row r="39" s="268" customFormat="true" ht="15" hidden="false" customHeight="true" outlineLevel="0" collapsed="false">
      <c r="A39" s="212"/>
      <c r="B39" s="269"/>
      <c r="C39" s="199" t="s">
        <v>214</v>
      </c>
      <c r="D39" s="199"/>
      <c r="E39" s="199"/>
      <c r="F39" s="199"/>
      <c r="G39" s="199"/>
      <c r="H39" s="199"/>
      <c r="I39" s="199"/>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1"/>
      <c r="AK39" s="212"/>
      <c r="AL39" s="212"/>
      <c r="AM39" s="212"/>
      <c r="AN39" s="212"/>
      <c r="AO39" s="212"/>
      <c r="AP39" s="236"/>
      <c r="AQ39" s="212"/>
      <c r="AR39" s="212"/>
      <c r="AS39" s="212"/>
      <c r="AT39" s="236"/>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7"/>
      <c r="BR39" s="217"/>
      <c r="BS39" s="217"/>
      <c r="BT39" s="212"/>
      <c r="BU39" s="212"/>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c r="CS39" s="212"/>
      <c r="CT39" s="212"/>
      <c r="CU39" s="212"/>
      <c r="CV39" s="212"/>
      <c r="CW39" s="212"/>
      <c r="CX39" s="212"/>
      <c r="CY39" s="212"/>
      <c r="CZ39" s="212"/>
      <c r="DA39" s="212"/>
      <c r="DB39" s="212"/>
      <c r="DC39" s="212"/>
      <c r="DD39" s="212"/>
      <c r="DE39" s="212"/>
      <c r="DF39" s="212"/>
      <c r="DG39" s="212"/>
      <c r="DH39" s="212"/>
      <c r="DI39" s="212"/>
      <c r="DJ39" s="212"/>
      <c r="DK39" s="212"/>
      <c r="DL39" s="212"/>
      <c r="DM39" s="212"/>
      <c r="DN39" s="212"/>
      <c r="DO39" s="212"/>
      <c r="DP39" s="212"/>
      <c r="DQ39" s="212"/>
      <c r="DR39" s="212"/>
      <c r="DS39" s="212"/>
      <c r="DT39" s="212"/>
      <c r="DU39" s="212"/>
      <c r="DV39" s="212"/>
      <c r="DW39" s="212"/>
      <c r="DX39" s="212"/>
      <c r="DY39" s="212"/>
      <c r="DZ39" s="212"/>
      <c r="EA39" s="212"/>
      <c r="EB39" s="212"/>
      <c r="EC39" s="212"/>
      <c r="ED39" s="212"/>
      <c r="EE39" s="212"/>
      <c r="EF39" s="212"/>
      <c r="EG39" s="212"/>
      <c r="EH39" s="212"/>
      <c r="EI39" s="212"/>
      <c r="EJ39" s="212"/>
      <c r="EK39" s="212"/>
      <c r="EL39" s="212"/>
      <c r="EM39" s="212"/>
      <c r="EN39" s="212"/>
      <c r="EO39" s="212"/>
      <c r="EP39" s="212"/>
      <c r="EQ39" s="212"/>
      <c r="ER39" s="212"/>
      <c r="ES39" s="212"/>
      <c r="ET39" s="212"/>
      <c r="EU39" s="212"/>
      <c r="EV39" s="212"/>
      <c r="EW39" s="212"/>
      <c r="EX39" s="212"/>
      <c r="EY39" s="212"/>
      <c r="EZ39" s="212"/>
      <c r="FA39" s="212"/>
      <c r="FB39" s="212"/>
      <c r="FC39" s="212"/>
      <c r="FD39" s="212"/>
      <c r="FE39" s="212"/>
      <c r="FF39" s="212"/>
      <c r="FG39" s="212"/>
      <c r="FH39" s="212"/>
      <c r="FI39" s="212"/>
    </row>
    <row r="40" s="268" customFormat="true" ht="15" hidden="false" customHeight="true" outlineLevel="0" collapsed="false">
      <c r="A40" s="212"/>
      <c r="B40" s="269"/>
      <c r="C40" s="199" t="s">
        <v>215</v>
      </c>
      <c r="D40" s="199"/>
      <c r="E40" s="199"/>
      <c r="F40" s="199"/>
      <c r="G40" s="199"/>
      <c r="H40" s="199"/>
      <c r="I40" s="199"/>
      <c r="J40" s="199"/>
      <c r="K40" s="199"/>
      <c r="L40" s="199"/>
      <c r="M40" s="199"/>
      <c r="N40" s="199"/>
      <c r="O40" s="273"/>
      <c r="P40" s="273"/>
      <c r="Q40" s="273"/>
      <c r="R40" s="273"/>
      <c r="S40" s="273"/>
      <c r="T40" s="273"/>
      <c r="U40" s="273"/>
      <c r="V40" s="273"/>
      <c r="W40" s="273"/>
      <c r="X40" s="273"/>
      <c r="Y40" s="273"/>
      <c r="Z40" s="273"/>
      <c r="AA40" s="273"/>
      <c r="AB40" s="273"/>
      <c r="AC40" s="273"/>
      <c r="AD40" s="273"/>
      <c r="AE40" s="273"/>
      <c r="AF40" s="273"/>
      <c r="AG40" s="273"/>
      <c r="AH40" s="273"/>
      <c r="AI40" s="273"/>
      <c r="AJ40" s="271"/>
      <c r="AK40" s="212"/>
      <c r="AL40" s="212"/>
      <c r="AM40" s="212"/>
      <c r="AN40" s="212"/>
      <c r="AO40" s="212"/>
      <c r="AP40" s="236"/>
      <c r="AQ40" s="212"/>
      <c r="AR40" s="212"/>
      <c r="AS40" s="212"/>
      <c r="AT40" s="236"/>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7"/>
      <c r="BR40" s="217"/>
      <c r="BS40" s="217"/>
      <c r="BT40" s="212"/>
      <c r="BU40" s="212"/>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c r="EA40" s="212"/>
      <c r="EB40" s="212"/>
      <c r="EC40" s="212"/>
      <c r="ED40" s="212"/>
      <c r="EE40" s="212"/>
      <c r="EF40" s="212"/>
      <c r="EG40" s="212"/>
      <c r="EH40" s="212"/>
      <c r="EI40" s="212"/>
      <c r="EJ40" s="212"/>
      <c r="EK40" s="212"/>
      <c r="EL40" s="212"/>
      <c r="EM40" s="212"/>
      <c r="EN40" s="212"/>
      <c r="EO40" s="212"/>
      <c r="EP40" s="212"/>
      <c r="EQ40" s="212"/>
      <c r="ER40" s="212"/>
      <c r="ES40" s="212"/>
      <c r="ET40" s="212"/>
      <c r="EU40" s="212"/>
      <c r="EV40" s="212"/>
      <c r="EW40" s="212"/>
      <c r="EX40" s="212"/>
      <c r="EY40" s="212"/>
      <c r="EZ40" s="212"/>
      <c r="FA40" s="212"/>
      <c r="FB40" s="212"/>
      <c r="FC40" s="212"/>
      <c r="FD40" s="212"/>
      <c r="FE40" s="212"/>
      <c r="FF40" s="212"/>
      <c r="FG40" s="212"/>
      <c r="FH40" s="212"/>
      <c r="FI40" s="212"/>
    </row>
    <row r="41" s="268" customFormat="true" ht="15" hidden="false" customHeight="true" outlineLevel="0" collapsed="false">
      <c r="A41" s="212"/>
      <c r="B41" s="269"/>
      <c r="C41" s="199" t="s">
        <v>216</v>
      </c>
      <c r="D41" s="199"/>
      <c r="E41" s="199"/>
      <c r="F41" s="199"/>
      <c r="G41" s="199"/>
      <c r="H41" s="199"/>
      <c r="I41" s="199"/>
      <c r="J41" s="199"/>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1"/>
      <c r="AK41" s="212"/>
      <c r="AL41" s="212"/>
      <c r="AM41" s="212"/>
      <c r="AN41" s="212"/>
      <c r="AO41" s="212"/>
      <c r="AP41" s="236"/>
      <c r="AQ41" s="212"/>
      <c r="AR41" s="212"/>
      <c r="AS41" s="212"/>
      <c r="AT41" s="236"/>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7"/>
      <c r="BR41" s="217"/>
      <c r="BS41" s="217"/>
      <c r="BT41" s="212"/>
      <c r="BU41" s="212"/>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c r="DW41" s="212"/>
      <c r="DX41" s="212"/>
      <c r="DY41" s="212"/>
      <c r="DZ41" s="212"/>
      <c r="EA41" s="212"/>
      <c r="EB41" s="212"/>
      <c r="EC41" s="212"/>
      <c r="ED41" s="212"/>
      <c r="EE41" s="212"/>
      <c r="EF41" s="212"/>
      <c r="EG41" s="212"/>
      <c r="EH41" s="212"/>
      <c r="EI41" s="212"/>
      <c r="EJ41" s="212"/>
      <c r="EK41" s="212"/>
      <c r="EL41" s="212"/>
      <c r="EM41" s="212"/>
      <c r="EN41" s="212"/>
      <c r="EO41" s="212"/>
      <c r="EP41" s="212"/>
      <c r="EQ41" s="212"/>
      <c r="ER41" s="212"/>
      <c r="ES41" s="212"/>
      <c r="ET41" s="212"/>
      <c r="EU41" s="212"/>
      <c r="EV41" s="212"/>
      <c r="EW41" s="212"/>
      <c r="EX41" s="212"/>
      <c r="EY41" s="212"/>
      <c r="EZ41" s="212"/>
      <c r="FA41" s="212"/>
      <c r="FB41" s="212"/>
      <c r="FC41" s="212"/>
      <c r="FD41" s="212"/>
      <c r="FE41" s="212"/>
      <c r="FF41" s="212"/>
      <c r="FG41" s="212"/>
      <c r="FH41" s="212"/>
      <c r="FI41" s="212"/>
    </row>
    <row r="42" s="268" customFormat="true" ht="15" hidden="false" customHeight="true" outlineLevel="0" collapsed="false">
      <c r="A42" s="212"/>
      <c r="B42" s="269"/>
      <c r="C42" s="48" t="s">
        <v>217</v>
      </c>
      <c r="D42" s="48"/>
      <c r="E42" s="48"/>
      <c r="F42" s="48"/>
      <c r="G42" s="48"/>
      <c r="H42" s="48"/>
      <c r="I42" s="260"/>
      <c r="J42" s="260"/>
      <c r="K42" s="260"/>
      <c r="L42" s="260"/>
      <c r="M42" s="260"/>
      <c r="N42" s="260"/>
      <c r="O42" s="260"/>
      <c r="P42" s="260"/>
      <c r="Q42" s="260"/>
      <c r="R42" s="260"/>
      <c r="S42" s="275"/>
      <c r="T42" s="234" t="s">
        <v>38</v>
      </c>
      <c r="U42" s="234"/>
      <c r="V42" s="275"/>
      <c r="W42" s="234" t="s">
        <v>39</v>
      </c>
      <c r="X42" s="276"/>
      <c r="Y42" s="276"/>
      <c r="Z42" s="276"/>
      <c r="AA42" s="276"/>
      <c r="AB42" s="276"/>
      <c r="AC42" s="276"/>
      <c r="AD42" s="276"/>
      <c r="AE42" s="276"/>
      <c r="AF42" s="276"/>
      <c r="AG42" s="276"/>
      <c r="AH42" s="276"/>
      <c r="AI42" s="277"/>
      <c r="AJ42" s="271"/>
      <c r="AK42" s="212"/>
      <c r="AL42" s="212"/>
      <c r="AM42" s="212"/>
      <c r="AN42" s="212"/>
      <c r="AO42" s="212"/>
      <c r="AP42" s="236"/>
      <c r="AQ42" s="212"/>
      <c r="AR42" s="212"/>
      <c r="AS42" s="212"/>
      <c r="AT42" s="236"/>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7"/>
      <c r="BR42" s="217"/>
      <c r="BS42" s="217"/>
      <c r="BT42" s="212"/>
      <c r="BU42" s="212"/>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c r="EA42" s="212"/>
      <c r="EB42" s="212"/>
      <c r="EC42" s="212"/>
      <c r="ED42" s="212"/>
      <c r="EE42" s="212"/>
      <c r="EF42" s="212"/>
      <c r="EG42" s="212"/>
      <c r="EH42" s="212"/>
      <c r="EI42" s="212"/>
      <c r="EJ42" s="212"/>
      <c r="EK42" s="212"/>
      <c r="EL42" s="212"/>
      <c r="EM42" s="212"/>
      <c r="EN42" s="212"/>
      <c r="EO42" s="212"/>
      <c r="EP42" s="212"/>
      <c r="EQ42" s="212"/>
      <c r="ER42" s="212"/>
      <c r="ES42" s="212"/>
      <c r="ET42" s="212"/>
      <c r="EU42" s="212"/>
      <c r="EV42" s="212"/>
      <c r="EW42" s="212"/>
      <c r="EX42" s="212"/>
      <c r="EY42" s="212"/>
      <c r="EZ42" s="212"/>
      <c r="FA42" s="212"/>
      <c r="FB42" s="212"/>
      <c r="FC42" s="212"/>
      <c r="FD42" s="212"/>
      <c r="FE42" s="212"/>
      <c r="FF42" s="212"/>
      <c r="FG42" s="212"/>
      <c r="FH42" s="212"/>
      <c r="FI42" s="212"/>
    </row>
    <row r="43" s="268" customFormat="true" ht="15" hidden="false" customHeight="true" outlineLevel="0" collapsed="false">
      <c r="A43" s="212"/>
      <c r="B43" s="269"/>
      <c r="C43" s="48" t="s">
        <v>218</v>
      </c>
      <c r="D43" s="48"/>
      <c r="E43" s="48"/>
      <c r="F43" s="48"/>
      <c r="G43" s="48"/>
      <c r="H43" s="48"/>
      <c r="I43" s="260"/>
      <c r="J43" s="260"/>
      <c r="K43" s="260"/>
      <c r="L43" s="260"/>
      <c r="M43" s="260"/>
      <c r="N43" s="260"/>
      <c r="O43" s="260"/>
      <c r="P43" s="260"/>
      <c r="Q43" s="260"/>
      <c r="R43" s="260"/>
      <c r="S43" s="93"/>
      <c r="T43" s="93"/>
      <c r="U43" s="93"/>
      <c r="V43" s="276"/>
      <c r="W43" s="276"/>
      <c r="X43" s="276"/>
      <c r="Y43" s="276"/>
      <c r="Z43" s="276"/>
      <c r="AA43" s="276"/>
      <c r="AB43" s="276"/>
      <c r="AC43" s="276"/>
      <c r="AD43" s="276"/>
      <c r="AE43" s="276"/>
      <c r="AF43" s="276"/>
      <c r="AG43" s="277"/>
      <c r="AH43" s="277"/>
      <c r="AI43" s="277"/>
      <c r="AJ43" s="271"/>
      <c r="AK43" s="212"/>
      <c r="AL43" s="212"/>
      <c r="AM43" s="212"/>
      <c r="AN43" s="212"/>
      <c r="AO43" s="212"/>
      <c r="AP43" s="236"/>
      <c r="AQ43" s="212"/>
      <c r="AR43" s="212"/>
      <c r="AS43" s="212"/>
      <c r="AT43" s="236"/>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7"/>
      <c r="BR43" s="217"/>
      <c r="BS43" s="217"/>
      <c r="BT43" s="212"/>
      <c r="BU43" s="212"/>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2"/>
      <c r="DX43" s="212"/>
      <c r="DY43" s="212"/>
      <c r="DZ43" s="212"/>
      <c r="EA43" s="212"/>
      <c r="EB43" s="212"/>
      <c r="EC43" s="212"/>
      <c r="ED43" s="212"/>
      <c r="EE43" s="212"/>
      <c r="EF43" s="212"/>
      <c r="EG43" s="212"/>
      <c r="EH43" s="212"/>
      <c r="EI43" s="212"/>
      <c r="EJ43" s="212"/>
      <c r="EK43" s="212"/>
      <c r="EL43" s="212"/>
      <c r="EM43" s="212"/>
      <c r="EN43" s="212"/>
      <c r="EO43" s="212"/>
      <c r="EP43" s="212"/>
      <c r="EQ43" s="212"/>
      <c r="ER43" s="212"/>
      <c r="ES43" s="212"/>
      <c r="ET43" s="212"/>
      <c r="EU43" s="212"/>
      <c r="EV43" s="212"/>
      <c r="EW43" s="212"/>
      <c r="EX43" s="212"/>
      <c r="EY43" s="212"/>
      <c r="EZ43" s="212"/>
      <c r="FA43" s="212"/>
      <c r="FB43" s="212"/>
      <c r="FC43" s="212"/>
      <c r="FD43" s="212"/>
      <c r="FE43" s="212"/>
      <c r="FF43" s="212"/>
      <c r="FG43" s="212"/>
      <c r="FH43" s="212"/>
      <c r="FI43" s="212"/>
    </row>
    <row r="44" s="268" customFormat="true" ht="15" hidden="false" customHeight="true" outlineLevel="0" collapsed="false">
      <c r="A44" s="212"/>
      <c r="B44" s="269"/>
      <c r="C44" s="48" t="s">
        <v>219</v>
      </c>
      <c r="D44" s="48"/>
      <c r="E44" s="48"/>
      <c r="F44" s="48"/>
      <c r="G44" s="48" t="s">
        <v>220</v>
      </c>
      <c r="H44" s="48"/>
      <c r="I44" s="260"/>
      <c r="J44" s="260"/>
      <c r="K44" s="260"/>
      <c r="L44" s="260"/>
      <c r="M44" s="278"/>
      <c r="N44" s="278"/>
      <c r="O44" s="278"/>
      <c r="P44" s="278"/>
      <c r="Q44" s="278"/>
      <c r="R44" s="278"/>
      <c r="S44" s="93"/>
      <c r="T44" s="48" t="s">
        <v>221</v>
      </c>
      <c r="U44" s="48"/>
      <c r="V44" s="260"/>
      <c r="W44" s="260"/>
      <c r="X44" s="260"/>
      <c r="Y44" s="260"/>
      <c r="Z44" s="279"/>
      <c r="AA44" s="278"/>
      <c r="AB44" s="278"/>
      <c r="AC44" s="278"/>
      <c r="AD44" s="278"/>
      <c r="AE44" s="278"/>
      <c r="AF44" s="278"/>
      <c r="AG44" s="278"/>
      <c r="AH44" s="278"/>
      <c r="AI44" s="278"/>
      <c r="AJ44" s="271"/>
      <c r="AK44" s="212"/>
      <c r="AL44" s="212"/>
      <c r="AM44" s="212"/>
      <c r="AN44" s="212"/>
      <c r="AO44" s="212"/>
      <c r="AP44" s="236"/>
      <c r="AQ44" s="212"/>
      <c r="AR44" s="212"/>
      <c r="AS44" s="212"/>
      <c r="AT44" s="236"/>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7"/>
      <c r="BR44" s="217"/>
      <c r="BS44" s="217"/>
      <c r="BT44" s="212"/>
      <c r="BU44" s="212"/>
      <c r="BV44" s="212"/>
      <c r="BW44" s="212"/>
      <c r="BX44" s="212"/>
      <c r="BY44" s="212"/>
      <c r="BZ44" s="212"/>
      <c r="CA44" s="212"/>
      <c r="CB44" s="212"/>
      <c r="CC44" s="212"/>
      <c r="CD44" s="212"/>
      <c r="CE44" s="212"/>
      <c r="CF44" s="212"/>
      <c r="CG44" s="212"/>
      <c r="CH44" s="212"/>
      <c r="CI44" s="212"/>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c r="DI44" s="212"/>
      <c r="DJ44" s="212"/>
      <c r="DK44" s="212"/>
      <c r="DL44" s="212"/>
      <c r="DM44" s="212"/>
      <c r="DN44" s="212"/>
      <c r="DO44" s="212"/>
      <c r="DP44" s="212"/>
      <c r="DQ44" s="212"/>
      <c r="DR44" s="212"/>
      <c r="DS44" s="212"/>
      <c r="DT44" s="212"/>
      <c r="DU44" s="212"/>
      <c r="DV44" s="212"/>
      <c r="DW44" s="212"/>
      <c r="DX44" s="212"/>
      <c r="DY44" s="212"/>
      <c r="DZ44" s="212"/>
      <c r="EA44" s="212"/>
      <c r="EB44" s="212"/>
      <c r="EC44" s="212"/>
      <c r="ED44" s="212"/>
      <c r="EE44" s="212"/>
      <c r="EF44" s="212"/>
      <c r="EG44" s="212"/>
      <c r="EH44" s="212"/>
      <c r="EI44" s="212"/>
      <c r="EJ44" s="212"/>
      <c r="EK44" s="212"/>
      <c r="EL44" s="212"/>
      <c r="EM44" s="212"/>
      <c r="EN44" s="212"/>
      <c r="EO44" s="212"/>
      <c r="EP44" s="212"/>
      <c r="EQ44" s="212"/>
      <c r="ER44" s="212"/>
      <c r="ES44" s="212"/>
      <c r="ET44" s="212"/>
      <c r="EU44" s="212"/>
      <c r="EV44" s="212"/>
      <c r="EW44" s="212"/>
      <c r="EX44" s="212"/>
      <c r="EY44" s="212"/>
      <c r="EZ44" s="212"/>
      <c r="FA44" s="212"/>
      <c r="FB44" s="212"/>
      <c r="FC44" s="212"/>
      <c r="FD44" s="212"/>
      <c r="FE44" s="212"/>
      <c r="FF44" s="212"/>
      <c r="FG44" s="212"/>
      <c r="FH44" s="212"/>
      <c r="FI44" s="212"/>
    </row>
    <row r="45" s="268" customFormat="true" ht="15" hidden="false" customHeight="true" outlineLevel="0" collapsed="false">
      <c r="A45" s="212"/>
      <c r="B45" s="269"/>
      <c r="C45" s="48" t="s">
        <v>222</v>
      </c>
      <c r="D45" s="48"/>
      <c r="E45" s="48"/>
      <c r="F45" s="48"/>
      <c r="G45" s="48"/>
      <c r="H45" s="48"/>
      <c r="I45" s="260"/>
      <c r="J45" s="260"/>
      <c r="K45" s="260"/>
      <c r="L45" s="260"/>
      <c r="M45" s="260"/>
      <c r="N45" s="260"/>
      <c r="O45" s="260"/>
      <c r="P45" s="260"/>
      <c r="Q45" s="260"/>
      <c r="R45" s="260"/>
      <c r="S45" s="93"/>
      <c r="T45" s="93"/>
      <c r="U45" s="93"/>
      <c r="V45" s="280"/>
      <c r="W45" s="234"/>
      <c r="X45" s="234"/>
      <c r="Y45" s="280"/>
      <c r="Z45" s="234"/>
      <c r="AA45" s="276"/>
      <c r="AB45" s="196"/>
      <c r="AC45" s="234" t="s">
        <v>38</v>
      </c>
      <c r="AD45" s="234"/>
      <c r="AE45" s="196"/>
      <c r="AF45" s="234" t="s">
        <v>39</v>
      </c>
      <c r="AG45" s="277"/>
      <c r="AH45" s="277"/>
      <c r="AI45" s="277"/>
      <c r="AJ45" s="271"/>
      <c r="AK45" s="212"/>
      <c r="AL45" s="212"/>
      <c r="AM45" s="212"/>
      <c r="AN45" s="212"/>
      <c r="AO45" s="212"/>
      <c r="AP45" s="236"/>
      <c r="AQ45" s="212"/>
      <c r="AR45" s="212"/>
      <c r="AS45" s="212"/>
      <c r="AT45" s="236"/>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7"/>
      <c r="BR45" s="217"/>
      <c r="BS45" s="217"/>
      <c r="BT45" s="212"/>
      <c r="BU45" s="212"/>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12"/>
      <c r="DL45" s="212"/>
      <c r="DM45" s="212"/>
      <c r="DN45" s="212"/>
      <c r="DO45" s="212"/>
      <c r="DP45" s="212"/>
      <c r="DQ45" s="212"/>
      <c r="DR45" s="212"/>
      <c r="DS45" s="212"/>
      <c r="DT45" s="212"/>
      <c r="DU45" s="212"/>
      <c r="DV45" s="212"/>
      <c r="DW45" s="212"/>
      <c r="DX45" s="212"/>
      <c r="DY45" s="212"/>
      <c r="DZ45" s="212"/>
      <c r="EA45" s="212"/>
      <c r="EB45" s="212"/>
      <c r="EC45" s="212"/>
      <c r="ED45" s="212"/>
      <c r="EE45" s="212"/>
      <c r="EF45" s="212"/>
      <c r="EG45" s="212"/>
      <c r="EH45" s="212"/>
      <c r="EI45" s="212"/>
      <c r="EJ45" s="212"/>
      <c r="EK45" s="212"/>
      <c r="EL45" s="212"/>
      <c r="EM45" s="212"/>
      <c r="EN45" s="212"/>
      <c r="EO45" s="212"/>
      <c r="EP45" s="212"/>
      <c r="EQ45" s="212"/>
      <c r="ER45" s="212"/>
      <c r="ES45" s="212"/>
      <c r="ET45" s="212"/>
      <c r="EU45" s="212"/>
      <c r="EV45" s="212"/>
      <c r="EW45" s="212"/>
      <c r="EX45" s="212"/>
      <c r="EY45" s="212"/>
      <c r="EZ45" s="212"/>
      <c r="FA45" s="212"/>
      <c r="FB45" s="212"/>
      <c r="FC45" s="212"/>
      <c r="FD45" s="212"/>
      <c r="FE45" s="212"/>
      <c r="FF45" s="212"/>
      <c r="FG45" s="212"/>
      <c r="FH45" s="212"/>
      <c r="FI45" s="212"/>
    </row>
    <row r="46" s="268" customFormat="true" ht="24.75" hidden="false" customHeight="true" outlineLevel="0" collapsed="false">
      <c r="A46" s="212"/>
      <c r="B46" s="269"/>
      <c r="C46" s="281" t="s">
        <v>223</v>
      </c>
      <c r="D46" s="281"/>
      <c r="E46" s="281"/>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281"/>
      <c r="AD46" s="281"/>
      <c r="AE46" s="281"/>
      <c r="AF46" s="281"/>
      <c r="AG46" s="281"/>
      <c r="AH46" s="281"/>
      <c r="AI46" s="281"/>
      <c r="AJ46" s="271"/>
      <c r="AK46" s="212"/>
      <c r="AL46" s="212"/>
      <c r="AM46" s="212"/>
      <c r="AN46" s="212"/>
      <c r="AO46" s="212"/>
      <c r="AP46" s="236"/>
      <c r="AQ46" s="212"/>
      <c r="AR46" s="212"/>
      <c r="AS46" s="212"/>
      <c r="AT46" s="236"/>
      <c r="AU46" s="282"/>
      <c r="AV46" s="217"/>
      <c r="AW46" s="217"/>
      <c r="AX46" s="217"/>
      <c r="AY46" s="217"/>
      <c r="AZ46" s="217"/>
      <c r="BA46" s="217"/>
      <c r="BB46" s="217"/>
      <c r="BC46" s="217"/>
      <c r="BD46" s="217"/>
      <c r="BE46" s="217"/>
      <c r="BF46" s="217"/>
      <c r="BG46" s="217"/>
      <c r="BH46" s="212"/>
      <c r="BI46" s="212"/>
      <c r="BJ46" s="212"/>
      <c r="BK46" s="212"/>
      <c r="BL46" s="212"/>
      <c r="BM46" s="212"/>
      <c r="BN46" s="212"/>
      <c r="BO46" s="212"/>
      <c r="BP46" s="212"/>
      <c r="BQ46" s="212"/>
      <c r="BR46" s="212"/>
      <c r="BS46" s="212"/>
      <c r="BT46" s="212"/>
      <c r="BU46" s="212"/>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c r="CS46" s="212"/>
      <c r="CT46" s="212"/>
      <c r="CU46" s="212"/>
      <c r="CV46" s="212"/>
      <c r="CW46" s="212"/>
      <c r="CX46" s="212"/>
      <c r="CY46" s="212"/>
      <c r="CZ46" s="212"/>
      <c r="DA46" s="212"/>
      <c r="DB46" s="212"/>
      <c r="DC46" s="212"/>
      <c r="DD46" s="212"/>
      <c r="DE46" s="212"/>
      <c r="DF46" s="212"/>
      <c r="DG46" s="212"/>
      <c r="DH46" s="212"/>
      <c r="DI46" s="212"/>
      <c r="DJ46" s="212"/>
      <c r="DK46" s="212"/>
      <c r="DL46" s="212"/>
      <c r="DM46" s="212"/>
      <c r="DN46" s="212"/>
      <c r="DO46" s="212"/>
      <c r="DP46" s="212"/>
      <c r="DQ46" s="212"/>
      <c r="DR46" s="212"/>
      <c r="DS46" s="212"/>
      <c r="DT46" s="212"/>
      <c r="DU46" s="212"/>
      <c r="DV46" s="212"/>
      <c r="DW46" s="212"/>
      <c r="DX46" s="212"/>
      <c r="DY46" s="212"/>
      <c r="DZ46" s="212"/>
      <c r="EA46" s="212"/>
      <c r="EB46" s="212"/>
      <c r="EC46" s="212"/>
      <c r="ED46" s="212"/>
      <c r="EE46" s="212"/>
      <c r="EF46" s="212"/>
      <c r="EG46" s="212"/>
      <c r="EH46" s="212"/>
      <c r="EI46" s="212"/>
      <c r="EJ46" s="212"/>
      <c r="EK46" s="212"/>
      <c r="EL46" s="212"/>
      <c r="EM46" s="212"/>
      <c r="EN46" s="212"/>
      <c r="EO46" s="212"/>
      <c r="EP46" s="212"/>
      <c r="EQ46" s="212"/>
      <c r="ER46" s="212"/>
      <c r="ES46" s="212"/>
      <c r="ET46" s="212"/>
      <c r="EU46" s="212"/>
      <c r="EV46" s="212"/>
      <c r="EW46" s="212"/>
      <c r="EX46" s="212"/>
      <c r="EY46" s="212"/>
      <c r="EZ46" s="212"/>
      <c r="FA46" s="212"/>
      <c r="FB46" s="212"/>
      <c r="FC46" s="212"/>
      <c r="FD46" s="212"/>
      <c r="FE46" s="212"/>
      <c r="FF46" s="212"/>
      <c r="FG46" s="212"/>
      <c r="FH46" s="212"/>
      <c r="FI46" s="212"/>
    </row>
    <row r="47" s="268" customFormat="true" ht="15" hidden="false" customHeight="true" outlineLevel="0" collapsed="false">
      <c r="A47" s="212"/>
      <c r="B47" s="269"/>
      <c r="C47" s="283" t="s">
        <v>224</v>
      </c>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271"/>
      <c r="AK47" s="212"/>
      <c r="AL47" s="212"/>
      <c r="AM47" s="212"/>
      <c r="AN47" s="212"/>
      <c r="AO47" s="212"/>
      <c r="AP47" s="236"/>
      <c r="AQ47" s="212"/>
      <c r="AR47" s="212"/>
      <c r="AS47" s="212"/>
      <c r="AT47" s="236"/>
      <c r="AU47" s="217"/>
      <c r="AV47" s="217"/>
      <c r="AW47" s="217"/>
      <c r="AX47" s="217"/>
      <c r="AY47" s="217"/>
      <c r="AZ47" s="217"/>
      <c r="BA47" s="217"/>
      <c r="BB47" s="217"/>
      <c r="BC47" s="217"/>
      <c r="BD47" s="212"/>
      <c r="BE47" s="212"/>
      <c r="BF47" s="212"/>
      <c r="BG47" s="212"/>
      <c r="BH47" s="212"/>
      <c r="BI47" s="212"/>
      <c r="BJ47" s="212"/>
      <c r="BK47" s="212"/>
      <c r="BL47" s="212"/>
      <c r="BM47" s="212"/>
      <c r="BN47" s="212"/>
      <c r="BO47" s="212"/>
      <c r="BP47" s="212"/>
      <c r="BQ47" s="212"/>
      <c r="BR47" s="212"/>
      <c r="BS47" s="212"/>
      <c r="BT47" s="212"/>
      <c r="BU47" s="212"/>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c r="CS47" s="212"/>
      <c r="CT47" s="212"/>
      <c r="CU47" s="212"/>
      <c r="CV47" s="212"/>
      <c r="CW47" s="212"/>
      <c r="CX47" s="212"/>
      <c r="CY47" s="212"/>
      <c r="CZ47" s="212"/>
      <c r="DA47" s="212"/>
      <c r="DB47" s="212"/>
      <c r="DC47" s="212"/>
      <c r="DD47" s="212"/>
      <c r="DE47" s="212"/>
      <c r="DF47" s="212"/>
      <c r="DG47" s="212"/>
      <c r="DH47" s="212"/>
      <c r="DI47" s="212"/>
      <c r="DJ47" s="212"/>
      <c r="DK47" s="212"/>
      <c r="DL47" s="212"/>
      <c r="DM47" s="212"/>
      <c r="DN47" s="212"/>
      <c r="DO47" s="212"/>
      <c r="DP47" s="212"/>
      <c r="DQ47" s="212"/>
      <c r="DR47" s="212"/>
      <c r="DS47" s="212"/>
      <c r="DT47" s="212"/>
      <c r="DU47" s="212"/>
      <c r="DV47" s="212"/>
      <c r="DW47" s="212"/>
      <c r="DX47" s="212"/>
      <c r="DY47" s="212"/>
      <c r="DZ47" s="212"/>
      <c r="EA47" s="212"/>
      <c r="EB47" s="212"/>
      <c r="EC47" s="212"/>
      <c r="ED47" s="212"/>
      <c r="EE47" s="212"/>
      <c r="EF47" s="212"/>
      <c r="EG47" s="212"/>
      <c r="EH47" s="212"/>
      <c r="EI47" s="212"/>
      <c r="EJ47" s="212"/>
      <c r="EK47" s="212"/>
      <c r="EL47" s="212"/>
      <c r="EM47" s="212"/>
      <c r="EN47" s="212"/>
      <c r="EO47" s="212"/>
      <c r="EP47" s="212"/>
      <c r="EQ47" s="212"/>
      <c r="ER47" s="212"/>
      <c r="ES47" s="212"/>
      <c r="ET47" s="212"/>
      <c r="EU47" s="212"/>
      <c r="EV47" s="212"/>
      <c r="EW47" s="212"/>
      <c r="EX47" s="212"/>
      <c r="EY47" s="212"/>
      <c r="EZ47" s="212"/>
      <c r="FA47" s="212"/>
      <c r="FB47" s="212"/>
      <c r="FC47" s="212"/>
      <c r="FD47" s="212"/>
      <c r="FE47" s="212"/>
      <c r="FF47" s="212"/>
      <c r="FG47" s="212"/>
      <c r="FH47" s="212"/>
      <c r="FI47" s="212"/>
    </row>
    <row r="48" s="268" customFormat="true" ht="15" hidden="false" customHeight="true" outlineLevel="0" collapsed="false">
      <c r="A48" s="212"/>
      <c r="B48" s="269"/>
      <c r="C48" s="284" t="s">
        <v>225</v>
      </c>
      <c r="D48" s="284"/>
      <c r="E48" s="284"/>
      <c r="F48" s="284"/>
      <c r="G48" s="284"/>
      <c r="H48" s="284"/>
      <c r="I48" s="284"/>
      <c r="J48" s="285" t="s">
        <v>226</v>
      </c>
      <c r="K48" s="285"/>
      <c r="L48" s="285"/>
      <c r="M48" s="285"/>
      <c r="N48" s="285"/>
      <c r="O48" s="285"/>
      <c r="P48" s="285" t="s">
        <v>227</v>
      </c>
      <c r="Q48" s="285"/>
      <c r="R48" s="285"/>
      <c r="S48" s="285"/>
      <c r="T48" s="285"/>
      <c r="U48" s="285"/>
      <c r="V48" s="285"/>
      <c r="W48" s="285"/>
      <c r="X48" s="285"/>
      <c r="Y48" s="285" t="s">
        <v>228</v>
      </c>
      <c r="Z48" s="285"/>
      <c r="AA48" s="285"/>
      <c r="AB48" s="285"/>
      <c r="AC48" s="285"/>
      <c r="AD48" s="285"/>
      <c r="AE48" s="144" t="s">
        <v>229</v>
      </c>
      <c r="AF48" s="144"/>
      <c r="AG48" s="144"/>
      <c r="AH48" s="144"/>
      <c r="AI48" s="144"/>
      <c r="AJ48" s="271"/>
      <c r="AK48" s="212"/>
      <c r="AL48" s="212"/>
      <c r="AM48" s="212"/>
      <c r="AN48" s="212"/>
      <c r="AO48" s="212"/>
      <c r="AP48" s="236"/>
      <c r="AQ48" s="212"/>
      <c r="AR48" s="212"/>
      <c r="AS48" s="212"/>
      <c r="AT48" s="236"/>
      <c r="AU48" s="212"/>
      <c r="AV48" s="217"/>
      <c r="AW48" s="217"/>
      <c r="AX48" s="217"/>
      <c r="AY48" s="217"/>
      <c r="AZ48" s="217"/>
      <c r="BA48" s="217"/>
      <c r="BB48" s="217"/>
      <c r="BC48" s="217"/>
      <c r="BD48" s="212"/>
      <c r="BE48" s="212"/>
      <c r="BF48" s="212"/>
      <c r="BG48" s="212"/>
      <c r="BH48" s="212"/>
      <c r="BI48" s="212"/>
      <c r="BJ48" s="212"/>
      <c r="BK48" s="212"/>
      <c r="BL48" s="212"/>
      <c r="BM48" s="212"/>
      <c r="BN48" s="212"/>
      <c r="BO48" s="212"/>
      <c r="BP48" s="212"/>
      <c r="BQ48" s="212"/>
      <c r="BR48" s="212"/>
      <c r="BS48" s="212"/>
      <c r="BT48" s="212"/>
      <c r="BU48" s="212"/>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c r="CS48" s="212"/>
      <c r="CT48" s="212"/>
      <c r="CU48" s="212"/>
      <c r="CV48" s="212"/>
      <c r="CW48" s="212"/>
      <c r="CX48" s="212"/>
      <c r="CY48" s="212"/>
      <c r="CZ48" s="212"/>
      <c r="DA48" s="212"/>
      <c r="DB48" s="212"/>
      <c r="DC48" s="212"/>
      <c r="DD48" s="212"/>
      <c r="DE48" s="212"/>
      <c r="DF48" s="212"/>
      <c r="DG48" s="212"/>
      <c r="DH48" s="212"/>
      <c r="DI48" s="212"/>
      <c r="DJ48" s="212"/>
      <c r="DK48" s="212"/>
      <c r="DL48" s="212"/>
      <c r="DM48" s="212"/>
      <c r="DN48" s="212"/>
      <c r="DO48" s="212"/>
      <c r="DP48" s="212"/>
      <c r="DQ48" s="212"/>
      <c r="DR48" s="212"/>
      <c r="DS48" s="212"/>
      <c r="DT48" s="212"/>
      <c r="DU48" s="212"/>
      <c r="DV48" s="212"/>
      <c r="DW48" s="212"/>
      <c r="DX48" s="212"/>
      <c r="DY48" s="212"/>
      <c r="DZ48" s="212"/>
      <c r="EA48" s="212"/>
      <c r="EB48" s="212"/>
      <c r="EC48" s="212"/>
      <c r="ED48" s="212"/>
      <c r="EE48" s="212"/>
      <c r="EF48" s="212"/>
      <c r="EG48" s="212"/>
      <c r="EH48" s="212"/>
      <c r="EI48" s="212"/>
      <c r="EJ48" s="212"/>
      <c r="EK48" s="212"/>
      <c r="EL48" s="212"/>
      <c r="EM48" s="212"/>
      <c r="EN48" s="212"/>
      <c r="EO48" s="212"/>
      <c r="EP48" s="212"/>
      <c r="EQ48" s="212"/>
      <c r="ER48" s="212"/>
      <c r="ES48" s="212"/>
      <c r="ET48" s="212"/>
      <c r="EU48" s="212"/>
      <c r="EV48" s="212"/>
      <c r="EW48" s="212"/>
      <c r="EX48" s="212"/>
      <c r="EY48" s="212"/>
      <c r="EZ48" s="212"/>
      <c r="FA48" s="212"/>
      <c r="FB48" s="212"/>
      <c r="FC48" s="212"/>
      <c r="FD48" s="212"/>
      <c r="FE48" s="212"/>
      <c r="FF48" s="212"/>
      <c r="FG48" s="212"/>
      <c r="FH48" s="212"/>
      <c r="FI48" s="212"/>
    </row>
    <row r="49" s="268" customFormat="true" ht="15" hidden="false" customHeight="true" outlineLevel="0" collapsed="false">
      <c r="A49" s="212"/>
      <c r="B49" s="269"/>
      <c r="C49" s="286"/>
      <c r="D49" s="286"/>
      <c r="E49" s="286"/>
      <c r="F49" s="286"/>
      <c r="G49" s="286"/>
      <c r="H49" s="286"/>
      <c r="I49" s="286"/>
      <c r="J49" s="287"/>
      <c r="K49" s="287"/>
      <c r="L49" s="287"/>
      <c r="M49" s="287"/>
      <c r="N49" s="287"/>
      <c r="O49" s="287"/>
      <c r="P49" s="287"/>
      <c r="Q49" s="287"/>
      <c r="R49" s="287"/>
      <c r="S49" s="287"/>
      <c r="T49" s="287"/>
      <c r="U49" s="287"/>
      <c r="V49" s="287"/>
      <c r="W49" s="287"/>
      <c r="X49" s="287"/>
      <c r="Y49" s="287"/>
      <c r="Z49" s="287"/>
      <c r="AA49" s="287"/>
      <c r="AB49" s="287"/>
      <c r="AC49" s="287"/>
      <c r="AD49" s="287"/>
      <c r="AE49" s="288"/>
      <c r="AF49" s="288"/>
      <c r="AG49" s="288"/>
      <c r="AH49" s="288"/>
      <c r="AI49" s="288"/>
      <c r="AJ49" s="271"/>
      <c r="AK49" s="212"/>
      <c r="AL49" s="212"/>
      <c r="AM49" s="212"/>
      <c r="AN49" s="212"/>
      <c r="AO49" s="212"/>
      <c r="AP49" s="236"/>
      <c r="AQ49" s="212"/>
      <c r="AR49" s="212"/>
      <c r="AS49" s="212"/>
      <c r="AT49" s="236"/>
      <c r="AU49" s="212"/>
      <c r="AV49" s="217"/>
      <c r="AW49" s="217"/>
      <c r="AX49" s="217"/>
      <c r="AY49" s="217"/>
      <c r="AZ49" s="217"/>
      <c r="BA49" s="217"/>
      <c r="BB49" s="217"/>
      <c r="BC49" s="217"/>
      <c r="BD49" s="212"/>
      <c r="BE49" s="212"/>
      <c r="BF49" s="212"/>
      <c r="BG49" s="212"/>
      <c r="BH49" s="212"/>
      <c r="BI49" s="212"/>
      <c r="BJ49" s="212"/>
      <c r="BK49" s="212"/>
      <c r="BL49" s="212"/>
      <c r="BM49" s="212"/>
      <c r="BN49" s="212"/>
      <c r="BO49" s="212"/>
      <c r="BP49" s="212"/>
      <c r="BQ49" s="212"/>
      <c r="BR49" s="212"/>
      <c r="BS49" s="212"/>
      <c r="BT49" s="212"/>
      <c r="BU49" s="212"/>
      <c r="BV49" s="212"/>
      <c r="BW49" s="212"/>
      <c r="BX49" s="212"/>
      <c r="BY49" s="212"/>
      <c r="BZ49" s="212"/>
      <c r="CA49" s="212"/>
      <c r="CB49" s="212"/>
      <c r="CC49" s="212"/>
      <c r="CD49" s="212"/>
      <c r="CE49" s="212"/>
      <c r="CF49" s="212"/>
      <c r="CG49" s="212"/>
      <c r="CH49" s="212"/>
      <c r="CI49" s="212"/>
      <c r="CJ49" s="212"/>
      <c r="CK49" s="212"/>
      <c r="CL49" s="212"/>
      <c r="CM49" s="212"/>
      <c r="CN49" s="212"/>
      <c r="CO49" s="212"/>
      <c r="CP49" s="212"/>
      <c r="CQ49" s="212"/>
      <c r="CR49" s="212"/>
      <c r="CS49" s="212"/>
      <c r="CT49" s="212"/>
      <c r="CU49" s="212"/>
      <c r="CV49" s="212"/>
      <c r="CW49" s="212"/>
      <c r="CX49" s="212"/>
      <c r="CY49" s="212"/>
      <c r="CZ49" s="212"/>
      <c r="DA49" s="212"/>
      <c r="DB49" s="212"/>
      <c r="DC49" s="212"/>
      <c r="DD49" s="212"/>
      <c r="DE49" s="212"/>
      <c r="DF49" s="212"/>
      <c r="DG49" s="212"/>
      <c r="DH49" s="212"/>
      <c r="DI49" s="212"/>
      <c r="DJ49" s="212"/>
      <c r="DK49" s="212"/>
      <c r="DL49" s="212"/>
      <c r="DM49" s="212"/>
      <c r="DN49" s="212"/>
      <c r="DO49" s="212"/>
      <c r="DP49" s="212"/>
      <c r="DQ49" s="212"/>
      <c r="DR49" s="212"/>
      <c r="DS49" s="212"/>
      <c r="DT49" s="212"/>
      <c r="DU49" s="212"/>
      <c r="DV49" s="212"/>
      <c r="DW49" s="212"/>
      <c r="DX49" s="212"/>
      <c r="DY49" s="212"/>
      <c r="DZ49" s="212"/>
      <c r="EA49" s="212"/>
      <c r="EB49" s="212"/>
      <c r="EC49" s="212"/>
      <c r="ED49" s="212"/>
      <c r="EE49" s="212"/>
      <c r="EF49" s="212"/>
      <c r="EG49" s="212"/>
      <c r="EH49" s="212"/>
      <c r="EI49" s="212"/>
      <c r="EJ49" s="212"/>
      <c r="EK49" s="212"/>
      <c r="EL49" s="212"/>
      <c r="EM49" s="212"/>
      <c r="EN49" s="212"/>
      <c r="EO49" s="212"/>
      <c r="EP49" s="212"/>
      <c r="EQ49" s="212"/>
      <c r="ER49" s="212"/>
      <c r="ES49" s="212"/>
      <c r="ET49" s="212"/>
      <c r="EU49" s="212"/>
      <c r="EV49" s="212"/>
      <c r="EW49" s="212"/>
      <c r="EX49" s="212"/>
      <c r="EY49" s="212"/>
      <c r="EZ49" s="212"/>
      <c r="FA49" s="212"/>
      <c r="FB49" s="212"/>
      <c r="FC49" s="212"/>
      <c r="FD49" s="212"/>
      <c r="FE49" s="212"/>
      <c r="FF49" s="212"/>
      <c r="FG49" s="212"/>
      <c r="FH49" s="212"/>
      <c r="FI49" s="212"/>
    </row>
    <row r="50" s="268" customFormat="true" ht="15" hidden="false" customHeight="true" outlineLevel="0" collapsed="false">
      <c r="A50" s="212"/>
      <c r="B50" s="269"/>
      <c r="C50" s="286"/>
      <c r="D50" s="286"/>
      <c r="E50" s="286"/>
      <c r="F50" s="286"/>
      <c r="G50" s="286"/>
      <c r="H50" s="286"/>
      <c r="I50" s="286"/>
      <c r="J50" s="287"/>
      <c r="K50" s="287"/>
      <c r="L50" s="287"/>
      <c r="M50" s="287"/>
      <c r="N50" s="287"/>
      <c r="O50" s="287"/>
      <c r="P50" s="287"/>
      <c r="Q50" s="287"/>
      <c r="R50" s="287"/>
      <c r="S50" s="287"/>
      <c r="T50" s="287"/>
      <c r="U50" s="287"/>
      <c r="V50" s="287"/>
      <c r="W50" s="287"/>
      <c r="X50" s="287"/>
      <c r="Y50" s="287"/>
      <c r="Z50" s="287"/>
      <c r="AA50" s="287"/>
      <c r="AB50" s="287"/>
      <c r="AC50" s="287"/>
      <c r="AD50" s="287"/>
      <c r="AE50" s="288"/>
      <c r="AF50" s="288"/>
      <c r="AG50" s="288"/>
      <c r="AH50" s="288"/>
      <c r="AI50" s="288"/>
      <c r="AJ50" s="271"/>
      <c r="AK50" s="212"/>
      <c r="AL50" s="212"/>
      <c r="AM50" s="212"/>
      <c r="AN50" s="212"/>
      <c r="AO50" s="212"/>
      <c r="AP50" s="236"/>
      <c r="AQ50" s="212"/>
      <c r="AR50" s="212"/>
      <c r="AS50" s="212"/>
      <c r="AT50" s="236"/>
      <c r="AU50" s="212"/>
      <c r="AV50" s="217"/>
      <c r="AW50" s="217"/>
      <c r="AX50" s="217"/>
      <c r="AY50" s="217"/>
      <c r="AZ50" s="217"/>
      <c r="BA50" s="217"/>
      <c r="BB50" s="217"/>
      <c r="BC50" s="217"/>
      <c r="BD50" s="212"/>
      <c r="BE50" s="212"/>
      <c r="BF50" s="212"/>
      <c r="BG50" s="212"/>
      <c r="BH50" s="212"/>
      <c r="BI50" s="212"/>
      <c r="BJ50" s="212"/>
      <c r="BK50" s="212"/>
      <c r="BL50" s="212"/>
      <c r="BM50" s="212"/>
      <c r="BN50" s="212"/>
      <c r="BO50" s="212"/>
      <c r="BP50" s="212"/>
      <c r="BQ50" s="212"/>
      <c r="BR50" s="212"/>
      <c r="BS50" s="212"/>
      <c r="BT50" s="212"/>
      <c r="BU50" s="212"/>
      <c r="BV50" s="212"/>
      <c r="BW50" s="212"/>
      <c r="BX50" s="212"/>
      <c r="BY50" s="212"/>
      <c r="BZ50" s="212"/>
      <c r="CA50" s="212"/>
      <c r="CB50" s="212"/>
      <c r="CC50" s="212"/>
      <c r="CD50" s="212"/>
      <c r="CE50" s="212"/>
      <c r="CF50" s="212"/>
      <c r="CG50" s="212"/>
      <c r="CH50" s="212"/>
      <c r="CI50" s="212"/>
      <c r="CJ50" s="212"/>
      <c r="CK50" s="212"/>
      <c r="CL50" s="212"/>
      <c r="CM50" s="212"/>
      <c r="CN50" s="212"/>
      <c r="CO50" s="212"/>
      <c r="CP50" s="212"/>
      <c r="CQ50" s="212"/>
      <c r="CR50" s="212"/>
      <c r="CS50" s="212"/>
      <c r="CT50" s="212"/>
      <c r="CU50" s="212"/>
      <c r="CV50" s="212"/>
      <c r="CW50" s="212"/>
      <c r="CX50" s="212"/>
      <c r="CY50" s="212"/>
      <c r="CZ50" s="212"/>
      <c r="DA50" s="212"/>
      <c r="DB50" s="212"/>
      <c r="DC50" s="212"/>
      <c r="DD50" s="212"/>
      <c r="DE50" s="212"/>
      <c r="DF50" s="212"/>
      <c r="DG50" s="212"/>
      <c r="DH50" s="212"/>
      <c r="DI50" s="212"/>
      <c r="DJ50" s="212"/>
      <c r="DK50" s="212"/>
      <c r="DL50" s="212"/>
      <c r="DM50" s="212"/>
      <c r="DN50" s="212"/>
      <c r="DO50" s="212"/>
      <c r="DP50" s="212"/>
      <c r="DQ50" s="212"/>
      <c r="DR50" s="212"/>
      <c r="DS50" s="212"/>
      <c r="DT50" s="212"/>
      <c r="DU50" s="212"/>
      <c r="DV50" s="212"/>
      <c r="DW50" s="212"/>
      <c r="DX50" s="212"/>
      <c r="DY50" s="212"/>
      <c r="DZ50" s="212"/>
      <c r="EA50" s="212"/>
      <c r="EB50" s="212"/>
      <c r="EC50" s="212"/>
      <c r="ED50" s="212"/>
      <c r="EE50" s="212"/>
      <c r="EF50" s="212"/>
      <c r="EG50" s="212"/>
      <c r="EH50" s="212"/>
      <c r="EI50" s="212"/>
      <c r="EJ50" s="212"/>
      <c r="EK50" s="212"/>
      <c r="EL50" s="212"/>
      <c r="EM50" s="212"/>
      <c r="EN50" s="212"/>
      <c r="EO50" s="212"/>
      <c r="EP50" s="212"/>
      <c r="EQ50" s="212"/>
      <c r="ER50" s="212"/>
      <c r="ES50" s="212"/>
      <c r="ET50" s="212"/>
      <c r="EU50" s="212"/>
      <c r="EV50" s="212"/>
      <c r="EW50" s="212"/>
      <c r="EX50" s="212"/>
      <c r="EY50" s="212"/>
      <c r="EZ50" s="212"/>
      <c r="FA50" s="212"/>
      <c r="FB50" s="212"/>
      <c r="FC50" s="212"/>
      <c r="FD50" s="212"/>
      <c r="FE50" s="212"/>
      <c r="FF50" s="212"/>
      <c r="FG50" s="212"/>
      <c r="FH50" s="212"/>
      <c r="FI50" s="212"/>
    </row>
    <row r="51" s="268" customFormat="true" ht="14.1" hidden="false" customHeight="true" outlineLevel="0" collapsed="false">
      <c r="A51" s="212"/>
      <c r="B51" s="269"/>
      <c r="C51" s="48" t="s">
        <v>230</v>
      </c>
      <c r="D51" s="289"/>
      <c r="E51" s="289"/>
      <c r="F51" s="289"/>
      <c r="G51" s="289"/>
      <c r="H51" s="289"/>
      <c r="I51" s="289"/>
      <c r="J51" s="290"/>
      <c r="K51" s="290"/>
      <c r="L51" s="290"/>
      <c r="M51" s="290"/>
      <c r="N51" s="290"/>
      <c r="O51" s="290"/>
      <c r="P51" s="290"/>
      <c r="Q51" s="290"/>
      <c r="R51" s="290"/>
      <c r="S51" s="290"/>
      <c r="T51" s="290"/>
      <c r="U51" s="290"/>
      <c r="V51" s="290"/>
      <c r="W51" s="290"/>
      <c r="X51" s="290"/>
      <c r="Y51" s="290"/>
      <c r="Z51" s="290"/>
      <c r="AA51" s="290"/>
      <c r="AB51" s="290"/>
      <c r="AC51" s="290"/>
      <c r="AD51" s="290"/>
      <c r="AE51" s="291"/>
      <c r="AF51" s="291"/>
      <c r="AG51" s="291"/>
      <c r="AH51" s="291"/>
      <c r="AI51" s="291"/>
      <c r="AJ51" s="271"/>
      <c r="AK51" s="212"/>
      <c r="AL51" s="212"/>
      <c r="AM51" s="212"/>
      <c r="AN51" s="212"/>
      <c r="AO51" s="212"/>
      <c r="AP51" s="236"/>
      <c r="AQ51" s="212"/>
      <c r="AR51" s="212"/>
      <c r="AS51" s="212"/>
      <c r="AT51" s="236"/>
      <c r="AU51" s="212"/>
      <c r="AV51" s="217"/>
      <c r="AW51" s="217"/>
      <c r="AX51" s="217"/>
      <c r="AY51" s="217"/>
      <c r="AZ51" s="217"/>
      <c r="BA51" s="217"/>
      <c r="BB51" s="217"/>
      <c r="BC51" s="217"/>
      <c r="BD51" s="212"/>
      <c r="BE51" s="212"/>
      <c r="BF51" s="212"/>
      <c r="BG51" s="212"/>
      <c r="BH51" s="212"/>
      <c r="BI51" s="212"/>
      <c r="BJ51" s="212"/>
      <c r="BK51" s="212"/>
      <c r="BL51" s="212"/>
      <c r="BM51" s="212"/>
      <c r="BN51" s="212"/>
      <c r="BO51" s="212"/>
      <c r="BP51" s="212"/>
      <c r="BQ51" s="212"/>
      <c r="BR51" s="212"/>
      <c r="BS51" s="212"/>
      <c r="BT51" s="212"/>
      <c r="BU51" s="212"/>
      <c r="BV51" s="212"/>
      <c r="BW51" s="212"/>
      <c r="BX51" s="212"/>
      <c r="BY51" s="212"/>
      <c r="BZ51" s="212"/>
      <c r="CA51" s="212"/>
      <c r="CB51" s="212"/>
      <c r="CC51" s="212"/>
      <c r="CD51" s="212"/>
      <c r="CE51" s="212"/>
      <c r="CF51" s="212"/>
      <c r="CG51" s="212"/>
      <c r="CH51" s="212"/>
      <c r="CI51" s="212"/>
      <c r="CJ51" s="212"/>
      <c r="CK51" s="212"/>
      <c r="CL51" s="212"/>
      <c r="CM51" s="212"/>
      <c r="CN51" s="212"/>
      <c r="CO51" s="212"/>
      <c r="CP51" s="212"/>
      <c r="CQ51" s="212"/>
      <c r="CR51" s="212"/>
      <c r="CS51" s="212"/>
      <c r="CT51" s="212"/>
      <c r="CU51" s="212"/>
      <c r="CV51" s="212"/>
      <c r="CW51" s="212"/>
      <c r="CX51" s="212"/>
      <c r="CY51" s="212"/>
      <c r="CZ51" s="212"/>
      <c r="DA51" s="212"/>
      <c r="DB51" s="212"/>
      <c r="DC51" s="212"/>
      <c r="DD51" s="212"/>
      <c r="DE51" s="212"/>
      <c r="DF51" s="212"/>
      <c r="DG51" s="212"/>
      <c r="DH51" s="212"/>
      <c r="DI51" s="212"/>
      <c r="DJ51" s="212"/>
      <c r="DK51" s="212"/>
      <c r="DL51" s="212"/>
      <c r="DM51" s="212"/>
      <c r="DN51" s="212"/>
      <c r="DO51" s="212"/>
      <c r="DP51" s="212"/>
      <c r="DQ51" s="212"/>
      <c r="DR51" s="212"/>
      <c r="DS51" s="212"/>
      <c r="DT51" s="212"/>
      <c r="DU51" s="212"/>
      <c r="DV51" s="212"/>
      <c r="DW51" s="212"/>
      <c r="DX51" s="212"/>
      <c r="DY51" s="212"/>
      <c r="DZ51" s="212"/>
      <c r="EA51" s="212"/>
      <c r="EB51" s="212"/>
      <c r="EC51" s="212"/>
      <c r="ED51" s="212"/>
      <c r="EE51" s="212"/>
      <c r="EF51" s="212"/>
      <c r="EG51" s="212"/>
      <c r="EH51" s="212"/>
      <c r="EI51" s="212"/>
      <c r="EJ51" s="212"/>
      <c r="EK51" s="212"/>
      <c r="EL51" s="212"/>
      <c r="EM51" s="212"/>
      <c r="EN51" s="212"/>
      <c r="EO51" s="212"/>
      <c r="EP51" s="212"/>
      <c r="EQ51" s="212"/>
      <c r="ER51" s="212"/>
      <c r="ES51" s="212"/>
      <c r="ET51" s="212"/>
      <c r="EU51" s="212"/>
      <c r="EV51" s="212"/>
      <c r="EW51" s="212"/>
      <c r="EX51" s="212"/>
      <c r="EY51" s="212"/>
      <c r="EZ51" s="212"/>
      <c r="FA51" s="212"/>
      <c r="FB51" s="212"/>
      <c r="FC51" s="212"/>
      <c r="FD51" s="212"/>
      <c r="FE51" s="212"/>
      <c r="FF51" s="212"/>
      <c r="FG51" s="212"/>
      <c r="FH51" s="212"/>
      <c r="FI51" s="212"/>
    </row>
    <row r="52" s="268" customFormat="true" ht="15" hidden="false" customHeight="true" outlineLevel="0" collapsed="false">
      <c r="A52" s="212"/>
      <c r="B52" s="269"/>
      <c r="C52" s="196"/>
      <c r="D52" s="292" t="s">
        <v>231</v>
      </c>
      <c r="E52" s="276"/>
      <c r="F52" s="293"/>
      <c r="G52" s="294"/>
      <c r="H52" s="196"/>
      <c r="I52" s="292" t="s">
        <v>232</v>
      </c>
      <c r="J52" s="276"/>
      <c r="K52" s="276"/>
      <c r="L52" s="276"/>
      <c r="M52" s="276"/>
      <c r="N52" s="276"/>
      <c r="O52" s="196"/>
      <c r="P52" s="292" t="s">
        <v>233</v>
      </c>
      <c r="Q52" s="276"/>
      <c r="R52" s="276"/>
      <c r="S52" s="196"/>
      <c r="T52" s="93" t="s">
        <v>234</v>
      </c>
      <c r="U52" s="260"/>
      <c r="V52" s="260"/>
      <c r="W52" s="276"/>
      <c r="X52" s="278"/>
      <c r="Y52" s="278"/>
      <c r="Z52" s="278"/>
      <c r="AA52" s="278"/>
      <c r="AB52" s="278"/>
      <c r="AC52" s="278"/>
      <c r="AD52" s="295"/>
      <c r="AE52" s="295"/>
      <c r="AF52" s="295"/>
      <c r="AG52" s="295"/>
      <c r="AH52" s="295"/>
      <c r="AI52" s="295"/>
      <c r="AJ52" s="271"/>
      <c r="AK52" s="212"/>
      <c r="AL52" s="212"/>
      <c r="AM52" s="212"/>
      <c r="AN52" s="212"/>
      <c r="AO52" s="212"/>
      <c r="AP52" s="236"/>
      <c r="AQ52" s="212"/>
      <c r="AR52" s="212"/>
      <c r="AS52" s="212"/>
      <c r="AT52" s="236"/>
      <c r="AU52" s="212"/>
      <c r="AV52" s="217"/>
      <c r="AW52" s="217"/>
      <c r="AX52" s="217"/>
      <c r="AY52" s="217"/>
      <c r="AZ52" s="217"/>
      <c r="BA52" s="217"/>
      <c r="BB52" s="217"/>
      <c r="BC52" s="217"/>
      <c r="BD52" s="212"/>
      <c r="BE52" s="212"/>
      <c r="BF52" s="212"/>
      <c r="BG52" s="212"/>
      <c r="BH52" s="212"/>
      <c r="BI52" s="212"/>
      <c r="BJ52" s="212"/>
      <c r="BK52" s="212"/>
      <c r="BL52" s="212"/>
      <c r="BM52" s="212"/>
      <c r="BN52" s="212"/>
      <c r="BO52" s="212"/>
      <c r="BP52" s="212"/>
      <c r="BQ52" s="212"/>
      <c r="BR52" s="212"/>
      <c r="BS52" s="212"/>
      <c r="BT52" s="212"/>
      <c r="BU52" s="212"/>
      <c r="BV52" s="212"/>
      <c r="BW52" s="212"/>
      <c r="BX52" s="212"/>
      <c r="BY52" s="212"/>
      <c r="BZ52" s="212"/>
      <c r="CA52" s="212"/>
      <c r="CB52" s="212"/>
      <c r="CC52" s="212"/>
      <c r="CD52" s="212"/>
      <c r="CE52" s="212"/>
      <c r="CF52" s="212"/>
      <c r="CG52" s="212"/>
      <c r="CH52" s="212"/>
      <c r="CI52" s="212"/>
      <c r="CJ52" s="212"/>
      <c r="CK52" s="212"/>
      <c r="CL52" s="212"/>
      <c r="CM52" s="212"/>
      <c r="CN52" s="212"/>
      <c r="CO52" s="212"/>
      <c r="CP52" s="212"/>
      <c r="CQ52" s="212"/>
      <c r="CR52" s="212"/>
      <c r="CS52" s="212"/>
      <c r="CT52" s="212"/>
      <c r="CU52" s="212"/>
      <c r="CV52" s="212"/>
      <c r="CW52" s="212"/>
      <c r="CX52" s="212"/>
      <c r="CY52" s="212"/>
      <c r="CZ52" s="212"/>
      <c r="DA52" s="212"/>
      <c r="DB52" s="212"/>
      <c r="DC52" s="212"/>
      <c r="DD52" s="212"/>
      <c r="DE52" s="212"/>
      <c r="DF52" s="212"/>
      <c r="DG52" s="212"/>
      <c r="DH52" s="212"/>
      <c r="DI52" s="212"/>
      <c r="DJ52" s="212"/>
      <c r="DK52" s="212"/>
      <c r="DL52" s="212"/>
      <c r="DM52" s="212"/>
      <c r="DN52" s="212"/>
      <c r="DO52" s="212"/>
      <c r="DP52" s="212"/>
      <c r="DQ52" s="212"/>
      <c r="DR52" s="212"/>
      <c r="DS52" s="212"/>
      <c r="DT52" s="212"/>
      <c r="DU52" s="212"/>
      <c r="DV52" s="212"/>
      <c r="DW52" s="212"/>
      <c r="DX52" s="212"/>
      <c r="DY52" s="212"/>
      <c r="DZ52" s="212"/>
      <c r="EA52" s="212"/>
      <c r="EB52" s="212"/>
      <c r="EC52" s="212"/>
      <c r="ED52" s="212"/>
      <c r="EE52" s="212"/>
      <c r="EF52" s="212"/>
      <c r="EG52" s="212"/>
      <c r="EH52" s="212"/>
      <c r="EI52" s="212"/>
      <c r="EJ52" s="212"/>
      <c r="EK52" s="212"/>
      <c r="EL52" s="212"/>
      <c r="EM52" s="212"/>
      <c r="EN52" s="212"/>
      <c r="EO52" s="212"/>
      <c r="EP52" s="212"/>
      <c r="EQ52" s="212"/>
      <c r="ER52" s="212"/>
      <c r="ES52" s="212"/>
      <c r="ET52" s="212"/>
      <c r="EU52" s="212"/>
      <c r="EV52" s="212"/>
      <c r="EW52" s="212"/>
      <c r="EX52" s="212"/>
      <c r="EY52" s="212"/>
      <c r="EZ52" s="212"/>
      <c r="FA52" s="212"/>
      <c r="FB52" s="212"/>
      <c r="FC52" s="212"/>
      <c r="FD52" s="212"/>
      <c r="FE52" s="212"/>
      <c r="FF52" s="212"/>
      <c r="FG52" s="212"/>
      <c r="FH52" s="212"/>
      <c r="FI52" s="212"/>
    </row>
    <row r="53" s="268" customFormat="true" ht="15" hidden="false" customHeight="true" outlineLevel="0" collapsed="false">
      <c r="A53" s="212"/>
      <c r="B53" s="269"/>
      <c r="C53" s="296"/>
      <c r="D53" s="296"/>
      <c r="E53" s="296"/>
      <c r="F53" s="296"/>
      <c r="G53" s="296"/>
      <c r="H53" s="196"/>
      <c r="I53" s="292" t="s">
        <v>235</v>
      </c>
      <c r="J53" s="276"/>
      <c r="K53" s="276"/>
      <c r="L53" s="276"/>
      <c r="M53" s="276"/>
      <c r="N53" s="276"/>
      <c r="O53" s="196"/>
      <c r="P53" s="292" t="s">
        <v>233</v>
      </c>
      <c r="Q53" s="276"/>
      <c r="R53" s="276"/>
      <c r="S53" s="196"/>
      <c r="T53" s="93" t="s">
        <v>234</v>
      </c>
      <c r="U53" s="260"/>
      <c r="V53" s="260"/>
      <c r="W53" s="276"/>
      <c r="X53" s="278"/>
      <c r="Y53" s="278"/>
      <c r="Z53" s="278"/>
      <c r="AA53" s="278"/>
      <c r="AB53" s="278"/>
      <c r="AC53" s="278"/>
      <c r="AD53" s="297"/>
      <c r="AE53" s="297"/>
      <c r="AF53" s="297"/>
      <c r="AG53" s="297"/>
      <c r="AH53" s="297"/>
      <c r="AI53" s="297"/>
      <c r="AJ53" s="271"/>
      <c r="AK53" s="212"/>
      <c r="AL53" s="212"/>
      <c r="AM53" s="212"/>
      <c r="AN53" s="212"/>
      <c r="AO53" s="212"/>
      <c r="AP53" s="236"/>
      <c r="AQ53" s="212"/>
      <c r="AR53" s="212"/>
      <c r="AS53" s="212"/>
      <c r="AT53" s="236"/>
      <c r="AU53" s="212"/>
      <c r="AV53" s="217"/>
      <c r="AW53" s="217"/>
      <c r="AX53" s="217"/>
      <c r="AY53" s="217"/>
      <c r="AZ53" s="217"/>
      <c r="BA53" s="217"/>
      <c r="BB53" s="217"/>
      <c r="BC53" s="217"/>
      <c r="BD53" s="212"/>
      <c r="BE53" s="212"/>
      <c r="BF53" s="212"/>
      <c r="BG53" s="212"/>
      <c r="BH53" s="212"/>
      <c r="BI53" s="212"/>
      <c r="BJ53" s="212"/>
      <c r="BK53" s="212"/>
      <c r="BL53" s="212"/>
      <c r="BM53" s="212"/>
      <c r="BN53" s="212"/>
      <c r="BO53" s="212"/>
      <c r="BP53" s="212"/>
      <c r="BQ53" s="212"/>
      <c r="BR53" s="212"/>
      <c r="BS53" s="212"/>
      <c r="BT53" s="212"/>
      <c r="BU53" s="212"/>
      <c r="BV53" s="212"/>
      <c r="BW53" s="212"/>
      <c r="BX53" s="212"/>
      <c r="BY53" s="212"/>
      <c r="BZ53" s="212"/>
      <c r="CA53" s="212"/>
      <c r="CB53" s="212"/>
      <c r="CC53" s="212"/>
      <c r="CD53" s="212"/>
      <c r="CE53" s="212"/>
      <c r="CF53" s="212"/>
      <c r="CG53" s="212"/>
      <c r="CH53" s="212"/>
      <c r="CI53" s="212"/>
      <c r="CJ53" s="212"/>
      <c r="CK53" s="212"/>
      <c r="CL53" s="212"/>
      <c r="CM53" s="212"/>
      <c r="CN53" s="212"/>
      <c r="CO53" s="212"/>
      <c r="CP53" s="212"/>
      <c r="CQ53" s="212"/>
      <c r="CR53" s="212"/>
      <c r="CS53" s="212"/>
      <c r="CT53" s="212"/>
      <c r="CU53" s="212"/>
      <c r="CV53" s="212"/>
      <c r="CW53" s="212"/>
      <c r="CX53" s="212"/>
      <c r="CY53" s="212"/>
      <c r="CZ53" s="212"/>
      <c r="DA53" s="212"/>
      <c r="DB53" s="212"/>
      <c r="DC53" s="212"/>
      <c r="DD53" s="212"/>
      <c r="DE53" s="212"/>
      <c r="DF53" s="212"/>
      <c r="DG53" s="212"/>
      <c r="DH53" s="212"/>
      <c r="DI53" s="212"/>
      <c r="DJ53" s="212"/>
      <c r="DK53" s="212"/>
      <c r="DL53" s="212"/>
      <c r="DM53" s="212"/>
      <c r="DN53" s="212"/>
      <c r="DO53" s="212"/>
      <c r="DP53" s="212"/>
      <c r="DQ53" s="212"/>
      <c r="DR53" s="212"/>
      <c r="DS53" s="212"/>
      <c r="DT53" s="212"/>
      <c r="DU53" s="212"/>
      <c r="DV53" s="212"/>
      <c r="DW53" s="212"/>
      <c r="DX53" s="212"/>
      <c r="DY53" s="212"/>
      <c r="DZ53" s="212"/>
      <c r="EA53" s="212"/>
      <c r="EB53" s="212"/>
      <c r="EC53" s="212"/>
      <c r="ED53" s="212"/>
      <c r="EE53" s="212"/>
      <c r="EF53" s="212"/>
      <c r="EG53" s="212"/>
      <c r="EH53" s="212"/>
      <c r="EI53" s="212"/>
      <c r="EJ53" s="212"/>
      <c r="EK53" s="212"/>
      <c r="EL53" s="212"/>
      <c r="EM53" s="212"/>
      <c r="EN53" s="212"/>
      <c r="EO53" s="212"/>
      <c r="EP53" s="212"/>
      <c r="EQ53" s="212"/>
      <c r="ER53" s="212"/>
      <c r="ES53" s="212"/>
      <c r="ET53" s="212"/>
      <c r="EU53" s="212"/>
      <c r="EV53" s="212"/>
      <c r="EW53" s="212"/>
      <c r="EX53" s="212"/>
      <c r="EY53" s="212"/>
      <c r="EZ53" s="212"/>
      <c r="FA53" s="212"/>
      <c r="FB53" s="212"/>
      <c r="FC53" s="212"/>
      <c r="FD53" s="212"/>
      <c r="FE53" s="212"/>
      <c r="FF53" s="212"/>
      <c r="FG53" s="212"/>
      <c r="FH53" s="212"/>
      <c r="FI53" s="212"/>
    </row>
    <row r="54" s="268" customFormat="true" ht="15" hidden="false" customHeight="true" outlineLevel="0" collapsed="false">
      <c r="A54" s="212"/>
      <c r="B54" s="269"/>
      <c r="C54" s="296"/>
      <c r="D54" s="296"/>
      <c r="E54" s="296"/>
      <c r="F54" s="296"/>
      <c r="G54" s="296"/>
      <c r="H54" s="196"/>
      <c r="I54" s="292" t="s">
        <v>236</v>
      </c>
      <c r="J54" s="276"/>
      <c r="K54" s="293"/>
      <c r="L54" s="293"/>
      <c r="M54" s="197" t="s">
        <v>237</v>
      </c>
      <c r="N54" s="276"/>
      <c r="O54" s="276"/>
      <c r="P54" s="276"/>
      <c r="Q54" s="276"/>
      <c r="R54" s="298"/>
      <c r="S54" s="298"/>
      <c r="T54" s="298"/>
      <c r="U54" s="298"/>
      <c r="V54" s="298"/>
      <c r="W54" s="298"/>
      <c r="X54" s="298"/>
      <c r="Y54" s="298"/>
      <c r="Z54" s="298"/>
      <c r="AA54" s="298"/>
      <c r="AB54" s="298"/>
      <c r="AC54" s="298"/>
      <c r="AD54" s="298"/>
      <c r="AE54" s="298"/>
      <c r="AF54" s="298"/>
      <c r="AG54" s="298"/>
      <c r="AH54" s="298"/>
      <c r="AI54" s="295"/>
      <c r="AJ54" s="271"/>
      <c r="AK54" s="212"/>
      <c r="AL54" s="212"/>
      <c r="AM54" s="212"/>
      <c r="AN54" s="212"/>
      <c r="AO54" s="212"/>
      <c r="AP54" s="236"/>
      <c r="AQ54" s="212"/>
      <c r="AR54" s="212"/>
      <c r="AS54" s="212"/>
      <c r="AT54" s="236"/>
      <c r="AU54" s="212"/>
      <c r="AV54" s="217"/>
      <c r="AW54" s="217"/>
      <c r="AX54" s="217"/>
      <c r="AY54" s="217"/>
      <c r="AZ54" s="217"/>
      <c r="BA54" s="217"/>
      <c r="BB54" s="217"/>
      <c r="BC54" s="217"/>
      <c r="BD54" s="212"/>
      <c r="BE54" s="212"/>
      <c r="BF54" s="212"/>
      <c r="BG54" s="212"/>
      <c r="BH54" s="212"/>
      <c r="BI54" s="212"/>
      <c r="BJ54" s="212"/>
      <c r="BK54" s="212"/>
      <c r="BL54" s="212"/>
      <c r="BM54" s="212"/>
      <c r="BN54" s="212"/>
      <c r="BO54" s="212"/>
      <c r="BP54" s="212"/>
      <c r="BQ54" s="212"/>
      <c r="BR54" s="212"/>
      <c r="BS54" s="212"/>
      <c r="BT54" s="212"/>
      <c r="BU54" s="212"/>
      <c r="BV54" s="212"/>
      <c r="BW54" s="212"/>
      <c r="BX54" s="212"/>
      <c r="BY54" s="212"/>
      <c r="BZ54" s="212"/>
      <c r="CA54" s="212"/>
      <c r="CB54" s="212"/>
      <c r="CC54" s="212"/>
      <c r="CD54" s="212"/>
      <c r="CE54" s="212"/>
      <c r="CF54" s="212"/>
      <c r="CG54" s="212"/>
      <c r="CH54" s="212"/>
      <c r="CI54" s="212"/>
      <c r="CJ54" s="212"/>
      <c r="CK54" s="212"/>
      <c r="CL54" s="212"/>
      <c r="CM54" s="212"/>
      <c r="CN54" s="212"/>
      <c r="CO54" s="212"/>
      <c r="CP54" s="212"/>
      <c r="CQ54" s="212"/>
      <c r="CR54" s="212"/>
      <c r="CS54" s="212"/>
      <c r="CT54" s="212"/>
      <c r="CU54" s="212"/>
      <c r="CV54" s="212"/>
      <c r="CW54" s="212"/>
      <c r="CX54" s="212"/>
      <c r="CY54" s="212"/>
      <c r="CZ54" s="212"/>
      <c r="DA54" s="212"/>
      <c r="DB54" s="212"/>
      <c r="DC54" s="212"/>
      <c r="DD54" s="212"/>
      <c r="DE54" s="212"/>
      <c r="DF54" s="212"/>
      <c r="DG54" s="212"/>
      <c r="DH54" s="212"/>
      <c r="DI54" s="212"/>
      <c r="DJ54" s="212"/>
      <c r="DK54" s="212"/>
      <c r="DL54" s="212"/>
      <c r="DM54" s="212"/>
      <c r="DN54" s="212"/>
      <c r="DO54" s="212"/>
      <c r="DP54" s="212"/>
      <c r="DQ54" s="212"/>
      <c r="DR54" s="212"/>
      <c r="DS54" s="212"/>
      <c r="DT54" s="212"/>
      <c r="DU54" s="212"/>
      <c r="DV54" s="212"/>
      <c r="DW54" s="212"/>
      <c r="DX54" s="212"/>
      <c r="DY54" s="212"/>
      <c r="DZ54" s="212"/>
      <c r="EA54" s="212"/>
      <c r="EB54" s="212"/>
      <c r="EC54" s="212"/>
      <c r="ED54" s="212"/>
      <c r="EE54" s="212"/>
      <c r="EF54" s="212"/>
      <c r="EG54" s="212"/>
      <c r="EH54" s="212"/>
      <c r="EI54" s="212"/>
      <c r="EJ54" s="212"/>
      <c r="EK54" s="212"/>
      <c r="EL54" s="212"/>
      <c r="EM54" s="212"/>
      <c r="EN54" s="212"/>
      <c r="EO54" s="212"/>
      <c r="EP54" s="212"/>
      <c r="EQ54" s="212"/>
      <c r="ER54" s="212"/>
      <c r="ES54" s="212"/>
      <c r="ET54" s="212"/>
      <c r="EU54" s="212"/>
      <c r="EV54" s="212"/>
      <c r="EW54" s="212"/>
      <c r="EX54" s="212"/>
      <c r="EY54" s="212"/>
      <c r="EZ54" s="212"/>
      <c r="FA54" s="212"/>
      <c r="FB54" s="212"/>
      <c r="FC54" s="212"/>
      <c r="FD54" s="212"/>
      <c r="FE54" s="212"/>
      <c r="FF54" s="212"/>
      <c r="FG54" s="212"/>
      <c r="FH54" s="212"/>
      <c r="FI54" s="212"/>
    </row>
    <row r="55" s="268" customFormat="true" ht="15" hidden="false" customHeight="true" outlineLevel="0" collapsed="false">
      <c r="A55" s="212"/>
      <c r="B55" s="269"/>
      <c r="C55" s="296"/>
      <c r="D55" s="296"/>
      <c r="E55" s="296"/>
      <c r="F55" s="296"/>
      <c r="G55" s="296"/>
      <c r="H55" s="299"/>
      <c r="I55" s="292" t="s">
        <v>148</v>
      </c>
      <c r="J55" s="276"/>
      <c r="K55" s="276"/>
      <c r="L55" s="276"/>
      <c r="M55" s="298"/>
      <c r="N55" s="298"/>
      <c r="O55" s="298"/>
      <c r="P55" s="298"/>
      <c r="Q55" s="298"/>
      <c r="R55" s="298"/>
      <c r="S55" s="298"/>
      <c r="T55" s="298"/>
      <c r="U55" s="298"/>
      <c r="V55" s="298"/>
      <c r="W55" s="298"/>
      <c r="X55" s="298"/>
      <c r="Y55" s="298"/>
      <c r="Z55" s="298"/>
      <c r="AA55" s="298"/>
      <c r="AB55" s="298"/>
      <c r="AC55" s="298"/>
      <c r="AD55" s="295"/>
      <c r="AE55" s="295"/>
      <c r="AF55" s="295"/>
      <c r="AG55" s="295"/>
      <c r="AH55" s="295"/>
      <c r="AI55" s="295"/>
      <c r="AJ55" s="271"/>
      <c r="AK55" s="212"/>
      <c r="AL55" s="212"/>
      <c r="AM55" s="212"/>
      <c r="AN55" s="212"/>
      <c r="AO55" s="212"/>
      <c r="AP55" s="236"/>
      <c r="AQ55" s="212"/>
      <c r="AR55" s="212"/>
      <c r="AS55" s="212"/>
      <c r="AT55" s="236"/>
      <c r="AU55" s="212"/>
      <c r="AV55" s="217"/>
      <c r="AW55" s="217"/>
      <c r="AX55" s="217"/>
      <c r="AY55" s="217"/>
      <c r="AZ55" s="217"/>
      <c r="BA55" s="217"/>
      <c r="BB55" s="217"/>
      <c r="BC55" s="217"/>
      <c r="BD55" s="212"/>
      <c r="BE55" s="212"/>
      <c r="BF55" s="212"/>
      <c r="BG55" s="212"/>
      <c r="BH55" s="212"/>
      <c r="BI55" s="212"/>
      <c r="BJ55" s="212"/>
      <c r="BK55" s="212"/>
      <c r="BL55" s="212"/>
      <c r="BM55" s="212"/>
      <c r="BN55" s="212"/>
      <c r="BO55" s="212"/>
      <c r="BP55" s="212"/>
      <c r="BQ55" s="212"/>
      <c r="BR55" s="212"/>
      <c r="BS55" s="212"/>
      <c r="BT55" s="212"/>
      <c r="BU55" s="212"/>
      <c r="BV55" s="212"/>
      <c r="BW55" s="212"/>
      <c r="BX55" s="212"/>
      <c r="BY55" s="212"/>
      <c r="BZ55" s="212"/>
      <c r="CA55" s="212"/>
      <c r="CB55" s="212"/>
      <c r="CC55" s="212"/>
      <c r="CD55" s="212"/>
      <c r="CE55" s="212"/>
      <c r="CF55" s="212"/>
      <c r="CG55" s="212"/>
      <c r="CH55" s="212"/>
      <c r="CI55" s="212"/>
      <c r="CJ55" s="212"/>
      <c r="CK55" s="212"/>
      <c r="CL55" s="212"/>
      <c r="CM55" s="212"/>
      <c r="CN55" s="212"/>
      <c r="CO55" s="212"/>
      <c r="CP55" s="212"/>
      <c r="CQ55" s="212"/>
      <c r="CR55" s="212"/>
      <c r="CS55" s="212"/>
      <c r="CT55" s="212"/>
      <c r="CU55" s="212"/>
      <c r="CV55" s="212"/>
      <c r="CW55" s="212"/>
      <c r="CX55" s="212"/>
      <c r="CY55" s="212"/>
      <c r="CZ55" s="212"/>
      <c r="DA55" s="212"/>
      <c r="DB55" s="212"/>
      <c r="DC55" s="212"/>
      <c r="DD55" s="212"/>
      <c r="DE55" s="212"/>
      <c r="DF55" s="212"/>
      <c r="DG55" s="212"/>
      <c r="DH55" s="212"/>
      <c r="DI55" s="212"/>
      <c r="DJ55" s="212"/>
      <c r="DK55" s="212"/>
      <c r="DL55" s="212"/>
      <c r="DM55" s="212"/>
      <c r="DN55" s="212"/>
      <c r="DO55" s="212"/>
      <c r="DP55" s="212"/>
      <c r="DQ55" s="212"/>
      <c r="DR55" s="212"/>
      <c r="DS55" s="212"/>
      <c r="DT55" s="212"/>
      <c r="DU55" s="212"/>
      <c r="DV55" s="212"/>
      <c r="DW55" s="212"/>
      <c r="DX55" s="212"/>
      <c r="DY55" s="212"/>
      <c r="DZ55" s="212"/>
      <c r="EA55" s="212"/>
      <c r="EB55" s="212"/>
      <c r="EC55" s="212"/>
      <c r="ED55" s="212"/>
      <c r="EE55" s="212"/>
      <c r="EF55" s="212"/>
      <c r="EG55" s="212"/>
      <c r="EH55" s="212"/>
      <c r="EI55" s="212"/>
      <c r="EJ55" s="212"/>
      <c r="EK55" s="212"/>
      <c r="EL55" s="212"/>
      <c r="EM55" s="212"/>
      <c r="EN55" s="212"/>
      <c r="EO55" s="212"/>
      <c r="EP55" s="212"/>
      <c r="EQ55" s="212"/>
      <c r="ER55" s="212"/>
      <c r="ES55" s="212"/>
      <c r="ET55" s="212"/>
      <c r="EU55" s="212"/>
      <c r="EV55" s="212"/>
      <c r="EW55" s="212"/>
      <c r="EX55" s="212"/>
      <c r="EY55" s="212"/>
      <c r="EZ55" s="212"/>
      <c r="FA55" s="212"/>
      <c r="FB55" s="212"/>
      <c r="FC55" s="212"/>
      <c r="FD55" s="212"/>
      <c r="FE55" s="212"/>
      <c r="FF55" s="212"/>
      <c r="FG55" s="212"/>
      <c r="FH55" s="212"/>
      <c r="FI55" s="212"/>
    </row>
    <row r="56" s="268" customFormat="true" ht="15" hidden="false" customHeight="true" outlineLevel="0" collapsed="false">
      <c r="A56" s="212"/>
      <c r="B56" s="269"/>
      <c r="C56" s="219" t="s">
        <v>238</v>
      </c>
      <c r="D56" s="219"/>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19"/>
      <c r="AH56" s="219"/>
      <c r="AI56" s="219"/>
      <c r="AJ56" s="271"/>
      <c r="AK56" s="212"/>
      <c r="AL56" s="212"/>
      <c r="AM56" s="212"/>
      <c r="AN56" s="212"/>
      <c r="AO56" s="212"/>
      <c r="AP56" s="236"/>
      <c r="AQ56" s="212"/>
      <c r="AR56" s="212"/>
      <c r="AS56" s="212"/>
      <c r="AT56" s="236"/>
      <c r="AU56" s="212"/>
      <c r="AV56" s="217"/>
      <c r="AW56" s="217"/>
      <c r="AX56" s="217"/>
      <c r="AY56" s="217"/>
      <c r="AZ56" s="217"/>
      <c r="BA56" s="217"/>
      <c r="BB56" s="217"/>
      <c r="BC56" s="217"/>
      <c r="BD56" s="212"/>
      <c r="BE56" s="212"/>
      <c r="BF56" s="212"/>
      <c r="BG56" s="212"/>
      <c r="BH56" s="212"/>
      <c r="BI56" s="212"/>
      <c r="BJ56" s="212"/>
      <c r="BK56" s="212"/>
      <c r="BL56" s="212"/>
      <c r="BM56" s="212"/>
      <c r="BN56" s="212"/>
      <c r="BO56" s="212"/>
      <c r="BP56" s="212"/>
      <c r="BQ56" s="212"/>
      <c r="BR56" s="212"/>
      <c r="BS56" s="212"/>
      <c r="BT56" s="212"/>
      <c r="BU56" s="212"/>
      <c r="BV56" s="212"/>
      <c r="BW56" s="212"/>
      <c r="BX56" s="212"/>
      <c r="BY56" s="212"/>
      <c r="BZ56" s="212"/>
      <c r="CA56" s="212"/>
      <c r="CB56" s="212"/>
      <c r="CC56" s="212"/>
      <c r="CD56" s="212"/>
      <c r="CE56" s="212"/>
      <c r="CF56" s="212"/>
      <c r="CG56" s="212"/>
      <c r="CH56" s="212"/>
      <c r="CI56" s="212"/>
      <c r="CJ56" s="212"/>
      <c r="CK56" s="212"/>
      <c r="CL56" s="212"/>
      <c r="CM56" s="212"/>
      <c r="CN56" s="212"/>
      <c r="CO56" s="212"/>
      <c r="CP56" s="212"/>
      <c r="CQ56" s="212"/>
      <c r="CR56" s="212"/>
      <c r="CS56" s="212"/>
      <c r="CT56" s="212"/>
      <c r="CU56" s="212"/>
      <c r="CV56" s="212"/>
      <c r="CW56" s="212"/>
      <c r="CX56" s="212"/>
      <c r="CY56" s="212"/>
      <c r="CZ56" s="212"/>
      <c r="DA56" s="212"/>
      <c r="DB56" s="212"/>
      <c r="DC56" s="212"/>
      <c r="DD56" s="212"/>
      <c r="DE56" s="212"/>
      <c r="DF56" s="212"/>
      <c r="DG56" s="212"/>
      <c r="DH56" s="212"/>
      <c r="DI56" s="212"/>
      <c r="DJ56" s="212"/>
      <c r="DK56" s="212"/>
      <c r="DL56" s="212"/>
      <c r="DM56" s="212"/>
      <c r="DN56" s="212"/>
      <c r="DO56" s="212"/>
      <c r="DP56" s="212"/>
      <c r="DQ56" s="212"/>
      <c r="DR56" s="212"/>
      <c r="DS56" s="212"/>
      <c r="DT56" s="212"/>
      <c r="DU56" s="212"/>
      <c r="DV56" s="212"/>
      <c r="DW56" s="212"/>
      <c r="DX56" s="212"/>
      <c r="DY56" s="212"/>
      <c r="DZ56" s="212"/>
      <c r="EA56" s="212"/>
      <c r="EB56" s="212"/>
      <c r="EC56" s="212"/>
      <c r="ED56" s="212"/>
      <c r="EE56" s="212"/>
      <c r="EF56" s="212"/>
      <c r="EG56" s="212"/>
      <c r="EH56" s="212"/>
      <c r="EI56" s="212"/>
      <c r="EJ56" s="212"/>
      <c r="EK56" s="212"/>
      <c r="EL56" s="212"/>
      <c r="EM56" s="212"/>
      <c r="EN56" s="212"/>
      <c r="EO56" s="212"/>
      <c r="EP56" s="212"/>
      <c r="EQ56" s="212"/>
      <c r="ER56" s="212"/>
      <c r="ES56" s="212"/>
      <c r="ET56" s="212"/>
      <c r="EU56" s="212"/>
      <c r="EV56" s="212"/>
      <c r="EW56" s="212"/>
      <c r="EX56" s="212"/>
      <c r="EY56" s="212"/>
      <c r="EZ56" s="212"/>
      <c r="FA56" s="212"/>
      <c r="FB56" s="212"/>
      <c r="FC56" s="212"/>
      <c r="FD56" s="212"/>
      <c r="FE56" s="212"/>
      <c r="FF56" s="212"/>
      <c r="FG56" s="212"/>
      <c r="FH56" s="212"/>
      <c r="FI56" s="212"/>
    </row>
    <row r="57" s="268" customFormat="true" ht="15" hidden="false" customHeight="true" outlineLevel="0" collapsed="false">
      <c r="A57" s="212"/>
      <c r="B57" s="269"/>
      <c r="C57" s="93" t="s">
        <v>239</v>
      </c>
      <c r="D57" s="300"/>
      <c r="E57" s="300"/>
      <c r="F57" s="300"/>
      <c r="G57" s="300"/>
      <c r="H57" s="300"/>
      <c r="I57" s="300"/>
      <c r="J57" s="300"/>
      <c r="K57" s="300"/>
      <c r="L57" s="300"/>
      <c r="M57" s="300"/>
      <c r="N57" s="300"/>
      <c r="O57" s="300"/>
      <c r="P57" s="300"/>
      <c r="Q57" s="300"/>
      <c r="R57" s="300"/>
      <c r="S57" s="300"/>
      <c r="T57" s="300"/>
      <c r="U57" s="300"/>
      <c r="V57" s="276"/>
      <c r="W57" s="196"/>
      <c r="X57" s="234" t="s">
        <v>39</v>
      </c>
      <c r="Y57" s="234"/>
      <c r="Z57" s="196"/>
      <c r="AA57" s="234" t="s">
        <v>38</v>
      </c>
      <c r="AB57" s="300"/>
      <c r="AC57" s="300"/>
      <c r="AD57" s="300"/>
      <c r="AE57" s="300"/>
      <c r="AF57" s="300"/>
      <c r="AG57" s="300"/>
      <c r="AH57" s="300"/>
      <c r="AI57" s="43"/>
      <c r="AJ57" s="271"/>
      <c r="AK57" s="212"/>
      <c r="AL57" s="212"/>
      <c r="AM57" s="212"/>
      <c r="AN57" s="212"/>
      <c r="AO57" s="212"/>
      <c r="AP57" s="236"/>
      <c r="AQ57" s="212"/>
      <c r="AR57" s="212"/>
      <c r="AS57" s="212"/>
      <c r="AT57" s="236"/>
      <c r="AU57" s="212"/>
      <c r="AV57" s="217"/>
      <c r="AW57" s="217"/>
      <c r="AX57" s="217"/>
      <c r="AY57" s="217"/>
      <c r="AZ57" s="217"/>
      <c r="BA57" s="217"/>
      <c r="BB57" s="217"/>
      <c r="BC57" s="217"/>
      <c r="BD57" s="212"/>
      <c r="BE57" s="212"/>
      <c r="BF57" s="212"/>
      <c r="BG57" s="212"/>
      <c r="BH57" s="212"/>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c r="CS57" s="212"/>
      <c r="CT57" s="212"/>
      <c r="CU57" s="212"/>
      <c r="CV57" s="212"/>
      <c r="CW57" s="212"/>
      <c r="CX57" s="212"/>
      <c r="CY57" s="212"/>
      <c r="CZ57" s="212"/>
      <c r="DA57" s="212"/>
      <c r="DB57" s="212"/>
      <c r="DC57" s="212"/>
      <c r="DD57" s="212"/>
      <c r="DE57" s="212"/>
      <c r="DF57" s="212"/>
      <c r="DG57" s="212"/>
      <c r="DH57" s="212"/>
      <c r="DI57" s="212"/>
      <c r="DJ57" s="212"/>
      <c r="DK57" s="212"/>
      <c r="DL57" s="212"/>
      <c r="DM57" s="212"/>
      <c r="DN57" s="212"/>
      <c r="DO57" s="212"/>
      <c r="DP57" s="212"/>
      <c r="DQ57" s="212"/>
      <c r="DR57" s="212"/>
      <c r="DS57" s="212"/>
      <c r="DT57" s="212"/>
      <c r="DU57" s="212"/>
      <c r="DV57" s="212"/>
      <c r="DW57" s="212"/>
      <c r="DX57" s="212"/>
      <c r="DY57" s="212"/>
      <c r="DZ57" s="212"/>
      <c r="EA57" s="212"/>
      <c r="EB57" s="212"/>
      <c r="EC57" s="212"/>
      <c r="ED57" s="212"/>
      <c r="EE57" s="212"/>
      <c r="EF57" s="212"/>
      <c r="EG57" s="212"/>
      <c r="EH57" s="212"/>
      <c r="EI57" s="212"/>
      <c r="EJ57" s="212"/>
      <c r="EK57" s="212"/>
      <c r="EL57" s="212"/>
      <c r="EM57" s="212"/>
      <c r="EN57" s="212"/>
      <c r="EO57" s="212"/>
      <c r="EP57" s="212"/>
      <c r="EQ57" s="212"/>
      <c r="ER57" s="212"/>
      <c r="ES57" s="212"/>
      <c r="ET57" s="212"/>
      <c r="EU57" s="212"/>
      <c r="EV57" s="212"/>
      <c r="EW57" s="212"/>
      <c r="EX57" s="212"/>
      <c r="EY57" s="212"/>
      <c r="EZ57" s="212"/>
      <c r="FA57" s="212"/>
      <c r="FB57" s="212"/>
      <c r="FC57" s="212"/>
      <c r="FD57" s="212"/>
      <c r="FE57" s="212"/>
      <c r="FF57" s="212"/>
      <c r="FG57" s="212"/>
      <c r="FH57" s="212"/>
      <c r="FI57" s="212"/>
    </row>
    <row r="58" s="268" customFormat="true" ht="15" hidden="false" customHeight="true" outlineLevel="0" collapsed="false">
      <c r="A58" s="212"/>
      <c r="B58" s="269"/>
      <c r="C58" s="93" t="s">
        <v>240</v>
      </c>
      <c r="D58" s="93"/>
      <c r="E58" s="93"/>
      <c r="F58" s="93"/>
      <c r="G58" s="300"/>
      <c r="H58" s="300"/>
      <c r="I58" s="301"/>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271"/>
      <c r="AK58" s="212"/>
      <c r="AL58" s="212"/>
      <c r="AM58" s="212"/>
      <c r="AN58" s="212"/>
      <c r="AO58" s="212"/>
      <c r="AP58" s="236"/>
      <c r="AQ58" s="212"/>
      <c r="AR58" s="212"/>
      <c r="AS58" s="212"/>
      <c r="AT58" s="236"/>
      <c r="AU58" s="212"/>
      <c r="AV58" s="217"/>
      <c r="AW58" s="217"/>
      <c r="AX58" s="217"/>
      <c r="AY58" s="217"/>
      <c r="AZ58" s="217"/>
      <c r="BA58" s="217"/>
      <c r="BB58" s="217"/>
      <c r="BC58" s="217"/>
      <c r="BD58" s="212"/>
      <c r="BE58" s="212"/>
      <c r="BF58" s="212"/>
      <c r="BG58" s="212"/>
      <c r="BH58" s="212"/>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c r="CS58" s="212"/>
      <c r="CT58" s="212"/>
      <c r="CU58" s="212"/>
      <c r="CV58" s="212"/>
      <c r="CW58" s="212"/>
      <c r="CX58" s="212"/>
      <c r="CY58" s="212"/>
      <c r="CZ58" s="212"/>
      <c r="DA58" s="212"/>
      <c r="DB58" s="212"/>
      <c r="DC58" s="212"/>
      <c r="DD58" s="212"/>
      <c r="DE58" s="212"/>
      <c r="DF58" s="212"/>
      <c r="DG58" s="212"/>
      <c r="DH58" s="212"/>
      <c r="DI58" s="212"/>
      <c r="DJ58" s="212"/>
      <c r="DK58" s="212"/>
      <c r="DL58" s="212"/>
      <c r="DM58" s="212"/>
      <c r="DN58" s="212"/>
      <c r="DO58" s="212"/>
      <c r="DP58" s="212"/>
      <c r="DQ58" s="212"/>
      <c r="DR58" s="212"/>
      <c r="DS58" s="212"/>
      <c r="DT58" s="212"/>
      <c r="DU58" s="212"/>
      <c r="DV58" s="212"/>
      <c r="DW58" s="212"/>
      <c r="DX58" s="212"/>
      <c r="DY58" s="212"/>
      <c r="DZ58" s="212"/>
      <c r="EA58" s="212"/>
      <c r="EB58" s="212"/>
      <c r="EC58" s="212"/>
      <c r="ED58" s="212"/>
      <c r="EE58" s="212"/>
      <c r="EF58" s="212"/>
      <c r="EG58" s="212"/>
      <c r="EH58" s="212"/>
      <c r="EI58" s="212"/>
      <c r="EJ58" s="212"/>
      <c r="EK58" s="212"/>
      <c r="EL58" s="212"/>
      <c r="EM58" s="212"/>
      <c r="EN58" s="212"/>
      <c r="EO58" s="212"/>
      <c r="EP58" s="212"/>
      <c r="EQ58" s="212"/>
      <c r="ER58" s="212"/>
      <c r="ES58" s="212"/>
      <c r="ET58" s="212"/>
      <c r="EU58" s="212"/>
      <c r="EV58" s="212"/>
      <c r="EW58" s="212"/>
      <c r="EX58" s="212"/>
      <c r="EY58" s="212"/>
      <c r="EZ58" s="212"/>
      <c r="FA58" s="212"/>
      <c r="FB58" s="212"/>
      <c r="FC58" s="212"/>
      <c r="FD58" s="212"/>
      <c r="FE58" s="212"/>
      <c r="FF58" s="212"/>
      <c r="FG58" s="212"/>
      <c r="FH58" s="212"/>
      <c r="FI58" s="212"/>
    </row>
    <row r="59" s="268" customFormat="true" ht="15" hidden="false" customHeight="true" outlineLevel="0" collapsed="false">
      <c r="A59" s="212"/>
      <c r="B59" s="269"/>
      <c r="C59" s="93" t="s">
        <v>241</v>
      </c>
      <c r="D59" s="48"/>
      <c r="E59" s="48"/>
      <c r="F59" s="48"/>
      <c r="G59" s="48"/>
      <c r="H59" s="48"/>
      <c r="I59" s="48"/>
      <c r="J59" s="46"/>
      <c r="K59" s="46"/>
      <c r="L59" s="46"/>
      <c r="M59" s="46"/>
      <c r="N59" s="46"/>
      <c r="O59" s="46"/>
      <c r="P59" s="46"/>
      <c r="Q59" s="46"/>
      <c r="R59" s="46"/>
      <c r="S59" s="196"/>
      <c r="T59" s="93" t="s">
        <v>242</v>
      </c>
      <c r="U59" s="46"/>
      <c r="V59" s="46"/>
      <c r="W59" s="196"/>
      <c r="X59" s="93" t="s">
        <v>243</v>
      </c>
      <c r="Y59" s="276"/>
      <c r="Z59" s="46"/>
      <c r="AA59" s="46"/>
      <c r="AB59" s="46"/>
      <c r="AC59" s="302"/>
      <c r="AD59" s="93"/>
      <c r="AE59" s="46"/>
      <c r="AF59" s="123"/>
      <c r="AG59" s="123"/>
      <c r="AH59" s="123"/>
      <c r="AI59" s="123"/>
      <c r="AJ59" s="271"/>
      <c r="AK59" s="212"/>
      <c r="AL59" s="212"/>
      <c r="AM59" s="212"/>
      <c r="AN59" s="212"/>
      <c r="AO59" s="212"/>
      <c r="AP59" s="236"/>
      <c r="AQ59" s="212"/>
      <c r="AR59" s="212"/>
      <c r="AS59" s="212"/>
      <c r="AT59" s="236"/>
      <c r="AU59" s="212"/>
      <c r="AV59" s="217"/>
      <c r="AW59" s="217"/>
      <c r="AX59" s="217"/>
      <c r="AY59" s="217"/>
      <c r="AZ59" s="217"/>
      <c r="BA59" s="217"/>
      <c r="BB59" s="217"/>
      <c r="BC59" s="217"/>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c r="EO59" s="212"/>
      <c r="EP59" s="212"/>
      <c r="EQ59" s="212"/>
      <c r="ER59" s="212"/>
      <c r="ES59" s="212"/>
      <c r="ET59" s="212"/>
      <c r="EU59" s="212"/>
      <c r="EV59" s="212"/>
      <c r="EW59" s="212"/>
      <c r="EX59" s="212"/>
      <c r="EY59" s="212"/>
      <c r="EZ59" s="212"/>
      <c r="FA59" s="212"/>
      <c r="FB59" s="212"/>
      <c r="FC59" s="212"/>
      <c r="FD59" s="212"/>
      <c r="FE59" s="212"/>
      <c r="FF59" s="212"/>
      <c r="FG59" s="212"/>
      <c r="FH59" s="212"/>
      <c r="FI59" s="212"/>
    </row>
    <row r="60" s="268" customFormat="true" ht="15" hidden="false" customHeight="true" outlineLevel="0" collapsed="false">
      <c r="A60" s="212"/>
      <c r="B60" s="269"/>
      <c r="C60" s="292" t="s">
        <v>244</v>
      </c>
      <c r="D60" s="48"/>
      <c r="E60" s="48"/>
      <c r="F60" s="48"/>
      <c r="G60" s="48"/>
      <c r="H60" s="48"/>
      <c r="I60" s="48"/>
      <c r="J60" s="46"/>
      <c r="K60" s="46"/>
      <c r="L60" s="46"/>
      <c r="M60" s="46"/>
      <c r="N60" s="46"/>
      <c r="O60" s="46"/>
      <c r="P60" s="46"/>
      <c r="Q60" s="196"/>
      <c r="R60" s="48" t="s">
        <v>245</v>
      </c>
      <c r="S60" s="276"/>
      <c r="T60" s="276"/>
      <c r="U60" s="196"/>
      <c r="V60" s="48" t="s">
        <v>246</v>
      </c>
      <c r="W60" s="276"/>
      <c r="X60" s="280"/>
      <c r="Y60" s="48"/>
      <c r="Z60" s="46"/>
      <c r="AA60" s="46"/>
      <c r="AB60" s="46"/>
      <c r="AC60" s="46"/>
      <c r="AD60" s="46"/>
      <c r="AE60" s="123"/>
      <c r="AF60" s="123"/>
      <c r="AG60" s="123"/>
      <c r="AH60" s="123"/>
      <c r="AI60" s="123"/>
      <c r="AJ60" s="271"/>
      <c r="AK60" s="212"/>
      <c r="AL60" s="212"/>
      <c r="AM60" s="212"/>
      <c r="AN60" s="212"/>
      <c r="AO60" s="212"/>
      <c r="AP60" s="236"/>
      <c r="AQ60" s="212"/>
      <c r="AR60" s="212"/>
      <c r="AS60" s="212"/>
      <c r="AT60" s="236"/>
      <c r="AU60" s="212"/>
      <c r="AV60" s="217"/>
      <c r="AW60" s="217"/>
      <c r="AX60" s="217"/>
      <c r="AY60" s="217"/>
      <c r="AZ60" s="217"/>
      <c r="BA60" s="217"/>
      <c r="BB60" s="217"/>
      <c r="BC60" s="217"/>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c r="BZ60" s="212"/>
      <c r="CA60" s="212"/>
      <c r="CB60" s="212"/>
      <c r="CC60" s="212"/>
      <c r="CD60" s="212"/>
      <c r="CE60" s="212"/>
      <c r="CF60" s="212"/>
      <c r="CG60" s="212"/>
      <c r="CH60" s="212"/>
      <c r="CI60" s="212"/>
      <c r="CJ60" s="212"/>
      <c r="CK60" s="212"/>
      <c r="CL60" s="212"/>
      <c r="CM60" s="212"/>
      <c r="CN60" s="212"/>
      <c r="CO60" s="212"/>
      <c r="CP60" s="212"/>
      <c r="CQ60" s="212"/>
      <c r="CR60" s="212"/>
      <c r="CS60" s="212"/>
      <c r="CT60" s="212"/>
      <c r="CU60" s="212"/>
      <c r="CV60" s="212"/>
      <c r="CW60" s="212"/>
      <c r="CX60" s="212"/>
      <c r="CY60" s="212"/>
      <c r="CZ60" s="212"/>
      <c r="DA60" s="212"/>
      <c r="DB60" s="212"/>
      <c r="DC60" s="212"/>
      <c r="DD60" s="212"/>
      <c r="DE60" s="212"/>
      <c r="DF60" s="212"/>
      <c r="DG60" s="212"/>
      <c r="DH60" s="212"/>
      <c r="DI60" s="212"/>
      <c r="DJ60" s="212"/>
      <c r="DK60" s="212"/>
      <c r="DL60" s="212"/>
      <c r="DM60" s="212"/>
      <c r="DN60" s="212"/>
      <c r="DO60" s="212"/>
      <c r="DP60" s="212"/>
      <c r="DQ60" s="212"/>
      <c r="DR60" s="212"/>
      <c r="DS60" s="212"/>
      <c r="DT60" s="212"/>
      <c r="DU60" s="212"/>
      <c r="DV60" s="212"/>
      <c r="DW60" s="212"/>
      <c r="DX60" s="212"/>
      <c r="DY60" s="212"/>
      <c r="DZ60" s="212"/>
      <c r="EA60" s="212"/>
      <c r="EB60" s="212"/>
      <c r="EC60" s="212"/>
      <c r="ED60" s="212"/>
      <c r="EE60" s="212"/>
      <c r="EF60" s="212"/>
      <c r="EG60" s="212"/>
      <c r="EH60" s="212"/>
      <c r="EI60" s="212"/>
      <c r="EJ60" s="212"/>
      <c r="EK60" s="212"/>
      <c r="EL60" s="212"/>
      <c r="EM60" s="212"/>
      <c r="EN60" s="212"/>
      <c r="EO60" s="212"/>
      <c r="EP60" s="212"/>
      <c r="EQ60" s="212"/>
      <c r="ER60" s="212"/>
      <c r="ES60" s="212"/>
      <c r="ET60" s="212"/>
      <c r="EU60" s="212"/>
      <c r="EV60" s="212"/>
      <c r="EW60" s="212"/>
      <c r="EX60" s="212"/>
      <c r="EY60" s="212"/>
      <c r="EZ60" s="212"/>
      <c r="FA60" s="212"/>
      <c r="FB60" s="212"/>
      <c r="FC60" s="212"/>
      <c r="FD60" s="212"/>
      <c r="FE60" s="212"/>
      <c r="FF60" s="212"/>
      <c r="FG60" s="212"/>
      <c r="FH60" s="212"/>
      <c r="FI60" s="212"/>
    </row>
    <row r="61" s="268" customFormat="true" ht="15" hidden="false" customHeight="true" outlineLevel="0" collapsed="false">
      <c r="A61" s="212"/>
      <c r="B61" s="269"/>
      <c r="C61" s="292" t="s">
        <v>247</v>
      </c>
      <c r="D61" s="48"/>
      <c r="E61" s="48"/>
      <c r="F61" s="48"/>
      <c r="G61" s="48"/>
      <c r="H61" s="48"/>
      <c r="I61" s="48"/>
      <c r="J61" s="46"/>
      <c r="K61" s="276"/>
      <c r="L61" s="196"/>
      <c r="M61" s="234" t="s">
        <v>38</v>
      </c>
      <c r="N61" s="276"/>
      <c r="O61" s="196"/>
      <c r="P61" s="234" t="s">
        <v>248</v>
      </c>
      <c r="Q61" s="276"/>
      <c r="R61" s="276"/>
      <c r="S61" s="276"/>
      <c r="T61" s="276"/>
      <c r="U61" s="276"/>
      <c r="V61" s="276"/>
      <c r="W61" s="276"/>
      <c r="X61" s="276"/>
      <c r="Y61" s="276"/>
      <c r="Z61" s="276"/>
      <c r="AA61" s="276"/>
      <c r="AB61" s="303"/>
      <c r="AC61" s="303"/>
      <c r="AD61" s="303"/>
      <c r="AE61" s="303"/>
      <c r="AF61" s="303"/>
      <c r="AG61" s="303"/>
      <c r="AH61" s="303"/>
      <c r="AI61" s="303"/>
      <c r="AJ61" s="271"/>
      <c r="AK61" s="212"/>
      <c r="AL61" s="212"/>
      <c r="AM61" s="212"/>
      <c r="AN61" s="212"/>
      <c r="AO61" s="212"/>
      <c r="AP61" s="236"/>
      <c r="AQ61" s="212"/>
      <c r="AR61" s="212"/>
      <c r="AS61" s="212"/>
      <c r="AT61" s="236"/>
      <c r="AU61" s="212"/>
      <c r="AV61" s="217"/>
      <c r="AW61" s="217"/>
      <c r="AX61" s="217"/>
      <c r="AY61" s="217"/>
      <c r="AZ61" s="217"/>
      <c r="BA61" s="217"/>
      <c r="BB61" s="217"/>
      <c r="BC61" s="217"/>
      <c r="BD61" s="212"/>
      <c r="BE61" s="212"/>
      <c r="BF61" s="212"/>
      <c r="BG61" s="212"/>
      <c r="BH61" s="212"/>
      <c r="BI61" s="212"/>
      <c r="BJ61" s="212"/>
      <c r="BK61" s="212"/>
      <c r="BL61" s="212"/>
      <c r="BM61" s="212"/>
      <c r="BN61" s="212"/>
      <c r="BO61" s="212"/>
      <c r="BP61" s="212"/>
      <c r="BQ61" s="212"/>
      <c r="BR61" s="212"/>
      <c r="BS61" s="212"/>
      <c r="BT61" s="212"/>
      <c r="BU61" s="212"/>
      <c r="BV61" s="212"/>
      <c r="BW61" s="212"/>
      <c r="BX61" s="212"/>
      <c r="BY61" s="212"/>
      <c r="BZ61" s="212"/>
      <c r="CA61" s="212"/>
      <c r="CB61" s="212"/>
      <c r="CC61" s="212"/>
      <c r="CD61" s="212"/>
      <c r="CE61" s="212"/>
      <c r="CF61" s="212"/>
      <c r="CG61" s="212"/>
      <c r="CH61" s="212"/>
      <c r="CI61" s="212"/>
      <c r="CJ61" s="212"/>
      <c r="CK61" s="212"/>
      <c r="CL61" s="212"/>
      <c r="CM61" s="212"/>
      <c r="CN61" s="212"/>
      <c r="CO61" s="212"/>
      <c r="CP61" s="212"/>
      <c r="CQ61" s="212"/>
      <c r="CR61" s="212"/>
      <c r="CS61" s="212"/>
      <c r="CT61" s="212"/>
      <c r="CU61" s="212"/>
      <c r="CV61" s="212"/>
      <c r="CW61" s="212"/>
      <c r="CX61" s="212"/>
      <c r="CY61" s="212"/>
      <c r="CZ61" s="212"/>
      <c r="DA61" s="212"/>
      <c r="DB61" s="212"/>
      <c r="DC61" s="212"/>
      <c r="DD61" s="212"/>
      <c r="DE61" s="212"/>
      <c r="DF61" s="212"/>
      <c r="DG61" s="212"/>
      <c r="DH61" s="212"/>
      <c r="DI61" s="212"/>
      <c r="DJ61" s="212"/>
      <c r="DK61" s="212"/>
      <c r="DL61" s="212"/>
      <c r="DM61" s="212"/>
      <c r="DN61" s="212"/>
      <c r="DO61" s="212"/>
      <c r="DP61" s="212"/>
      <c r="DQ61" s="212"/>
      <c r="DR61" s="212"/>
      <c r="DS61" s="212"/>
      <c r="DT61" s="212"/>
      <c r="DU61" s="212"/>
      <c r="DV61" s="212"/>
      <c r="DW61" s="212"/>
      <c r="DX61" s="212"/>
      <c r="DY61" s="212"/>
      <c r="DZ61" s="212"/>
      <c r="EA61" s="212"/>
      <c r="EB61" s="212"/>
      <c r="EC61" s="212"/>
      <c r="ED61" s="212"/>
      <c r="EE61" s="212"/>
      <c r="EF61" s="212"/>
      <c r="EG61" s="212"/>
      <c r="EH61" s="212"/>
      <c r="EI61" s="212"/>
      <c r="EJ61" s="212"/>
      <c r="EK61" s="212"/>
      <c r="EL61" s="212"/>
      <c r="EM61" s="212"/>
      <c r="EN61" s="212"/>
      <c r="EO61" s="212"/>
      <c r="EP61" s="212"/>
      <c r="EQ61" s="212"/>
      <c r="ER61" s="212"/>
      <c r="ES61" s="212"/>
      <c r="ET61" s="212"/>
      <c r="EU61" s="212"/>
      <c r="EV61" s="212"/>
      <c r="EW61" s="212"/>
      <c r="EX61" s="212"/>
      <c r="EY61" s="212"/>
      <c r="EZ61" s="212"/>
      <c r="FA61" s="212"/>
      <c r="FB61" s="212"/>
      <c r="FC61" s="212"/>
      <c r="FD61" s="212"/>
      <c r="FE61" s="212"/>
      <c r="FF61" s="212"/>
      <c r="FG61" s="212"/>
      <c r="FH61" s="212"/>
      <c r="FI61" s="212"/>
    </row>
    <row r="62" s="268" customFormat="true" ht="15" hidden="false" customHeight="true" outlineLevel="0" collapsed="false">
      <c r="A62" s="212"/>
      <c r="B62" s="269"/>
      <c r="C62" s="234" t="s">
        <v>249</v>
      </c>
      <c r="D62" s="234"/>
      <c r="E62" s="234"/>
      <c r="F62" s="234"/>
      <c r="G62" s="234"/>
      <c r="H62" s="234"/>
      <c r="I62" s="234"/>
      <c r="J62" s="234"/>
      <c r="K62" s="234"/>
      <c r="L62" s="234"/>
      <c r="M62" s="48"/>
      <c r="N62" s="48"/>
      <c r="O62" s="279"/>
      <c r="P62" s="304"/>
      <c r="Q62" s="304"/>
      <c r="R62" s="304"/>
      <c r="S62" s="304"/>
      <c r="T62" s="304"/>
      <c r="U62" s="304"/>
      <c r="V62" s="304"/>
      <c r="W62" s="304"/>
      <c r="X62" s="304"/>
      <c r="Y62" s="304"/>
      <c r="Z62" s="304"/>
      <c r="AA62" s="304"/>
      <c r="AB62" s="304"/>
      <c r="AC62" s="304"/>
      <c r="AD62" s="304"/>
      <c r="AE62" s="304"/>
      <c r="AF62" s="304"/>
      <c r="AG62" s="304"/>
      <c r="AH62" s="304"/>
      <c r="AI62" s="304"/>
      <c r="AJ62" s="271"/>
      <c r="AK62" s="212"/>
      <c r="AL62" s="212"/>
      <c r="AM62" s="212"/>
      <c r="AN62" s="212"/>
      <c r="AO62" s="212"/>
      <c r="AP62" s="236"/>
      <c r="AQ62" s="212"/>
      <c r="AR62" s="212"/>
      <c r="AS62" s="212"/>
      <c r="AT62" s="236"/>
      <c r="AU62" s="212"/>
      <c r="AV62" s="217"/>
      <c r="AW62" s="217"/>
      <c r="AX62" s="217"/>
      <c r="AY62" s="217"/>
      <c r="AZ62" s="217"/>
      <c r="BA62" s="217"/>
      <c r="BB62" s="217"/>
      <c r="BC62" s="217"/>
      <c r="BD62" s="212"/>
      <c r="BE62" s="212"/>
      <c r="BF62" s="212"/>
      <c r="BG62" s="212"/>
      <c r="BH62" s="212"/>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c r="CS62" s="212"/>
      <c r="CT62" s="212"/>
      <c r="CU62" s="212"/>
      <c r="CV62" s="212"/>
      <c r="CW62" s="212"/>
      <c r="CX62" s="212"/>
      <c r="CY62" s="212"/>
      <c r="CZ62" s="212"/>
      <c r="DA62" s="212"/>
      <c r="DB62" s="212"/>
      <c r="DC62" s="212"/>
      <c r="DD62" s="212"/>
      <c r="DE62" s="212"/>
      <c r="DF62" s="212"/>
      <c r="DG62" s="212"/>
      <c r="DH62" s="212"/>
      <c r="DI62" s="212"/>
      <c r="DJ62" s="212"/>
      <c r="DK62" s="212"/>
      <c r="DL62" s="212"/>
      <c r="DM62" s="212"/>
      <c r="DN62" s="212"/>
      <c r="DO62" s="212"/>
      <c r="DP62" s="212"/>
      <c r="DQ62" s="212"/>
      <c r="DR62" s="212"/>
      <c r="DS62" s="212"/>
      <c r="DT62" s="212"/>
      <c r="DU62" s="212"/>
      <c r="DV62" s="212"/>
      <c r="DW62" s="212"/>
      <c r="DX62" s="212"/>
      <c r="DY62" s="212"/>
      <c r="DZ62" s="212"/>
      <c r="EA62" s="212"/>
      <c r="EB62" s="212"/>
      <c r="EC62" s="212"/>
      <c r="ED62" s="212"/>
      <c r="EE62" s="212"/>
      <c r="EF62" s="212"/>
      <c r="EG62" s="212"/>
      <c r="EH62" s="212"/>
      <c r="EI62" s="212"/>
      <c r="EJ62" s="212"/>
      <c r="EK62" s="212"/>
      <c r="EL62" s="212"/>
      <c r="EM62" s="212"/>
      <c r="EN62" s="212"/>
      <c r="EO62" s="212"/>
      <c r="EP62" s="212"/>
      <c r="EQ62" s="212"/>
      <c r="ER62" s="212"/>
      <c r="ES62" s="212"/>
      <c r="ET62" s="212"/>
      <c r="EU62" s="212"/>
      <c r="EV62" s="212"/>
      <c r="EW62" s="212"/>
      <c r="EX62" s="212"/>
      <c r="EY62" s="212"/>
      <c r="EZ62" s="212"/>
      <c r="FA62" s="212"/>
      <c r="FB62" s="212"/>
      <c r="FC62" s="212"/>
      <c r="FD62" s="212"/>
      <c r="FE62" s="212"/>
      <c r="FF62" s="212"/>
      <c r="FG62" s="212"/>
      <c r="FH62" s="212"/>
      <c r="FI62" s="212"/>
    </row>
    <row r="63" s="268" customFormat="true" ht="15" hidden="false" customHeight="true" outlineLevel="0" collapsed="false">
      <c r="A63" s="212"/>
      <c r="B63" s="269"/>
      <c r="C63" s="48" t="s">
        <v>250</v>
      </c>
      <c r="D63" s="48"/>
      <c r="E63" s="48"/>
      <c r="F63" s="48"/>
      <c r="G63" s="48"/>
      <c r="H63" s="48"/>
      <c r="I63" s="48"/>
      <c r="J63" s="46"/>
      <c r="K63" s="46"/>
      <c r="L63" s="46"/>
      <c r="M63" s="46"/>
      <c r="N63" s="46"/>
      <c r="O63" s="46"/>
      <c r="P63" s="46"/>
      <c r="Q63" s="46"/>
      <c r="R63" s="46"/>
      <c r="S63" s="46"/>
      <c r="T63" s="46"/>
      <c r="U63" s="46"/>
      <c r="V63" s="46"/>
      <c r="W63" s="46"/>
      <c r="X63" s="46"/>
      <c r="Y63" s="46"/>
      <c r="Z63" s="46"/>
      <c r="AA63" s="46"/>
      <c r="AB63" s="46"/>
      <c r="AC63" s="46"/>
      <c r="AD63" s="46"/>
      <c r="AE63" s="123"/>
      <c r="AF63" s="123"/>
      <c r="AG63" s="123"/>
      <c r="AH63" s="123"/>
      <c r="AI63" s="123"/>
      <c r="AJ63" s="271"/>
      <c r="AK63" s="212"/>
      <c r="AL63" s="212"/>
      <c r="AM63" s="212"/>
      <c r="AN63" s="212"/>
      <c r="AO63" s="212"/>
      <c r="AP63" s="236"/>
      <c r="AQ63" s="212"/>
      <c r="AR63" s="212"/>
      <c r="AS63" s="212"/>
      <c r="AT63" s="236"/>
      <c r="AU63" s="212"/>
      <c r="AV63" s="217"/>
      <c r="AW63" s="217"/>
      <c r="AX63" s="217"/>
      <c r="AY63" s="217"/>
      <c r="AZ63" s="217"/>
      <c r="BA63" s="217"/>
      <c r="BB63" s="217"/>
      <c r="BC63" s="217"/>
      <c r="BD63" s="212"/>
      <c r="BE63" s="212"/>
      <c r="BF63" s="212"/>
      <c r="BG63" s="212"/>
      <c r="BH63" s="212"/>
      <c r="BI63" s="212"/>
      <c r="BJ63" s="212"/>
      <c r="BK63" s="212"/>
      <c r="BL63" s="212"/>
      <c r="BM63" s="212"/>
      <c r="BN63" s="212"/>
      <c r="BO63" s="212"/>
      <c r="BP63" s="212"/>
      <c r="BQ63" s="212"/>
      <c r="BR63" s="212"/>
      <c r="BS63" s="212"/>
      <c r="BT63" s="212"/>
      <c r="BU63" s="212"/>
      <c r="BV63" s="212"/>
      <c r="BW63" s="212"/>
      <c r="BX63" s="212"/>
      <c r="BY63" s="212"/>
      <c r="BZ63" s="212"/>
      <c r="CA63" s="212"/>
      <c r="CB63" s="212"/>
      <c r="CC63" s="212"/>
      <c r="CD63" s="212"/>
      <c r="CE63" s="212"/>
      <c r="CF63" s="212"/>
      <c r="CG63" s="212"/>
      <c r="CH63" s="212"/>
      <c r="CI63" s="212"/>
      <c r="CJ63" s="212"/>
      <c r="CK63" s="212"/>
      <c r="CL63" s="212"/>
      <c r="CM63" s="212"/>
      <c r="CN63" s="212"/>
      <c r="CO63" s="212"/>
      <c r="CP63" s="212"/>
      <c r="CQ63" s="212"/>
      <c r="CR63" s="212"/>
      <c r="CS63" s="212"/>
      <c r="CT63" s="212"/>
      <c r="CU63" s="212"/>
      <c r="CV63" s="212"/>
      <c r="CW63" s="212"/>
      <c r="CX63" s="212"/>
      <c r="CY63" s="212"/>
      <c r="CZ63" s="212"/>
      <c r="DA63" s="212"/>
      <c r="DB63" s="212"/>
      <c r="DC63" s="212"/>
      <c r="DD63" s="212"/>
      <c r="DE63" s="212"/>
      <c r="DF63" s="212"/>
      <c r="DG63" s="212"/>
      <c r="DH63" s="212"/>
      <c r="DI63" s="212"/>
      <c r="DJ63" s="212"/>
      <c r="DK63" s="212"/>
      <c r="DL63" s="212"/>
      <c r="DM63" s="212"/>
      <c r="DN63" s="212"/>
      <c r="DO63" s="212"/>
      <c r="DP63" s="212"/>
      <c r="DQ63" s="212"/>
      <c r="DR63" s="212"/>
      <c r="DS63" s="212"/>
      <c r="DT63" s="212"/>
      <c r="DU63" s="212"/>
      <c r="DV63" s="212"/>
      <c r="DW63" s="212"/>
      <c r="DX63" s="212"/>
      <c r="DY63" s="212"/>
      <c r="DZ63" s="212"/>
      <c r="EA63" s="212"/>
      <c r="EB63" s="212"/>
      <c r="EC63" s="212"/>
      <c r="ED63" s="212"/>
      <c r="EE63" s="212"/>
      <c r="EF63" s="212"/>
      <c r="EG63" s="212"/>
      <c r="EH63" s="212"/>
      <c r="EI63" s="212"/>
      <c r="EJ63" s="212"/>
      <c r="EK63" s="212"/>
      <c r="EL63" s="212"/>
      <c r="EM63" s="212"/>
      <c r="EN63" s="212"/>
      <c r="EO63" s="212"/>
      <c r="EP63" s="212"/>
      <c r="EQ63" s="212"/>
      <c r="ER63" s="212"/>
      <c r="ES63" s="212"/>
      <c r="ET63" s="212"/>
      <c r="EU63" s="212"/>
      <c r="EV63" s="212"/>
      <c r="EW63" s="212"/>
      <c r="EX63" s="212"/>
      <c r="EY63" s="212"/>
      <c r="EZ63" s="212"/>
      <c r="FA63" s="212"/>
      <c r="FB63" s="212"/>
      <c r="FC63" s="212"/>
      <c r="FD63" s="212"/>
      <c r="FE63" s="212"/>
      <c r="FF63" s="212"/>
      <c r="FG63" s="212"/>
      <c r="FH63" s="212"/>
      <c r="FI63" s="212"/>
    </row>
    <row r="64" s="268" customFormat="true" ht="15" hidden="false" customHeight="true" outlineLevel="0" collapsed="false">
      <c r="A64" s="212"/>
      <c r="B64" s="269"/>
      <c r="C64" s="76" t="s">
        <v>251</v>
      </c>
      <c r="D64" s="76"/>
      <c r="E64" s="76"/>
      <c r="F64" s="76"/>
      <c r="G64" s="76"/>
      <c r="H64" s="76"/>
      <c r="I64" s="76"/>
      <c r="J64" s="76"/>
      <c r="K64" s="76"/>
      <c r="L64" s="305" t="s">
        <v>252</v>
      </c>
      <c r="M64" s="305"/>
      <c r="N64" s="305"/>
      <c r="O64" s="305"/>
      <c r="P64" s="305"/>
      <c r="Q64" s="305"/>
      <c r="R64" s="305"/>
      <c r="S64" s="305"/>
      <c r="T64" s="305"/>
      <c r="U64" s="305"/>
      <c r="V64" s="305"/>
      <c r="W64" s="305"/>
      <c r="X64" s="305" t="s">
        <v>253</v>
      </c>
      <c r="Y64" s="305"/>
      <c r="Z64" s="305"/>
      <c r="AA64" s="305"/>
      <c r="AB64" s="305"/>
      <c r="AC64" s="305"/>
      <c r="AD64" s="305"/>
      <c r="AE64" s="305"/>
      <c r="AF64" s="305"/>
      <c r="AG64" s="305"/>
      <c r="AH64" s="305"/>
      <c r="AI64" s="305"/>
      <c r="AJ64" s="271"/>
      <c r="AK64" s="212"/>
      <c r="AL64" s="212"/>
      <c r="AM64" s="212"/>
      <c r="AN64" s="212"/>
      <c r="AO64" s="212"/>
      <c r="AP64" s="236"/>
      <c r="AQ64" s="212"/>
      <c r="AR64" s="212"/>
      <c r="AS64" s="212"/>
      <c r="AT64" s="236"/>
      <c r="AU64" s="212"/>
      <c r="AV64" s="217"/>
      <c r="AW64" s="217"/>
      <c r="AX64" s="217"/>
      <c r="AY64" s="217"/>
      <c r="AZ64" s="217"/>
      <c r="BA64" s="217"/>
      <c r="BB64" s="217"/>
      <c r="BC64" s="217"/>
      <c r="BD64" s="212"/>
      <c r="BE64" s="212"/>
      <c r="BF64" s="212"/>
      <c r="BG64" s="212"/>
      <c r="BH64" s="212"/>
      <c r="BI64" s="212"/>
      <c r="BJ64" s="212"/>
      <c r="BK64" s="212"/>
      <c r="BL64" s="212"/>
      <c r="BM64" s="212"/>
      <c r="BN64" s="212"/>
      <c r="BO64" s="212"/>
      <c r="BP64" s="212"/>
      <c r="BQ64" s="212"/>
      <c r="BR64" s="212"/>
      <c r="BS64" s="212"/>
      <c r="BT64" s="212"/>
      <c r="BU64" s="212"/>
      <c r="BV64" s="212"/>
      <c r="BW64" s="212"/>
      <c r="BX64" s="212"/>
      <c r="BY64" s="212"/>
      <c r="BZ64" s="212"/>
      <c r="CA64" s="212"/>
      <c r="CB64" s="212"/>
      <c r="CC64" s="212"/>
      <c r="CD64" s="212"/>
      <c r="CE64" s="212"/>
      <c r="CF64" s="212"/>
      <c r="CG64" s="212"/>
      <c r="CH64" s="212"/>
      <c r="CI64" s="212"/>
      <c r="CJ64" s="212"/>
      <c r="CK64" s="212"/>
      <c r="CL64" s="212"/>
      <c r="CM64" s="212"/>
      <c r="CN64" s="212"/>
      <c r="CO64" s="212"/>
      <c r="CP64" s="212"/>
      <c r="CQ64" s="212"/>
      <c r="CR64" s="212"/>
      <c r="CS64" s="212"/>
      <c r="CT64" s="212"/>
      <c r="CU64" s="212"/>
      <c r="CV64" s="212"/>
      <c r="CW64" s="212"/>
      <c r="CX64" s="212"/>
      <c r="CY64" s="212"/>
      <c r="CZ64" s="212"/>
      <c r="DA64" s="212"/>
      <c r="DB64" s="212"/>
      <c r="DC64" s="212"/>
      <c r="DD64" s="212"/>
      <c r="DE64" s="212"/>
      <c r="DF64" s="212"/>
      <c r="DG64" s="212"/>
      <c r="DH64" s="212"/>
      <c r="DI64" s="212"/>
      <c r="DJ64" s="212"/>
      <c r="DK64" s="212"/>
      <c r="DL64" s="212"/>
      <c r="DM64" s="212"/>
      <c r="DN64" s="212"/>
      <c r="DO64" s="212"/>
      <c r="DP64" s="212"/>
      <c r="DQ64" s="212"/>
      <c r="DR64" s="212"/>
      <c r="DS64" s="212"/>
      <c r="DT64" s="212"/>
      <c r="DU64" s="212"/>
      <c r="DV64" s="212"/>
      <c r="DW64" s="212"/>
      <c r="DX64" s="212"/>
      <c r="DY64" s="212"/>
      <c r="DZ64" s="212"/>
      <c r="EA64" s="212"/>
      <c r="EB64" s="212"/>
      <c r="EC64" s="212"/>
      <c r="ED64" s="212"/>
      <c r="EE64" s="212"/>
      <c r="EF64" s="212"/>
      <c r="EG64" s="212"/>
      <c r="EH64" s="212"/>
      <c r="EI64" s="212"/>
      <c r="EJ64" s="212"/>
      <c r="EK64" s="212"/>
      <c r="EL64" s="212"/>
      <c r="EM64" s="212"/>
      <c r="EN64" s="212"/>
      <c r="EO64" s="212"/>
      <c r="EP64" s="212"/>
      <c r="EQ64" s="212"/>
      <c r="ER64" s="212"/>
      <c r="ES64" s="212"/>
      <c r="ET64" s="212"/>
      <c r="EU64" s="212"/>
      <c r="EV64" s="212"/>
      <c r="EW64" s="212"/>
      <c r="EX64" s="212"/>
      <c r="EY64" s="212"/>
      <c r="EZ64" s="212"/>
      <c r="FA64" s="212"/>
      <c r="FB64" s="212"/>
      <c r="FC64" s="212"/>
      <c r="FD64" s="212"/>
      <c r="FE64" s="212"/>
      <c r="FF64" s="212"/>
      <c r="FG64" s="212"/>
      <c r="FH64" s="212"/>
      <c r="FI64" s="212"/>
    </row>
    <row r="65" s="268" customFormat="true" ht="15" hidden="false" customHeight="true" outlineLevel="0" collapsed="false">
      <c r="A65" s="212"/>
      <c r="B65" s="269"/>
      <c r="C65" s="76"/>
      <c r="D65" s="76"/>
      <c r="E65" s="76"/>
      <c r="F65" s="76"/>
      <c r="G65" s="76"/>
      <c r="H65" s="76"/>
      <c r="I65" s="76"/>
      <c r="J65" s="76"/>
      <c r="K65" s="76"/>
      <c r="L65" s="305" t="s">
        <v>254</v>
      </c>
      <c r="M65" s="305"/>
      <c r="N65" s="305"/>
      <c r="O65" s="305"/>
      <c r="P65" s="305" t="s">
        <v>255</v>
      </c>
      <c r="Q65" s="305"/>
      <c r="R65" s="305"/>
      <c r="S65" s="305"/>
      <c r="T65" s="305" t="s">
        <v>256</v>
      </c>
      <c r="U65" s="305"/>
      <c r="V65" s="305"/>
      <c r="W65" s="305"/>
      <c r="X65" s="305" t="s">
        <v>254</v>
      </c>
      <c r="Y65" s="305"/>
      <c r="Z65" s="305"/>
      <c r="AA65" s="305"/>
      <c r="AB65" s="305" t="s">
        <v>255</v>
      </c>
      <c r="AC65" s="305"/>
      <c r="AD65" s="305"/>
      <c r="AE65" s="305"/>
      <c r="AF65" s="305" t="s">
        <v>256</v>
      </c>
      <c r="AG65" s="305"/>
      <c r="AH65" s="305"/>
      <c r="AI65" s="305"/>
      <c r="AJ65" s="271"/>
      <c r="AK65" s="212"/>
      <c r="AL65" s="212"/>
      <c r="AM65" s="212"/>
      <c r="AN65" s="212"/>
      <c r="AO65" s="212"/>
      <c r="AP65" s="236"/>
      <c r="AQ65" s="212"/>
      <c r="AR65" s="212"/>
      <c r="AS65" s="212"/>
      <c r="AT65" s="236"/>
      <c r="AU65" s="212"/>
      <c r="AV65" s="217"/>
      <c r="AW65" s="217"/>
      <c r="AX65" s="217"/>
      <c r="AY65" s="217"/>
      <c r="AZ65" s="217"/>
      <c r="BA65" s="217"/>
      <c r="BB65" s="217"/>
      <c r="BC65" s="217"/>
      <c r="BD65" s="212"/>
      <c r="BE65" s="212"/>
      <c r="BF65" s="212"/>
      <c r="BG65" s="212"/>
      <c r="BH65" s="212"/>
      <c r="BI65" s="212"/>
      <c r="BJ65" s="212"/>
      <c r="BK65" s="212"/>
      <c r="BL65" s="212"/>
      <c r="BM65" s="212"/>
      <c r="BN65" s="212"/>
      <c r="BO65" s="212"/>
      <c r="BP65" s="212"/>
      <c r="BQ65" s="212"/>
      <c r="BR65" s="212"/>
      <c r="BS65" s="212"/>
      <c r="BT65" s="212"/>
      <c r="BU65" s="212"/>
      <c r="BV65" s="212"/>
      <c r="BW65" s="212"/>
      <c r="BX65" s="212"/>
      <c r="BY65" s="212"/>
      <c r="BZ65" s="212"/>
      <c r="CA65" s="212"/>
      <c r="CB65" s="212"/>
      <c r="CC65" s="212"/>
      <c r="CD65" s="212"/>
      <c r="CE65" s="212"/>
      <c r="CF65" s="212"/>
      <c r="CG65" s="212"/>
      <c r="CH65" s="212"/>
      <c r="CI65" s="212"/>
      <c r="CJ65" s="212"/>
      <c r="CK65" s="212"/>
      <c r="CL65" s="212"/>
      <c r="CM65" s="212"/>
      <c r="CN65" s="212"/>
      <c r="CO65" s="212"/>
      <c r="CP65" s="212"/>
      <c r="CQ65" s="212"/>
      <c r="CR65" s="212"/>
      <c r="CS65" s="212"/>
      <c r="CT65" s="212"/>
      <c r="CU65" s="212"/>
      <c r="CV65" s="212"/>
      <c r="CW65" s="212"/>
      <c r="CX65" s="212"/>
      <c r="CY65" s="212"/>
      <c r="CZ65" s="212"/>
      <c r="DA65" s="212"/>
      <c r="DB65" s="212"/>
      <c r="DC65" s="212"/>
      <c r="DD65" s="212"/>
      <c r="DE65" s="212"/>
      <c r="DF65" s="212"/>
      <c r="DG65" s="212"/>
      <c r="DH65" s="212"/>
      <c r="DI65" s="212"/>
      <c r="DJ65" s="212"/>
      <c r="DK65" s="212"/>
      <c r="DL65" s="212"/>
      <c r="DM65" s="212"/>
      <c r="DN65" s="212"/>
      <c r="DO65" s="212"/>
      <c r="DP65" s="212"/>
      <c r="DQ65" s="212"/>
      <c r="DR65" s="212"/>
      <c r="DS65" s="212"/>
      <c r="DT65" s="212"/>
      <c r="DU65" s="212"/>
      <c r="DV65" s="212"/>
      <c r="DW65" s="212"/>
      <c r="DX65" s="212"/>
      <c r="DY65" s="212"/>
      <c r="DZ65" s="212"/>
      <c r="EA65" s="212"/>
      <c r="EB65" s="212"/>
      <c r="EC65" s="212"/>
      <c r="ED65" s="212"/>
      <c r="EE65" s="212"/>
      <c r="EF65" s="212"/>
      <c r="EG65" s="212"/>
      <c r="EH65" s="212"/>
      <c r="EI65" s="212"/>
      <c r="EJ65" s="212"/>
      <c r="EK65" s="212"/>
      <c r="EL65" s="212"/>
      <c r="EM65" s="212"/>
      <c r="EN65" s="212"/>
      <c r="EO65" s="212"/>
      <c r="EP65" s="212"/>
      <c r="EQ65" s="212"/>
      <c r="ER65" s="212"/>
      <c r="ES65" s="212"/>
      <c r="ET65" s="212"/>
      <c r="EU65" s="212"/>
      <c r="EV65" s="212"/>
      <c r="EW65" s="212"/>
      <c r="EX65" s="212"/>
      <c r="EY65" s="212"/>
      <c r="EZ65" s="212"/>
      <c r="FA65" s="212"/>
      <c r="FB65" s="212"/>
      <c r="FC65" s="212"/>
      <c r="FD65" s="212"/>
      <c r="FE65" s="212"/>
      <c r="FF65" s="212"/>
      <c r="FG65" s="212"/>
      <c r="FH65" s="212"/>
      <c r="FI65" s="212"/>
    </row>
    <row r="66" s="268" customFormat="true" ht="18" hidden="false" customHeight="true" outlineLevel="0" collapsed="false">
      <c r="A66" s="212"/>
      <c r="B66" s="269"/>
      <c r="C66" s="76"/>
      <c r="D66" s="76"/>
      <c r="E66" s="76"/>
      <c r="F66" s="76"/>
      <c r="G66" s="76"/>
      <c r="H66" s="76"/>
      <c r="I66" s="76"/>
      <c r="J66" s="76"/>
      <c r="K66" s="76"/>
      <c r="L66" s="306"/>
      <c r="M66" s="306"/>
      <c r="N66" s="306"/>
      <c r="O66" s="306"/>
      <c r="P66" s="306"/>
      <c r="Q66" s="306"/>
      <c r="R66" s="306"/>
      <c r="S66" s="306"/>
      <c r="T66" s="306"/>
      <c r="U66" s="306"/>
      <c r="V66" s="306"/>
      <c r="W66" s="306"/>
      <c r="X66" s="306"/>
      <c r="Y66" s="306"/>
      <c r="Z66" s="306"/>
      <c r="AA66" s="306"/>
      <c r="AB66" s="306"/>
      <c r="AC66" s="306"/>
      <c r="AD66" s="306"/>
      <c r="AE66" s="306"/>
      <c r="AF66" s="306"/>
      <c r="AG66" s="306"/>
      <c r="AH66" s="306"/>
      <c r="AI66" s="306"/>
      <c r="AJ66" s="271"/>
      <c r="AK66" s="212"/>
      <c r="AL66" s="212"/>
      <c r="AM66" s="212"/>
      <c r="AN66" s="212"/>
      <c r="AO66" s="212"/>
      <c r="AP66" s="236"/>
      <c r="AQ66" s="212"/>
      <c r="AR66" s="212"/>
      <c r="AS66" s="212"/>
      <c r="AT66" s="236"/>
      <c r="AU66" s="212"/>
      <c r="AV66" s="217"/>
      <c r="AW66" s="217"/>
      <c r="AX66" s="217"/>
      <c r="AY66" s="217"/>
      <c r="AZ66" s="217"/>
      <c r="BA66" s="217"/>
      <c r="BB66" s="217"/>
      <c r="BC66" s="217"/>
      <c r="BD66" s="212"/>
      <c r="BE66" s="212"/>
      <c r="BF66" s="212"/>
      <c r="BG66" s="212"/>
      <c r="BH66" s="212"/>
      <c r="BI66" s="212"/>
      <c r="BJ66" s="212"/>
      <c r="BK66" s="212"/>
      <c r="BL66" s="212"/>
      <c r="BM66" s="212"/>
      <c r="BN66" s="212"/>
      <c r="BO66" s="212"/>
      <c r="BP66" s="212"/>
      <c r="BQ66" s="212"/>
      <c r="BR66" s="212"/>
      <c r="BS66" s="212"/>
      <c r="BT66" s="212"/>
      <c r="BU66" s="212"/>
      <c r="BV66" s="212"/>
      <c r="BW66" s="212"/>
      <c r="BX66" s="212"/>
      <c r="BY66" s="212"/>
      <c r="BZ66" s="212"/>
      <c r="CA66" s="212"/>
      <c r="CB66" s="212"/>
      <c r="CC66" s="212"/>
      <c r="CD66" s="212"/>
      <c r="CE66" s="212"/>
      <c r="CF66" s="212"/>
      <c r="CG66" s="212"/>
      <c r="CH66" s="212"/>
      <c r="CI66" s="212"/>
      <c r="CJ66" s="212"/>
      <c r="CK66" s="212"/>
      <c r="CL66" s="212"/>
      <c r="CM66" s="212"/>
      <c r="CN66" s="212"/>
      <c r="CO66" s="212"/>
      <c r="CP66" s="212"/>
      <c r="CQ66" s="212"/>
      <c r="CR66" s="212"/>
      <c r="CS66" s="212"/>
      <c r="CT66" s="212"/>
      <c r="CU66" s="212"/>
      <c r="CV66" s="212"/>
      <c r="CW66" s="212"/>
      <c r="CX66" s="212"/>
      <c r="CY66" s="212"/>
      <c r="CZ66" s="212"/>
      <c r="DA66" s="212"/>
      <c r="DB66" s="212"/>
      <c r="DC66" s="212"/>
      <c r="DD66" s="212"/>
      <c r="DE66" s="212"/>
      <c r="DF66" s="212"/>
      <c r="DG66" s="212"/>
      <c r="DH66" s="212"/>
      <c r="DI66" s="212"/>
      <c r="DJ66" s="212"/>
      <c r="DK66" s="212"/>
      <c r="DL66" s="212"/>
      <c r="DM66" s="212"/>
      <c r="DN66" s="212"/>
      <c r="DO66" s="212"/>
      <c r="DP66" s="212"/>
      <c r="DQ66" s="212"/>
      <c r="DR66" s="212"/>
      <c r="DS66" s="212"/>
      <c r="DT66" s="212"/>
      <c r="DU66" s="212"/>
      <c r="DV66" s="212"/>
      <c r="DW66" s="212"/>
      <c r="DX66" s="212"/>
      <c r="DY66" s="212"/>
      <c r="DZ66" s="212"/>
      <c r="EA66" s="212"/>
      <c r="EB66" s="212"/>
      <c r="EC66" s="212"/>
      <c r="ED66" s="212"/>
      <c r="EE66" s="212"/>
      <c r="EF66" s="212"/>
      <c r="EG66" s="212"/>
      <c r="EH66" s="212"/>
      <c r="EI66" s="212"/>
      <c r="EJ66" s="212"/>
      <c r="EK66" s="212"/>
      <c r="EL66" s="212"/>
      <c r="EM66" s="212"/>
      <c r="EN66" s="212"/>
      <c r="EO66" s="212"/>
      <c r="EP66" s="212"/>
      <c r="EQ66" s="212"/>
      <c r="ER66" s="212"/>
      <c r="ES66" s="212"/>
      <c r="ET66" s="212"/>
      <c r="EU66" s="212"/>
      <c r="EV66" s="212"/>
      <c r="EW66" s="212"/>
      <c r="EX66" s="212"/>
      <c r="EY66" s="212"/>
      <c r="EZ66" s="212"/>
      <c r="FA66" s="212"/>
      <c r="FB66" s="212"/>
      <c r="FC66" s="212"/>
      <c r="FD66" s="212"/>
      <c r="FE66" s="212"/>
      <c r="FF66" s="212"/>
      <c r="FG66" s="212"/>
      <c r="FH66" s="212"/>
      <c r="FI66" s="212"/>
    </row>
    <row r="67" s="268" customFormat="true" ht="30" hidden="false" customHeight="true" outlineLevel="0" collapsed="false">
      <c r="A67" s="212"/>
      <c r="B67" s="269"/>
      <c r="C67" s="76" t="s">
        <v>257</v>
      </c>
      <c r="D67" s="76"/>
      <c r="E67" s="76"/>
      <c r="F67" s="76"/>
      <c r="G67" s="76"/>
      <c r="H67" s="307" t="s">
        <v>258</v>
      </c>
      <c r="I67" s="307"/>
      <c r="J67" s="307"/>
      <c r="K67" s="307"/>
      <c r="L67" s="308" t="s">
        <v>259</v>
      </c>
      <c r="M67" s="309"/>
      <c r="N67" s="309"/>
      <c r="O67" s="309"/>
      <c r="P67" s="309"/>
      <c r="Q67" s="309"/>
      <c r="R67" s="309"/>
      <c r="S67" s="309"/>
      <c r="T67" s="309"/>
      <c r="U67" s="305" t="s">
        <v>260</v>
      </c>
      <c r="V67" s="305"/>
      <c r="W67" s="305"/>
      <c r="X67" s="308" t="s">
        <v>261</v>
      </c>
      <c r="Y67" s="309"/>
      <c r="Z67" s="309"/>
      <c r="AA67" s="309"/>
      <c r="AB67" s="309"/>
      <c r="AC67" s="309"/>
      <c r="AD67" s="309"/>
      <c r="AE67" s="309"/>
      <c r="AF67" s="309"/>
      <c r="AG67" s="305" t="s">
        <v>262</v>
      </c>
      <c r="AH67" s="305"/>
      <c r="AI67" s="305"/>
      <c r="AJ67" s="271"/>
      <c r="AK67" s="212"/>
      <c r="AL67" s="212"/>
      <c r="AM67" s="212"/>
      <c r="AN67" s="212"/>
      <c r="AO67" s="212"/>
      <c r="AP67" s="236"/>
      <c r="AQ67" s="212"/>
      <c r="AR67" s="212"/>
      <c r="AS67" s="212"/>
      <c r="AT67" s="236"/>
      <c r="AU67" s="212"/>
      <c r="AV67" s="217"/>
      <c r="AW67" s="217"/>
      <c r="AX67" s="217"/>
      <c r="AY67" s="217"/>
      <c r="AZ67" s="217"/>
      <c r="BA67" s="217"/>
      <c r="BB67" s="217"/>
      <c r="BC67" s="217"/>
      <c r="BD67" s="212"/>
      <c r="BE67" s="212"/>
      <c r="BF67" s="212"/>
      <c r="BG67" s="212"/>
      <c r="BH67" s="212"/>
      <c r="BI67" s="212"/>
      <c r="BJ67" s="212"/>
      <c r="BK67" s="212"/>
      <c r="BL67" s="212"/>
      <c r="BM67" s="212"/>
      <c r="BN67" s="212"/>
      <c r="BO67" s="212"/>
      <c r="BP67" s="212"/>
      <c r="BQ67" s="212"/>
      <c r="BR67" s="212"/>
      <c r="BS67" s="212"/>
      <c r="BT67" s="212"/>
      <c r="BU67" s="212"/>
      <c r="BV67" s="212"/>
      <c r="BW67" s="212"/>
      <c r="BX67" s="212"/>
      <c r="BY67" s="212"/>
      <c r="BZ67" s="212"/>
      <c r="CA67" s="212"/>
      <c r="CB67" s="212"/>
      <c r="CC67" s="212"/>
      <c r="CD67" s="212"/>
      <c r="CE67" s="212"/>
      <c r="CF67" s="212"/>
      <c r="CG67" s="212"/>
      <c r="CH67" s="212"/>
      <c r="CI67" s="212"/>
      <c r="CJ67" s="212"/>
      <c r="CK67" s="212"/>
      <c r="CL67" s="212"/>
      <c r="CM67" s="212"/>
      <c r="CN67" s="212"/>
      <c r="CO67" s="212"/>
      <c r="CP67" s="212"/>
      <c r="CQ67" s="212"/>
      <c r="CR67" s="212"/>
      <c r="CS67" s="212"/>
      <c r="CT67" s="212"/>
      <c r="CU67" s="212"/>
      <c r="CV67" s="212"/>
      <c r="CW67" s="212"/>
      <c r="CX67" s="212"/>
      <c r="CY67" s="212"/>
      <c r="CZ67" s="212"/>
      <c r="DA67" s="212"/>
      <c r="DB67" s="212"/>
      <c r="DC67" s="212"/>
      <c r="DD67" s="212"/>
      <c r="DE67" s="212"/>
      <c r="DF67" s="212"/>
      <c r="DG67" s="212"/>
      <c r="DH67" s="212"/>
      <c r="DI67" s="212"/>
      <c r="DJ67" s="212"/>
      <c r="DK67" s="212"/>
      <c r="DL67" s="212"/>
      <c r="DM67" s="212"/>
      <c r="DN67" s="212"/>
      <c r="DO67" s="212"/>
      <c r="DP67" s="212"/>
      <c r="DQ67" s="212"/>
      <c r="DR67" s="212"/>
      <c r="DS67" s="212"/>
      <c r="DT67" s="212"/>
      <c r="DU67" s="212"/>
      <c r="DV67" s="212"/>
      <c r="DW67" s="212"/>
      <c r="DX67" s="212"/>
      <c r="DY67" s="212"/>
      <c r="DZ67" s="212"/>
      <c r="EA67" s="212"/>
      <c r="EB67" s="212"/>
      <c r="EC67" s="212"/>
      <c r="ED67" s="212"/>
      <c r="EE67" s="212"/>
      <c r="EF67" s="212"/>
      <c r="EG67" s="212"/>
      <c r="EH67" s="212"/>
      <c r="EI67" s="212"/>
      <c r="EJ67" s="212"/>
      <c r="EK67" s="212"/>
      <c r="EL67" s="212"/>
      <c r="EM67" s="212"/>
      <c r="EN67" s="212"/>
      <c r="EO67" s="212"/>
      <c r="EP67" s="212"/>
      <c r="EQ67" s="212"/>
      <c r="ER67" s="212"/>
      <c r="ES67" s="212"/>
      <c r="ET67" s="212"/>
      <c r="EU67" s="212"/>
      <c r="EV67" s="212"/>
      <c r="EW67" s="212"/>
      <c r="EX67" s="212"/>
      <c r="EY67" s="212"/>
      <c r="EZ67" s="212"/>
      <c r="FA67" s="212"/>
      <c r="FB67" s="212"/>
      <c r="FC67" s="212"/>
      <c r="FD67" s="212"/>
      <c r="FE67" s="212"/>
      <c r="FF67" s="212"/>
      <c r="FG67" s="212"/>
      <c r="FH67" s="212"/>
      <c r="FI67" s="212"/>
    </row>
    <row r="68" s="268" customFormat="true" ht="15" hidden="false" customHeight="true" outlineLevel="0" collapsed="false">
      <c r="A68" s="212"/>
      <c r="B68" s="269"/>
      <c r="C68" s="219" t="s">
        <v>263</v>
      </c>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219"/>
      <c r="AF68" s="219"/>
      <c r="AG68" s="219"/>
      <c r="AH68" s="219"/>
      <c r="AI68" s="219"/>
      <c r="AJ68" s="271"/>
      <c r="AK68" s="212"/>
      <c r="AL68" s="212"/>
      <c r="AM68" s="212"/>
      <c r="AN68" s="212"/>
      <c r="AO68" s="212"/>
      <c r="AP68" s="236"/>
      <c r="AQ68" s="212"/>
      <c r="AR68" s="212"/>
      <c r="AS68" s="212"/>
      <c r="AT68" s="236"/>
      <c r="AU68" s="212"/>
      <c r="AV68" s="217"/>
      <c r="AW68" s="217"/>
      <c r="AX68" s="217"/>
      <c r="AY68" s="217"/>
      <c r="AZ68" s="217"/>
      <c r="BA68" s="217"/>
      <c r="BB68" s="217"/>
      <c r="BC68" s="217"/>
      <c r="BD68" s="212"/>
      <c r="BE68" s="212"/>
      <c r="BF68" s="212"/>
      <c r="BG68" s="212"/>
      <c r="BH68" s="212"/>
      <c r="BI68" s="212"/>
      <c r="BJ68" s="212"/>
      <c r="BK68" s="212"/>
      <c r="BL68" s="212"/>
      <c r="BM68" s="212"/>
      <c r="BN68" s="212"/>
      <c r="BO68" s="212"/>
      <c r="BP68" s="212"/>
      <c r="BQ68" s="212"/>
      <c r="BR68" s="212"/>
      <c r="BS68" s="212"/>
      <c r="BT68" s="212"/>
      <c r="BU68" s="212"/>
      <c r="BV68" s="212"/>
      <c r="BW68" s="212"/>
      <c r="BX68" s="212"/>
      <c r="BY68" s="212"/>
      <c r="BZ68" s="212"/>
      <c r="CA68" s="212"/>
      <c r="CB68" s="212"/>
      <c r="CC68" s="212"/>
      <c r="CD68" s="212"/>
      <c r="CE68" s="212"/>
      <c r="CF68" s="212"/>
      <c r="CG68" s="212"/>
      <c r="CH68" s="212"/>
      <c r="CI68" s="212"/>
      <c r="CJ68" s="212"/>
      <c r="CK68" s="212"/>
      <c r="CL68" s="212"/>
      <c r="CM68" s="212"/>
      <c r="CN68" s="212"/>
      <c r="CO68" s="212"/>
      <c r="CP68" s="212"/>
      <c r="CQ68" s="212"/>
      <c r="CR68" s="212"/>
      <c r="CS68" s="212"/>
      <c r="CT68" s="212"/>
      <c r="CU68" s="212"/>
      <c r="CV68" s="212"/>
      <c r="CW68" s="212"/>
      <c r="CX68" s="212"/>
      <c r="CY68" s="212"/>
      <c r="CZ68" s="212"/>
      <c r="DA68" s="212"/>
      <c r="DB68" s="212"/>
      <c r="DC68" s="212"/>
      <c r="DD68" s="212"/>
      <c r="DE68" s="212"/>
      <c r="DF68" s="212"/>
      <c r="DG68" s="212"/>
      <c r="DH68" s="212"/>
      <c r="DI68" s="212"/>
      <c r="DJ68" s="212"/>
      <c r="DK68" s="212"/>
      <c r="DL68" s="212"/>
      <c r="DM68" s="212"/>
      <c r="DN68" s="212"/>
      <c r="DO68" s="212"/>
      <c r="DP68" s="212"/>
      <c r="DQ68" s="212"/>
      <c r="DR68" s="212"/>
      <c r="DS68" s="212"/>
      <c r="DT68" s="212"/>
      <c r="DU68" s="212"/>
      <c r="DV68" s="212"/>
      <c r="DW68" s="212"/>
      <c r="DX68" s="212"/>
      <c r="DY68" s="212"/>
      <c r="DZ68" s="212"/>
      <c r="EA68" s="212"/>
      <c r="EB68" s="212"/>
      <c r="EC68" s="212"/>
      <c r="ED68" s="212"/>
      <c r="EE68" s="212"/>
      <c r="EF68" s="212"/>
      <c r="EG68" s="212"/>
      <c r="EH68" s="212"/>
      <c r="EI68" s="212"/>
      <c r="EJ68" s="212"/>
      <c r="EK68" s="212"/>
      <c r="EL68" s="212"/>
      <c r="EM68" s="212"/>
      <c r="EN68" s="212"/>
      <c r="EO68" s="212"/>
      <c r="EP68" s="212"/>
      <c r="EQ68" s="212"/>
      <c r="ER68" s="212"/>
      <c r="ES68" s="212"/>
      <c r="ET68" s="212"/>
      <c r="EU68" s="212"/>
      <c r="EV68" s="212"/>
      <c r="EW68" s="212"/>
      <c r="EX68" s="212"/>
      <c r="EY68" s="212"/>
      <c r="EZ68" s="212"/>
      <c r="FA68" s="212"/>
      <c r="FB68" s="212"/>
      <c r="FC68" s="212"/>
      <c r="FD68" s="212"/>
      <c r="FE68" s="212"/>
      <c r="FF68" s="212"/>
      <c r="FG68" s="212"/>
      <c r="FH68" s="212"/>
      <c r="FI68" s="212"/>
    </row>
    <row r="69" s="268" customFormat="true" ht="15" hidden="false" customHeight="true" outlineLevel="0" collapsed="false">
      <c r="A69" s="212"/>
      <c r="B69" s="269"/>
      <c r="C69" s="310" t="s">
        <v>264</v>
      </c>
      <c r="D69" s="310"/>
      <c r="E69" s="310"/>
      <c r="F69" s="310"/>
      <c r="G69" s="310"/>
      <c r="H69" s="310"/>
      <c r="I69" s="310"/>
      <c r="J69" s="310"/>
      <c r="K69" s="310"/>
      <c r="L69" s="310"/>
      <c r="M69" s="310"/>
      <c r="N69" s="239"/>
      <c r="O69" s="239"/>
      <c r="P69" s="239"/>
      <c r="Q69" s="239"/>
      <c r="R69" s="239"/>
      <c r="S69" s="239"/>
      <c r="T69" s="239"/>
      <c r="U69" s="239"/>
      <c r="V69" s="239"/>
      <c r="W69" s="239"/>
      <c r="X69" s="239"/>
      <c r="Y69" s="239"/>
      <c r="Z69" s="239"/>
      <c r="AA69" s="239"/>
      <c r="AB69" s="239"/>
      <c r="AC69" s="239"/>
      <c r="AD69" s="239"/>
      <c r="AE69" s="239"/>
      <c r="AF69" s="239"/>
      <c r="AG69" s="239"/>
      <c r="AH69" s="239"/>
      <c r="AI69" s="239"/>
      <c r="AJ69" s="271"/>
      <c r="AK69" s="212"/>
      <c r="AL69" s="212"/>
      <c r="AM69" s="212"/>
      <c r="AN69" s="212"/>
      <c r="AO69" s="212"/>
      <c r="AP69" s="236"/>
      <c r="AQ69" s="212"/>
      <c r="AR69" s="212"/>
      <c r="AS69" s="212"/>
      <c r="AT69" s="236"/>
      <c r="AU69" s="212"/>
      <c r="AV69" s="217"/>
      <c r="AW69" s="217"/>
      <c r="AX69" s="217"/>
      <c r="AY69" s="217"/>
      <c r="AZ69" s="217"/>
      <c r="BA69" s="217"/>
      <c r="BB69" s="217"/>
      <c r="BC69" s="217"/>
      <c r="BD69" s="212"/>
      <c r="BE69" s="212"/>
      <c r="BF69" s="212"/>
      <c r="BG69" s="212"/>
      <c r="BH69" s="212"/>
      <c r="BI69" s="212"/>
      <c r="BJ69" s="212"/>
      <c r="BK69" s="212"/>
      <c r="BL69" s="212"/>
      <c r="BM69" s="212"/>
      <c r="BN69" s="212"/>
      <c r="BO69" s="212"/>
      <c r="BP69" s="212"/>
      <c r="BQ69" s="212"/>
      <c r="BR69" s="212"/>
      <c r="BS69" s="212"/>
      <c r="BT69" s="212"/>
      <c r="BU69" s="212"/>
      <c r="BV69" s="212"/>
      <c r="BW69" s="212"/>
      <c r="BX69" s="212"/>
      <c r="BY69" s="212"/>
      <c r="BZ69" s="212"/>
      <c r="CA69" s="212"/>
      <c r="CB69" s="212"/>
      <c r="CC69" s="212"/>
      <c r="CD69" s="212"/>
      <c r="CE69" s="212"/>
      <c r="CF69" s="212"/>
      <c r="CG69" s="212"/>
      <c r="CH69" s="212"/>
      <c r="CI69" s="212"/>
      <c r="CJ69" s="212"/>
      <c r="CK69" s="212"/>
      <c r="CL69" s="212"/>
      <c r="CM69" s="212"/>
      <c r="CN69" s="212"/>
      <c r="CO69" s="212"/>
      <c r="CP69" s="212"/>
      <c r="CQ69" s="212"/>
      <c r="CR69" s="212"/>
      <c r="CS69" s="212"/>
      <c r="CT69" s="212"/>
      <c r="CU69" s="212"/>
      <c r="CV69" s="212"/>
      <c r="CW69" s="212"/>
      <c r="CX69" s="212"/>
      <c r="CY69" s="212"/>
      <c r="CZ69" s="212"/>
      <c r="DA69" s="212"/>
      <c r="DB69" s="212"/>
      <c r="DC69" s="212"/>
      <c r="DD69" s="212"/>
      <c r="DE69" s="212"/>
      <c r="DF69" s="212"/>
      <c r="DG69" s="212"/>
      <c r="DH69" s="212"/>
      <c r="DI69" s="212"/>
      <c r="DJ69" s="212"/>
      <c r="DK69" s="212"/>
      <c r="DL69" s="212"/>
      <c r="DM69" s="212"/>
      <c r="DN69" s="212"/>
      <c r="DO69" s="212"/>
      <c r="DP69" s="212"/>
      <c r="DQ69" s="212"/>
      <c r="DR69" s="212"/>
      <c r="DS69" s="212"/>
      <c r="DT69" s="212"/>
      <c r="DU69" s="212"/>
      <c r="DV69" s="212"/>
      <c r="DW69" s="212"/>
      <c r="DX69" s="212"/>
      <c r="DY69" s="212"/>
      <c r="DZ69" s="212"/>
      <c r="EA69" s="212"/>
      <c r="EB69" s="212"/>
      <c r="EC69" s="212"/>
      <c r="ED69" s="212"/>
      <c r="EE69" s="212"/>
      <c r="EF69" s="212"/>
      <c r="EG69" s="212"/>
      <c r="EH69" s="212"/>
      <c r="EI69" s="212"/>
      <c r="EJ69" s="212"/>
      <c r="EK69" s="212"/>
      <c r="EL69" s="212"/>
      <c r="EM69" s="212"/>
      <c r="EN69" s="212"/>
      <c r="EO69" s="212"/>
      <c r="EP69" s="212"/>
      <c r="EQ69" s="212"/>
      <c r="ER69" s="212"/>
      <c r="ES69" s="212"/>
      <c r="ET69" s="212"/>
      <c r="EU69" s="212"/>
      <c r="EV69" s="212"/>
      <c r="EW69" s="212"/>
      <c r="EX69" s="212"/>
      <c r="EY69" s="212"/>
      <c r="EZ69" s="212"/>
      <c r="FA69" s="212"/>
      <c r="FB69" s="212"/>
      <c r="FC69" s="212"/>
      <c r="FD69" s="212"/>
      <c r="FE69" s="212"/>
      <c r="FF69" s="212"/>
      <c r="FG69" s="212"/>
      <c r="FH69" s="212"/>
      <c r="FI69" s="212"/>
    </row>
    <row r="70" s="268" customFormat="true" ht="15" hidden="false" customHeight="true" outlineLevel="0" collapsed="false">
      <c r="A70" s="212"/>
      <c r="B70" s="269"/>
      <c r="C70" s="199" t="s">
        <v>265</v>
      </c>
      <c r="D70" s="199"/>
      <c r="E70" s="199"/>
      <c r="F70" s="199"/>
      <c r="G70" s="199"/>
      <c r="H70" s="239"/>
      <c r="I70" s="239"/>
      <c r="J70" s="239"/>
      <c r="K70" s="239"/>
      <c r="L70" s="239"/>
      <c r="M70" s="239"/>
      <c r="N70" s="239"/>
      <c r="O70" s="239"/>
      <c r="P70" s="239"/>
      <c r="Q70" s="239"/>
      <c r="R70" s="239"/>
      <c r="S70" s="311" t="s">
        <v>266</v>
      </c>
      <c r="T70" s="311"/>
      <c r="U70" s="311"/>
      <c r="V70" s="311"/>
      <c r="W70" s="311"/>
      <c r="X70" s="311"/>
      <c r="Y70" s="311"/>
      <c r="Z70" s="239"/>
      <c r="AA70" s="239"/>
      <c r="AB70" s="239"/>
      <c r="AC70" s="239"/>
      <c r="AD70" s="239"/>
      <c r="AE70" s="239"/>
      <c r="AF70" s="239"/>
      <c r="AG70" s="239"/>
      <c r="AH70" s="239"/>
      <c r="AI70" s="239"/>
      <c r="AJ70" s="271"/>
      <c r="AK70" s="212"/>
      <c r="AL70" s="212"/>
      <c r="AM70" s="212"/>
      <c r="AN70" s="212"/>
      <c r="AO70" s="212"/>
      <c r="AP70" s="236"/>
      <c r="AQ70" s="212"/>
      <c r="AR70" s="212"/>
      <c r="AS70" s="212"/>
      <c r="AT70" s="236"/>
      <c r="AU70" s="212"/>
      <c r="AV70" s="217"/>
      <c r="AW70" s="217"/>
      <c r="AX70" s="217"/>
      <c r="AY70" s="217"/>
      <c r="AZ70" s="217"/>
      <c r="BA70" s="217"/>
      <c r="BB70" s="217"/>
      <c r="BC70" s="217"/>
      <c r="BD70" s="212"/>
      <c r="BE70" s="212"/>
      <c r="BF70" s="212"/>
      <c r="BG70" s="212"/>
      <c r="BH70" s="212"/>
      <c r="BI70" s="212"/>
      <c r="BJ70" s="212"/>
      <c r="BK70" s="212"/>
      <c r="BL70" s="212"/>
      <c r="BM70" s="212"/>
      <c r="BN70" s="212"/>
      <c r="BO70" s="212"/>
      <c r="BP70" s="212"/>
      <c r="BQ70" s="212"/>
      <c r="BR70" s="212"/>
      <c r="BS70" s="212"/>
      <c r="BT70" s="212"/>
      <c r="BU70" s="212"/>
      <c r="BV70" s="212"/>
      <c r="BW70" s="212"/>
      <c r="BX70" s="212"/>
      <c r="BY70" s="212"/>
      <c r="BZ70" s="212"/>
      <c r="CA70" s="212"/>
      <c r="CB70" s="212"/>
      <c r="CC70" s="212"/>
      <c r="CD70" s="212"/>
      <c r="CE70" s="212"/>
      <c r="CF70" s="212"/>
      <c r="CG70" s="212"/>
      <c r="CH70" s="212"/>
      <c r="CI70" s="212"/>
      <c r="CJ70" s="212"/>
      <c r="CK70" s="212"/>
      <c r="CL70" s="212"/>
      <c r="CM70" s="212"/>
      <c r="CN70" s="212"/>
      <c r="CO70" s="212"/>
      <c r="CP70" s="212"/>
      <c r="CQ70" s="212"/>
      <c r="CR70" s="212"/>
      <c r="CS70" s="212"/>
      <c r="CT70" s="212"/>
      <c r="CU70" s="212"/>
      <c r="CV70" s="212"/>
      <c r="CW70" s="212"/>
      <c r="CX70" s="212"/>
      <c r="CY70" s="212"/>
      <c r="CZ70" s="212"/>
      <c r="DA70" s="212"/>
      <c r="DB70" s="212"/>
      <c r="DC70" s="212"/>
      <c r="DD70" s="212"/>
      <c r="DE70" s="212"/>
      <c r="DF70" s="212"/>
      <c r="DG70" s="212"/>
      <c r="DH70" s="212"/>
      <c r="DI70" s="212"/>
      <c r="DJ70" s="212"/>
      <c r="DK70" s="212"/>
      <c r="DL70" s="212"/>
      <c r="DM70" s="212"/>
      <c r="DN70" s="212"/>
      <c r="DO70" s="212"/>
      <c r="DP70" s="212"/>
      <c r="DQ70" s="212"/>
      <c r="DR70" s="212"/>
      <c r="DS70" s="212"/>
      <c r="DT70" s="212"/>
      <c r="DU70" s="212"/>
      <c r="DV70" s="212"/>
      <c r="DW70" s="212"/>
      <c r="DX70" s="212"/>
      <c r="DY70" s="212"/>
      <c r="DZ70" s="212"/>
      <c r="EA70" s="212"/>
      <c r="EB70" s="212"/>
      <c r="EC70" s="212"/>
      <c r="ED70" s="212"/>
      <c r="EE70" s="212"/>
      <c r="EF70" s="212"/>
      <c r="EG70" s="212"/>
      <c r="EH70" s="212"/>
      <c r="EI70" s="212"/>
      <c r="EJ70" s="212"/>
      <c r="EK70" s="212"/>
      <c r="EL70" s="212"/>
      <c r="EM70" s="212"/>
      <c r="EN70" s="212"/>
      <c r="EO70" s="212"/>
      <c r="EP70" s="212"/>
      <c r="EQ70" s="212"/>
      <c r="ER70" s="212"/>
      <c r="ES70" s="212"/>
      <c r="ET70" s="212"/>
      <c r="EU70" s="212"/>
      <c r="EV70" s="212"/>
      <c r="EW70" s="212"/>
      <c r="EX70" s="212"/>
      <c r="EY70" s="212"/>
      <c r="EZ70" s="212"/>
      <c r="FA70" s="212"/>
      <c r="FB70" s="212"/>
      <c r="FC70" s="212"/>
      <c r="FD70" s="212"/>
      <c r="FE70" s="212"/>
      <c r="FF70" s="212"/>
      <c r="FG70" s="212"/>
      <c r="FH70" s="212"/>
      <c r="FI70" s="212"/>
    </row>
    <row r="71" s="268" customFormat="true" ht="15" hidden="false" customHeight="true" outlineLevel="0" collapsed="false">
      <c r="A71" s="212"/>
      <c r="B71" s="269"/>
      <c r="C71" s="199" t="s">
        <v>267</v>
      </c>
      <c r="D71" s="199"/>
      <c r="E71" s="199"/>
      <c r="F71" s="199"/>
      <c r="G71" s="199"/>
      <c r="H71" s="199"/>
      <c r="I71" s="199"/>
      <c r="J71" s="199"/>
      <c r="K71" s="199"/>
      <c r="L71" s="199"/>
      <c r="M71" s="199"/>
      <c r="N71" s="199"/>
      <c r="O71" s="239"/>
      <c r="P71" s="239"/>
      <c r="Q71" s="239"/>
      <c r="R71" s="239"/>
      <c r="S71" s="199" t="s">
        <v>268</v>
      </c>
      <c r="T71" s="199"/>
      <c r="U71" s="199"/>
      <c r="V71" s="199"/>
      <c r="W71" s="199"/>
      <c r="X71" s="199"/>
      <c r="Y71" s="199"/>
      <c r="Z71" s="199"/>
      <c r="AA71" s="199"/>
      <c r="AB71" s="199"/>
      <c r="AC71" s="199"/>
      <c r="AD71" s="199"/>
      <c r="AE71" s="199"/>
      <c r="AF71" s="301"/>
      <c r="AG71" s="301"/>
      <c r="AH71" s="301"/>
      <c r="AI71" s="301"/>
      <c r="AJ71" s="271"/>
      <c r="AK71" s="212"/>
      <c r="AL71" s="212"/>
      <c r="AM71" s="212"/>
      <c r="AN71" s="212"/>
      <c r="AO71" s="212"/>
      <c r="AP71" s="236"/>
      <c r="AQ71" s="212"/>
      <c r="AR71" s="212"/>
      <c r="AS71" s="212"/>
      <c r="AT71" s="236"/>
      <c r="AU71" s="212"/>
      <c r="AV71" s="217"/>
      <c r="AW71" s="217"/>
      <c r="AX71" s="217"/>
      <c r="AY71" s="217"/>
      <c r="AZ71" s="217"/>
      <c r="BA71" s="217"/>
      <c r="BB71" s="217"/>
      <c r="BC71" s="217"/>
      <c r="BD71" s="212"/>
      <c r="BE71" s="212"/>
      <c r="BF71" s="212"/>
      <c r="BG71" s="212"/>
      <c r="BH71" s="212"/>
      <c r="BI71" s="212"/>
      <c r="BJ71" s="212"/>
      <c r="BK71" s="212"/>
      <c r="BL71" s="212"/>
      <c r="BM71" s="212"/>
      <c r="BN71" s="212"/>
      <c r="BO71" s="212"/>
      <c r="BP71" s="212"/>
      <c r="BQ71" s="212"/>
      <c r="BR71" s="212"/>
      <c r="BS71" s="212"/>
      <c r="BT71" s="212"/>
      <c r="BU71" s="212"/>
      <c r="BV71" s="212"/>
      <c r="BW71" s="212"/>
      <c r="BX71" s="212"/>
      <c r="BY71" s="212"/>
      <c r="BZ71" s="212"/>
      <c r="CA71" s="212"/>
      <c r="CB71" s="212"/>
      <c r="CC71" s="212"/>
      <c r="CD71" s="212"/>
      <c r="CE71" s="212"/>
      <c r="CF71" s="212"/>
      <c r="CG71" s="212"/>
      <c r="CH71" s="212"/>
      <c r="CI71" s="212"/>
      <c r="CJ71" s="212"/>
      <c r="CK71" s="212"/>
      <c r="CL71" s="212"/>
      <c r="CM71" s="212"/>
      <c r="CN71" s="212"/>
      <c r="CO71" s="212"/>
      <c r="CP71" s="212"/>
      <c r="CQ71" s="212"/>
      <c r="CR71" s="212"/>
      <c r="CS71" s="212"/>
      <c r="CT71" s="212"/>
      <c r="CU71" s="212"/>
      <c r="CV71" s="212"/>
      <c r="CW71" s="212"/>
      <c r="CX71" s="212"/>
      <c r="CY71" s="212"/>
      <c r="CZ71" s="212"/>
      <c r="DA71" s="212"/>
      <c r="DB71" s="212"/>
      <c r="DC71" s="212"/>
      <c r="DD71" s="212"/>
      <c r="DE71" s="212"/>
      <c r="DF71" s="212"/>
      <c r="DG71" s="212"/>
      <c r="DH71" s="212"/>
      <c r="DI71" s="212"/>
      <c r="DJ71" s="212"/>
      <c r="DK71" s="212"/>
      <c r="DL71" s="212"/>
      <c r="DM71" s="212"/>
      <c r="DN71" s="212"/>
      <c r="DO71" s="212"/>
      <c r="DP71" s="212"/>
      <c r="DQ71" s="212"/>
      <c r="DR71" s="212"/>
      <c r="DS71" s="212"/>
      <c r="DT71" s="212"/>
      <c r="DU71" s="212"/>
      <c r="DV71" s="212"/>
      <c r="DW71" s="212"/>
      <c r="DX71" s="212"/>
      <c r="DY71" s="212"/>
      <c r="DZ71" s="212"/>
      <c r="EA71" s="212"/>
      <c r="EB71" s="212"/>
      <c r="EC71" s="212"/>
      <c r="ED71" s="212"/>
      <c r="EE71" s="212"/>
      <c r="EF71" s="212"/>
      <c r="EG71" s="212"/>
      <c r="EH71" s="212"/>
      <c r="EI71" s="212"/>
      <c r="EJ71" s="212"/>
      <c r="EK71" s="212"/>
      <c r="EL71" s="212"/>
      <c r="EM71" s="212"/>
      <c r="EN71" s="212"/>
      <c r="EO71" s="212"/>
      <c r="EP71" s="212"/>
      <c r="EQ71" s="212"/>
      <c r="ER71" s="212"/>
      <c r="ES71" s="212"/>
      <c r="ET71" s="212"/>
      <c r="EU71" s="212"/>
      <c r="EV71" s="212"/>
      <c r="EW71" s="212"/>
      <c r="EX71" s="212"/>
      <c r="EY71" s="212"/>
      <c r="EZ71" s="212"/>
      <c r="FA71" s="212"/>
      <c r="FB71" s="212"/>
      <c r="FC71" s="212"/>
      <c r="FD71" s="212"/>
      <c r="FE71" s="212"/>
      <c r="FF71" s="212"/>
      <c r="FG71" s="212"/>
      <c r="FH71" s="212"/>
      <c r="FI71" s="212"/>
    </row>
    <row r="72" s="268" customFormat="true" ht="15" hidden="false" customHeight="true" outlineLevel="0" collapsed="false">
      <c r="A72" s="212"/>
      <c r="B72" s="269"/>
      <c r="C72" s="199" t="s">
        <v>269</v>
      </c>
      <c r="D72" s="199"/>
      <c r="E72" s="199"/>
      <c r="F72" s="199"/>
      <c r="G72" s="199"/>
      <c r="H72" s="199"/>
      <c r="I72" s="199"/>
      <c r="J72" s="199"/>
      <c r="K72" s="301"/>
      <c r="L72" s="301"/>
      <c r="M72" s="301"/>
      <c r="N72" s="301"/>
      <c r="O72" s="301"/>
      <c r="P72" s="301"/>
      <c r="Q72" s="301"/>
      <c r="R72" s="301"/>
      <c r="S72" s="234" t="s">
        <v>270</v>
      </c>
      <c r="T72" s="312"/>
      <c r="U72" s="312"/>
      <c r="V72" s="312"/>
      <c r="W72" s="312"/>
      <c r="X72" s="312"/>
      <c r="Y72" s="276"/>
      <c r="Z72" s="276"/>
      <c r="AA72" s="313"/>
      <c r="AB72" s="301"/>
      <c r="AC72" s="301"/>
      <c r="AD72" s="301"/>
      <c r="AE72" s="301"/>
      <c r="AF72" s="301"/>
      <c r="AG72" s="301"/>
      <c r="AH72" s="301"/>
      <c r="AI72" s="301"/>
      <c r="AJ72" s="271"/>
      <c r="AK72" s="212"/>
      <c r="AL72" s="212"/>
      <c r="AM72" s="212"/>
      <c r="AN72" s="212"/>
      <c r="AO72" s="212"/>
      <c r="AP72" s="236"/>
      <c r="AQ72" s="212"/>
      <c r="AR72" s="212"/>
      <c r="AS72" s="212"/>
      <c r="AT72" s="236"/>
      <c r="AU72" s="212"/>
      <c r="AV72" s="217"/>
      <c r="AW72" s="314"/>
      <c r="AX72" s="217"/>
      <c r="AY72" s="217"/>
      <c r="AZ72" s="217"/>
      <c r="BA72" s="217"/>
      <c r="BB72" s="217"/>
      <c r="BC72" s="217"/>
      <c r="BD72" s="212"/>
      <c r="BE72" s="212"/>
      <c r="BF72" s="212"/>
      <c r="BG72" s="212"/>
      <c r="BH72" s="212"/>
      <c r="BI72" s="212"/>
      <c r="BJ72" s="212"/>
      <c r="BK72" s="212"/>
      <c r="BL72" s="212"/>
      <c r="BM72" s="212"/>
      <c r="BN72" s="212"/>
      <c r="BO72" s="212"/>
      <c r="BP72" s="212"/>
      <c r="BQ72" s="212"/>
      <c r="BR72" s="212"/>
      <c r="BS72" s="212"/>
      <c r="BT72" s="212"/>
      <c r="BU72" s="212"/>
      <c r="BV72" s="212"/>
      <c r="BW72" s="212"/>
      <c r="BX72" s="212"/>
      <c r="BY72" s="212"/>
      <c r="BZ72" s="212"/>
      <c r="CA72" s="212"/>
      <c r="CB72" s="212"/>
      <c r="CC72" s="212"/>
      <c r="CD72" s="212"/>
      <c r="CE72" s="212"/>
      <c r="CF72" s="212"/>
      <c r="CG72" s="212"/>
      <c r="CH72" s="212"/>
      <c r="CI72" s="212"/>
      <c r="CJ72" s="212"/>
      <c r="CK72" s="212"/>
      <c r="CL72" s="212"/>
      <c r="CM72" s="212"/>
      <c r="CN72" s="212"/>
      <c r="CO72" s="212"/>
      <c r="CP72" s="212"/>
      <c r="CQ72" s="212"/>
      <c r="CR72" s="212"/>
      <c r="CS72" s="212"/>
      <c r="CT72" s="212"/>
      <c r="CU72" s="212"/>
      <c r="CV72" s="212"/>
      <c r="CW72" s="212"/>
      <c r="CX72" s="212"/>
      <c r="CY72" s="212"/>
      <c r="CZ72" s="212"/>
      <c r="DA72" s="212"/>
      <c r="DB72" s="212"/>
      <c r="DC72" s="212"/>
      <c r="DD72" s="212"/>
      <c r="DE72" s="212"/>
      <c r="DF72" s="212"/>
      <c r="DG72" s="212"/>
      <c r="DH72" s="212"/>
      <c r="DI72" s="212"/>
      <c r="DJ72" s="212"/>
      <c r="DK72" s="212"/>
      <c r="DL72" s="212"/>
      <c r="DM72" s="212"/>
      <c r="DN72" s="212"/>
      <c r="DO72" s="212"/>
      <c r="DP72" s="212"/>
      <c r="DQ72" s="212"/>
      <c r="DR72" s="212"/>
      <c r="DS72" s="212"/>
      <c r="DT72" s="212"/>
      <c r="DU72" s="212"/>
      <c r="DV72" s="212"/>
      <c r="DW72" s="212"/>
      <c r="DX72" s="212"/>
      <c r="DY72" s="212"/>
      <c r="DZ72" s="212"/>
      <c r="EA72" s="212"/>
      <c r="EB72" s="212"/>
      <c r="EC72" s="212"/>
      <c r="ED72" s="212"/>
      <c r="EE72" s="212"/>
      <c r="EF72" s="212"/>
      <c r="EG72" s="212"/>
      <c r="EH72" s="212"/>
      <c r="EI72" s="212"/>
      <c r="EJ72" s="212"/>
      <c r="EK72" s="212"/>
      <c r="EL72" s="212"/>
      <c r="EM72" s="212"/>
      <c r="EN72" s="212"/>
      <c r="EO72" s="212"/>
      <c r="EP72" s="212"/>
      <c r="EQ72" s="212"/>
      <c r="ER72" s="212"/>
      <c r="ES72" s="212"/>
      <c r="ET72" s="212"/>
      <c r="EU72" s="212"/>
      <c r="EV72" s="212"/>
      <c r="EW72" s="212"/>
      <c r="EX72" s="212"/>
      <c r="EY72" s="212"/>
      <c r="EZ72" s="212"/>
      <c r="FA72" s="212"/>
      <c r="FB72" s="212"/>
      <c r="FC72" s="212"/>
      <c r="FD72" s="212"/>
      <c r="FE72" s="212"/>
      <c r="FF72" s="212"/>
      <c r="FG72" s="212"/>
      <c r="FH72" s="212"/>
      <c r="FI72" s="212"/>
    </row>
    <row r="73" s="268" customFormat="true" ht="15" hidden="false" customHeight="true" outlineLevel="0" collapsed="false">
      <c r="A73" s="212"/>
      <c r="B73" s="269"/>
      <c r="C73" s="315" t="s">
        <v>271</v>
      </c>
      <c r="D73" s="315"/>
      <c r="E73" s="315"/>
      <c r="F73" s="315"/>
      <c r="G73" s="315"/>
      <c r="H73" s="315"/>
      <c r="I73" s="315"/>
      <c r="J73" s="315"/>
      <c r="K73" s="315"/>
      <c r="L73" s="315"/>
      <c r="M73" s="315"/>
      <c r="N73" s="315"/>
      <c r="O73" s="315"/>
      <c r="P73" s="315"/>
      <c r="Q73" s="315"/>
      <c r="R73" s="315"/>
      <c r="S73" s="315"/>
      <c r="T73" s="315"/>
      <c r="U73" s="315"/>
      <c r="V73" s="315"/>
      <c r="W73" s="315"/>
      <c r="X73" s="315"/>
      <c r="Y73" s="315"/>
      <c r="Z73" s="316"/>
      <c r="AA73" s="67" t="s">
        <v>38</v>
      </c>
      <c r="AB73" s="276"/>
      <c r="AC73" s="316"/>
      <c r="AD73" s="67" t="s">
        <v>272</v>
      </c>
      <c r="AE73" s="317"/>
      <c r="AF73" s="317"/>
      <c r="AG73" s="317"/>
      <c r="AH73" s="317"/>
      <c r="AI73" s="317"/>
      <c r="AJ73" s="271"/>
      <c r="AK73" s="212"/>
      <c r="AL73" s="212"/>
      <c r="AM73" s="212"/>
      <c r="AN73" s="212"/>
      <c r="AO73" s="212"/>
      <c r="AP73" s="236"/>
      <c r="AQ73" s="212"/>
      <c r="AR73" s="212"/>
      <c r="AS73" s="212"/>
      <c r="AT73" s="236"/>
      <c r="AU73" s="212"/>
      <c r="AV73" s="217"/>
      <c r="AW73" s="217"/>
      <c r="AX73" s="217"/>
      <c r="AY73" s="217"/>
      <c r="AZ73" s="217"/>
      <c r="BA73" s="217"/>
      <c r="BB73" s="217"/>
      <c r="BC73" s="217"/>
      <c r="BD73" s="212"/>
      <c r="BE73" s="212"/>
      <c r="BF73" s="212"/>
      <c r="BG73" s="212"/>
      <c r="BH73" s="212"/>
      <c r="BI73" s="212"/>
      <c r="BJ73" s="212"/>
      <c r="BK73" s="212"/>
      <c r="BL73" s="212"/>
      <c r="BM73" s="212"/>
      <c r="BN73" s="212"/>
      <c r="BO73" s="212"/>
      <c r="BP73" s="212"/>
      <c r="BQ73" s="212"/>
      <c r="BR73" s="212"/>
      <c r="BS73" s="212"/>
      <c r="BT73" s="212"/>
      <c r="BU73" s="212"/>
      <c r="BV73" s="212"/>
      <c r="BW73" s="212"/>
      <c r="BX73" s="212"/>
      <c r="BY73" s="212"/>
      <c r="BZ73" s="212"/>
      <c r="CA73" s="212"/>
      <c r="CB73" s="212"/>
      <c r="CC73" s="212"/>
      <c r="CD73" s="212"/>
      <c r="CE73" s="212"/>
      <c r="CF73" s="212"/>
      <c r="CG73" s="212"/>
      <c r="CH73" s="212"/>
      <c r="CI73" s="212"/>
      <c r="CJ73" s="212"/>
      <c r="CK73" s="212"/>
      <c r="CL73" s="212"/>
      <c r="CM73" s="212"/>
      <c r="CN73" s="212"/>
      <c r="CO73" s="212"/>
      <c r="CP73" s="212"/>
      <c r="CQ73" s="212"/>
      <c r="CR73" s="212"/>
      <c r="CS73" s="212"/>
      <c r="CT73" s="212"/>
      <c r="CU73" s="212"/>
      <c r="CV73" s="212"/>
      <c r="CW73" s="212"/>
      <c r="CX73" s="212"/>
      <c r="CY73" s="212"/>
      <c r="CZ73" s="212"/>
      <c r="DA73" s="212"/>
      <c r="DB73" s="212"/>
      <c r="DC73" s="212"/>
      <c r="DD73" s="212"/>
      <c r="DE73" s="212"/>
      <c r="DF73" s="212"/>
      <c r="DG73" s="212"/>
      <c r="DH73" s="212"/>
      <c r="DI73" s="212"/>
      <c r="DJ73" s="212"/>
      <c r="DK73" s="212"/>
      <c r="DL73" s="212"/>
      <c r="DM73" s="212"/>
      <c r="DN73" s="212"/>
      <c r="DO73" s="212"/>
      <c r="DP73" s="212"/>
      <c r="DQ73" s="212"/>
      <c r="DR73" s="212"/>
      <c r="DS73" s="212"/>
      <c r="DT73" s="212"/>
      <c r="DU73" s="212"/>
      <c r="DV73" s="212"/>
      <c r="DW73" s="212"/>
      <c r="DX73" s="212"/>
      <c r="DY73" s="212"/>
      <c r="DZ73" s="212"/>
      <c r="EA73" s="212"/>
      <c r="EB73" s="212"/>
      <c r="EC73" s="212"/>
      <c r="ED73" s="212"/>
      <c r="EE73" s="212"/>
      <c r="EF73" s="212"/>
      <c r="EG73" s="212"/>
      <c r="EH73" s="212"/>
      <c r="EI73" s="212"/>
      <c r="EJ73" s="212"/>
      <c r="EK73" s="212"/>
      <c r="EL73" s="212"/>
      <c r="EM73" s="212"/>
      <c r="EN73" s="212"/>
      <c r="EO73" s="212"/>
      <c r="EP73" s="212"/>
      <c r="EQ73" s="212"/>
      <c r="ER73" s="212"/>
      <c r="ES73" s="212"/>
      <c r="ET73" s="212"/>
      <c r="EU73" s="212"/>
      <c r="EV73" s="212"/>
      <c r="EW73" s="212"/>
      <c r="EX73" s="212"/>
      <c r="EY73" s="212"/>
      <c r="EZ73" s="212"/>
      <c r="FA73" s="212"/>
      <c r="FB73" s="212"/>
      <c r="FC73" s="212"/>
      <c r="FD73" s="212"/>
      <c r="FE73" s="212"/>
      <c r="FF73" s="212"/>
      <c r="FG73" s="212"/>
      <c r="FH73" s="212"/>
      <c r="FI73" s="212"/>
    </row>
    <row r="74" s="268" customFormat="true" ht="15" hidden="false" customHeight="true" outlineLevel="0" collapsed="false">
      <c r="A74" s="212"/>
      <c r="B74" s="269"/>
      <c r="C74" s="195" t="s">
        <v>273</v>
      </c>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271"/>
      <c r="AK74" s="212"/>
      <c r="AL74" s="212"/>
      <c r="AM74" s="212"/>
      <c r="AN74" s="212"/>
      <c r="AO74" s="212"/>
      <c r="AP74" s="236"/>
      <c r="AQ74" s="212"/>
      <c r="AR74" s="212"/>
      <c r="AS74" s="212"/>
      <c r="AT74" s="236"/>
      <c r="AU74" s="212"/>
      <c r="AV74" s="217"/>
      <c r="AW74" s="217"/>
      <c r="AX74" s="217"/>
      <c r="AY74" s="217"/>
      <c r="AZ74" s="217"/>
      <c r="BA74" s="217"/>
      <c r="BB74" s="217"/>
      <c r="BC74" s="217"/>
      <c r="BD74" s="212"/>
      <c r="BE74" s="212"/>
      <c r="BF74" s="212"/>
      <c r="BG74" s="212"/>
      <c r="BH74" s="212"/>
      <c r="BI74" s="212"/>
      <c r="BJ74" s="212"/>
      <c r="BK74" s="212"/>
      <c r="BL74" s="212"/>
      <c r="BM74" s="212"/>
      <c r="BN74" s="212"/>
      <c r="BO74" s="212"/>
      <c r="BP74" s="212"/>
      <c r="BQ74" s="212"/>
      <c r="BR74" s="212"/>
      <c r="BS74" s="212"/>
      <c r="BT74" s="212"/>
      <c r="BU74" s="212"/>
      <c r="BV74" s="212"/>
      <c r="BW74" s="212"/>
      <c r="BX74" s="212"/>
      <c r="BY74" s="212"/>
      <c r="BZ74" s="212"/>
      <c r="CA74" s="212"/>
      <c r="CB74" s="212"/>
      <c r="CC74" s="212"/>
      <c r="CD74" s="212"/>
      <c r="CE74" s="212"/>
      <c r="CF74" s="212"/>
      <c r="CG74" s="212"/>
      <c r="CH74" s="212"/>
      <c r="CI74" s="212"/>
      <c r="CJ74" s="212"/>
      <c r="CK74" s="212"/>
      <c r="CL74" s="212"/>
      <c r="CM74" s="212"/>
      <c r="CN74" s="212"/>
      <c r="CO74" s="212"/>
      <c r="CP74" s="212"/>
      <c r="CQ74" s="212"/>
      <c r="CR74" s="212"/>
      <c r="CS74" s="212"/>
      <c r="CT74" s="212"/>
      <c r="CU74" s="212"/>
      <c r="CV74" s="212"/>
      <c r="CW74" s="212"/>
      <c r="CX74" s="212"/>
      <c r="CY74" s="212"/>
      <c r="CZ74" s="212"/>
      <c r="DA74" s="212"/>
      <c r="DB74" s="212"/>
      <c r="DC74" s="212"/>
      <c r="DD74" s="212"/>
      <c r="DE74" s="212"/>
      <c r="DF74" s="212"/>
      <c r="DG74" s="212"/>
      <c r="DH74" s="212"/>
      <c r="DI74" s="212"/>
      <c r="DJ74" s="212"/>
      <c r="DK74" s="212"/>
      <c r="DL74" s="212"/>
      <c r="DM74" s="212"/>
      <c r="DN74" s="212"/>
      <c r="DO74" s="212"/>
      <c r="DP74" s="212"/>
      <c r="DQ74" s="212"/>
      <c r="DR74" s="212"/>
      <c r="DS74" s="212"/>
      <c r="DT74" s="212"/>
      <c r="DU74" s="212"/>
      <c r="DV74" s="212"/>
      <c r="DW74" s="212"/>
      <c r="DX74" s="212"/>
      <c r="DY74" s="212"/>
      <c r="DZ74" s="212"/>
      <c r="EA74" s="212"/>
      <c r="EB74" s="212"/>
      <c r="EC74" s="212"/>
      <c r="ED74" s="212"/>
      <c r="EE74" s="212"/>
      <c r="EF74" s="212"/>
      <c r="EG74" s="212"/>
      <c r="EH74" s="212"/>
      <c r="EI74" s="212"/>
      <c r="EJ74" s="212"/>
      <c r="EK74" s="212"/>
      <c r="EL74" s="212"/>
      <c r="EM74" s="212"/>
      <c r="EN74" s="212"/>
      <c r="EO74" s="212"/>
      <c r="EP74" s="212"/>
      <c r="EQ74" s="212"/>
      <c r="ER74" s="212"/>
      <c r="ES74" s="212"/>
      <c r="ET74" s="212"/>
      <c r="EU74" s="212"/>
      <c r="EV74" s="212"/>
      <c r="EW74" s="212"/>
      <c r="EX74" s="212"/>
      <c r="EY74" s="212"/>
      <c r="EZ74" s="212"/>
      <c r="FA74" s="212"/>
      <c r="FB74" s="212"/>
      <c r="FC74" s="212"/>
      <c r="FD74" s="212"/>
      <c r="FE74" s="212"/>
      <c r="FF74" s="212"/>
      <c r="FG74" s="212"/>
      <c r="FH74" s="212"/>
      <c r="FI74" s="212"/>
    </row>
    <row r="75" s="268" customFormat="true" ht="15" hidden="false" customHeight="true" outlineLevel="0" collapsed="false">
      <c r="A75" s="212"/>
      <c r="B75" s="269"/>
      <c r="C75" s="318" t="s">
        <v>274</v>
      </c>
      <c r="D75" s="318"/>
      <c r="E75" s="318"/>
      <c r="F75" s="318"/>
      <c r="G75" s="318"/>
      <c r="H75" s="318"/>
      <c r="I75" s="318"/>
      <c r="J75" s="318"/>
      <c r="K75" s="318"/>
      <c r="L75" s="318"/>
      <c r="M75" s="318"/>
      <c r="N75" s="318"/>
      <c r="O75" s="318"/>
      <c r="P75" s="318"/>
      <c r="Q75" s="318"/>
      <c r="R75" s="318"/>
      <c r="S75" s="318"/>
      <c r="T75" s="318"/>
      <c r="U75" s="318" t="s">
        <v>275</v>
      </c>
      <c r="V75" s="318"/>
      <c r="W75" s="318"/>
      <c r="X75" s="318"/>
      <c r="Y75" s="318"/>
      <c r="Z75" s="318"/>
      <c r="AA75" s="318"/>
      <c r="AB75" s="318"/>
      <c r="AC75" s="318"/>
      <c r="AD75" s="318"/>
      <c r="AE75" s="318"/>
      <c r="AF75" s="318"/>
      <c r="AG75" s="318"/>
      <c r="AH75" s="318"/>
      <c r="AI75" s="318"/>
      <c r="AJ75" s="271"/>
      <c r="AK75" s="212"/>
      <c r="AL75" s="212"/>
      <c r="AM75" s="212"/>
      <c r="AN75" s="212"/>
      <c r="AO75" s="212"/>
      <c r="AP75" s="236"/>
      <c r="AQ75" s="212"/>
      <c r="AR75" s="212"/>
      <c r="AS75" s="212"/>
      <c r="AT75" s="236"/>
      <c r="AU75" s="212"/>
      <c r="AV75" s="217"/>
      <c r="AW75" s="217"/>
      <c r="AX75" s="217"/>
      <c r="AY75" s="217"/>
      <c r="AZ75" s="217"/>
      <c r="BA75" s="217"/>
      <c r="BB75" s="314"/>
      <c r="BC75" s="217"/>
      <c r="BD75" s="212"/>
      <c r="BE75" s="212"/>
      <c r="BF75" s="212"/>
      <c r="BG75" s="212"/>
      <c r="BH75" s="212"/>
      <c r="BI75" s="212"/>
      <c r="BJ75" s="212"/>
      <c r="BK75" s="212"/>
      <c r="BL75" s="212"/>
      <c r="BM75" s="212"/>
      <c r="BN75" s="212"/>
      <c r="BO75" s="212"/>
      <c r="BP75" s="212"/>
      <c r="BQ75" s="212"/>
      <c r="BR75" s="212"/>
      <c r="BS75" s="212"/>
      <c r="BT75" s="212"/>
      <c r="BU75" s="212"/>
      <c r="BV75" s="212"/>
      <c r="BW75" s="212"/>
      <c r="BX75" s="212"/>
      <c r="BY75" s="212"/>
      <c r="BZ75" s="212"/>
      <c r="CA75" s="212"/>
      <c r="CB75" s="212"/>
      <c r="CC75" s="212"/>
      <c r="CD75" s="212"/>
      <c r="CE75" s="212"/>
      <c r="CF75" s="212"/>
      <c r="CG75" s="212"/>
      <c r="CH75" s="212"/>
      <c r="CI75" s="212"/>
      <c r="CJ75" s="212"/>
      <c r="CK75" s="212"/>
      <c r="CL75" s="212"/>
      <c r="CM75" s="212"/>
      <c r="CN75" s="212"/>
      <c r="CO75" s="212"/>
      <c r="CP75" s="212"/>
      <c r="CQ75" s="212"/>
      <c r="CR75" s="212"/>
      <c r="CS75" s="212"/>
      <c r="CT75" s="212"/>
      <c r="CU75" s="212"/>
      <c r="CV75" s="212"/>
      <c r="CW75" s="212"/>
      <c r="CX75" s="212"/>
      <c r="CY75" s="212"/>
      <c r="CZ75" s="212"/>
      <c r="DA75" s="212"/>
      <c r="DB75" s="212"/>
      <c r="DC75" s="212"/>
      <c r="DD75" s="212"/>
      <c r="DE75" s="212"/>
      <c r="DF75" s="212"/>
      <c r="DG75" s="212"/>
      <c r="DH75" s="212"/>
      <c r="DI75" s="212"/>
      <c r="DJ75" s="212"/>
      <c r="DK75" s="212"/>
      <c r="DL75" s="212"/>
      <c r="DM75" s="212"/>
      <c r="DN75" s="212"/>
      <c r="DO75" s="212"/>
      <c r="DP75" s="212"/>
      <c r="DQ75" s="212"/>
      <c r="DR75" s="212"/>
      <c r="DS75" s="212"/>
      <c r="DT75" s="212"/>
      <c r="DU75" s="212"/>
      <c r="DV75" s="212"/>
      <c r="DW75" s="212"/>
      <c r="DX75" s="212"/>
      <c r="DY75" s="212"/>
      <c r="DZ75" s="212"/>
      <c r="EA75" s="212"/>
      <c r="EB75" s="212"/>
      <c r="EC75" s="212"/>
      <c r="ED75" s="212"/>
      <c r="EE75" s="212"/>
      <c r="EF75" s="212"/>
      <c r="EG75" s="212"/>
      <c r="EH75" s="212"/>
      <c r="EI75" s="212"/>
      <c r="EJ75" s="212"/>
      <c r="EK75" s="212"/>
      <c r="EL75" s="212"/>
      <c r="EM75" s="212"/>
      <c r="EN75" s="212"/>
      <c r="EO75" s="212"/>
      <c r="EP75" s="212"/>
      <c r="EQ75" s="212"/>
      <c r="ER75" s="212"/>
      <c r="ES75" s="212"/>
      <c r="ET75" s="212"/>
      <c r="EU75" s="212"/>
      <c r="EV75" s="212"/>
      <c r="EW75" s="212"/>
      <c r="EX75" s="212"/>
      <c r="EY75" s="212"/>
      <c r="EZ75" s="212"/>
      <c r="FA75" s="212"/>
      <c r="FB75" s="212"/>
      <c r="FC75" s="212"/>
      <c r="FD75" s="212"/>
      <c r="FE75" s="212"/>
      <c r="FF75" s="212"/>
      <c r="FG75" s="212"/>
      <c r="FH75" s="212"/>
      <c r="FI75" s="212"/>
    </row>
    <row r="76" s="268" customFormat="true" ht="15" hidden="false" customHeight="true" outlineLevel="0" collapsed="false">
      <c r="A76" s="212"/>
      <c r="B76" s="269"/>
      <c r="C76" s="319"/>
      <c r="D76" s="319"/>
      <c r="E76" s="319"/>
      <c r="F76" s="319"/>
      <c r="G76" s="319"/>
      <c r="H76" s="319"/>
      <c r="I76" s="319"/>
      <c r="J76" s="319"/>
      <c r="K76" s="319"/>
      <c r="L76" s="319"/>
      <c r="M76" s="319"/>
      <c r="N76" s="319"/>
      <c r="O76" s="319"/>
      <c r="P76" s="319"/>
      <c r="Q76" s="319"/>
      <c r="R76" s="319"/>
      <c r="S76" s="319"/>
      <c r="T76" s="319"/>
      <c r="U76" s="305" t="str">
        <f aca="false">IF(OR($C$76="",$C$76="Selecionar"),"",VLOOKUP($C$76,#REF!,8,FALSE()))</f>
        <v/>
      </c>
      <c r="V76" s="305"/>
      <c r="W76" s="305"/>
      <c r="X76" s="305"/>
      <c r="Y76" s="305"/>
      <c r="Z76" s="305"/>
      <c r="AA76" s="305"/>
      <c r="AB76" s="305"/>
      <c r="AC76" s="305"/>
      <c r="AD76" s="305"/>
      <c r="AE76" s="305"/>
      <c r="AF76" s="305"/>
      <c r="AG76" s="305"/>
      <c r="AH76" s="305"/>
      <c r="AI76" s="305"/>
      <c r="AJ76" s="271"/>
      <c r="AK76" s="212"/>
      <c r="AL76" s="212"/>
      <c r="AM76" s="212"/>
      <c r="AN76" s="212"/>
      <c r="AO76" s="212"/>
      <c r="AP76" s="236"/>
      <c r="AQ76" s="212"/>
      <c r="AR76" s="212"/>
      <c r="AS76" s="212"/>
      <c r="AT76" s="236"/>
      <c r="AU76" s="212"/>
      <c r="AV76" s="217"/>
      <c r="AW76" s="217"/>
      <c r="AX76" s="217"/>
      <c r="AY76" s="217"/>
      <c r="AZ76" s="217"/>
      <c r="BA76" s="217"/>
      <c r="BB76" s="217"/>
      <c r="BC76" s="217"/>
      <c r="BD76" s="212"/>
      <c r="BE76" s="212"/>
      <c r="BF76" s="212"/>
      <c r="BG76" s="212"/>
      <c r="BH76" s="212"/>
      <c r="BI76" s="212"/>
      <c r="BJ76" s="212"/>
      <c r="BK76" s="212"/>
      <c r="BL76" s="212"/>
      <c r="BM76" s="212"/>
      <c r="BN76" s="212"/>
      <c r="BO76" s="212"/>
      <c r="BP76" s="212"/>
      <c r="BQ76" s="212"/>
      <c r="BR76" s="212"/>
      <c r="BS76" s="212"/>
      <c r="BT76" s="212"/>
      <c r="BU76" s="212"/>
      <c r="BV76" s="212"/>
      <c r="BW76" s="212"/>
      <c r="BX76" s="212"/>
      <c r="BY76" s="212"/>
      <c r="BZ76" s="212"/>
      <c r="CA76" s="212"/>
      <c r="CB76" s="212"/>
      <c r="CC76" s="212"/>
      <c r="CD76" s="212"/>
      <c r="CE76" s="212"/>
      <c r="CF76" s="212"/>
      <c r="CG76" s="212"/>
      <c r="CH76" s="212"/>
      <c r="CI76" s="212"/>
      <c r="CJ76" s="212"/>
      <c r="CK76" s="212"/>
      <c r="CL76" s="212"/>
      <c r="CM76" s="212"/>
      <c r="CN76" s="212"/>
      <c r="CO76" s="212"/>
      <c r="CP76" s="212"/>
      <c r="CQ76" s="212"/>
      <c r="CR76" s="212"/>
      <c r="CS76" s="212"/>
      <c r="CT76" s="212"/>
      <c r="CU76" s="212"/>
      <c r="CV76" s="212"/>
      <c r="CW76" s="212"/>
      <c r="CX76" s="212"/>
      <c r="CY76" s="212"/>
      <c r="CZ76" s="212"/>
      <c r="DA76" s="212"/>
      <c r="DB76" s="212"/>
      <c r="DC76" s="212"/>
      <c r="DD76" s="212"/>
      <c r="DE76" s="212"/>
      <c r="DF76" s="212"/>
      <c r="DG76" s="212"/>
      <c r="DH76" s="212"/>
      <c r="DI76" s="212"/>
      <c r="DJ76" s="212"/>
      <c r="DK76" s="212"/>
      <c r="DL76" s="212"/>
      <c r="DM76" s="212"/>
      <c r="DN76" s="212"/>
      <c r="DO76" s="212"/>
      <c r="DP76" s="212"/>
      <c r="DQ76" s="212"/>
      <c r="DR76" s="212"/>
      <c r="DS76" s="212"/>
      <c r="DT76" s="212"/>
      <c r="DU76" s="212"/>
      <c r="DV76" s="212"/>
      <c r="DW76" s="212"/>
      <c r="DX76" s="212"/>
      <c r="DY76" s="212"/>
      <c r="DZ76" s="212"/>
      <c r="EA76" s="212"/>
      <c r="EB76" s="212"/>
      <c r="EC76" s="212"/>
      <c r="ED76" s="212"/>
      <c r="EE76" s="212"/>
      <c r="EF76" s="212"/>
      <c r="EG76" s="212"/>
      <c r="EH76" s="212"/>
      <c r="EI76" s="212"/>
      <c r="EJ76" s="212"/>
      <c r="EK76" s="212"/>
      <c r="EL76" s="212"/>
      <c r="EM76" s="212"/>
      <c r="EN76" s="212"/>
      <c r="EO76" s="212"/>
      <c r="EP76" s="212"/>
      <c r="EQ76" s="212"/>
      <c r="ER76" s="212"/>
      <c r="ES76" s="212"/>
      <c r="ET76" s="212"/>
      <c r="EU76" s="212"/>
      <c r="EV76" s="212"/>
      <c r="EW76" s="212"/>
      <c r="EX76" s="212"/>
      <c r="EY76" s="212"/>
      <c r="EZ76" s="212"/>
      <c r="FA76" s="212"/>
      <c r="FB76" s="212"/>
      <c r="FC76" s="212"/>
      <c r="FD76" s="212"/>
      <c r="FE76" s="212"/>
      <c r="FF76" s="212"/>
      <c r="FG76" s="212"/>
      <c r="FH76" s="212"/>
      <c r="FI76" s="212"/>
    </row>
    <row r="77" s="268" customFormat="true" ht="15" hidden="false" customHeight="true" outlineLevel="0" collapsed="false">
      <c r="A77" s="212"/>
      <c r="B77" s="269"/>
      <c r="C77" s="319"/>
      <c r="D77" s="319"/>
      <c r="E77" s="319"/>
      <c r="F77" s="319"/>
      <c r="G77" s="319"/>
      <c r="H77" s="319"/>
      <c r="I77" s="319"/>
      <c r="J77" s="319"/>
      <c r="K77" s="319"/>
      <c r="L77" s="319"/>
      <c r="M77" s="319"/>
      <c r="N77" s="319"/>
      <c r="O77" s="319"/>
      <c r="P77" s="319"/>
      <c r="Q77" s="319"/>
      <c r="R77" s="319"/>
      <c r="S77" s="319"/>
      <c r="T77" s="319"/>
      <c r="U77" s="305" t="str">
        <f aca="false">IF(OR($C$77="",$C$77="Selecionar"),"",VLOOKUP($C$77,#REF!,8,FALSE()))</f>
        <v/>
      </c>
      <c r="V77" s="305"/>
      <c r="W77" s="305"/>
      <c r="X77" s="305"/>
      <c r="Y77" s="305"/>
      <c r="Z77" s="305"/>
      <c r="AA77" s="305"/>
      <c r="AB77" s="305"/>
      <c r="AC77" s="305"/>
      <c r="AD77" s="305"/>
      <c r="AE77" s="305"/>
      <c r="AF77" s="305"/>
      <c r="AG77" s="305"/>
      <c r="AH77" s="305"/>
      <c r="AI77" s="305"/>
      <c r="AJ77" s="271"/>
      <c r="AK77" s="212"/>
      <c r="AL77" s="212"/>
      <c r="AM77" s="212"/>
      <c r="AN77" s="212"/>
      <c r="AO77" s="212"/>
      <c r="AP77" s="236"/>
      <c r="AQ77" s="212"/>
      <c r="AR77" s="212"/>
      <c r="AS77" s="212"/>
      <c r="AT77" s="236"/>
      <c r="AU77" s="212"/>
      <c r="AV77" s="217"/>
      <c r="AW77" s="217"/>
      <c r="AX77" s="217"/>
      <c r="AY77" s="217"/>
      <c r="AZ77" s="217"/>
      <c r="BA77" s="217"/>
      <c r="BB77" s="217"/>
      <c r="BC77" s="217"/>
      <c r="BD77" s="212"/>
      <c r="BE77" s="212"/>
      <c r="BF77" s="212"/>
      <c r="BG77" s="212"/>
      <c r="BH77" s="212"/>
      <c r="BI77" s="212"/>
      <c r="BJ77" s="212"/>
      <c r="BK77" s="212"/>
      <c r="BL77" s="212"/>
      <c r="BM77" s="212"/>
      <c r="BN77" s="212"/>
      <c r="BO77" s="212"/>
      <c r="BP77" s="212"/>
      <c r="BQ77" s="212"/>
      <c r="BR77" s="212"/>
      <c r="BS77" s="212"/>
      <c r="BT77" s="212"/>
      <c r="BU77" s="212"/>
      <c r="BV77" s="212"/>
      <c r="BW77" s="212"/>
      <c r="BX77" s="212"/>
      <c r="BY77" s="212"/>
      <c r="BZ77" s="212"/>
      <c r="CA77" s="212"/>
      <c r="CB77" s="212"/>
      <c r="CC77" s="212"/>
      <c r="CD77" s="212"/>
      <c r="CE77" s="212"/>
      <c r="CF77" s="212"/>
      <c r="CG77" s="212"/>
      <c r="CH77" s="212"/>
      <c r="CI77" s="212"/>
      <c r="CJ77" s="212"/>
      <c r="CK77" s="212"/>
      <c r="CL77" s="212"/>
      <c r="CM77" s="212"/>
      <c r="CN77" s="212"/>
      <c r="CO77" s="212"/>
      <c r="CP77" s="212"/>
      <c r="CQ77" s="212"/>
      <c r="CR77" s="212"/>
      <c r="CS77" s="212"/>
      <c r="CT77" s="212"/>
      <c r="CU77" s="212"/>
      <c r="CV77" s="212"/>
      <c r="CW77" s="212"/>
      <c r="CX77" s="212"/>
      <c r="CY77" s="212"/>
      <c r="CZ77" s="212"/>
      <c r="DA77" s="212"/>
      <c r="DB77" s="212"/>
      <c r="DC77" s="212"/>
      <c r="DD77" s="212"/>
      <c r="DE77" s="212"/>
      <c r="DF77" s="212"/>
      <c r="DG77" s="212"/>
      <c r="DH77" s="212"/>
      <c r="DI77" s="212"/>
      <c r="DJ77" s="212"/>
      <c r="DK77" s="212"/>
      <c r="DL77" s="212"/>
      <c r="DM77" s="212"/>
      <c r="DN77" s="212"/>
      <c r="DO77" s="212"/>
      <c r="DP77" s="212"/>
      <c r="DQ77" s="212"/>
      <c r="DR77" s="212"/>
      <c r="DS77" s="212"/>
      <c r="DT77" s="212"/>
      <c r="DU77" s="212"/>
      <c r="DV77" s="212"/>
      <c r="DW77" s="212"/>
      <c r="DX77" s="212"/>
      <c r="DY77" s="212"/>
      <c r="DZ77" s="212"/>
      <c r="EA77" s="212"/>
      <c r="EB77" s="212"/>
      <c r="EC77" s="212"/>
      <c r="ED77" s="212"/>
      <c r="EE77" s="212"/>
      <c r="EF77" s="212"/>
      <c r="EG77" s="212"/>
      <c r="EH77" s="212"/>
      <c r="EI77" s="212"/>
      <c r="EJ77" s="212"/>
      <c r="EK77" s="212"/>
      <c r="EL77" s="212"/>
      <c r="EM77" s="212"/>
      <c r="EN77" s="212"/>
      <c r="EO77" s="212"/>
      <c r="EP77" s="212"/>
      <c r="EQ77" s="212"/>
      <c r="ER77" s="212"/>
      <c r="ES77" s="212"/>
      <c r="ET77" s="212"/>
      <c r="EU77" s="212"/>
      <c r="EV77" s="212"/>
      <c r="EW77" s="212"/>
      <c r="EX77" s="212"/>
      <c r="EY77" s="212"/>
      <c r="EZ77" s="212"/>
      <c r="FA77" s="212"/>
      <c r="FB77" s="212"/>
      <c r="FC77" s="212"/>
      <c r="FD77" s="212"/>
      <c r="FE77" s="212"/>
      <c r="FF77" s="212"/>
      <c r="FG77" s="212"/>
      <c r="FH77" s="212"/>
      <c r="FI77" s="212"/>
    </row>
    <row r="78" s="268" customFormat="true" ht="15" hidden="false" customHeight="true" outlineLevel="0" collapsed="false">
      <c r="A78" s="212"/>
      <c r="B78" s="269"/>
      <c r="C78" s="261" t="s">
        <v>276</v>
      </c>
      <c r="D78" s="48"/>
      <c r="E78" s="312"/>
      <c r="F78" s="312"/>
      <c r="G78" s="320"/>
      <c r="H78" s="320"/>
      <c r="I78" s="320"/>
      <c r="J78" s="320"/>
      <c r="K78" s="320"/>
      <c r="L78" s="320"/>
      <c r="M78" s="320"/>
      <c r="N78" s="320"/>
      <c r="O78" s="320"/>
      <c r="P78" s="320"/>
      <c r="Q78" s="320"/>
      <c r="R78" s="276"/>
      <c r="S78" s="261"/>
      <c r="T78" s="312"/>
      <c r="U78" s="276"/>
      <c r="V78" s="276"/>
      <c r="W78" s="276"/>
      <c r="X78" s="312"/>
      <c r="Y78" s="320"/>
      <c r="Z78" s="320"/>
      <c r="AA78" s="320"/>
      <c r="AB78" s="320"/>
      <c r="AC78" s="320"/>
      <c r="AD78" s="320"/>
      <c r="AE78" s="320"/>
      <c r="AF78" s="320"/>
      <c r="AG78" s="320"/>
      <c r="AH78" s="320"/>
      <c r="AI78" s="320"/>
      <c r="AJ78" s="271"/>
      <c r="AK78" s="212"/>
      <c r="AL78" s="212"/>
      <c r="AM78" s="212"/>
      <c r="AN78" s="212"/>
      <c r="AO78" s="212"/>
      <c r="AP78" s="236"/>
      <c r="AQ78" s="212"/>
      <c r="AR78" s="212"/>
      <c r="AS78" s="212"/>
      <c r="AT78" s="236"/>
      <c r="AU78" s="212"/>
      <c r="AV78" s="217"/>
      <c r="AW78" s="217"/>
      <c r="AX78" s="217"/>
      <c r="AY78" s="217"/>
      <c r="AZ78" s="217"/>
      <c r="BA78" s="217"/>
      <c r="BB78" s="217"/>
      <c r="BC78" s="217"/>
      <c r="BD78" s="212"/>
      <c r="BE78" s="212"/>
      <c r="BF78" s="212"/>
      <c r="BG78" s="212"/>
      <c r="BH78" s="212"/>
      <c r="BI78" s="212"/>
      <c r="BJ78" s="212"/>
      <c r="BK78" s="212"/>
      <c r="BL78" s="212"/>
      <c r="BM78" s="212"/>
      <c r="BN78" s="212"/>
      <c r="BO78" s="212"/>
      <c r="BP78" s="212"/>
      <c r="BQ78" s="212"/>
      <c r="BR78" s="212"/>
      <c r="BS78" s="212"/>
      <c r="BT78" s="212"/>
      <c r="BU78" s="212"/>
      <c r="BV78" s="212"/>
      <c r="BW78" s="212"/>
      <c r="BX78" s="212"/>
      <c r="BY78" s="212"/>
      <c r="BZ78" s="212"/>
      <c r="CA78" s="212"/>
      <c r="CB78" s="212"/>
      <c r="CC78" s="212"/>
      <c r="CD78" s="212"/>
      <c r="CE78" s="212"/>
      <c r="CF78" s="212"/>
      <c r="CG78" s="212"/>
      <c r="CH78" s="212"/>
      <c r="CI78" s="212"/>
      <c r="CJ78" s="212"/>
      <c r="CK78" s="212"/>
      <c r="CL78" s="212"/>
      <c r="CM78" s="212"/>
      <c r="CN78" s="212"/>
      <c r="CO78" s="212"/>
      <c r="CP78" s="212"/>
      <c r="CQ78" s="212"/>
      <c r="CR78" s="212"/>
      <c r="CS78" s="212"/>
      <c r="CT78" s="212"/>
      <c r="CU78" s="212"/>
      <c r="CV78" s="212"/>
      <c r="CW78" s="212"/>
      <c r="CX78" s="212"/>
      <c r="CY78" s="212"/>
      <c r="CZ78" s="212"/>
      <c r="DA78" s="212"/>
      <c r="DB78" s="212"/>
      <c r="DC78" s="212"/>
      <c r="DD78" s="212"/>
      <c r="DE78" s="212"/>
      <c r="DF78" s="212"/>
      <c r="DG78" s="212"/>
      <c r="DH78" s="212"/>
      <c r="DI78" s="212"/>
      <c r="DJ78" s="212"/>
      <c r="DK78" s="212"/>
      <c r="DL78" s="212"/>
      <c r="DM78" s="212"/>
      <c r="DN78" s="212"/>
      <c r="DO78" s="212"/>
      <c r="DP78" s="212"/>
      <c r="DQ78" s="212"/>
      <c r="DR78" s="212"/>
      <c r="DS78" s="212"/>
      <c r="DT78" s="212"/>
      <c r="DU78" s="212"/>
      <c r="DV78" s="212"/>
      <c r="DW78" s="212"/>
      <c r="DX78" s="212"/>
      <c r="DY78" s="212"/>
      <c r="DZ78" s="212"/>
      <c r="EA78" s="212"/>
      <c r="EB78" s="212"/>
      <c r="EC78" s="212"/>
      <c r="ED78" s="212"/>
      <c r="EE78" s="212"/>
      <c r="EF78" s="212"/>
      <c r="EG78" s="212"/>
      <c r="EH78" s="212"/>
      <c r="EI78" s="212"/>
      <c r="EJ78" s="212"/>
      <c r="EK78" s="212"/>
      <c r="EL78" s="212"/>
      <c r="EM78" s="212"/>
      <c r="EN78" s="212"/>
      <c r="EO78" s="212"/>
      <c r="EP78" s="212"/>
      <c r="EQ78" s="212"/>
      <c r="ER78" s="212"/>
      <c r="ES78" s="212"/>
      <c r="ET78" s="212"/>
      <c r="EU78" s="212"/>
      <c r="EV78" s="212"/>
      <c r="EW78" s="212"/>
      <c r="EX78" s="212"/>
      <c r="EY78" s="212"/>
      <c r="EZ78" s="212"/>
      <c r="FA78" s="212"/>
      <c r="FB78" s="212"/>
      <c r="FC78" s="212"/>
      <c r="FD78" s="212"/>
      <c r="FE78" s="212"/>
      <c r="FF78" s="212"/>
      <c r="FG78" s="212"/>
      <c r="FH78" s="212"/>
      <c r="FI78" s="212"/>
    </row>
    <row r="79" s="268" customFormat="true" ht="15" hidden="false" customHeight="true" outlineLevel="0" collapsed="false">
      <c r="A79" s="212"/>
      <c r="B79" s="269"/>
      <c r="C79" s="196"/>
      <c r="D79" s="67" t="s">
        <v>38</v>
      </c>
      <c r="E79" s="276"/>
      <c r="F79" s="196"/>
      <c r="G79" s="67" t="s">
        <v>152</v>
      </c>
      <c r="H79" s="320"/>
      <c r="I79" s="261" t="s">
        <v>277</v>
      </c>
      <c r="J79" s="261"/>
      <c r="K79" s="261"/>
      <c r="L79" s="261"/>
      <c r="M79" s="261"/>
      <c r="N79" s="321"/>
      <c r="O79" s="321"/>
      <c r="P79" s="321"/>
      <c r="Q79" s="321"/>
      <c r="R79" s="321"/>
      <c r="S79" s="321"/>
      <c r="T79" s="321"/>
      <c r="U79" s="321"/>
      <c r="V79" s="321"/>
      <c r="W79" s="321"/>
      <c r="X79" s="321"/>
      <c r="Y79" s="321"/>
      <c r="Z79" s="321"/>
      <c r="AA79" s="321"/>
      <c r="AB79" s="321"/>
      <c r="AC79" s="321"/>
      <c r="AD79" s="321"/>
      <c r="AE79" s="321"/>
      <c r="AF79" s="321"/>
      <c r="AG79" s="321"/>
      <c r="AH79" s="321"/>
      <c r="AI79" s="321"/>
      <c r="AJ79" s="271"/>
      <c r="AK79" s="212"/>
      <c r="AL79" s="212"/>
      <c r="AM79" s="212"/>
      <c r="AN79" s="212"/>
      <c r="AO79" s="212"/>
      <c r="AP79" s="236"/>
      <c r="AQ79" s="212"/>
      <c r="AR79" s="212"/>
      <c r="AS79" s="212"/>
      <c r="AT79" s="236"/>
      <c r="AU79" s="212"/>
      <c r="AV79" s="217"/>
      <c r="AW79" s="217"/>
      <c r="AX79" s="217"/>
      <c r="AY79" s="217"/>
      <c r="AZ79" s="217"/>
      <c r="BA79" s="217"/>
      <c r="BB79" s="217"/>
      <c r="BC79" s="217"/>
      <c r="BD79" s="212"/>
      <c r="BE79" s="212"/>
      <c r="BF79" s="212"/>
      <c r="BG79" s="212"/>
      <c r="BH79" s="212"/>
      <c r="BI79" s="212"/>
      <c r="BJ79" s="212"/>
      <c r="BK79" s="212"/>
      <c r="BL79" s="212"/>
      <c r="BM79" s="212"/>
      <c r="BN79" s="212"/>
      <c r="BO79" s="212"/>
      <c r="BP79" s="212"/>
      <c r="BQ79" s="212"/>
      <c r="BR79" s="212"/>
      <c r="BS79" s="212"/>
      <c r="BT79" s="212"/>
      <c r="BU79" s="212"/>
      <c r="BV79" s="212"/>
      <c r="BW79" s="212"/>
      <c r="BX79" s="212"/>
      <c r="BY79" s="212"/>
      <c r="BZ79" s="212"/>
      <c r="CA79" s="212"/>
      <c r="CB79" s="212"/>
      <c r="CC79" s="212"/>
      <c r="CD79" s="212"/>
      <c r="CE79" s="212"/>
      <c r="CF79" s="212"/>
      <c r="CG79" s="212"/>
      <c r="CH79" s="212"/>
      <c r="CI79" s="212"/>
      <c r="CJ79" s="212"/>
      <c r="CK79" s="212"/>
      <c r="CL79" s="212"/>
      <c r="CM79" s="212"/>
      <c r="CN79" s="212"/>
      <c r="CO79" s="212"/>
      <c r="CP79" s="212"/>
      <c r="CQ79" s="212"/>
      <c r="CR79" s="212"/>
      <c r="CS79" s="212"/>
      <c r="CT79" s="212"/>
      <c r="CU79" s="212"/>
      <c r="CV79" s="212"/>
      <c r="CW79" s="212"/>
      <c r="CX79" s="212"/>
      <c r="CY79" s="212"/>
      <c r="CZ79" s="212"/>
      <c r="DA79" s="212"/>
      <c r="DB79" s="212"/>
      <c r="DC79" s="212"/>
      <c r="DD79" s="212"/>
      <c r="DE79" s="212"/>
      <c r="DF79" s="212"/>
      <c r="DG79" s="212"/>
      <c r="DH79" s="212"/>
      <c r="DI79" s="212"/>
      <c r="DJ79" s="212"/>
      <c r="DK79" s="212"/>
      <c r="DL79" s="212"/>
      <c r="DM79" s="212"/>
      <c r="DN79" s="212"/>
      <c r="DO79" s="212"/>
      <c r="DP79" s="212"/>
      <c r="DQ79" s="212"/>
      <c r="DR79" s="212"/>
      <c r="DS79" s="212"/>
      <c r="DT79" s="212"/>
      <c r="DU79" s="212"/>
      <c r="DV79" s="212"/>
      <c r="DW79" s="212"/>
      <c r="DX79" s="212"/>
      <c r="DY79" s="212"/>
      <c r="DZ79" s="212"/>
      <c r="EA79" s="212"/>
      <c r="EB79" s="212"/>
      <c r="EC79" s="212"/>
      <c r="ED79" s="212"/>
      <c r="EE79" s="212"/>
      <c r="EF79" s="212"/>
      <c r="EG79" s="212"/>
      <c r="EH79" s="212"/>
      <c r="EI79" s="212"/>
      <c r="EJ79" s="212"/>
      <c r="EK79" s="212"/>
      <c r="EL79" s="212"/>
      <c r="EM79" s="212"/>
      <c r="EN79" s="212"/>
      <c r="EO79" s="212"/>
      <c r="EP79" s="212"/>
      <c r="EQ79" s="212"/>
      <c r="ER79" s="212"/>
      <c r="ES79" s="212"/>
      <c r="ET79" s="212"/>
      <c r="EU79" s="212"/>
      <c r="EV79" s="212"/>
      <c r="EW79" s="212"/>
      <c r="EX79" s="212"/>
      <c r="EY79" s="212"/>
      <c r="EZ79" s="212"/>
      <c r="FA79" s="212"/>
      <c r="FB79" s="212"/>
      <c r="FC79" s="212"/>
      <c r="FD79" s="212"/>
      <c r="FE79" s="212"/>
      <c r="FF79" s="212"/>
      <c r="FG79" s="212"/>
      <c r="FH79" s="212"/>
      <c r="FI79" s="212"/>
    </row>
    <row r="80" s="268" customFormat="true" ht="15" hidden="false" customHeight="true" outlineLevel="0" collapsed="false">
      <c r="A80" s="212"/>
      <c r="B80" s="269"/>
      <c r="C80" s="261" t="s">
        <v>278</v>
      </c>
      <c r="D80" s="48"/>
      <c r="E80" s="312"/>
      <c r="F80" s="312"/>
      <c r="G80" s="320"/>
      <c r="H80" s="320"/>
      <c r="I80" s="320"/>
      <c r="J80" s="320"/>
      <c r="K80" s="320"/>
      <c r="L80" s="320"/>
      <c r="M80" s="320"/>
      <c r="N80" s="320"/>
      <c r="O80" s="320"/>
      <c r="P80" s="320"/>
      <c r="Q80" s="320"/>
      <c r="R80" s="276"/>
      <c r="S80" s="261"/>
      <c r="T80" s="312"/>
      <c r="U80" s="276"/>
      <c r="V80" s="276"/>
      <c r="W80" s="276"/>
      <c r="X80" s="312"/>
      <c r="Y80" s="320"/>
      <c r="Z80" s="320"/>
      <c r="AA80" s="320"/>
      <c r="AB80" s="320"/>
      <c r="AC80" s="320"/>
      <c r="AD80" s="320"/>
      <c r="AE80" s="320"/>
      <c r="AF80" s="320"/>
      <c r="AG80" s="320"/>
      <c r="AH80" s="320"/>
      <c r="AI80" s="320"/>
      <c r="AJ80" s="271"/>
      <c r="AK80" s="212"/>
      <c r="AL80" s="212"/>
      <c r="AM80" s="212"/>
      <c r="AN80" s="212"/>
      <c r="AO80" s="212"/>
      <c r="AP80" s="236"/>
      <c r="AQ80" s="212"/>
      <c r="AR80" s="212"/>
      <c r="AS80" s="212"/>
      <c r="AT80" s="236"/>
      <c r="AU80" s="212"/>
      <c r="AV80" s="217"/>
      <c r="AW80" s="217"/>
      <c r="AX80" s="217"/>
      <c r="AY80" s="217"/>
      <c r="AZ80" s="217"/>
      <c r="BA80" s="217"/>
      <c r="BB80" s="217"/>
      <c r="BC80" s="217"/>
      <c r="BD80" s="212"/>
      <c r="BE80" s="212"/>
      <c r="BF80" s="212"/>
      <c r="BG80" s="212"/>
      <c r="BH80" s="212"/>
      <c r="BI80" s="212"/>
      <c r="BJ80" s="212"/>
      <c r="BK80" s="212"/>
      <c r="BL80" s="212"/>
      <c r="BM80" s="212"/>
      <c r="BN80" s="212"/>
      <c r="BO80" s="212"/>
      <c r="BP80" s="212"/>
      <c r="BQ80" s="212"/>
      <c r="BR80" s="212"/>
      <c r="BS80" s="212"/>
      <c r="BT80" s="212"/>
      <c r="BU80" s="212"/>
      <c r="BV80" s="212"/>
      <c r="BW80" s="212"/>
      <c r="BX80" s="212"/>
      <c r="BY80" s="212"/>
      <c r="BZ80" s="212"/>
      <c r="CA80" s="212"/>
      <c r="CB80" s="212"/>
      <c r="CC80" s="212"/>
      <c r="CD80" s="212"/>
      <c r="CE80" s="212"/>
      <c r="CF80" s="212"/>
      <c r="CG80" s="212"/>
      <c r="CH80" s="212"/>
      <c r="CI80" s="212"/>
      <c r="CJ80" s="212"/>
      <c r="CK80" s="212"/>
      <c r="CL80" s="212"/>
      <c r="CM80" s="212"/>
      <c r="CN80" s="212"/>
      <c r="CO80" s="212"/>
      <c r="CP80" s="212"/>
      <c r="CQ80" s="212"/>
      <c r="CR80" s="212"/>
      <c r="CS80" s="212"/>
      <c r="CT80" s="212"/>
      <c r="CU80" s="212"/>
      <c r="CV80" s="212"/>
      <c r="CW80" s="212"/>
      <c r="CX80" s="212"/>
      <c r="CY80" s="212"/>
      <c r="CZ80" s="212"/>
      <c r="DA80" s="212"/>
      <c r="DB80" s="212"/>
      <c r="DC80" s="212"/>
      <c r="DD80" s="212"/>
      <c r="DE80" s="212"/>
      <c r="DF80" s="212"/>
      <c r="DG80" s="212"/>
      <c r="DH80" s="212"/>
      <c r="DI80" s="212"/>
      <c r="DJ80" s="212"/>
      <c r="DK80" s="212"/>
      <c r="DL80" s="212"/>
      <c r="DM80" s="212"/>
      <c r="DN80" s="212"/>
      <c r="DO80" s="212"/>
      <c r="DP80" s="212"/>
      <c r="DQ80" s="212"/>
      <c r="DR80" s="212"/>
      <c r="DS80" s="212"/>
      <c r="DT80" s="212"/>
      <c r="DU80" s="212"/>
      <c r="DV80" s="212"/>
      <c r="DW80" s="212"/>
      <c r="DX80" s="212"/>
      <c r="DY80" s="212"/>
      <c r="DZ80" s="212"/>
      <c r="EA80" s="212"/>
      <c r="EB80" s="212"/>
      <c r="EC80" s="212"/>
      <c r="ED80" s="212"/>
      <c r="EE80" s="212"/>
      <c r="EF80" s="212"/>
      <c r="EG80" s="212"/>
      <c r="EH80" s="212"/>
      <c r="EI80" s="212"/>
      <c r="EJ80" s="212"/>
      <c r="EK80" s="212"/>
      <c r="EL80" s="212"/>
      <c r="EM80" s="212"/>
      <c r="EN80" s="212"/>
      <c r="EO80" s="212"/>
      <c r="EP80" s="212"/>
      <c r="EQ80" s="212"/>
      <c r="ER80" s="212"/>
      <c r="ES80" s="212"/>
      <c r="ET80" s="212"/>
      <c r="EU80" s="212"/>
      <c r="EV80" s="212"/>
      <c r="EW80" s="212"/>
      <c r="EX80" s="212"/>
      <c r="EY80" s="212"/>
      <c r="EZ80" s="212"/>
      <c r="FA80" s="212"/>
      <c r="FB80" s="212"/>
      <c r="FC80" s="212"/>
      <c r="FD80" s="212"/>
      <c r="FE80" s="212"/>
      <c r="FF80" s="212"/>
      <c r="FG80" s="212"/>
      <c r="FH80" s="212"/>
      <c r="FI80" s="212"/>
    </row>
    <row r="81" s="268" customFormat="true" ht="15" hidden="false" customHeight="true" outlineLevel="0" collapsed="false">
      <c r="A81" s="212"/>
      <c r="B81" s="269"/>
      <c r="C81" s="196"/>
      <c r="D81" s="67" t="s">
        <v>38</v>
      </c>
      <c r="E81" s="276"/>
      <c r="F81" s="196"/>
      <c r="G81" s="67" t="s">
        <v>152</v>
      </c>
      <c r="H81" s="317"/>
      <c r="I81" s="199" t="s">
        <v>279</v>
      </c>
      <c r="J81" s="199"/>
      <c r="K81" s="199"/>
      <c r="L81" s="199"/>
      <c r="M81" s="199"/>
      <c r="N81" s="199"/>
      <c r="O81" s="199"/>
      <c r="P81" s="278"/>
      <c r="Q81" s="278"/>
      <c r="R81" s="278"/>
      <c r="S81" s="278"/>
      <c r="T81" s="278"/>
      <c r="U81" s="278"/>
      <c r="V81" s="278"/>
      <c r="W81" s="278"/>
      <c r="X81" s="278"/>
      <c r="Y81" s="278"/>
      <c r="Z81" s="278"/>
      <c r="AA81" s="278"/>
      <c r="AB81" s="278"/>
      <c r="AC81" s="278"/>
      <c r="AD81" s="278"/>
      <c r="AE81" s="278"/>
      <c r="AF81" s="278"/>
      <c r="AG81" s="278"/>
      <c r="AH81" s="278"/>
      <c r="AI81" s="278"/>
      <c r="AJ81" s="271"/>
      <c r="AK81" s="212"/>
      <c r="AL81" s="212"/>
      <c r="AM81" s="212"/>
      <c r="AN81" s="212"/>
      <c r="AO81" s="212"/>
      <c r="AP81" s="236"/>
      <c r="AQ81" s="212"/>
      <c r="AR81" s="212"/>
      <c r="AS81" s="212"/>
      <c r="AT81" s="236"/>
      <c r="AU81" s="212"/>
      <c r="AV81" s="217"/>
      <c r="AW81" s="217"/>
      <c r="AX81" s="217"/>
      <c r="AY81" s="217"/>
      <c r="AZ81" s="217"/>
      <c r="BA81" s="217"/>
      <c r="BB81" s="217"/>
      <c r="BC81" s="217"/>
      <c r="BD81" s="212"/>
      <c r="BE81" s="212"/>
      <c r="BF81" s="212"/>
      <c r="BG81" s="212"/>
      <c r="BH81" s="212"/>
      <c r="BI81" s="212"/>
      <c r="BJ81" s="212"/>
      <c r="BK81" s="212"/>
      <c r="BL81" s="212"/>
      <c r="BM81" s="212"/>
      <c r="BN81" s="212"/>
      <c r="BO81" s="212"/>
      <c r="BP81" s="212"/>
      <c r="BQ81" s="212"/>
      <c r="BR81" s="212"/>
      <c r="BS81" s="212"/>
      <c r="BT81" s="212"/>
      <c r="BU81" s="212"/>
      <c r="BV81" s="212"/>
      <c r="BW81" s="212"/>
      <c r="BX81" s="212"/>
      <c r="BY81" s="212"/>
      <c r="BZ81" s="212"/>
      <c r="CA81" s="212"/>
      <c r="CB81" s="212"/>
      <c r="CC81" s="212"/>
      <c r="CD81" s="212"/>
      <c r="CE81" s="212"/>
      <c r="CF81" s="212"/>
      <c r="CG81" s="212"/>
      <c r="CH81" s="212"/>
      <c r="CI81" s="212"/>
      <c r="CJ81" s="212"/>
      <c r="CK81" s="212"/>
      <c r="CL81" s="212"/>
      <c r="CM81" s="212"/>
      <c r="CN81" s="212"/>
      <c r="CO81" s="212"/>
      <c r="CP81" s="212"/>
      <c r="CQ81" s="212"/>
      <c r="CR81" s="212"/>
      <c r="CS81" s="212"/>
      <c r="CT81" s="212"/>
      <c r="CU81" s="212"/>
      <c r="CV81" s="212"/>
      <c r="CW81" s="212"/>
      <c r="CX81" s="212"/>
      <c r="CY81" s="212"/>
      <c r="CZ81" s="212"/>
      <c r="DA81" s="212"/>
      <c r="DB81" s="212"/>
      <c r="DC81" s="212"/>
      <c r="DD81" s="212"/>
      <c r="DE81" s="212"/>
      <c r="DF81" s="212"/>
      <c r="DG81" s="212"/>
      <c r="DH81" s="212"/>
      <c r="DI81" s="212"/>
      <c r="DJ81" s="212"/>
      <c r="DK81" s="212"/>
      <c r="DL81" s="212"/>
      <c r="DM81" s="212"/>
      <c r="DN81" s="212"/>
      <c r="DO81" s="212"/>
      <c r="DP81" s="212"/>
      <c r="DQ81" s="212"/>
      <c r="DR81" s="212"/>
      <c r="DS81" s="212"/>
      <c r="DT81" s="212"/>
      <c r="DU81" s="212"/>
      <c r="DV81" s="212"/>
      <c r="DW81" s="212"/>
      <c r="DX81" s="212"/>
      <c r="DY81" s="212"/>
      <c r="DZ81" s="212"/>
      <c r="EA81" s="212"/>
      <c r="EB81" s="212"/>
      <c r="EC81" s="212"/>
      <c r="ED81" s="212"/>
      <c r="EE81" s="212"/>
      <c r="EF81" s="212"/>
      <c r="EG81" s="212"/>
      <c r="EH81" s="212"/>
      <c r="EI81" s="212"/>
      <c r="EJ81" s="212"/>
      <c r="EK81" s="212"/>
      <c r="EL81" s="212"/>
      <c r="EM81" s="212"/>
      <c r="EN81" s="212"/>
      <c r="EO81" s="212"/>
      <c r="EP81" s="212"/>
      <c r="EQ81" s="212"/>
      <c r="ER81" s="212"/>
      <c r="ES81" s="212"/>
      <c r="ET81" s="212"/>
      <c r="EU81" s="212"/>
      <c r="EV81" s="212"/>
      <c r="EW81" s="212"/>
      <c r="EX81" s="212"/>
      <c r="EY81" s="212"/>
      <c r="EZ81" s="212"/>
      <c r="FA81" s="212"/>
      <c r="FB81" s="212"/>
      <c r="FC81" s="212"/>
      <c r="FD81" s="212"/>
      <c r="FE81" s="212"/>
      <c r="FF81" s="212"/>
      <c r="FG81" s="212"/>
      <c r="FH81" s="212"/>
      <c r="FI81" s="212"/>
    </row>
    <row r="82" s="268" customFormat="true" ht="15" hidden="false" customHeight="true" outlineLevel="0" collapsed="false">
      <c r="A82" s="212"/>
      <c r="B82" s="269"/>
      <c r="C82" s="219" t="s">
        <v>280</v>
      </c>
      <c r="D82" s="219"/>
      <c r="E82" s="219"/>
      <c r="F82" s="219"/>
      <c r="G82" s="219"/>
      <c r="H82" s="219"/>
      <c r="I82" s="219"/>
      <c r="J82" s="219"/>
      <c r="K82" s="219"/>
      <c r="L82" s="219"/>
      <c r="M82" s="219"/>
      <c r="N82" s="219"/>
      <c r="O82" s="219"/>
      <c r="P82" s="219"/>
      <c r="Q82" s="219"/>
      <c r="R82" s="219"/>
      <c r="S82" s="219"/>
      <c r="T82" s="219"/>
      <c r="U82" s="219"/>
      <c r="V82" s="219"/>
      <c r="W82" s="219"/>
      <c r="X82" s="219"/>
      <c r="Y82" s="219"/>
      <c r="Z82" s="219"/>
      <c r="AA82" s="219"/>
      <c r="AB82" s="219"/>
      <c r="AC82" s="219"/>
      <c r="AD82" s="219"/>
      <c r="AE82" s="219"/>
      <c r="AF82" s="219"/>
      <c r="AG82" s="219"/>
      <c r="AH82" s="219"/>
      <c r="AI82" s="219"/>
      <c r="AJ82" s="271"/>
      <c r="AK82" s="212"/>
      <c r="AL82" s="212"/>
      <c r="AM82" s="212"/>
      <c r="AN82" s="212"/>
      <c r="AO82" s="212"/>
      <c r="AP82" s="236"/>
      <c r="AQ82" s="212"/>
      <c r="AR82" s="212"/>
      <c r="AS82" s="212"/>
      <c r="AT82" s="236"/>
      <c r="AU82" s="212"/>
      <c r="AV82" s="217"/>
      <c r="AW82" s="217"/>
      <c r="AX82" s="217"/>
      <c r="AY82" s="217"/>
      <c r="AZ82" s="217"/>
      <c r="BA82" s="217"/>
      <c r="BB82" s="217"/>
      <c r="BC82" s="217"/>
      <c r="BD82" s="212"/>
      <c r="BE82" s="212"/>
      <c r="BF82" s="212"/>
      <c r="BG82" s="212"/>
      <c r="BH82" s="212"/>
      <c r="BI82" s="212"/>
      <c r="BJ82" s="212"/>
      <c r="BK82" s="212"/>
      <c r="BL82" s="212"/>
      <c r="BM82" s="212"/>
      <c r="BN82" s="212"/>
      <c r="BO82" s="212"/>
      <c r="BP82" s="212"/>
      <c r="BQ82" s="212"/>
      <c r="BR82" s="212"/>
      <c r="BS82" s="212"/>
      <c r="BT82" s="212"/>
      <c r="BU82" s="212"/>
      <c r="BV82" s="212"/>
      <c r="BW82" s="212"/>
      <c r="BX82" s="212"/>
      <c r="BY82" s="212"/>
      <c r="BZ82" s="212"/>
      <c r="CA82" s="212"/>
      <c r="CB82" s="212"/>
      <c r="CC82" s="212"/>
      <c r="CD82" s="212"/>
      <c r="CE82" s="212"/>
      <c r="CF82" s="212"/>
      <c r="CG82" s="212"/>
      <c r="CH82" s="212"/>
      <c r="CI82" s="212"/>
      <c r="CJ82" s="212"/>
      <c r="CK82" s="212"/>
      <c r="CL82" s="212"/>
      <c r="CM82" s="212"/>
      <c r="CN82" s="212"/>
      <c r="CO82" s="212"/>
      <c r="CP82" s="212"/>
      <c r="CQ82" s="212"/>
      <c r="CR82" s="212"/>
      <c r="CS82" s="212"/>
      <c r="CT82" s="212"/>
      <c r="CU82" s="212"/>
      <c r="CV82" s="212"/>
      <c r="CW82" s="212"/>
      <c r="CX82" s="212"/>
      <c r="CY82" s="212"/>
      <c r="CZ82" s="212"/>
      <c r="DA82" s="212"/>
      <c r="DB82" s="212"/>
      <c r="DC82" s="212"/>
      <c r="DD82" s="212"/>
      <c r="DE82" s="212"/>
      <c r="DF82" s="212"/>
      <c r="DG82" s="212"/>
      <c r="DH82" s="212"/>
      <c r="DI82" s="212"/>
      <c r="DJ82" s="212"/>
      <c r="DK82" s="212"/>
      <c r="DL82" s="212"/>
      <c r="DM82" s="212"/>
      <c r="DN82" s="212"/>
      <c r="DO82" s="212"/>
      <c r="DP82" s="212"/>
      <c r="DQ82" s="212"/>
      <c r="DR82" s="212"/>
      <c r="DS82" s="212"/>
      <c r="DT82" s="212"/>
      <c r="DU82" s="212"/>
      <c r="DV82" s="212"/>
      <c r="DW82" s="212"/>
      <c r="DX82" s="212"/>
      <c r="DY82" s="212"/>
      <c r="DZ82" s="212"/>
      <c r="EA82" s="212"/>
      <c r="EB82" s="212"/>
      <c r="EC82" s="212"/>
      <c r="ED82" s="212"/>
      <c r="EE82" s="212"/>
      <c r="EF82" s="212"/>
      <c r="EG82" s="212"/>
      <c r="EH82" s="212"/>
      <c r="EI82" s="212"/>
      <c r="EJ82" s="212"/>
      <c r="EK82" s="212"/>
      <c r="EL82" s="212"/>
      <c r="EM82" s="212"/>
      <c r="EN82" s="212"/>
      <c r="EO82" s="212"/>
      <c r="EP82" s="212"/>
      <c r="EQ82" s="212"/>
      <c r="ER82" s="212"/>
      <c r="ES82" s="212"/>
      <c r="ET82" s="212"/>
      <c r="EU82" s="212"/>
      <c r="EV82" s="212"/>
      <c r="EW82" s="212"/>
      <c r="EX82" s="212"/>
      <c r="EY82" s="212"/>
      <c r="EZ82" s="212"/>
      <c r="FA82" s="212"/>
      <c r="FB82" s="212"/>
      <c r="FC82" s="212"/>
      <c r="FD82" s="212"/>
      <c r="FE82" s="212"/>
      <c r="FF82" s="212"/>
      <c r="FG82" s="212"/>
      <c r="FH82" s="212"/>
      <c r="FI82" s="212"/>
    </row>
    <row r="83" s="268" customFormat="true" ht="43.95" hidden="false" customHeight="true" outlineLevel="0" collapsed="false">
      <c r="A83" s="212"/>
      <c r="B83" s="269"/>
      <c r="C83" s="322" t="s">
        <v>281</v>
      </c>
      <c r="D83" s="322"/>
      <c r="E83" s="322"/>
      <c r="F83" s="322"/>
      <c r="G83" s="322"/>
      <c r="H83" s="322"/>
      <c r="I83" s="322"/>
      <c r="J83" s="322"/>
      <c r="K83" s="322"/>
      <c r="L83" s="322"/>
      <c r="M83" s="322"/>
      <c r="N83" s="322"/>
      <c r="O83" s="322"/>
      <c r="P83" s="322"/>
      <c r="Q83" s="322"/>
      <c r="R83" s="322"/>
      <c r="S83" s="322"/>
      <c r="T83" s="322"/>
      <c r="U83" s="322"/>
      <c r="V83" s="322"/>
      <c r="W83" s="322"/>
      <c r="X83" s="322"/>
      <c r="Y83" s="322"/>
      <c r="Z83" s="322"/>
      <c r="AA83" s="322"/>
      <c r="AB83" s="322"/>
      <c r="AC83" s="322"/>
      <c r="AD83" s="322"/>
      <c r="AE83" s="322"/>
      <c r="AF83" s="322"/>
      <c r="AG83" s="322"/>
      <c r="AH83" s="322"/>
      <c r="AI83" s="322"/>
      <c r="AJ83" s="271"/>
      <c r="AK83" s="212"/>
      <c r="AL83" s="212"/>
      <c r="AM83" s="212"/>
      <c r="AN83" s="212"/>
      <c r="AO83" s="212"/>
      <c r="AP83" s="236"/>
      <c r="AQ83" s="212"/>
      <c r="AR83" s="212"/>
      <c r="AS83" s="212"/>
      <c r="AT83" s="236"/>
      <c r="AU83" s="212"/>
      <c r="AV83" s="217"/>
      <c r="AW83" s="217"/>
      <c r="AX83" s="217"/>
      <c r="AY83" s="217"/>
      <c r="AZ83" s="217"/>
      <c r="BA83" s="217"/>
      <c r="BB83" s="217"/>
      <c r="BC83" s="217"/>
      <c r="BD83" s="212"/>
      <c r="BE83" s="212"/>
      <c r="BF83" s="212"/>
      <c r="BG83" s="212"/>
      <c r="BH83" s="212"/>
      <c r="BI83" s="212"/>
      <c r="BJ83" s="212"/>
      <c r="BK83" s="212"/>
      <c r="BL83" s="212"/>
      <c r="BM83" s="212"/>
      <c r="BN83" s="212"/>
      <c r="BO83" s="212"/>
      <c r="BP83" s="212"/>
      <c r="BQ83" s="212"/>
      <c r="BR83" s="212"/>
      <c r="BS83" s="212"/>
      <c r="BT83" s="212"/>
      <c r="BU83" s="212"/>
      <c r="BV83" s="212"/>
      <c r="BW83" s="212"/>
      <c r="BX83" s="212"/>
      <c r="BY83" s="212"/>
      <c r="BZ83" s="212"/>
      <c r="CA83" s="212"/>
      <c r="CB83" s="212"/>
      <c r="CC83" s="212"/>
      <c r="CD83" s="212"/>
      <c r="CE83" s="212"/>
      <c r="CF83" s="212"/>
      <c r="CG83" s="212"/>
      <c r="CH83" s="212"/>
      <c r="CI83" s="212"/>
      <c r="CJ83" s="212"/>
      <c r="CK83" s="212"/>
      <c r="CL83" s="212"/>
      <c r="CM83" s="212"/>
      <c r="CN83" s="212"/>
      <c r="CO83" s="212"/>
      <c r="CP83" s="212"/>
      <c r="CQ83" s="212"/>
      <c r="CR83" s="212"/>
      <c r="CS83" s="212"/>
      <c r="CT83" s="212"/>
      <c r="CU83" s="212"/>
      <c r="CV83" s="212"/>
      <c r="CW83" s="212"/>
      <c r="CX83" s="212"/>
      <c r="CY83" s="212"/>
      <c r="CZ83" s="212"/>
      <c r="DA83" s="212"/>
      <c r="DB83" s="212"/>
      <c r="DC83" s="212"/>
      <c r="DD83" s="212"/>
      <c r="DE83" s="212"/>
      <c r="DF83" s="212"/>
      <c r="DG83" s="212"/>
      <c r="DH83" s="212"/>
      <c r="DI83" s="212"/>
      <c r="DJ83" s="212"/>
      <c r="DK83" s="212"/>
      <c r="DL83" s="212"/>
      <c r="DM83" s="212"/>
      <c r="DN83" s="212"/>
      <c r="DO83" s="212"/>
      <c r="DP83" s="212"/>
      <c r="DQ83" s="212"/>
      <c r="DR83" s="212"/>
      <c r="DS83" s="212"/>
      <c r="DT83" s="212"/>
      <c r="DU83" s="212"/>
      <c r="DV83" s="212"/>
      <c r="DW83" s="212"/>
      <c r="DX83" s="212"/>
      <c r="DY83" s="212"/>
      <c r="DZ83" s="212"/>
      <c r="EA83" s="212"/>
      <c r="EB83" s="212"/>
      <c r="EC83" s="212"/>
      <c r="ED83" s="212"/>
      <c r="EE83" s="212"/>
      <c r="EF83" s="212"/>
      <c r="EG83" s="212"/>
      <c r="EH83" s="212"/>
      <c r="EI83" s="212"/>
      <c r="EJ83" s="212"/>
      <c r="EK83" s="212"/>
      <c r="EL83" s="212"/>
      <c r="EM83" s="212"/>
      <c r="EN83" s="212"/>
      <c r="EO83" s="212"/>
      <c r="EP83" s="212"/>
      <c r="EQ83" s="212"/>
      <c r="ER83" s="212"/>
      <c r="ES83" s="212"/>
      <c r="ET83" s="212"/>
      <c r="EU83" s="212"/>
      <c r="EV83" s="212"/>
      <c r="EW83" s="212"/>
      <c r="EX83" s="212"/>
      <c r="EY83" s="212"/>
      <c r="EZ83" s="212"/>
      <c r="FA83" s="212"/>
      <c r="FB83" s="212"/>
      <c r="FC83" s="212"/>
      <c r="FD83" s="212"/>
      <c r="FE83" s="212"/>
      <c r="FF83" s="212"/>
      <c r="FG83" s="212"/>
      <c r="FH83" s="212"/>
      <c r="FI83" s="212"/>
    </row>
    <row r="84" s="268" customFormat="true" ht="15" hidden="false" customHeight="true" outlineLevel="0" collapsed="false">
      <c r="A84" s="212"/>
      <c r="B84" s="269"/>
      <c r="C84" s="323" t="s">
        <v>282</v>
      </c>
      <c r="D84" s="323"/>
      <c r="E84" s="323"/>
      <c r="F84" s="323"/>
      <c r="G84" s="323"/>
      <c r="H84" s="323"/>
      <c r="I84" s="323"/>
      <c r="J84" s="323"/>
      <c r="K84" s="324"/>
      <c r="L84" s="325"/>
      <c r="M84" s="325"/>
      <c r="N84" s="325"/>
      <c r="O84" s="325"/>
      <c r="P84" s="325"/>
      <c r="Q84" s="325"/>
      <c r="R84" s="325"/>
      <c r="S84" s="325"/>
      <c r="T84" s="325"/>
      <c r="U84" s="325"/>
      <c r="V84" s="325"/>
      <c r="W84" s="325"/>
      <c r="X84" s="325"/>
      <c r="Y84" s="325"/>
      <c r="Z84" s="325"/>
      <c r="AA84" s="325"/>
      <c r="AB84" s="325"/>
      <c r="AC84" s="325"/>
      <c r="AD84" s="325"/>
      <c r="AE84" s="325"/>
      <c r="AF84" s="325"/>
      <c r="AG84" s="325"/>
      <c r="AH84" s="325"/>
      <c r="AI84" s="325"/>
      <c r="AJ84" s="271"/>
      <c r="AK84" s="212"/>
      <c r="AL84" s="212"/>
      <c r="AM84" s="212"/>
      <c r="AN84" s="212"/>
      <c r="AO84" s="212"/>
      <c r="AP84" s="236"/>
      <c r="AQ84" s="212"/>
      <c r="AR84" s="212"/>
      <c r="AS84" s="212"/>
      <c r="AT84" s="236"/>
      <c r="AU84" s="212"/>
      <c r="AV84" s="217"/>
      <c r="AW84" s="217"/>
      <c r="AX84" s="217"/>
      <c r="AY84" s="217"/>
      <c r="AZ84" s="217"/>
      <c r="BA84" s="217"/>
      <c r="BB84" s="217"/>
      <c r="BC84" s="217"/>
      <c r="BD84" s="212"/>
      <c r="BE84" s="212"/>
      <c r="BF84" s="212"/>
      <c r="BG84" s="212"/>
      <c r="BH84" s="212"/>
      <c r="BI84" s="212"/>
      <c r="BJ84" s="212"/>
      <c r="BK84" s="212"/>
      <c r="BL84" s="212"/>
      <c r="BM84" s="212"/>
      <c r="BN84" s="212"/>
      <c r="BO84" s="212"/>
      <c r="BP84" s="212"/>
      <c r="BQ84" s="212"/>
      <c r="BR84" s="212"/>
      <c r="BS84" s="212"/>
      <c r="BT84" s="212"/>
      <c r="BU84" s="212"/>
      <c r="BV84" s="212"/>
      <c r="BW84" s="212"/>
      <c r="BX84" s="212"/>
      <c r="BY84" s="212"/>
      <c r="BZ84" s="212"/>
      <c r="CA84" s="212"/>
      <c r="CB84" s="212"/>
      <c r="CC84" s="212"/>
      <c r="CD84" s="212"/>
      <c r="CE84" s="212"/>
      <c r="CF84" s="212"/>
      <c r="CG84" s="212"/>
      <c r="CH84" s="212"/>
      <c r="CI84" s="212"/>
      <c r="CJ84" s="212"/>
      <c r="CK84" s="212"/>
      <c r="CL84" s="212"/>
      <c r="CM84" s="212"/>
      <c r="CN84" s="212"/>
      <c r="CO84" s="212"/>
      <c r="CP84" s="212"/>
      <c r="CQ84" s="212"/>
      <c r="CR84" s="212"/>
      <c r="CS84" s="212"/>
      <c r="CT84" s="212"/>
      <c r="CU84" s="212"/>
      <c r="CV84" s="212"/>
      <c r="CW84" s="212"/>
      <c r="CX84" s="212"/>
      <c r="CY84" s="212"/>
      <c r="CZ84" s="212"/>
      <c r="DA84" s="212"/>
      <c r="DB84" s="212"/>
      <c r="DC84" s="212"/>
      <c r="DD84" s="212"/>
      <c r="DE84" s="212"/>
      <c r="DF84" s="212"/>
      <c r="DG84" s="212"/>
      <c r="DH84" s="212"/>
      <c r="DI84" s="212"/>
      <c r="DJ84" s="212"/>
      <c r="DK84" s="212"/>
      <c r="DL84" s="212"/>
      <c r="DM84" s="212"/>
      <c r="DN84" s="212"/>
      <c r="DO84" s="212"/>
      <c r="DP84" s="212"/>
      <c r="DQ84" s="212"/>
      <c r="DR84" s="212"/>
      <c r="DS84" s="212"/>
      <c r="DT84" s="212"/>
      <c r="DU84" s="212"/>
      <c r="DV84" s="212"/>
      <c r="DW84" s="212"/>
      <c r="DX84" s="212"/>
      <c r="DY84" s="212"/>
      <c r="DZ84" s="212"/>
      <c r="EA84" s="212"/>
      <c r="EB84" s="212"/>
      <c r="EC84" s="212"/>
      <c r="ED84" s="212"/>
      <c r="EE84" s="212"/>
      <c r="EF84" s="212"/>
      <c r="EG84" s="212"/>
      <c r="EH84" s="212"/>
      <c r="EI84" s="212"/>
      <c r="EJ84" s="212"/>
      <c r="EK84" s="212"/>
      <c r="EL84" s="212"/>
      <c r="EM84" s="212"/>
      <c r="EN84" s="212"/>
      <c r="EO84" s="212"/>
      <c r="EP84" s="212"/>
      <c r="EQ84" s="212"/>
      <c r="ER84" s="212"/>
      <c r="ES84" s="212"/>
      <c r="ET84" s="212"/>
      <c r="EU84" s="212"/>
      <c r="EV84" s="212"/>
      <c r="EW84" s="212"/>
      <c r="EX84" s="212"/>
      <c r="EY84" s="212"/>
      <c r="EZ84" s="212"/>
      <c r="FA84" s="212"/>
      <c r="FB84" s="212"/>
      <c r="FC84" s="212"/>
      <c r="FD84" s="212"/>
      <c r="FE84" s="212"/>
      <c r="FF84" s="212"/>
      <c r="FG84" s="212"/>
      <c r="FH84" s="212"/>
      <c r="FI84" s="212"/>
    </row>
    <row r="85" s="268" customFormat="true" ht="15" hidden="false" customHeight="true" outlineLevel="0" collapsed="false">
      <c r="A85" s="212"/>
      <c r="B85" s="326"/>
      <c r="C85" s="327" t="s">
        <v>283</v>
      </c>
      <c r="D85" s="327"/>
      <c r="E85" s="327"/>
      <c r="F85" s="327"/>
      <c r="G85" s="327"/>
      <c r="H85" s="327"/>
      <c r="I85" s="327"/>
      <c r="J85" s="327"/>
      <c r="K85" s="328"/>
      <c r="L85" s="329" t="s">
        <v>284</v>
      </c>
      <c r="M85" s="329"/>
      <c r="N85" s="329"/>
      <c r="O85" s="329"/>
      <c r="P85" s="329"/>
      <c r="Q85" s="329"/>
      <c r="R85" s="329"/>
      <c r="S85" s="329"/>
      <c r="T85" s="329"/>
      <c r="U85" s="329"/>
      <c r="V85" s="329"/>
      <c r="W85" s="329"/>
      <c r="X85" s="329"/>
      <c r="Y85" s="329"/>
      <c r="Z85" s="329"/>
      <c r="AA85" s="329"/>
      <c r="AB85" s="329"/>
      <c r="AC85" s="329"/>
      <c r="AD85" s="329"/>
      <c r="AE85" s="329"/>
      <c r="AF85" s="329"/>
      <c r="AG85" s="329"/>
      <c r="AH85" s="329"/>
      <c r="AI85" s="329"/>
      <c r="AJ85" s="330"/>
      <c r="AK85" s="212"/>
      <c r="AL85" s="212"/>
      <c r="AM85" s="212"/>
      <c r="AN85" s="212"/>
      <c r="AO85" s="212"/>
      <c r="AP85" s="236"/>
      <c r="AQ85" s="212"/>
      <c r="AR85" s="212"/>
      <c r="AS85" s="212"/>
      <c r="AT85" s="236"/>
      <c r="AU85" s="212"/>
      <c r="AV85" s="217"/>
      <c r="AW85" s="217"/>
      <c r="AX85" s="217"/>
      <c r="AY85" s="217"/>
      <c r="AZ85" s="217"/>
      <c r="BA85" s="217"/>
      <c r="BB85" s="217"/>
      <c r="BC85" s="217"/>
      <c r="BD85" s="212"/>
      <c r="BE85" s="212"/>
      <c r="BF85" s="212"/>
      <c r="BG85" s="212"/>
      <c r="BH85" s="212"/>
      <c r="BI85" s="212"/>
      <c r="BJ85" s="212"/>
      <c r="BK85" s="212"/>
      <c r="BL85" s="212"/>
      <c r="BM85" s="212"/>
      <c r="BN85" s="212"/>
      <c r="BO85" s="212"/>
      <c r="BP85" s="212"/>
      <c r="BQ85" s="212"/>
      <c r="BR85" s="212"/>
      <c r="BS85" s="212"/>
      <c r="BT85" s="212"/>
      <c r="BU85" s="212"/>
      <c r="BV85" s="212"/>
      <c r="BW85" s="212"/>
      <c r="BX85" s="212"/>
      <c r="BY85" s="212"/>
      <c r="BZ85" s="212"/>
      <c r="CA85" s="212"/>
      <c r="CB85" s="212"/>
      <c r="CC85" s="212"/>
      <c r="CD85" s="212"/>
      <c r="CE85" s="212"/>
      <c r="CF85" s="212"/>
      <c r="CG85" s="212"/>
      <c r="CH85" s="212"/>
      <c r="CI85" s="212"/>
      <c r="CJ85" s="212"/>
      <c r="CK85" s="212"/>
      <c r="CL85" s="212"/>
      <c r="CM85" s="212"/>
      <c r="CN85" s="212"/>
      <c r="CO85" s="212"/>
      <c r="CP85" s="212"/>
      <c r="CQ85" s="212"/>
      <c r="CR85" s="212"/>
      <c r="CS85" s="212"/>
      <c r="CT85" s="212"/>
      <c r="CU85" s="212"/>
      <c r="CV85" s="212"/>
      <c r="CW85" s="212"/>
      <c r="CX85" s="212"/>
      <c r="CY85" s="212"/>
      <c r="CZ85" s="212"/>
      <c r="DA85" s="212"/>
      <c r="DB85" s="212"/>
      <c r="DC85" s="212"/>
      <c r="DD85" s="212"/>
      <c r="DE85" s="212"/>
      <c r="DF85" s="212"/>
      <c r="DG85" s="212"/>
      <c r="DH85" s="212"/>
      <c r="DI85" s="212"/>
      <c r="DJ85" s="212"/>
      <c r="DK85" s="212"/>
      <c r="DL85" s="212"/>
      <c r="DM85" s="212"/>
      <c r="DN85" s="212"/>
      <c r="DO85" s="212"/>
      <c r="DP85" s="212"/>
      <c r="DQ85" s="212"/>
      <c r="DR85" s="212"/>
      <c r="DS85" s="212"/>
      <c r="DT85" s="212"/>
      <c r="DU85" s="212"/>
      <c r="DV85" s="212"/>
      <c r="DW85" s="212"/>
      <c r="DX85" s="212"/>
      <c r="DY85" s="212"/>
      <c r="DZ85" s="212"/>
      <c r="EA85" s="212"/>
      <c r="EB85" s="212"/>
      <c r="EC85" s="212"/>
      <c r="ED85" s="212"/>
      <c r="EE85" s="212"/>
      <c r="EF85" s="212"/>
      <c r="EG85" s="212"/>
      <c r="EH85" s="212"/>
      <c r="EI85" s="212"/>
      <c r="EJ85" s="212"/>
      <c r="EK85" s="212"/>
      <c r="EL85" s="212"/>
      <c r="EM85" s="212"/>
      <c r="EN85" s="212"/>
      <c r="EO85" s="212"/>
      <c r="EP85" s="212"/>
      <c r="EQ85" s="212"/>
      <c r="ER85" s="212"/>
      <c r="ES85" s="212"/>
      <c r="ET85" s="212"/>
      <c r="EU85" s="212"/>
      <c r="EV85" s="212"/>
      <c r="EW85" s="212"/>
      <c r="EX85" s="212"/>
      <c r="EY85" s="212"/>
      <c r="EZ85" s="212"/>
      <c r="FA85" s="212"/>
      <c r="FB85" s="212"/>
      <c r="FC85" s="212"/>
      <c r="FD85" s="212"/>
      <c r="FE85" s="212"/>
      <c r="FF85" s="212"/>
      <c r="FG85" s="212"/>
      <c r="FH85" s="212"/>
      <c r="FI85" s="212"/>
    </row>
    <row r="86" s="268" customFormat="true" ht="15" hidden="false" customHeight="true" outlineLevel="0" collapsed="false">
      <c r="A86" s="212"/>
      <c r="B86" s="331"/>
      <c r="C86" s="332"/>
      <c r="D86" s="333"/>
      <c r="E86" s="333"/>
      <c r="F86" s="334"/>
      <c r="AO86" s="212"/>
      <c r="AP86" s="236"/>
      <c r="AQ86" s="212"/>
      <c r="AR86" s="212"/>
      <c r="AS86" s="212"/>
      <c r="AT86" s="236"/>
      <c r="AU86" s="212"/>
      <c r="AV86" s="217"/>
      <c r="AW86" s="217"/>
      <c r="AX86" s="217"/>
      <c r="AY86" s="217"/>
      <c r="AZ86" s="217"/>
      <c r="BA86" s="217"/>
      <c r="BB86" s="217"/>
      <c r="BC86" s="217"/>
      <c r="BD86" s="212"/>
      <c r="BE86" s="212"/>
      <c r="BF86" s="212"/>
      <c r="BG86" s="212"/>
      <c r="BH86" s="212"/>
      <c r="BI86" s="212"/>
      <c r="BJ86" s="212"/>
      <c r="BK86" s="212"/>
      <c r="BL86" s="212"/>
      <c r="BM86" s="212"/>
      <c r="BN86" s="212"/>
      <c r="BO86" s="212"/>
      <c r="BP86" s="212"/>
      <c r="BQ86" s="212"/>
      <c r="BR86" s="212"/>
      <c r="BS86" s="212"/>
      <c r="BT86" s="212"/>
      <c r="BU86" s="212"/>
      <c r="BV86" s="212"/>
      <c r="BW86" s="212"/>
      <c r="BX86" s="212"/>
      <c r="BY86" s="212"/>
      <c r="BZ86" s="212"/>
      <c r="CA86" s="212"/>
      <c r="CB86" s="212"/>
      <c r="CC86" s="212"/>
      <c r="CD86" s="212"/>
      <c r="CE86" s="212"/>
      <c r="CF86" s="212"/>
      <c r="CG86" s="212"/>
      <c r="CH86" s="212"/>
      <c r="CI86" s="212"/>
      <c r="CJ86" s="212"/>
      <c r="CK86" s="212"/>
      <c r="CL86" s="212"/>
      <c r="CM86" s="212"/>
      <c r="CN86" s="212"/>
      <c r="CO86" s="212"/>
      <c r="CP86" s="212"/>
      <c r="CQ86" s="212"/>
      <c r="CR86" s="212"/>
      <c r="CS86" s="212"/>
      <c r="CT86" s="212"/>
      <c r="CU86" s="212"/>
      <c r="CV86" s="212"/>
      <c r="CW86" s="212"/>
      <c r="CX86" s="212"/>
      <c r="CY86" s="212"/>
      <c r="CZ86" s="212"/>
      <c r="DA86" s="212"/>
      <c r="DB86" s="212"/>
      <c r="DC86" s="212"/>
      <c r="DD86" s="212"/>
      <c r="DE86" s="212"/>
      <c r="DF86" s="212"/>
      <c r="DG86" s="212"/>
      <c r="DH86" s="212"/>
      <c r="DI86" s="212"/>
      <c r="DJ86" s="212"/>
      <c r="DK86" s="212"/>
      <c r="DL86" s="212"/>
      <c r="DM86" s="212"/>
      <c r="DN86" s="212"/>
      <c r="DO86" s="212"/>
      <c r="DP86" s="212"/>
      <c r="DQ86" s="212"/>
      <c r="DR86" s="212"/>
      <c r="DS86" s="212"/>
      <c r="DT86" s="212"/>
      <c r="DU86" s="212"/>
      <c r="DV86" s="212"/>
      <c r="DW86" s="212"/>
      <c r="DX86" s="212"/>
      <c r="DY86" s="212"/>
      <c r="DZ86" s="212"/>
      <c r="EA86" s="212"/>
      <c r="EB86" s="212"/>
      <c r="EC86" s="212"/>
      <c r="ED86" s="212"/>
      <c r="EE86" s="212"/>
      <c r="EF86" s="212"/>
      <c r="EG86" s="212"/>
      <c r="EH86" s="212"/>
      <c r="EI86" s="212"/>
      <c r="EJ86" s="212"/>
      <c r="EK86" s="212"/>
      <c r="EL86" s="212"/>
      <c r="EM86" s="212"/>
      <c r="EN86" s="212"/>
      <c r="EO86" s="212"/>
      <c r="EP86" s="212"/>
      <c r="EQ86" s="212"/>
      <c r="ER86" s="212"/>
      <c r="ES86" s="212"/>
      <c r="ET86" s="212"/>
      <c r="EU86" s="212"/>
      <c r="EV86" s="212"/>
      <c r="EW86" s="212"/>
      <c r="EX86" s="212"/>
      <c r="EY86" s="212"/>
      <c r="EZ86" s="212"/>
      <c r="FA86" s="212"/>
      <c r="FB86" s="212"/>
      <c r="FC86" s="212"/>
      <c r="FD86" s="212"/>
      <c r="FE86" s="212"/>
      <c r="FF86" s="212"/>
      <c r="FG86" s="212"/>
      <c r="FH86" s="212"/>
      <c r="FI86" s="212"/>
    </row>
    <row r="87" s="268" customFormat="true" ht="15" hidden="false" customHeight="true" outlineLevel="0" collapsed="false">
      <c r="A87" s="331"/>
      <c r="B87" s="331"/>
      <c r="C87" s="335"/>
      <c r="D87" s="336"/>
      <c r="E87" s="336"/>
      <c r="F87" s="227"/>
      <c r="G87" s="213"/>
      <c r="H87" s="213"/>
      <c r="I87" s="213"/>
      <c r="J87" s="213"/>
      <c r="K87" s="213"/>
      <c r="L87" s="213"/>
      <c r="M87" s="213"/>
      <c r="N87" s="213"/>
      <c r="O87" s="213"/>
      <c r="P87" s="213"/>
      <c r="Q87" s="213"/>
      <c r="R87" s="213"/>
      <c r="S87" s="213"/>
      <c r="T87" s="213"/>
      <c r="U87" s="213"/>
      <c r="V87" s="213"/>
      <c r="W87" s="213"/>
      <c r="X87" s="213"/>
      <c r="Y87" s="213"/>
      <c r="Z87" s="213"/>
      <c r="AA87" s="213"/>
      <c r="AB87" s="213"/>
      <c r="AC87" s="213"/>
      <c r="AD87" s="213"/>
      <c r="AE87" s="213"/>
      <c r="AF87" s="213"/>
      <c r="AG87" s="213"/>
      <c r="AH87" s="213"/>
      <c r="AI87" s="213"/>
      <c r="AO87" s="212"/>
      <c r="AP87" s="236"/>
      <c r="AQ87" s="212"/>
      <c r="AR87" s="212"/>
      <c r="AS87" s="212"/>
      <c r="AT87" s="236"/>
      <c r="AU87" s="212"/>
      <c r="AV87" s="227"/>
      <c r="AW87" s="227"/>
      <c r="AX87" s="227"/>
      <c r="AY87" s="227"/>
      <c r="AZ87" s="227"/>
      <c r="BA87" s="227"/>
      <c r="BB87" s="217"/>
      <c r="BC87" s="217"/>
      <c r="BD87" s="212"/>
      <c r="BE87" s="212"/>
      <c r="BF87" s="212"/>
      <c r="BG87" s="212"/>
      <c r="BH87" s="212"/>
      <c r="BI87" s="212"/>
      <c r="BJ87" s="212"/>
      <c r="BK87" s="212"/>
      <c r="BL87" s="212"/>
      <c r="BM87" s="212"/>
      <c r="BN87" s="212"/>
      <c r="BO87" s="212"/>
      <c r="BP87" s="212"/>
      <c r="BQ87" s="212"/>
      <c r="BR87" s="212"/>
      <c r="BS87" s="212"/>
      <c r="BT87" s="212"/>
      <c r="BU87" s="212"/>
      <c r="BV87" s="212"/>
      <c r="BW87" s="212"/>
      <c r="BX87" s="212"/>
      <c r="BY87" s="212"/>
      <c r="BZ87" s="212"/>
      <c r="CA87" s="212"/>
      <c r="CB87" s="212"/>
      <c r="CC87" s="212"/>
      <c r="CD87" s="212"/>
      <c r="CE87" s="212"/>
      <c r="CF87" s="212"/>
      <c r="CG87" s="212"/>
      <c r="CH87" s="212"/>
      <c r="CI87" s="212"/>
      <c r="CJ87" s="212"/>
      <c r="CK87" s="212"/>
      <c r="CL87" s="212"/>
      <c r="CM87" s="212"/>
      <c r="CN87" s="212"/>
      <c r="CO87" s="212"/>
      <c r="CP87" s="212"/>
      <c r="CQ87" s="212"/>
      <c r="CR87" s="212"/>
      <c r="CS87" s="212"/>
      <c r="CT87" s="212"/>
      <c r="CU87" s="212"/>
      <c r="CV87" s="212"/>
      <c r="CW87" s="212"/>
      <c r="CX87" s="212"/>
      <c r="CY87" s="212"/>
      <c r="CZ87" s="212"/>
      <c r="DA87" s="212"/>
      <c r="DB87" s="212"/>
      <c r="DC87" s="212"/>
      <c r="DD87" s="212"/>
      <c r="DE87" s="212"/>
      <c r="DF87" s="212"/>
      <c r="DG87" s="212"/>
      <c r="DH87" s="212"/>
      <c r="DI87" s="212"/>
      <c r="DJ87" s="212"/>
      <c r="DK87" s="212"/>
      <c r="DL87" s="212"/>
      <c r="DM87" s="212"/>
      <c r="DN87" s="212"/>
      <c r="DO87" s="212"/>
      <c r="DP87" s="212"/>
      <c r="DQ87" s="212"/>
      <c r="DR87" s="212"/>
      <c r="DS87" s="212"/>
      <c r="DT87" s="212"/>
      <c r="DU87" s="212"/>
      <c r="DV87" s="212"/>
      <c r="DW87" s="212"/>
      <c r="DX87" s="212"/>
      <c r="DY87" s="212"/>
      <c r="DZ87" s="212"/>
      <c r="EA87" s="212"/>
      <c r="EB87" s="212"/>
      <c r="EC87" s="212"/>
      <c r="ED87" s="212"/>
      <c r="EE87" s="212"/>
      <c r="EF87" s="212"/>
      <c r="EG87" s="212"/>
      <c r="EH87" s="212"/>
      <c r="EI87" s="212"/>
      <c r="EJ87" s="212"/>
      <c r="EK87" s="212"/>
      <c r="EL87" s="212"/>
      <c r="EM87" s="212"/>
      <c r="EN87" s="212"/>
      <c r="EO87" s="212"/>
      <c r="EP87" s="212"/>
      <c r="EQ87" s="212"/>
      <c r="ER87" s="212"/>
      <c r="ES87" s="212"/>
      <c r="ET87" s="212"/>
      <c r="EU87" s="212"/>
      <c r="EV87" s="212"/>
      <c r="EW87" s="212"/>
      <c r="EX87" s="212"/>
      <c r="EY87" s="212"/>
      <c r="EZ87" s="212"/>
      <c r="FA87" s="212"/>
      <c r="FB87" s="212"/>
      <c r="FC87" s="212"/>
      <c r="FD87" s="212"/>
      <c r="FE87" s="212"/>
      <c r="FF87" s="212"/>
      <c r="FG87" s="212"/>
      <c r="FH87" s="212"/>
      <c r="FI87" s="212"/>
    </row>
    <row r="88" s="268" customFormat="true" ht="15" hidden="false" customHeight="true" outlineLevel="0" collapsed="false">
      <c r="A88" s="331"/>
      <c r="B88" s="331"/>
      <c r="C88" s="335"/>
      <c r="D88" s="336"/>
      <c r="E88" s="336"/>
      <c r="F88" s="227"/>
      <c r="G88" s="213"/>
      <c r="H88" s="213"/>
      <c r="I88" s="213"/>
      <c r="J88" s="213"/>
      <c r="K88" s="213"/>
      <c r="L88" s="213"/>
      <c r="M88" s="213"/>
      <c r="N88" s="213"/>
      <c r="O88" s="213"/>
      <c r="P88" s="213"/>
      <c r="Q88" s="213"/>
      <c r="R88" s="213"/>
      <c r="S88" s="213"/>
      <c r="T88" s="213"/>
      <c r="U88" s="213"/>
      <c r="V88" s="213"/>
      <c r="W88" s="213"/>
      <c r="X88" s="213"/>
      <c r="Y88" s="213"/>
      <c r="Z88" s="213"/>
      <c r="AA88" s="213"/>
      <c r="AB88" s="213"/>
      <c r="AC88" s="213"/>
      <c r="AD88" s="213"/>
      <c r="AE88" s="213"/>
      <c r="AF88" s="213"/>
      <c r="AG88" s="213"/>
      <c r="AH88" s="213"/>
      <c r="AI88" s="213"/>
      <c r="AO88" s="213"/>
      <c r="AP88" s="226"/>
      <c r="AQ88" s="213"/>
      <c r="AR88" s="213"/>
      <c r="AS88" s="213"/>
      <c r="AT88" s="226"/>
      <c r="AU88" s="213"/>
      <c r="AV88" s="227"/>
      <c r="AW88" s="227"/>
      <c r="AX88" s="227"/>
      <c r="AY88" s="227"/>
      <c r="AZ88" s="227"/>
      <c r="BA88" s="227"/>
      <c r="BB88" s="217"/>
      <c r="BC88" s="217"/>
      <c r="BD88" s="212"/>
      <c r="BE88" s="212"/>
      <c r="BF88" s="212"/>
      <c r="BG88" s="212"/>
      <c r="BH88" s="212"/>
      <c r="BI88" s="212"/>
      <c r="BJ88" s="212"/>
      <c r="BK88" s="212"/>
      <c r="BL88" s="212"/>
      <c r="BM88" s="212"/>
      <c r="BN88" s="212"/>
      <c r="BO88" s="212"/>
      <c r="BP88" s="212"/>
      <c r="BQ88" s="212"/>
      <c r="BR88" s="212"/>
      <c r="BS88" s="212"/>
      <c r="BT88" s="212"/>
      <c r="BU88" s="212"/>
      <c r="BV88" s="212"/>
      <c r="BW88" s="212"/>
      <c r="BX88" s="212"/>
      <c r="BY88" s="212"/>
      <c r="BZ88" s="212"/>
      <c r="CA88" s="212"/>
      <c r="CB88" s="212"/>
      <c r="CC88" s="212"/>
      <c r="CD88" s="212"/>
      <c r="CE88" s="212"/>
      <c r="CF88" s="212"/>
      <c r="CG88" s="212"/>
      <c r="CH88" s="212"/>
      <c r="CI88" s="212"/>
      <c r="CJ88" s="212"/>
      <c r="CK88" s="212"/>
      <c r="CL88" s="212"/>
      <c r="CM88" s="212"/>
      <c r="CN88" s="212"/>
      <c r="CO88" s="212"/>
      <c r="CP88" s="212"/>
      <c r="CQ88" s="212"/>
      <c r="CR88" s="212"/>
      <c r="CS88" s="212"/>
      <c r="CT88" s="212"/>
      <c r="CU88" s="212"/>
      <c r="CV88" s="212"/>
      <c r="CW88" s="212"/>
      <c r="CX88" s="212"/>
      <c r="CY88" s="212"/>
      <c r="CZ88" s="212"/>
      <c r="DA88" s="212"/>
      <c r="DB88" s="212"/>
      <c r="DC88" s="212"/>
      <c r="DD88" s="212"/>
      <c r="DE88" s="212"/>
      <c r="DF88" s="212"/>
      <c r="DG88" s="212"/>
      <c r="DH88" s="212"/>
      <c r="DI88" s="212"/>
      <c r="DJ88" s="212"/>
      <c r="DK88" s="212"/>
      <c r="DL88" s="212"/>
      <c r="DM88" s="212"/>
      <c r="DN88" s="212"/>
      <c r="DO88" s="212"/>
      <c r="DP88" s="212"/>
      <c r="DQ88" s="212"/>
      <c r="DR88" s="212"/>
      <c r="DS88" s="212"/>
      <c r="DT88" s="212"/>
      <c r="DU88" s="212"/>
      <c r="DV88" s="212"/>
      <c r="DW88" s="212"/>
      <c r="DX88" s="212"/>
      <c r="DY88" s="212"/>
      <c r="DZ88" s="212"/>
      <c r="EA88" s="212"/>
      <c r="EB88" s="212"/>
      <c r="EC88" s="212"/>
      <c r="ED88" s="212"/>
      <c r="EE88" s="212"/>
      <c r="EF88" s="212"/>
      <c r="EG88" s="212"/>
      <c r="EH88" s="212"/>
      <c r="EI88" s="212"/>
      <c r="EJ88" s="212"/>
      <c r="EK88" s="212"/>
      <c r="EL88" s="212"/>
      <c r="EM88" s="212"/>
      <c r="EN88" s="212"/>
      <c r="EO88" s="212"/>
      <c r="EP88" s="212"/>
      <c r="EQ88" s="212"/>
      <c r="ER88" s="212"/>
      <c r="ES88" s="212"/>
      <c r="ET88" s="212"/>
      <c r="EU88" s="212"/>
      <c r="EV88" s="212"/>
      <c r="EW88" s="212"/>
      <c r="EX88" s="212"/>
      <c r="EY88" s="212"/>
      <c r="EZ88" s="212"/>
      <c r="FA88" s="212"/>
      <c r="FB88" s="212"/>
      <c r="FC88" s="212"/>
      <c r="FD88" s="212"/>
      <c r="FE88" s="212"/>
      <c r="FF88" s="212"/>
      <c r="FG88" s="212"/>
      <c r="FH88" s="212"/>
      <c r="FI88" s="212"/>
    </row>
    <row r="89" s="268" customFormat="true" ht="15" hidden="false" customHeight="true" outlineLevel="0" collapsed="false">
      <c r="A89" s="331"/>
      <c r="B89" s="331"/>
      <c r="C89" s="213"/>
      <c r="D89" s="213"/>
      <c r="E89" s="213"/>
      <c r="F89" s="213"/>
      <c r="G89" s="213"/>
      <c r="H89" s="213"/>
      <c r="I89" s="213"/>
      <c r="J89" s="213"/>
      <c r="K89" s="213"/>
      <c r="L89" s="213"/>
      <c r="M89" s="213"/>
      <c r="N89" s="213"/>
      <c r="O89" s="213"/>
      <c r="P89" s="213"/>
      <c r="Q89" s="213"/>
      <c r="R89" s="213"/>
      <c r="S89" s="213"/>
      <c r="T89" s="213"/>
      <c r="U89" s="213"/>
      <c r="V89" s="213"/>
      <c r="W89" s="213"/>
      <c r="X89" s="213"/>
      <c r="Y89" s="213"/>
      <c r="Z89" s="213"/>
      <c r="AA89" s="213"/>
      <c r="AB89" s="213"/>
      <c r="AC89" s="213"/>
      <c r="AD89" s="213"/>
      <c r="AE89" s="213"/>
      <c r="AF89" s="213"/>
      <c r="AG89" s="213"/>
      <c r="AH89" s="213"/>
      <c r="AI89" s="213"/>
      <c r="AP89" s="337"/>
      <c r="AT89" s="337"/>
    </row>
    <row r="90" s="268" customFormat="true" ht="15" hidden="false" customHeight="true" outlineLevel="0" collapsed="false">
      <c r="A90" s="331"/>
      <c r="B90" s="331"/>
      <c r="C90" s="213"/>
      <c r="D90" s="213"/>
      <c r="E90" s="213"/>
      <c r="F90" s="213"/>
      <c r="G90" s="213"/>
      <c r="H90" s="213"/>
      <c r="I90" s="213"/>
      <c r="J90" s="213"/>
      <c r="K90" s="213"/>
      <c r="L90" s="213"/>
      <c r="M90" s="213"/>
      <c r="N90" s="213"/>
      <c r="O90" s="213"/>
      <c r="P90" s="213"/>
      <c r="Q90" s="213"/>
      <c r="R90" s="213"/>
      <c r="S90" s="213"/>
      <c r="T90" s="213"/>
      <c r="U90" s="213"/>
      <c r="V90" s="213"/>
      <c r="W90" s="213"/>
      <c r="X90" s="213"/>
      <c r="Y90" s="213"/>
      <c r="Z90" s="213"/>
      <c r="AA90" s="213"/>
      <c r="AB90" s="213"/>
      <c r="AC90" s="213"/>
      <c r="AD90" s="213"/>
      <c r="AE90" s="213"/>
      <c r="AF90" s="213"/>
      <c r="AG90" s="213"/>
      <c r="AH90" s="213"/>
      <c r="AI90" s="213"/>
      <c r="AP90" s="337"/>
      <c r="AT90" s="337"/>
    </row>
    <row r="91" s="268" customFormat="true" ht="15" hidden="false" customHeight="true" outlineLevel="0" collapsed="false">
      <c r="A91" s="331"/>
      <c r="B91" s="331"/>
      <c r="C91" s="213"/>
      <c r="D91" s="213"/>
      <c r="E91" s="213"/>
      <c r="F91" s="213"/>
      <c r="G91" s="213"/>
      <c r="H91" s="213"/>
      <c r="I91" s="213"/>
      <c r="J91" s="213"/>
      <c r="K91" s="213"/>
      <c r="L91" s="213"/>
      <c r="M91" s="213"/>
      <c r="N91" s="213"/>
      <c r="O91" s="213"/>
      <c r="P91" s="213"/>
      <c r="Q91" s="213"/>
      <c r="R91" s="213"/>
      <c r="S91" s="213"/>
      <c r="T91" s="213"/>
      <c r="U91" s="213"/>
      <c r="V91" s="213"/>
      <c r="W91" s="213"/>
      <c r="X91" s="213"/>
      <c r="Y91" s="213"/>
      <c r="Z91" s="213"/>
      <c r="AA91" s="213"/>
      <c r="AB91" s="213"/>
      <c r="AC91" s="213"/>
      <c r="AD91" s="213"/>
      <c r="AE91" s="213"/>
      <c r="AF91" s="213"/>
      <c r="AG91" s="213"/>
      <c r="AH91" s="213"/>
      <c r="AI91" s="213"/>
      <c r="AP91" s="337"/>
      <c r="AT91" s="337"/>
    </row>
    <row r="92" s="268" customFormat="true" ht="15" hidden="false" customHeight="true" outlineLevel="0" collapsed="false">
      <c r="A92" s="331"/>
      <c r="B92" s="331"/>
      <c r="C92" s="213"/>
      <c r="D92" s="213"/>
      <c r="E92" s="213"/>
      <c r="F92" s="213"/>
      <c r="G92" s="213"/>
      <c r="H92" s="213"/>
      <c r="I92" s="213"/>
      <c r="J92" s="213"/>
      <c r="K92" s="213"/>
      <c r="L92" s="213"/>
      <c r="M92" s="213"/>
      <c r="N92" s="213"/>
      <c r="O92" s="213"/>
      <c r="P92" s="213"/>
      <c r="Q92" s="213"/>
      <c r="R92" s="213"/>
      <c r="S92" s="213"/>
      <c r="T92" s="213"/>
      <c r="U92" s="213"/>
      <c r="V92" s="213"/>
      <c r="W92" s="213"/>
      <c r="X92" s="213"/>
      <c r="Y92" s="213"/>
      <c r="Z92" s="213"/>
      <c r="AA92" s="213"/>
      <c r="AB92" s="213"/>
      <c r="AC92" s="213"/>
      <c r="AD92" s="213"/>
      <c r="AE92" s="213"/>
      <c r="AF92" s="213"/>
      <c r="AG92" s="213"/>
      <c r="AH92" s="213"/>
      <c r="AI92" s="213"/>
      <c r="AP92" s="337"/>
      <c r="AT92" s="337"/>
    </row>
    <row r="93" s="268" customFormat="true" ht="15" hidden="false" customHeight="true" outlineLevel="0" collapsed="false">
      <c r="A93" s="331"/>
      <c r="B93" s="331"/>
      <c r="C93" s="213"/>
      <c r="D93" s="213"/>
      <c r="E93" s="213"/>
      <c r="F93" s="213"/>
      <c r="G93" s="213"/>
      <c r="H93" s="213"/>
      <c r="I93" s="213"/>
      <c r="J93" s="213"/>
      <c r="K93" s="213"/>
      <c r="L93" s="213"/>
      <c r="M93" s="213"/>
      <c r="N93" s="213"/>
      <c r="O93" s="213"/>
      <c r="P93" s="213"/>
      <c r="Q93" s="213"/>
      <c r="R93" s="213"/>
      <c r="S93" s="213"/>
      <c r="T93" s="213"/>
      <c r="U93" s="213"/>
      <c r="V93" s="213"/>
      <c r="W93" s="213"/>
      <c r="X93" s="213"/>
      <c r="Y93" s="213"/>
      <c r="Z93" s="213"/>
      <c r="AA93" s="213"/>
      <c r="AB93" s="213"/>
      <c r="AC93" s="213"/>
      <c r="AD93" s="213"/>
      <c r="AE93" s="213"/>
      <c r="AF93" s="213"/>
      <c r="AG93" s="213"/>
      <c r="AH93" s="213"/>
      <c r="AI93" s="213"/>
      <c r="AP93" s="337"/>
      <c r="AT93" s="337"/>
    </row>
    <row r="94" s="268" customFormat="true" ht="15" hidden="false" customHeight="true" outlineLevel="0" collapsed="false">
      <c r="A94" s="331"/>
      <c r="B94" s="331"/>
      <c r="C94" s="213"/>
      <c r="D94" s="213"/>
      <c r="E94" s="213"/>
      <c r="F94" s="213"/>
      <c r="G94" s="213"/>
      <c r="H94" s="213"/>
      <c r="I94" s="213"/>
      <c r="J94" s="213"/>
      <c r="K94" s="213"/>
      <c r="L94" s="213"/>
      <c r="M94" s="213"/>
      <c r="N94" s="213"/>
      <c r="O94" s="213"/>
      <c r="P94" s="213"/>
      <c r="Q94" s="213"/>
      <c r="R94" s="213"/>
      <c r="S94" s="213"/>
      <c r="T94" s="213"/>
      <c r="U94" s="213"/>
      <c r="V94" s="213"/>
      <c r="W94" s="213"/>
      <c r="X94" s="213"/>
      <c r="Y94" s="213"/>
      <c r="Z94" s="213"/>
      <c r="AA94" s="213"/>
      <c r="AB94" s="213"/>
      <c r="AC94" s="213"/>
      <c r="AD94" s="213"/>
      <c r="AE94" s="213"/>
      <c r="AF94" s="213"/>
      <c r="AG94" s="213"/>
      <c r="AH94" s="213"/>
      <c r="AI94" s="213"/>
      <c r="AP94" s="337"/>
      <c r="AT94" s="337"/>
    </row>
    <row r="95" s="268" customFormat="true" ht="15" hidden="false" customHeight="true" outlineLevel="0" collapsed="false">
      <c r="A95" s="331"/>
      <c r="B95" s="331"/>
      <c r="C95" s="213"/>
      <c r="D95" s="213"/>
      <c r="E95" s="213"/>
      <c r="F95" s="213"/>
      <c r="G95" s="213"/>
      <c r="H95" s="213"/>
      <c r="I95" s="213"/>
      <c r="J95" s="213"/>
      <c r="K95" s="213"/>
      <c r="L95" s="213"/>
      <c r="M95" s="213"/>
      <c r="N95" s="213"/>
      <c r="O95" s="213"/>
      <c r="P95" s="213"/>
      <c r="Q95" s="213"/>
      <c r="R95" s="213"/>
      <c r="S95" s="213"/>
      <c r="T95" s="213"/>
      <c r="U95" s="213"/>
      <c r="V95" s="213"/>
      <c r="W95" s="213"/>
      <c r="X95" s="213"/>
      <c r="Y95" s="213"/>
      <c r="Z95" s="213"/>
      <c r="AA95" s="213"/>
      <c r="AB95" s="213"/>
      <c r="AC95" s="213"/>
      <c r="AD95" s="213"/>
      <c r="AE95" s="213"/>
      <c r="AF95" s="213"/>
      <c r="AG95" s="213"/>
      <c r="AH95" s="213"/>
      <c r="AI95" s="213"/>
      <c r="AP95" s="337"/>
      <c r="AT95" s="337"/>
    </row>
    <row r="96" s="268" customFormat="true" ht="15" hidden="false" customHeight="true" outlineLevel="0" collapsed="false">
      <c r="A96" s="331"/>
      <c r="B96" s="331"/>
      <c r="C96" s="213"/>
      <c r="D96" s="213"/>
      <c r="E96" s="213"/>
      <c r="F96" s="213"/>
      <c r="G96" s="213"/>
      <c r="H96" s="213"/>
      <c r="I96" s="213"/>
      <c r="J96" s="213"/>
      <c r="K96" s="213"/>
      <c r="L96" s="213"/>
      <c r="M96" s="213"/>
      <c r="N96" s="213"/>
      <c r="O96" s="213"/>
      <c r="P96" s="213"/>
      <c r="Q96" s="213"/>
      <c r="R96" s="213"/>
      <c r="S96" s="213"/>
      <c r="T96" s="213"/>
      <c r="U96" s="213"/>
      <c r="V96" s="213"/>
      <c r="W96" s="213"/>
      <c r="X96" s="213"/>
      <c r="Y96" s="213"/>
      <c r="Z96" s="213"/>
      <c r="AA96" s="213"/>
      <c r="AB96" s="213"/>
      <c r="AC96" s="213"/>
      <c r="AD96" s="213"/>
      <c r="AE96" s="213"/>
      <c r="AF96" s="213"/>
      <c r="AG96" s="213"/>
      <c r="AH96" s="213"/>
      <c r="AI96" s="213"/>
      <c r="AP96" s="337"/>
      <c r="AT96" s="337"/>
    </row>
    <row r="97" s="268" customFormat="true" ht="15" hidden="false" customHeight="true" outlineLevel="0" collapsed="false">
      <c r="A97" s="331"/>
      <c r="B97" s="331"/>
      <c r="C97" s="213"/>
      <c r="D97" s="213"/>
      <c r="E97" s="213"/>
      <c r="F97" s="213"/>
      <c r="G97" s="213"/>
      <c r="H97" s="213"/>
      <c r="I97" s="213"/>
      <c r="J97" s="213"/>
      <c r="K97" s="213"/>
      <c r="L97" s="213"/>
      <c r="M97" s="213"/>
      <c r="N97" s="213"/>
      <c r="O97" s="213"/>
      <c r="P97" s="213"/>
      <c r="Q97" s="213"/>
      <c r="R97" s="213"/>
      <c r="S97" s="213"/>
      <c r="T97" s="213"/>
      <c r="U97" s="213"/>
      <c r="V97" s="213"/>
      <c r="W97" s="213"/>
      <c r="X97" s="213"/>
      <c r="Y97" s="213"/>
      <c r="Z97" s="213"/>
      <c r="AA97" s="213"/>
      <c r="AB97" s="213"/>
      <c r="AC97" s="213"/>
      <c r="AD97" s="213"/>
      <c r="AE97" s="213"/>
      <c r="AF97" s="213"/>
      <c r="AG97" s="213"/>
      <c r="AH97" s="213"/>
      <c r="AI97" s="213"/>
      <c r="AP97" s="337"/>
      <c r="AT97" s="337"/>
    </row>
    <row r="98" s="268" customFormat="true" ht="15" hidden="false" customHeight="true" outlineLevel="0" collapsed="false">
      <c r="A98" s="331"/>
      <c r="B98" s="331"/>
      <c r="C98" s="213"/>
      <c r="D98" s="213"/>
      <c r="E98" s="213"/>
      <c r="F98" s="213"/>
      <c r="G98" s="213"/>
      <c r="H98" s="213"/>
      <c r="I98" s="213"/>
      <c r="J98" s="213"/>
      <c r="K98" s="213"/>
      <c r="L98" s="213"/>
      <c r="M98" s="213"/>
      <c r="N98" s="213"/>
      <c r="O98" s="213"/>
      <c r="P98" s="213"/>
      <c r="Q98" s="213"/>
      <c r="R98" s="213"/>
      <c r="S98" s="213"/>
      <c r="T98" s="213"/>
      <c r="U98" s="213"/>
      <c r="V98" s="213"/>
      <c r="W98" s="213"/>
      <c r="X98" s="213"/>
      <c r="Y98" s="213"/>
      <c r="Z98" s="213"/>
      <c r="AA98" s="213"/>
      <c r="AB98" s="213"/>
      <c r="AC98" s="213"/>
      <c r="AD98" s="213"/>
      <c r="AE98" s="213"/>
      <c r="AF98" s="213"/>
      <c r="AG98" s="213"/>
      <c r="AH98" s="213"/>
      <c r="AI98" s="213"/>
      <c r="AP98" s="337"/>
      <c r="AT98" s="337"/>
    </row>
    <row r="99" s="268" customFormat="true" ht="15" hidden="false" customHeight="true" outlineLevel="0" collapsed="false">
      <c r="A99" s="331"/>
      <c r="B99" s="331"/>
      <c r="C99" s="213"/>
      <c r="D99" s="213"/>
      <c r="E99" s="213"/>
      <c r="F99" s="213"/>
      <c r="G99" s="213"/>
      <c r="H99" s="213"/>
      <c r="I99" s="213"/>
      <c r="J99" s="213"/>
      <c r="K99" s="213"/>
      <c r="L99" s="213"/>
      <c r="M99" s="213"/>
      <c r="N99" s="213"/>
      <c r="O99" s="213"/>
      <c r="P99" s="213"/>
      <c r="Q99" s="213"/>
      <c r="R99" s="213"/>
      <c r="S99" s="213"/>
      <c r="T99" s="213"/>
      <c r="U99" s="213"/>
      <c r="V99" s="213"/>
      <c r="W99" s="213"/>
      <c r="X99" s="213"/>
      <c r="Y99" s="213"/>
      <c r="Z99" s="213"/>
      <c r="AA99" s="213"/>
      <c r="AB99" s="213"/>
      <c r="AC99" s="213"/>
      <c r="AD99" s="213"/>
      <c r="AE99" s="213"/>
      <c r="AF99" s="213"/>
      <c r="AG99" s="213"/>
      <c r="AH99" s="213"/>
      <c r="AI99" s="213"/>
      <c r="AP99" s="337"/>
      <c r="AT99" s="337"/>
    </row>
    <row r="100" s="268" customFormat="true" ht="15" hidden="false" customHeight="true" outlineLevel="0" collapsed="false">
      <c r="A100" s="331"/>
      <c r="B100" s="331"/>
      <c r="C100" s="213"/>
      <c r="D100" s="213"/>
      <c r="E100" s="213"/>
      <c r="F100" s="213"/>
      <c r="G100" s="213"/>
      <c r="H100" s="213"/>
      <c r="I100" s="213"/>
      <c r="J100" s="213"/>
      <c r="K100" s="213"/>
      <c r="L100" s="213"/>
      <c r="M100" s="213"/>
      <c r="N100" s="213"/>
      <c r="O100" s="213"/>
      <c r="P100" s="213"/>
      <c r="Q100" s="213"/>
      <c r="R100" s="213"/>
      <c r="S100" s="213"/>
      <c r="T100" s="213"/>
      <c r="U100" s="213"/>
      <c r="V100" s="213"/>
      <c r="W100" s="213"/>
      <c r="X100" s="213"/>
      <c r="Y100" s="213"/>
      <c r="Z100" s="213"/>
      <c r="AA100" s="213"/>
      <c r="AB100" s="213"/>
      <c r="AC100" s="213"/>
      <c r="AD100" s="213"/>
      <c r="AE100" s="213"/>
      <c r="AF100" s="213"/>
      <c r="AG100" s="213"/>
      <c r="AH100" s="213"/>
      <c r="AI100" s="213"/>
      <c r="AP100" s="337"/>
      <c r="AT100" s="337"/>
    </row>
    <row r="101" s="268" customFormat="true" ht="15" hidden="false" customHeight="true" outlineLevel="0" collapsed="false">
      <c r="A101" s="331"/>
      <c r="B101" s="331"/>
      <c r="C101" s="213"/>
      <c r="D101" s="213"/>
      <c r="E101" s="213"/>
      <c r="F101" s="213"/>
      <c r="G101" s="213"/>
      <c r="H101" s="213"/>
      <c r="I101" s="213"/>
      <c r="J101" s="213"/>
      <c r="K101" s="213"/>
      <c r="L101" s="213"/>
      <c r="M101" s="213"/>
      <c r="N101" s="213"/>
      <c r="O101" s="213"/>
      <c r="P101" s="213"/>
      <c r="Q101" s="213"/>
      <c r="R101" s="213"/>
      <c r="S101" s="213"/>
      <c r="T101" s="213"/>
      <c r="U101" s="213"/>
      <c r="V101" s="213"/>
      <c r="W101" s="213"/>
      <c r="X101" s="213"/>
      <c r="Y101" s="213"/>
      <c r="Z101" s="213"/>
      <c r="AA101" s="213"/>
      <c r="AB101" s="213"/>
      <c r="AC101" s="213"/>
      <c r="AD101" s="213"/>
      <c r="AE101" s="213"/>
      <c r="AF101" s="213"/>
      <c r="AG101" s="213"/>
      <c r="AH101" s="213"/>
      <c r="AI101" s="213"/>
      <c r="AP101" s="337"/>
      <c r="AT101" s="337"/>
    </row>
    <row r="102" s="268" customFormat="true" ht="15" hidden="false" customHeight="true" outlineLevel="0" collapsed="false">
      <c r="A102" s="331"/>
      <c r="B102" s="331"/>
      <c r="C102" s="213"/>
      <c r="D102" s="213"/>
      <c r="E102" s="213"/>
      <c r="F102" s="213"/>
      <c r="G102" s="213"/>
      <c r="H102" s="213"/>
      <c r="I102" s="213"/>
      <c r="J102" s="213"/>
      <c r="K102" s="213"/>
      <c r="L102" s="213"/>
      <c r="M102" s="213"/>
      <c r="N102" s="213"/>
      <c r="O102" s="213"/>
      <c r="P102" s="213"/>
      <c r="Q102" s="213"/>
      <c r="R102" s="213"/>
      <c r="S102" s="213"/>
      <c r="T102" s="213"/>
      <c r="U102" s="213"/>
      <c r="V102" s="213"/>
      <c r="W102" s="213"/>
      <c r="X102" s="213"/>
      <c r="Y102" s="213"/>
      <c r="Z102" s="213"/>
      <c r="AA102" s="213"/>
      <c r="AB102" s="213"/>
      <c r="AC102" s="213"/>
      <c r="AD102" s="213"/>
      <c r="AE102" s="213"/>
      <c r="AF102" s="213"/>
      <c r="AG102" s="213"/>
      <c r="AH102" s="213"/>
      <c r="AI102" s="213"/>
      <c r="AP102" s="337"/>
      <c r="AT102" s="337"/>
    </row>
    <row r="103" s="268" customFormat="true" ht="15" hidden="false" customHeight="true" outlineLevel="0" collapsed="false">
      <c r="A103" s="331"/>
      <c r="B103" s="331"/>
      <c r="C103" s="213"/>
      <c r="D103" s="213"/>
      <c r="E103" s="213"/>
      <c r="F103" s="213"/>
      <c r="G103" s="213"/>
      <c r="H103" s="213"/>
      <c r="I103" s="213"/>
      <c r="J103" s="213"/>
      <c r="K103" s="213"/>
      <c r="L103" s="213"/>
      <c r="M103" s="213"/>
      <c r="N103" s="213"/>
      <c r="O103" s="213"/>
      <c r="P103" s="213"/>
      <c r="Q103" s="213"/>
      <c r="R103" s="213"/>
      <c r="S103" s="213"/>
      <c r="T103" s="213"/>
      <c r="U103" s="213"/>
      <c r="V103" s="213"/>
      <c r="W103" s="213"/>
      <c r="X103" s="213"/>
      <c r="Y103" s="213"/>
      <c r="Z103" s="213"/>
      <c r="AA103" s="213"/>
      <c r="AB103" s="213"/>
      <c r="AC103" s="213"/>
      <c r="AD103" s="213"/>
      <c r="AE103" s="213"/>
      <c r="AF103" s="213"/>
      <c r="AG103" s="213"/>
      <c r="AH103" s="213"/>
      <c r="AI103" s="213"/>
      <c r="AP103" s="337"/>
      <c r="AT103" s="337"/>
    </row>
    <row r="104" s="268" customFormat="true" ht="15" hidden="false" customHeight="true" outlineLevel="0" collapsed="false">
      <c r="A104" s="331"/>
      <c r="B104" s="331"/>
      <c r="C104" s="213"/>
      <c r="D104" s="213"/>
      <c r="E104" s="213"/>
      <c r="F104" s="213"/>
      <c r="G104" s="213"/>
      <c r="H104" s="213"/>
      <c r="I104" s="213"/>
      <c r="J104" s="213"/>
      <c r="K104" s="213"/>
      <c r="L104" s="213"/>
      <c r="M104" s="213"/>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3"/>
      <c r="AI104" s="213"/>
      <c r="AP104" s="337"/>
      <c r="AT104" s="337"/>
    </row>
    <row r="105" s="268" customFormat="true" ht="15" hidden="false" customHeight="true" outlineLevel="0" collapsed="false">
      <c r="A105" s="331"/>
      <c r="B105" s="331"/>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P105" s="337"/>
      <c r="AT105" s="337"/>
    </row>
    <row r="106" s="268" customFormat="true" ht="15" hidden="false" customHeight="true" outlineLevel="0" collapsed="false">
      <c r="A106" s="331"/>
      <c r="B106" s="331"/>
      <c r="C106" s="213"/>
      <c r="D106" s="213"/>
      <c r="E106" s="213"/>
      <c r="F106" s="213"/>
      <c r="G106" s="213"/>
      <c r="H106" s="213"/>
      <c r="I106" s="213"/>
      <c r="J106" s="213"/>
      <c r="K106" s="213"/>
      <c r="L106" s="213"/>
      <c r="M106" s="213"/>
      <c r="N106" s="213"/>
      <c r="O106" s="213"/>
      <c r="P106" s="213"/>
      <c r="Q106" s="213"/>
      <c r="R106" s="213"/>
      <c r="S106" s="213"/>
      <c r="T106" s="213"/>
      <c r="U106" s="213"/>
      <c r="V106" s="213"/>
      <c r="W106" s="213"/>
      <c r="X106" s="213"/>
      <c r="Y106" s="213"/>
      <c r="Z106" s="213"/>
      <c r="AA106" s="213"/>
      <c r="AB106" s="213"/>
      <c r="AC106" s="213"/>
      <c r="AD106" s="213"/>
      <c r="AE106" s="213"/>
      <c r="AF106" s="213"/>
      <c r="AG106" s="213"/>
      <c r="AH106" s="213"/>
      <c r="AI106" s="213"/>
      <c r="AP106" s="337"/>
      <c r="AT106" s="337"/>
    </row>
    <row r="107" s="268" customFormat="true" ht="15" hidden="false" customHeight="true" outlineLevel="0" collapsed="false">
      <c r="A107" s="331"/>
      <c r="B107" s="331"/>
      <c r="C107" s="213"/>
      <c r="D107" s="213"/>
      <c r="E107" s="213"/>
      <c r="F107" s="213"/>
      <c r="G107" s="213"/>
      <c r="H107" s="213"/>
      <c r="I107" s="213"/>
      <c r="J107" s="213"/>
      <c r="K107" s="213"/>
      <c r="L107" s="213"/>
      <c r="M107" s="213"/>
      <c r="N107" s="213"/>
      <c r="O107" s="213"/>
      <c r="P107" s="213"/>
      <c r="Q107" s="213"/>
      <c r="R107" s="213"/>
      <c r="S107" s="213"/>
      <c r="T107" s="213"/>
      <c r="U107" s="213"/>
      <c r="V107" s="213"/>
      <c r="W107" s="213"/>
      <c r="X107" s="213"/>
      <c r="Y107" s="213"/>
      <c r="Z107" s="213"/>
      <c r="AA107" s="213"/>
      <c r="AB107" s="213"/>
      <c r="AC107" s="213"/>
      <c r="AD107" s="213"/>
      <c r="AE107" s="213"/>
      <c r="AF107" s="213"/>
      <c r="AG107" s="213"/>
      <c r="AH107" s="213"/>
      <c r="AI107" s="213"/>
      <c r="AP107" s="337"/>
      <c r="AT107" s="337"/>
    </row>
    <row r="108" s="268" customFormat="true" ht="15" hidden="false" customHeight="true" outlineLevel="0" collapsed="false">
      <c r="A108" s="331"/>
      <c r="B108" s="331"/>
      <c r="C108" s="213"/>
      <c r="D108" s="213"/>
      <c r="E108" s="213"/>
      <c r="F108" s="213"/>
      <c r="G108" s="213"/>
      <c r="H108" s="213"/>
      <c r="I108" s="213"/>
      <c r="J108" s="213"/>
      <c r="K108" s="213"/>
      <c r="L108" s="213"/>
      <c r="M108" s="213"/>
      <c r="N108" s="213"/>
      <c r="O108" s="213"/>
      <c r="P108" s="213"/>
      <c r="Q108" s="213"/>
      <c r="R108" s="213"/>
      <c r="S108" s="213"/>
      <c r="T108" s="213"/>
      <c r="U108" s="213"/>
      <c r="V108" s="213"/>
      <c r="W108" s="213"/>
      <c r="X108" s="213"/>
      <c r="Y108" s="213"/>
      <c r="Z108" s="213"/>
      <c r="AA108" s="213"/>
      <c r="AB108" s="213"/>
      <c r="AC108" s="213"/>
      <c r="AD108" s="213"/>
      <c r="AE108" s="213"/>
      <c r="AF108" s="213"/>
      <c r="AG108" s="213"/>
      <c r="AH108" s="213"/>
      <c r="AI108" s="213"/>
      <c r="AP108" s="337"/>
      <c r="AT108" s="337"/>
    </row>
    <row r="109" s="268" customFormat="true" ht="15" hidden="false" customHeight="true" outlineLevel="0" collapsed="false">
      <c r="A109" s="331"/>
      <c r="B109" s="331"/>
      <c r="C109" s="213"/>
      <c r="D109" s="213"/>
      <c r="E109" s="213"/>
      <c r="F109" s="213"/>
      <c r="G109" s="213"/>
      <c r="H109" s="213"/>
      <c r="I109" s="213"/>
      <c r="J109" s="213"/>
      <c r="K109" s="213"/>
      <c r="L109" s="213"/>
      <c r="M109" s="213"/>
      <c r="N109" s="213"/>
      <c r="O109" s="213"/>
      <c r="P109" s="213"/>
      <c r="Q109" s="213"/>
      <c r="R109" s="213"/>
      <c r="S109" s="213"/>
      <c r="T109" s="213"/>
      <c r="U109" s="213"/>
      <c r="V109" s="213"/>
      <c r="W109" s="213"/>
      <c r="X109" s="213"/>
      <c r="Y109" s="213"/>
      <c r="Z109" s="213"/>
      <c r="AA109" s="213"/>
      <c r="AB109" s="213"/>
      <c r="AC109" s="213"/>
      <c r="AD109" s="213"/>
      <c r="AE109" s="213"/>
      <c r="AF109" s="213"/>
      <c r="AG109" s="213"/>
      <c r="AH109" s="213"/>
      <c r="AI109" s="213"/>
      <c r="AP109" s="337"/>
      <c r="AT109" s="337"/>
    </row>
    <row r="110" s="268" customFormat="true" ht="15" hidden="false" customHeight="true" outlineLevel="0" collapsed="false">
      <c r="A110" s="331"/>
      <c r="B110" s="331"/>
      <c r="C110" s="213"/>
      <c r="D110" s="213"/>
      <c r="E110" s="213"/>
      <c r="F110" s="213"/>
      <c r="G110" s="213"/>
      <c r="H110" s="213"/>
      <c r="I110" s="213"/>
      <c r="J110" s="213"/>
      <c r="K110" s="213"/>
      <c r="L110" s="213"/>
      <c r="M110" s="213"/>
      <c r="N110" s="213"/>
      <c r="O110" s="213"/>
      <c r="P110" s="213"/>
      <c r="Q110" s="213"/>
      <c r="R110" s="213"/>
      <c r="S110" s="213"/>
      <c r="T110" s="213"/>
      <c r="U110" s="213"/>
      <c r="V110" s="213"/>
      <c r="W110" s="213"/>
      <c r="X110" s="213"/>
      <c r="Y110" s="213"/>
      <c r="Z110" s="213"/>
      <c r="AA110" s="213"/>
      <c r="AB110" s="213"/>
      <c r="AC110" s="213"/>
      <c r="AD110" s="213"/>
      <c r="AE110" s="213"/>
      <c r="AF110" s="213"/>
      <c r="AG110" s="213"/>
      <c r="AH110" s="213"/>
      <c r="AI110" s="213"/>
      <c r="AP110" s="337"/>
      <c r="AT110" s="337"/>
    </row>
    <row r="111" s="268" customFormat="true" ht="15" hidden="false" customHeight="true" outlineLevel="0" collapsed="false">
      <c r="A111" s="331"/>
      <c r="B111" s="331"/>
      <c r="C111" s="213"/>
      <c r="D111" s="213"/>
      <c r="E111" s="213"/>
      <c r="F111" s="213"/>
      <c r="G111" s="213"/>
      <c r="H111" s="213"/>
      <c r="I111" s="213"/>
      <c r="J111" s="213"/>
      <c r="K111" s="213"/>
      <c r="L111" s="213"/>
      <c r="M111" s="213"/>
      <c r="N111" s="213"/>
      <c r="O111" s="213"/>
      <c r="P111" s="213"/>
      <c r="Q111" s="213"/>
      <c r="R111" s="213"/>
      <c r="S111" s="213"/>
      <c r="T111" s="213"/>
      <c r="U111" s="213"/>
      <c r="V111" s="213"/>
      <c r="W111" s="213"/>
      <c r="X111" s="213"/>
      <c r="Y111" s="213"/>
      <c r="Z111" s="213"/>
      <c r="AA111" s="213"/>
      <c r="AB111" s="213"/>
      <c r="AC111" s="213"/>
      <c r="AD111" s="213"/>
      <c r="AE111" s="213"/>
      <c r="AF111" s="213"/>
      <c r="AG111" s="213"/>
      <c r="AH111" s="213"/>
      <c r="AI111" s="213"/>
      <c r="AP111" s="337"/>
      <c r="AT111" s="337"/>
    </row>
    <row r="112" s="268" customFormat="true" ht="15" hidden="false" customHeight="true" outlineLevel="0" collapsed="false">
      <c r="A112" s="331"/>
      <c r="B112" s="331"/>
      <c r="C112" s="213"/>
      <c r="D112" s="213"/>
      <c r="E112" s="213"/>
      <c r="F112" s="213"/>
      <c r="G112" s="213"/>
      <c r="H112" s="213"/>
      <c r="I112" s="213"/>
      <c r="J112" s="213"/>
      <c r="K112" s="213"/>
      <c r="L112" s="213"/>
      <c r="M112" s="213"/>
      <c r="N112" s="213"/>
      <c r="O112" s="213"/>
      <c r="P112" s="213"/>
      <c r="Q112" s="213"/>
      <c r="R112" s="213"/>
      <c r="S112" s="213"/>
      <c r="T112" s="213"/>
      <c r="U112" s="213"/>
      <c r="V112" s="213"/>
      <c r="W112" s="213"/>
      <c r="X112" s="213"/>
      <c r="Y112" s="213"/>
      <c r="Z112" s="213"/>
      <c r="AA112" s="213"/>
      <c r="AB112" s="213"/>
      <c r="AC112" s="213"/>
      <c r="AD112" s="213"/>
      <c r="AE112" s="213"/>
      <c r="AF112" s="213"/>
      <c r="AG112" s="213"/>
      <c r="AH112" s="213"/>
      <c r="AI112" s="213"/>
      <c r="AP112" s="337"/>
      <c r="AT112" s="337"/>
    </row>
    <row r="113" s="268" customFormat="true" ht="15" hidden="false" customHeight="true" outlineLevel="0" collapsed="false">
      <c r="A113" s="331"/>
      <c r="B113" s="331"/>
      <c r="C113" s="213"/>
      <c r="D113" s="213"/>
      <c r="E113" s="213"/>
      <c r="F113" s="213"/>
      <c r="G113" s="213"/>
      <c r="H113" s="213"/>
      <c r="I113" s="213"/>
      <c r="J113" s="213"/>
      <c r="K113" s="213"/>
      <c r="L113" s="213"/>
      <c r="M113" s="213"/>
      <c r="N113" s="213"/>
      <c r="O113" s="213"/>
      <c r="P113" s="213"/>
      <c r="Q113" s="213"/>
      <c r="R113" s="213"/>
      <c r="S113" s="213"/>
      <c r="T113" s="213"/>
      <c r="U113" s="213"/>
      <c r="V113" s="213"/>
      <c r="W113" s="213"/>
      <c r="X113" s="213"/>
      <c r="Y113" s="213"/>
      <c r="Z113" s="213"/>
      <c r="AA113" s="213"/>
      <c r="AB113" s="213"/>
      <c r="AC113" s="213"/>
      <c r="AD113" s="213"/>
      <c r="AE113" s="213"/>
      <c r="AF113" s="213"/>
      <c r="AG113" s="213"/>
      <c r="AH113" s="213"/>
      <c r="AI113" s="213"/>
      <c r="AP113" s="337"/>
      <c r="AT113" s="337"/>
    </row>
    <row r="114" s="268" customFormat="true" ht="15" hidden="false" customHeight="true" outlineLevel="0" collapsed="false">
      <c r="A114" s="331"/>
      <c r="B114" s="331"/>
      <c r="C114" s="213"/>
      <c r="D114" s="213"/>
      <c r="E114" s="213"/>
      <c r="F114" s="213"/>
      <c r="G114" s="213"/>
      <c r="H114" s="213"/>
      <c r="I114" s="213"/>
      <c r="J114" s="213"/>
      <c r="K114" s="213"/>
      <c r="L114" s="213"/>
      <c r="M114" s="213"/>
      <c r="N114" s="213"/>
      <c r="O114" s="213"/>
      <c r="P114" s="213"/>
      <c r="Q114" s="213"/>
      <c r="R114" s="213"/>
      <c r="S114" s="213"/>
      <c r="T114" s="213"/>
      <c r="U114" s="213"/>
      <c r="V114" s="213"/>
      <c r="W114" s="213"/>
      <c r="X114" s="213"/>
      <c r="Y114" s="213"/>
      <c r="Z114" s="213"/>
      <c r="AA114" s="213"/>
      <c r="AB114" s="213"/>
      <c r="AC114" s="213"/>
      <c r="AD114" s="213"/>
      <c r="AE114" s="213"/>
      <c r="AF114" s="213"/>
      <c r="AG114" s="213"/>
      <c r="AH114" s="213"/>
      <c r="AI114" s="213"/>
      <c r="AP114" s="337"/>
      <c r="AT114" s="337"/>
    </row>
    <row r="115" s="268" customFormat="true" ht="15" hidden="false" customHeight="true" outlineLevel="0" collapsed="false">
      <c r="A115" s="331"/>
      <c r="B115" s="331"/>
      <c r="C115" s="213"/>
      <c r="D115" s="213"/>
      <c r="E115" s="213"/>
      <c r="F115" s="213"/>
      <c r="G115" s="213"/>
      <c r="H115" s="213"/>
      <c r="I115" s="213"/>
      <c r="J115" s="213"/>
      <c r="K115" s="213"/>
      <c r="L115" s="213"/>
      <c r="M115" s="213"/>
      <c r="N115" s="213"/>
      <c r="O115" s="213"/>
      <c r="P115" s="213"/>
      <c r="Q115" s="213"/>
      <c r="R115" s="213"/>
      <c r="S115" s="213"/>
      <c r="T115" s="213"/>
      <c r="U115" s="213"/>
      <c r="V115" s="213"/>
      <c r="W115" s="213"/>
      <c r="X115" s="213"/>
      <c r="Y115" s="213"/>
      <c r="Z115" s="213"/>
      <c r="AA115" s="213"/>
      <c r="AB115" s="213"/>
      <c r="AC115" s="213"/>
      <c r="AD115" s="213"/>
      <c r="AE115" s="213"/>
      <c r="AF115" s="213"/>
      <c r="AG115" s="213"/>
      <c r="AH115" s="213"/>
      <c r="AI115" s="213"/>
      <c r="AP115" s="337"/>
      <c r="AT115" s="337"/>
    </row>
    <row r="116" s="268" customFormat="true" ht="15" hidden="false" customHeight="true" outlineLevel="0" collapsed="false">
      <c r="A116" s="331"/>
      <c r="B116" s="331"/>
      <c r="C116" s="213"/>
      <c r="D116" s="213"/>
      <c r="E116" s="213"/>
      <c r="F116" s="213"/>
      <c r="G116" s="213"/>
      <c r="H116" s="213"/>
      <c r="I116" s="213"/>
      <c r="J116" s="213"/>
      <c r="K116" s="213"/>
      <c r="L116" s="213"/>
      <c r="M116" s="213"/>
      <c r="N116" s="213"/>
      <c r="O116" s="213"/>
      <c r="P116" s="213"/>
      <c r="Q116" s="213"/>
      <c r="R116" s="213"/>
      <c r="S116" s="213"/>
      <c r="T116" s="213"/>
      <c r="U116" s="213"/>
      <c r="V116" s="213"/>
      <c r="W116" s="213"/>
      <c r="X116" s="213"/>
      <c r="Y116" s="213"/>
      <c r="Z116" s="213"/>
      <c r="AA116" s="213"/>
      <c r="AB116" s="213"/>
      <c r="AC116" s="213"/>
      <c r="AD116" s="213"/>
      <c r="AE116" s="213"/>
      <c r="AF116" s="213"/>
      <c r="AG116" s="213"/>
      <c r="AH116" s="213"/>
      <c r="AI116" s="213"/>
      <c r="AP116" s="337"/>
      <c r="AT116" s="337"/>
    </row>
    <row r="117" s="268" customFormat="true" ht="15" hidden="false" customHeight="true" outlineLevel="0" collapsed="false">
      <c r="A117" s="331"/>
      <c r="B117" s="331"/>
      <c r="C117" s="213"/>
      <c r="D117" s="213"/>
      <c r="E117" s="213"/>
      <c r="F117" s="213"/>
      <c r="G117" s="213"/>
      <c r="H117" s="213"/>
      <c r="I117" s="213"/>
      <c r="J117" s="213"/>
      <c r="K117" s="213"/>
      <c r="L117" s="213"/>
      <c r="M117" s="213"/>
      <c r="N117" s="213"/>
      <c r="O117" s="213"/>
      <c r="P117" s="213"/>
      <c r="Q117" s="213"/>
      <c r="R117" s="213"/>
      <c r="S117" s="213"/>
      <c r="T117" s="213"/>
      <c r="U117" s="213"/>
      <c r="V117" s="213"/>
      <c r="W117" s="213"/>
      <c r="X117" s="213"/>
      <c r="Y117" s="213"/>
      <c r="Z117" s="213"/>
      <c r="AA117" s="213"/>
      <c r="AB117" s="213"/>
      <c r="AC117" s="213"/>
      <c r="AD117" s="213"/>
      <c r="AE117" s="213"/>
      <c r="AF117" s="213"/>
      <c r="AG117" s="213"/>
      <c r="AH117" s="213"/>
      <c r="AI117" s="213"/>
      <c r="AP117" s="337"/>
      <c r="AT117" s="337"/>
    </row>
    <row r="118" s="268" customFormat="true" ht="15" hidden="false" customHeight="true" outlineLevel="0" collapsed="false">
      <c r="A118" s="331"/>
      <c r="B118" s="331"/>
      <c r="C118" s="213"/>
      <c r="D118" s="213"/>
      <c r="E118" s="213"/>
      <c r="F118" s="213"/>
      <c r="G118" s="213"/>
      <c r="H118" s="213"/>
      <c r="I118" s="213"/>
      <c r="J118" s="213"/>
      <c r="K118" s="213"/>
      <c r="L118" s="213"/>
      <c r="M118" s="213"/>
      <c r="N118" s="213"/>
      <c r="O118" s="213"/>
      <c r="P118" s="213"/>
      <c r="Q118" s="213"/>
      <c r="R118" s="213"/>
      <c r="S118" s="213"/>
      <c r="T118" s="213"/>
      <c r="U118" s="213"/>
      <c r="V118" s="213"/>
      <c r="W118" s="213"/>
      <c r="X118" s="213"/>
      <c r="Y118" s="213"/>
      <c r="Z118" s="213"/>
      <c r="AA118" s="213"/>
      <c r="AB118" s="213"/>
      <c r="AC118" s="213"/>
      <c r="AD118" s="213"/>
      <c r="AE118" s="213"/>
      <c r="AF118" s="213"/>
      <c r="AG118" s="213"/>
      <c r="AH118" s="213"/>
      <c r="AI118" s="213"/>
      <c r="AP118" s="337"/>
      <c r="AT118" s="337"/>
    </row>
    <row r="119" s="268" customFormat="true" ht="15" hidden="false" customHeight="true" outlineLevel="0" collapsed="false">
      <c r="A119" s="331"/>
      <c r="B119" s="331"/>
      <c r="C119" s="213"/>
      <c r="D119" s="213"/>
      <c r="E119" s="213"/>
      <c r="F119" s="213"/>
      <c r="G119" s="213"/>
      <c r="H119" s="213"/>
      <c r="I119" s="213"/>
      <c r="J119" s="213"/>
      <c r="K119" s="213"/>
      <c r="L119" s="213"/>
      <c r="M119" s="213"/>
      <c r="N119" s="213"/>
      <c r="O119" s="213"/>
      <c r="P119" s="213"/>
      <c r="Q119" s="213"/>
      <c r="R119" s="213"/>
      <c r="S119" s="213"/>
      <c r="T119" s="213"/>
      <c r="U119" s="213"/>
      <c r="V119" s="213"/>
      <c r="W119" s="213"/>
      <c r="X119" s="213"/>
      <c r="Y119" s="213"/>
      <c r="Z119" s="213"/>
      <c r="AA119" s="213"/>
      <c r="AB119" s="213"/>
      <c r="AC119" s="213"/>
      <c r="AD119" s="213"/>
      <c r="AE119" s="213"/>
      <c r="AF119" s="213"/>
      <c r="AG119" s="213"/>
      <c r="AH119" s="213"/>
      <c r="AI119" s="213"/>
      <c r="AP119" s="337"/>
      <c r="AT119" s="337"/>
    </row>
    <row r="120" s="268" customFormat="true" ht="15" hidden="false" customHeight="true" outlineLevel="0" collapsed="false">
      <c r="A120" s="331"/>
      <c r="B120" s="331"/>
      <c r="C120" s="213"/>
      <c r="D120" s="213"/>
      <c r="E120" s="213"/>
      <c r="F120" s="213"/>
      <c r="G120" s="213"/>
      <c r="H120" s="213"/>
      <c r="I120" s="213"/>
      <c r="J120" s="213"/>
      <c r="K120" s="213"/>
      <c r="L120" s="213"/>
      <c r="M120" s="213"/>
      <c r="N120" s="213"/>
      <c r="O120" s="213"/>
      <c r="P120" s="213"/>
      <c r="Q120" s="213"/>
      <c r="R120" s="213"/>
      <c r="S120" s="213"/>
      <c r="T120" s="213"/>
      <c r="U120" s="213"/>
      <c r="V120" s="213"/>
      <c r="W120" s="213"/>
      <c r="X120" s="213"/>
      <c r="Y120" s="213"/>
      <c r="Z120" s="213"/>
      <c r="AA120" s="213"/>
      <c r="AB120" s="213"/>
      <c r="AC120" s="213"/>
      <c r="AD120" s="213"/>
      <c r="AE120" s="213"/>
      <c r="AF120" s="213"/>
      <c r="AG120" s="213"/>
      <c r="AH120" s="213"/>
      <c r="AI120" s="213"/>
      <c r="AP120" s="337"/>
      <c r="AT120" s="337"/>
    </row>
    <row r="121" s="268" customFormat="true" ht="15" hidden="false" customHeight="true" outlineLevel="0" collapsed="false">
      <c r="A121" s="331"/>
      <c r="B121" s="331"/>
      <c r="C121" s="213"/>
      <c r="D121" s="213"/>
      <c r="E121" s="213"/>
      <c r="F121" s="213"/>
      <c r="G121" s="213"/>
      <c r="H121" s="213"/>
      <c r="I121" s="213"/>
      <c r="J121" s="213"/>
      <c r="K121" s="213"/>
      <c r="L121" s="213"/>
      <c r="M121" s="213"/>
      <c r="N121" s="213"/>
      <c r="O121" s="213"/>
      <c r="P121" s="213"/>
      <c r="Q121" s="213"/>
      <c r="R121" s="213"/>
      <c r="S121" s="213"/>
      <c r="T121" s="213"/>
      <c r="U121" s="213"/>
      <c r="V121" s="213"/>
      <c r="W121" s="213"/>
      <c r="X121" s="213"/>
      <c r="Y121" s="213"/>
      <c r="Z121" s="213"/>
      <c r="AA121" s="213"/>
      <c r="AB121" s="213"/>
      <c r="AC121" s="213"/>
      <c r="AD121" s="213"/>
      <c r="AE121" s="213"/>
      <c r="AF121" s="213"/>
      <c r="AG121" s="213"/>
      <c r="AH121" s="213"/>
      <c r="AI121" s="213"/>
      <c r="AP121" s="337"/>
      <c r="AT121" s="337"/>
    </row>
    <row r="122" s="268" customFormat="true" ht="15" hidden="false" customHeight="true" outlineLevel="0" collapsed="false">
      <c r="A122" s="331"/>
      <c r="B122" s="331"/>
      <c r="C122" s="213"/>
      <c r="D122" s="213"/>
      <c r="E122" s="213"/>
      <c r="F122" s="213"/>
      <c r="G122" s="213"/>
      <c r="H122" s="213"/>
      <c r="I122" s="213"/>
      <c r="J122" s="213"/>
      <c r="K122" s="213"/>
      <c r="L122" s="213"/>
      <c r="M122" s="213"/>
      <c r="N122" s="213"/>
      <c r="O122" s="213"/>
      <c r="P122" s="213"/>
      <c r="Q122" s="213"/>
      <c r="R122" s="213"/>
      <c r="S122" s="213"/>
      <c r="T122" s="213"/>
      <c r="U122" s="213"/>
      <c r="V122" s="213"/>
      <c r="W122" s="213"/>
      <c r="X122" s="213"/>
      <c r="Y122" s="213"/>
      <c r="Z122" s="213"/>
      <c r="AA122" s="213"/>
      <c r="AB122" s="213"/>
      <c r="AC122" s="213"/>
      <c r="AD122" s="213"/>
      <c r="AE122" s="213"/>
      <c r="AF122" s="213"/>
      <c r="AG122" s="213"/>
      <c r="AH122" s="213"/>
      <c r="AI122" s="213"/>
      <c r="AP122" s="337"/>
      <c r="AT122" s="337"/>
    </row>
    <row r="123" s="268" customFormat="true" ht="15" hidden="false" customHeight="true" outlineLevel="0" collapsed="false">
      <c r="A123" s="331"/>
      <c r="B123" s="331"/>
      <c r="C123" s="213"/>
      <c r="D123" s="213"/>
      <c r="E123" s="213"/>
      <c r="F123" s="213"/>
      <c r="G123" s="213"/>
      <c r="H123" s="213"/>
      <c r="I123" s="213"/>
      <c r="J123" s="213"/>
      <c r="K123" s="213"/>
      <c r="L123" s="213"/>
      <c r="M123" s="213"/>
      <c r="N123" s="213"/>
      <c r="O123" s="213"/>
      <c r="P123" s="213"/>
      <c r="Q123" s="213"/>
      <c r="R123" s="213"/>
      <c r="S123" s="213"/>
      <c r="T123" s="213"/>
      <c r="U123" s="213"/>
      <c r="V123" s="213"/>
      <c r="W123" s="213"/>
      <c r="X123" s="213"/>
      <c r="Y123" s="213"/>
      <c r="Z123" s="213"/>
      <c r="AA123" s="213"/>
      <c r="AB123" s="213"/>
      <c r="AC123" s="213"/>
      <c r="AD123" s="213"/>
      <c r="AE123" s="213"/>
      <c r="AF123" s="213"/>
      <c r="AG123" s="213"/>
      <c r="AH123" s="213"/>
      <c r="AI123" s="213"/>
      <c r="AP123" s="337"/>
      <c r="AT123" s="337"/>
    </row>
    <row r="124" s="268" customFormat="true" ht="15" hidden="false" customHeight="true" outlineLevel="0" collapsed="false">
      <c r="A124" s="331"/>
      <c r="B124" s="331"/>
      <c r="C124" s="213"/>
      <c r="D124" s="213"/>
      <c r="E124" s="213"/>
      <c r="F124" s="213"/>
      <c r="G124" s="213"/>
      <c r="H124" s="213"/>
      <c r="I124" s="213"/>
      <c r="J124" s="213"/>
      <c r="K124" s="213"/>
      <c r="L124" s="213"/>
      <c r="M124" s="213"/>
      <c r="N124" s="213"/>
      <c r="O124" s="213"/>
      <c r="P124" s="213"/>
      <c r="Q124" s="213"/>
      <c r="R124" s="213"/>
      <c r="S124" s="213"/>
      <c r="T124" s="213"/>
      <c r="U124" s="213"/>
      <c r="V124" s="213"/>
      <c r="W124" s="213"/>
      <c r="X124" s="213"/>
      <c r="Y124" s="213"/>
      <c r="Z124" s="213"/>
      <c r="AA124" s="213"/>
      <c r="AB124" s="213"/>
      <c r="AC124" s="213"/>
      <c r="AD124" s="213"/>
      <c r="AE124" s="213"/>
      <c r="AF124" s="213"/>
      <c r="AG124" s="213"/>
      <c r="AH124" s="213"/>
      <c r="AI124" s="213"/>
      <c r="AP124" s="337"/>
      <c r="AT124" s="337"/>
    </row>
    <row r="125" s="268" customFormat="true" ht="15" hidden="false" customHeight="true" outlineLevel="0" collapsed="false">
      <c r="A125" s="331"/>
      <c r="B125" s="331"/>
      <c r="C125" s="213"/>
      <c r="D125" s="213"/>
      <c r="E125" s="213"/>
      <c r="F125" s="213"/>
      <c r="G125" s="213"/>
      <c r="H125" s="213"/>
      <c r="I125" s="213"/>
      <c r="J125" s="213"/>
      <c r="K125" s="213"/>
      <c r="L125" s="213"/>
      <c r="M125" s="213"/>
      <c r="N125" s="213"/>
      <c r="O125" s="213"/>
      <c r="P125" s="213"/>
      <c r="Q125" s="213"/>
      <c r="R125" s="213"/>
      <c r="S125" s="213"/>
      <c r="T125" s="213"/>
      <c r="U125" s="213"/>
      <c r="V125" s="213"/>
      <c r="W125" s="213"/>
      <c r="X125" s="213"/>
      <c r="Y125" s="213"/>
      <c r="Z125" s="213"/>
      <c r="AA125" s="213"/>
      <c r="AB125" s="213"/>
      <c r="AC125" s="213"/>
      <c r="AD125" s="213"/>
      <c r="AE125" s="213"/>
      <c r="AF125" s="213"/>
      <c r="AG125" s="213"/>
      <c r="AH125" s="213"/>
      <c r="AI125" s="213"/>
      <c r="AP125" s="337"/>
      <c r="AT125" s="337"/>
    </row>
    <row r="126" s="268" customFormat="true" ht="15" hidden="false" customHeight="true" outlineLevel="0" collapsed="false">
      <c r="A126" s="331"/>
      <c r="B126" s="331"/>
      <c r="C126" s="213"/>
      <c r="D126" s="213"/>
      <c r="E126" s="213"/>
      <c r="F126" s="213"/>
      <c r="G126" s="213"/>
      <c r="H126" s="213"/>
      <c r="I126" s="213"/>
      <c r="J126" s="213"/>
      <c r="K126" s="213"/>
      <c r="L126" s="213"/>
      <c r="M126" s="213"/>
      <c r="N126" s="213"/>
      <c r="O126" s="213"/>
      <c r="P126" s="213"/>
      <c r="Q126" s="213"/>
      <c r="R126" s="213"/>
      <c r="S126" s="213"/>
      <c r="T126" s="213"/>
      <c r="U126" s="213"/>
      <c r="V126" s="213"/>
      <c r="W126" s="213"/>
      <c r="X126" s="213"/>
      <c r="Y126" s="213"/>
      <c r="Z126" s="213"/>
      <c r="AA126" s="213"/>
      <c r="AB126" s="213"/>
      <c r="AC126" s="213"/>
      <c r="AD126" s="213"/>
      <c r="AE126" s="213"/>
      <c r="AF126" s="213"/>
      <c r="AG126" s="213"/>
      <c r="AH126" s="213"/>
      <c r="AI126" s="213"/>
      <c r="AP126" s="337"/>
      <c r="AT126" s="337"/>
    </row>
    <row r="127" s="268" customFormat="true" ht="15" hidden="false" customHeight="true" outlineLevel="0" collapsed="false">
      <c r="A127" s="331"/>
      <c r="B127" s="331"/>
      <c r="C127" s="213"/>
      <c r="D127" s="213"/>
      <c r="E127" s="213"/>
      <c r="F127" s="213"/>
      <c r="G127" s="213"/>
      <c r="H127" s="213"/>
      <c r="I127" s="213"/>
      <c r="J127" s="213"/>
      <c r="K127" s="213"/>
      <c r="L127" s="213"/>
      <c r="M127" s="213"/>
      <c r="N127" s="213"/>
      <c r="O127" s="213"/>
      <c r="P127" s="213"/>
      <c r="Q127" s="213"/>
      <c r="R127" s="213"/>
      <c r="S127" s="213"/>
      <c r="T127" s="213"/>
      <c r="U127" s="213"/>
      <c r="V127" s="213"/>
      <c r="W127" s="213"/>
      <c r="X127" s="213"/>
      <c r="Y127" s="213"/>
      <c r="Z127" s="213"/>
      <c r="AA127" s="213"/>
      <c r="AB127" s="213"/>
      <c r="AC127" s="213"/>
      <c r="AD127" s="213"/>
      <c r="AE127" s="213"/>
      <c r="AF127" s="213"/>
      <c r="AG127" s="213"/>
      <c r="AH127" s="213"/>
      <c r="AI127" s="213"/>
      <c r="AP127" s="337"/>
      <c r="AT127" s="337"/>
    </row>
    <row r="128" s="268" customFormat="true" ht="15" hidden="false" customHeight="true" outlineLevel="0" collapsed="false">
      <c r="A128" s="331"/>
      <c r="B128" s="331"/>
      <c r="C128" s="213"/>
      <c r="D128" s="213"/>
      <c r="E128" s="213"/>
      <c r="F128" s="213"/>
      <c r="G128" s="213"/>
      <c r="H128" s="213"/>
      <c r="I128" s="213"/>
      <c r="J128" s="213"/>
      <c r="K128" s="213"/>
      <c r="L128" s="213"/>
      <c r="M128" s="213"/>
      <c r="N128" s="213"/>
      <c r="O128" s="213"/>
      <c r="P128" s="213"/>
      <c r="Q128" s="213"/>
      <c r="R128" s="213"/>
      <c r="S128" s="213"/>
      <c r="T128" s="213"/>
      <c r="U128" s="213"/>
      <c r="V128" s="213"/>
      <c r="W128" s="213"/>
      <c r="X128" s="213"/>
      <c r="Y128" s="213"/>
      <c r="Z128" s="213"/>
      <c r="AA128" s="213"/>
      <c r="AB128" s="213"/>
      <c r="AC128" s="213"/>
      <c r="AD128" s="213"/>
      <c r="AE128" s="213"/>
      <c r="AF128" s="213"/>
      <c r="AG128" s="213"/>
      <c r="AH128" s="213"/>
      <c r="AI128" s="213"/>
      <c r="AP128" s="337"/>
      <c r="AT128" s="337"/>
    </row>
    <row r="129" s="268" customFormat="true" ht="15" hidden="false" customHeight="true" outlineLevel="0" collapsed="false">
      <c r="A129" s="331"/>
      <c r="B129" s="331"/>
      <c r="C129" s="213"/>
      <c r="D129" s="213"/>
      <c r="E129" s="213"/>
      <c r="F129" s="213"/>
      <c r="G129" s="213"/>
      <c r="H129" s="213"/>
      <c r="I129" s="213"/>
      <c r="J129" s="213"/>
      <c r="K129" s="213"/>
      <c r="L129" s="213"/>
      <c r="M129" s="213"/>
      <c r="N129" s="213"/>
      <c r="O129" s="213"/>
      <c r="P129" s="213"/>
      <c r="Q129" s="213"/>
      <c r="R129" s="213"/>
      <c r="S129" s="213"/>
      <c r="T129" s="213"/>
      <c r="U129" s="213"/>
      <c r="V129" s="213"/>
      <c r="W129" s="213"/>
      <c r="X129" s="213"/>
      <c r="Y129" s="213"/>
      <c r="Z129" s="213"/>
      <c r="AA129" s="213"/>
      <c r="AB129" s="213"/>
      <c r="AC129" s="213"/>
      <c r="AD129" s="213"/>
      <c r="AE129" s="213"/>
      <c r="AF129" s="213"/>
      <c r="AG129" s="213"/>
      <c r="AH129" s="213"/>
      <c r="AI129" s="213"/>
      <c r="AP129" s="337"/>
      <c r="AT129" s="337"/>
    </row>
    <row r="130" s="268" customFormat="true" ht="15" hidden="false" customHeight="true" outlineLevel="0" collapsed="false">
      <c r="A130" s="331"/>
      <c r="B130" s="331"/>
      <c r="C130" s="213"/>
      <c r="D130" s="213"/>
      <c r="E130" s="213"/>
      <c r="F130" s="213"/>
      <c r="G130" s="213"/>
      <c r="H130" s="213"/>
      <c r="I130" s="213"/>
      <c r="J130" s="213"/>
      <c r="K130" s="213"/>
      <c r="L130" s="213"/>
      <c r="M130" s="213"/>
      <c r="N130" s="21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P130" s="337"/>
      <c r="AT130" s="337"/>
    </row>
    <row r="131" s="268" customFormat="true" ht="15" hidden="false" customHeight="true" outlineLevel="0" collapsed="false">
      <c r="A131" s="331"/>
      <c r="B131" s="331"/>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P131" s="337"/>
      <c r="AT131" s="337"/>
    </row>
    <row r="132" s="268" customFormat="true" ht="15" hidden="false" customHeight="true" outlineLevel="0" collapsed="false">
      <c r="A132" s="331"/>
      <c r="B132" s="331"/>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P132" s="337"/>
      <c r="AT132" s="337"/>
    </row>
    <row r="133" s="268" customFormat="true" ht="15" hidden="false" customHeight="true" outlineLevel="0" collapsed="false">
      <c r="A133" s="331"/>
      <c r="B133" s="331"/>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P133" s="337"/>
      <c r="AT133" s="337"/>
    </row>
    <row r="134" s="268" customFormat="true" ht="15" hidden="false" customHeight="true" outlineLevel="0" collapsed="false">
      <c r="A134" s="331"/>
      <c r="B134" s="331"/>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P134" s="337"/>
      <c r="AT134" s="337"/>
    </row>
    <row r="135" s="268" customFormat="true" ht="15" hidden="false" customHeight="true" outlineLevel="0" collapsed="false">
      <c r="A135" s="331"/>
      <c r="B135" s="331"/>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P135" s="337"/>
      <c r="AT135" s="337"/>
    </row>
    <row r="136" s="268" customFormat="true" ht="15" hidden="false" customHeight="true" outlineLevel="0" collapsed="false">
      <c r="A136" s="331"/>
      <c r="B136" s="331"/>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P136" s="337"/>
      <c r="AT136" s="337"/>
    </row>
    <row r="137" s="268" customFormat="true" ht="15" hidden="false" customHeight="true" outlineLevel="0" collapsed="false">
      <c r="A137" s="331"/>
      <c r="B137" s="331"/>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P137" s="337"/>
      <c r="AT137" s="337"/>
    </row>
    <row r="138" s="268" customFormat="true" ht="15" hidden="false" customHeight="true" outlineLevel="0" collapsed="false">
      <c r="A138" s="331"/>
      <c r="B138" s="331"/>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P138" s="337"/>
      <c r="AT138" s="337"/>
    </row>
    <row r="139" s="268" customFormat="true" ht="15" hidden="false" customHeight="true" outlineLevel="0" collapsed="false">
      <c r="A139" s="331"/>
      <c r="B139" s="331"/>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P139" s="337"/>
      <c r="AT139" s="337"/>
    </row>
    <row r="140" s="268" customFormat="true" ht="15" hidden="false" customHeight="true" outlineLevel="0" collapsed="false">
      <c r="A140" s="331"/>
      <c r="B140" s="331"/>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P140" s="337"/>
      <c r="AT140" s="337"/>
    </row>
    <row r="141" s="268" customFormat="true" ht="15" hidden="false" customHeight="true" outlineLevel="0" collapsed="false">
      <c r="A141" s="331"/>
      <c r="B141" s="331"/>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P141" s="337"/>
      <c r="AT141" s="337"/>
    </row>
    <row r="142" s="268" customFormat="true" ht="15" hidden="false" customHeight="true" outlineLevel="0" collapsed="false">
      <c r="A142" s="331"/>
      <c r="B142" s="331"/>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P142" s="337"/>
      <c r="AT142" s="337"/>
    </row>
    <row r="143" s="268" customFormat="true" ht="15" hidden="false" customHeight="true" outlineLevel="0" collapsed="false">
      <c r="A143" s="331"/>
      <c r="B143" s="331"/>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P143" s="337"/>
      <c r="AT143" s="337"/>
    </row>
    <row r="144" s="268" customFormat="true" ht="15" hidden="false" customHeight="true" outlineLevel="0" collapsed="false">
      <c r="A144" s="331"/>
      <c r="B144" s="331"/>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P144" s="337"/>
      <c r="AT144" s="337"/>
    </row>
    <row r="145" s="268" customFormat="true" ht="15" hidden="false" customHeight="true" outlineLevel="0" collapsed="false">
      <c r="A145" s="331"/>
      <c r="B145" s="331"/>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P145" s="337"/>
      <c r="AT145" s="337"/>
    </row>
    <row r="146" s="268" customFormat="true" ht="15" hidden="false" customHeight="true" outlineLevel="0" collapsed="false">
      <c r="A146" s="331"/>
      <c r="B146" s="331"/>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P146" s="337"/>
      <c r="AT146" s="337"/>
    </row>
    <row r="147" s="268" customFormat="true" ht="15" hidden="false" customHeight="true" outlineLevel="0" collapsed="false">
      <c r="A147" s="331"/>
      <c r="B147" s="331"/>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P147" s="337"/>
      <c r="AT147" s="337"/>
    </row>
    <row r="148" s="268" customFormat="true" ht="15" hidden="false" customHeight="true" outlineLevel="0" collapsed="false">
      <c r="A148" s="331"/>
      <c r="B148" s="331"/>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P148" s="337"/>
      <c r="AT148" s="337"/>
    </row>
    <row r="149" s="268" customFormat="true" ht="15" hidden="false" customHeight="true" outlineLevel="0" collapsed="false">
      <c r="A149" s="331"/>
      <c r="B149" s="331"/>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P149" s="337"/>
      <c r="AT149" s="337"/>
    </row>
    <row r="150" s="268" customFormat="true" ht="15" hidden="false" customHeight="true" outlineLevel="0" collapsed="false">
      <c r="A150" s="331"/>
      <c r="B150" s="331"/>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P150" s="337"/>
      <c r="AT150" s="337"/>
    </row>
    <row r="151" s="268" customFormat="true" ht="15" hidden="false" customHeight="true" outlineLevel="0" collapsed="false">
      <c r="A151" s="331"/>
      <c r="B151" s="331"/>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P151" s="337"/>
      <c r="AT151" s="337"/>
    </row>
    <row r="152" s="268" customFormat="true" ht="15" hidden="false" customHeight="true" outlineLevel="0" collapsed="false">
      <c r="A152" s="331"/>
      <c r="B152" s="331"/>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P152" s="337"/>
      <c r="AT152" s="337"/>
    </row>
    <row r="153" s="268" customFormat="true" ht="15" hidden="false" customHeight="true" outlineLevel="0" collapsed="false">
      <c r="A153" s="331"/>
      <c r="B153" s="331"/>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P153" s="337"/>
      <c r="AT153" s="337"/>
    </row>
    <row r="154" s="268" customFormat="true" ht="15" hidden="false" customHeight="true" outlineLevel="0" collapsed="false">
      <c r="A154" s="331"/>
      <c r="B154" s="331"/>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P154" s="337"/>
      <c r="AT154" s="337"/>
    </row>
    <row r="155" s="268" customFormat="true" ht="15" hidden="false" customHeight="true" outlineLevel="0" collapsed="false">
      <c r="A155" s="331"/>
      <c r="B155" s="331"/>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P155" s="337"/>
      <c r="AT155" s="337"/>
    </row>
    <row r="156" s="268" customFormat="true" ht="15" hidden="false" customHeight="true" outlineLevel="0" collapsed="false">
      <c r="A156" s="331"/>
      <c r="B156" s="331"/>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P156" s="337"/>
      <c r="AT156" s="337"/>
    </row>
    <row r="157" s="268" customFormat="true" ht="15" hidden="false" customHeight="true" outlineLevel="0" collapsed="false">
      <c r="A157" s="331"/>
      <c r="B157" s="331"/>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P157" s="337"/>
      <c r="AT157" s="337"/>
    </row>
    <row r="158" s="268" customFormat="true" ht="15" hidden="false" customHeight="true" outlineLevel="0" collapsed="false">
      <c r="A158" s="331"/>
      <c r="B158" s="331"/>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P158" s="337"/>
      <c r="AT158" s="337"/>
    </row>
    <row r="159" s="268" customFormat="true" ht="15" hidden="false" customHeight="true" outlineLevel="0" collapsed="false">
      <c r="A159" s="331"/>
      <c r="B159" s="331"/>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P159" s="337"/>
      <c r="AT159" s="337"/>
    </row>
    <row r="160" s="268" customFormat="true" ht="15" hidden="false" customHeight="true" outlineLevel="0" collapsed="false">
      <c r="A160" s="331"/>
      <c r="B160" s="331"/>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P160" s="337"/>
      <c r="AT160" s="337"/>
    </row>
    <row r="161" s="268" customFormat="true" ht="15" hidden="false" customHeight="true" outlineLevel="0" collapsed="false">
      <c r="A161" s="331"/>
      <c r="B161" s="331"/>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P161" s="337"/>
      <c r="AT161" s="337"/>
    </row>
    <row r="162" s="268" customFormat="true" ht="15" hidden="false" customHeight="true" outlineLevel="0" collapsed="false">
      <c r="A162" s="331"/>
      <c r="B162" s="331"/>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P162" s="337"/>
      <c r="AT162" s="337"/>
    </row>
    <row r="163" s="268" customFormat="true" ht="15" hidden="false" customHeight="true" outlineLevel="0" collapsed="false">
      <c r="A163" s="331"/>
      <c r="B163" s="331"/>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P163" s="337"/>
      <c r="AT163" s="337"/>
    </row>
    <row r="164" s="268" customFormat="true" ht="15" hidden="false" customHeight="true" outlineLevel="0" collapsed="false">
      <c r="A164" s="331"/>
      <c r="B164" s="331"/>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P164" s="337"/>
      <c r="AT164" s="337"/>
    </row>
    <row r="165" s="268" customFormat="true" ht="15" hidden="false" customHeight="true" outlineLevel="0" collapsed="false">
      <c r="A165" s="331"/>
      <c r="B165" s="331"/>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P165" s="337"/>
      <c r="AT165" s="337"/>
    </row>
    <row r="166" s="268" customFormat="true" ht="15" hidden="false" customHeight="true" outlineLevel="0" collapsed="false">
      <c r="A166" s="331"/>
      <c r="B166" s="331"/>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P166" s="337"/>
      <c r="AT166" s="337"/>
    </row>
    <row r="167" s="268" customFormat="true" ht="15" hidden="false" customHeight="true" outlineLevel="0" collapsed="false">
      <c r="A167" s="331"/>
      <c r="B167" s="331"/>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P167" s="337"/>
      <c r="AT167" s="337"/>
    </row>
    <row r="168" s="268" customFormat="true" ht="15" hidden="false" customHeight="true" outlineLevel="0" collapsed="false">
      <c r="A168" s="331"/>
      <c r="B168" s="331"/>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P168" s="337"/>
      <c r="AT168" s="337"/>
    </row>
    <row r="169" s="268" customFormat="true" ht="15" hidden="false" customHeight="true" outlineLevel="0" collapsed="false">
      <c r="A169" s="331"/>
      <c r="B169" s="331"/>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P169" s="337"/>
      <c r="AT169" s="337"/>
    </row>
    <row r="170" s="268" customFormat="true" ht="15" hidden="false" customHeight="true" outlineLevel="0" collapsed="false">
      <c r="A170" s="331"/>
      <c r="B170" s="331"/>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P170" s="337"/>
      <c r="AT170" s="337"/>
    </row>
    <row r="171" s="268" customFormat="true" ht="15" hidden="false" customHeight="true" outlineLevel="0" collapsed="false">
      <c r="A171" s="331"/>
      <c r="B171" s="331"/>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P171" s="337"/>
      <c r="AT171" s="337"/>
    </row>
    <row r="172" s="268" customFormat="true" ht="15" hidden="false" customHeight="true" outlineLevel="0" collapsed="false">
      <c r="A172" s="331"/>
      <c r="B172" s="331"/>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P172" s="337"/>
      <c r="AT172" s="337"/>
    </row>
    <row r="173" s="268" customFormat="true" ht="15" hidden="false" customHeight="true" outlineLevel="0" collapsed="false">
      <c r="A173" s="331"/>
      <c r="B173" s="331"/>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P173" s="337"/>
      <c r="AT173" s="337"/>
    </row>
    <row r="174" s="268" customFormat="true" ht="15" hidden="false" customHeight="true" outlineLevel="0" collapsed="false">
      <c r="A174" s="331"/>
      <c r="B174" s="331"/>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P174" s="337"/>
      <c r="AT174" s="337"/>
    </row>
    <row r="175" s="268" customFormat="true" ht="15" hidden="false" customHeight="true" outlineLevel="0" collapsed="false">
      <c r="A175" s="331"/>
      <c r="B175" s="331"/>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P175" s="337"/>
      <c r="AT175" s="337"/>
    </row>
    <row r="176" s="268" customFormat="true" ht="15" hidden="false" customHeight="true" outlineLevel="0" collapsed="false">
      <c r="A176" s="331"/>
      <c r="B176" s="331"/>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P176" s="337"/>
      <c r="AT176" s="337"/>
    </row>
    <row r="177" s="268" customFormat="true" ht="15" hidden="false" customHeight="true" outlineLevel="0" collapsed="false">
      <c r="A177" s="331"/>
      <c r="B177" s="331"/>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P177" s="337"/>
      <c r="AT177" s="337"/>
    </row>
    <row r="178" s="268" customFormat="true" ht="15" hidden="false" customHeight="true" outlineLevel="0" collapsed="false">
      <c r="A178" s="331"/>
      <c r="B178" s="331"/>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P178" s="337"/>
      <c r="AT178" s="337"/>
    </row>
    <row r="179" s="268" customFormat="true" ht="15" hidden="false" customHeight="true" outlineLevel="0" collapsed="false">
      <c r="A179" s="331"/>
      <c r="B179" s="331"/>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P179" s="337"/>
      <c r="AT179" s="337"/>
    </row>
    <row r="180" s="268" customFormat="true" ht="15" hidden="false" customHeight="true" outlineLevel="0" collapsed="false">
      <c r="A180" s="331"/>
      <c r="B180" s="331"/>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P180" s="337"/>
      <c r="AT180" s="337"/>
    </row>
    <row r="181" s="268" customFormat="true" ht="15" hidden="false" customHeight="true" outlineLevel="0" collapsed="false">
      <c r="A181" s="331"/>
      <c r="B181" s="331"/>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P181" s="337"/>
      <c r="AT181" s="337"/>
    </row>
    <row r="182" s="268" customFormat="true" ht="15" hidden="false" customHeight="true" outlineLevel="0" collapsed="false">
      <c r="A182" s="331"/>
      <c r="B182" s="331"/>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P182" s="337"/>
      <c r="AT182" s="337"/>
    </row>
    <row r="183" s="268" customFormat="true" ht="15" hidden="false" customHeight="true" outlineLevel="0" collapsed="false">
      <c r="A183" s="331"/>
      <c r="B183" s="331"/>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P183" s="337"/>
      <c r="AT183" s="337"/>
    </row>
    <row r="184" s="268" customFormat="true" ht="15" hidden="false" customHeight="true" outlineLevel="0" collapsed="false">
      <c r="A184" s="331"/>
      <c r="B184" s="331"/>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P184" s="337"/>
      <c r="AT184" s="337"/>
    </row>
    <row r="185" s="268" customFormat="true" ht="15" hidden="false" customHeight="true" outlineLevel="0" collapsed="false">
      <c r="A185" s="331"/>
      <c r="B185" s="331"/>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P185" s="337"/>
      <c r="AT185" s="337"/>
    </row>
    <row r="186" s="268" customFormat="true" ht="15" hidden="false" customHeight="true" outlineLevel="0" collapsed="false">
      <c r="A186" s="331"/>
      <c r="B186" s="331"/>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P186" s="337"/>
      <c r="AT186" s="337"/>
    </row>
    <row r="187" s="268" customFormat="true" ht="15" hidden="false" customHeight="true" outlineLevel="0" collapsed="false">
      <c r="A187" s="331"/>
      <c r="B187" s="331"/>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P187" s="337"/>
      <c r="AT187" s="337"/>
    </row>
    <row r="188" s="268" customFormat="true" ht="15" hidden="false" customHeight="true" outlineLevel="0" collapsed="false">
      <c r="A188" s="331"/>
      <c r="B188" s="331"/>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P188" s="337"/>
      <c r="AT188" s="337"/>
    </row>
    <row r="189" s="268" customFormat="true" ht="15" hidden="false" customHeight="true" outlineLevel="0" collapsed="false">
      <c r="A189" s="331"/>
      <c r="B189" s="331"/>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P189" s="337"/>
      <c r="AT189" s="337"/>
    </row>
    <row r="190" s="268" customFormat="true" ht="15" hidden="false" customHeight="true" outlineLevel="0" collapsed="false">
      <c r="A190" s="331"/>
      <c r="B190" s="331"/>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P190" s="337"/>
      <c r="AT190" s="337"/>
    </row>
    <row r="191" s="268" customFormat="true" ht="15" hidden="false" customHeight="true" outlineLevel="0" collapsed="false">
      <c r="A191" s="331"/>
      <c r="B191" s="331"/>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P191" s="337"/>
      <c r="AT191" s="337"/>
    </row>
    <row r="192" s="268" customFormat="true" ht="15" hidden="false" customHeight="true" outlineLevel="0" collapsed="false">
      <c r="A192" s="331"/>
      <c r="B192" s="331"/>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P192" s="337"/>
      <c r="AT192" s="337"/>
    </row>
    <row r="193" s="268" customFormat="true" ht="15" hidden="false" customHeight="true" outlineLevel="0" collapsed="false">
      <c r="A193" s="331"/>
      <c r="B193" s="331"/>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P193" s="337"/>
      <c r="AT193" s="337"/>
    </row>
    <row r="194" s="268" customFormat="true" ht="15" hidden="false" customHeight="true" outlineLevel="0" collapsed="false">
      <c r="A194" s="331"/>
      <c r="B194" s="331"/>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P194" s="337"/>
      <c r="AT194" s="337"/>
    </row>
    <row r="195" s="268" customFormat="true" ht="15" hidden="false" customHeight="true" outlineLevel="0" collapsed="false">
      <c r="A195" s="331"/>
      <c r="B195" s="331"/>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P195" s="337"/>
      <c r="AT195" s="337"/>
    </row>
    <row r="196" s="268" customFormat="true" ht="15" hidden="false" customHeight="true" outlineLevel="0" collapsed="false">
      <c r="A196" s="331"/>
      <c r="B196" s="331"/>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P196" s="337"/>
      <c r="AT196" s="337"/>
    </row>
    <row r="197" s="268" customFormat="true" ht="15" hidden="false" customHeight="true" outlineLevel="0" collapsed="false">
      <c r="A197" s="331"/>
      <c r="B197" s="331"/>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P197" s="337"/>
      <c r="AT197" s="337"/>
    </row>
    <row r="198" s="268" customFormat="true" ht="15" hidden="false" customHeight="true" outlineLevel="0" collapsed="false">
      <c r="A198" s="331"/>
      <c r="B198" s="331"/>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P198" s="337"/>
      <c r="AT198" s="337"/>
    </row>
    <row r="199" s="268" customFormat="true" ht="15" hidden="false" customHeight="true" outlineLevel="0" collapsed="false">
      <c r="A199" s="331"/>
      <c r="B199" s="331"/>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P199" s="337"/>
      <c r="AT199" s="337"/>
    </row>
    <row r="200" s="268" customFormat="true" ht="15" hidden="false" customHeight="true" outlineLevel="0" collapsed="false">
      <c r="A200" s="331"/>
      <c r="B200" s="331"/>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P200" s="337"/>
      <c r="AT200" s="337"/>
    </row>
    <row r="201" s="268" customFormat="true" ht="15" hidden="false" customHeight="true" outlineLevel="0" collapsed="false">
      <c r="A201" s="331"/>
      <c r="B201" s="331"/>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P201" s="337"/>
      <c r="AT201" s="337"/>
    </row>
    <row r="202" s="268" customFormat="true" ht="15" hidden="false" customHeight="true" outlineLevel="0" collapsed="false">
      <c r="A202" s="331"/>
      <c r="B202" s="331"/>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P202" s="337"/>
      <c r="AT202" s="337"/>
    </row>
    <row r="203" s="268" customFormat="true" ht="15" hidden="false" customHeight="true" outlineLevel="0" collapsed="false">
      <c r="A203" s="331"/>
      <c r="B203" s="331"/>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P203" s="337"/>
      <c r="AT203" s="337"/>
    </row>
    <row r="204" s="268" customFormat="true" ht="15" hidden="false" customHeight="true" outlineLevel="0" collapsed="false">
      <c r="A204" s="331"/>
      <c r="B204" s="331"/>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P204" s="337"/>
      <c r="AT204" s="337"/>
    </row>
    <row r="205" s="268" customFormat="true" ht="15" hidden="false" customHeight="true" outlineLevel="0" collapsed="false">
      <c r="A205" s="331"/>
      <c r="B205" s="331"/>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P205" s="337"/>
      <c r="AT205" s="337"/>
    </row>
    <row r="206" s="268" customFormat="true" ht="15" hidden="false" customHeight="true" outlineLevel="0" collapsed="false">
      <c r="A206" s="331"/>
      <c r="B206" s="331"/>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P206" s="337"/>
      <c r="AT206" s="337"/>
    </row>
    <row r="207" s="268" customFormat="true" ht="15" hidden="false" customHeight="true" outlineLevel="0" collapsed="false">
      <c r="A207" s="331"/>
      <c r="B207" s="331"/>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P207" s="337"/>
      <c r="AT207" s="337"/>
    </row>
    <row r="208" s="268" customFormat="true" ht="15" hidden="false" customHeight="true" outlineLevel="0" collapsed="false">
      <c r="A208" s="331"/>
      <c r="B208" s="331"/>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P208" s="337"/>
      <c r="AT208" s="337"/>
    </row>
    <row r="209" s="268" customFormat="true" ht="15" hidden="false" customHeight="true" outlineLevel="0" collapsed="false">
      <c r="A209" s="331"/>
      <c r="B209" s="331"/>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P209" s="337"/>
      <c r="AT209" s="337"/>
    </row>
    <row r="210" s="268" customFormat="true" ht="15" hidden="false" customHeight="true" outlineLevel="0" collapsed="false">
      <c r="A210" s="331"/>
      <c r="B210" s="331"/>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P210" s="337"/>
      <c r="AT210" s="337"/>
    </row>
    <row r="211" s="268" customFormat="true" ht="15" hidden="false" customHeight="true" outlineLevel="0" collapsed="false">
      <c r="A211" s="331"/>
      <c r="B211" s="331"/>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P211" s="337"/>
      <c r="AT211" s="337"/>
    </row>
    <row r="212" s="268" customFormat="true" ht="15" hidden="false" customHeight="true" outlineLevel="0" collapsed="false">
      <c r="A212" s="331"/>
      <c r="B212" s="331"/>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P212" s="337"/>
      <c r="AT212" s="337"/>
    </row>
    <row r="213" s="268" customFormat="true" ht="15" hidden="false" customHeight="true" outlineLevel="0" collapsed="false">
      <c r="A213" s="331"/>
      <c r="B213" s="331"/>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P213" s="337"/>
      <c r="AT213" s="337"/>
    </row>
    <row r="214" s="268" customFormat="true" ht="15" hidden="false" customHeight="true" outlineLevel="0" collapsed="false">
      <c r="A214" s="331"/>
      <c r="B214" s="331"/>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P214" s="337"/>
      <c r="AT214" s="337"/>
    </row>
    <row r="215" s="268" customFormat="true" ht="15" hidden="false" customHeight="true" outlineLevel="0" collapsed="false">
      <c r="A215" s="331"/>
      <c r="B215" s="331"/>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P215" s="337"/>
      <c r="AT215" s="337"/>
    </row>
    <row r="216" s="268" customFormat="true" ht="15" hidden="false" customHeight="true" outlineLevel="0" collapsed="false">
      <c r="A216" s="331"/>
      <c r="B216" s="331"/>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P216" s="337"/>
      <c r="AT216" s="337"/>
    </row>
    <row r="217" s="268" customFormat="true" ht="15" hidden="false" customHeight="true" outlineLevel="0" collapsed="false">
      <c r="A217" s="331"/>
      <c r="B217" s="331"/>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P217" s="337"/>
      <c r="AT217" s="337"/>
    </row>
    <row r="218" s="268" customFormat="true" ht="15" hidden="false" customHeight="true" outlineLevel="0" collapsed="false">
      <c r="A218" s="331"/>
      <c r="B218" s="331"/>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P218" s="337"/>
      <c r="AT218" s="337"/>
    </row>
    <row r="219" s="268" customFormat="true" ht="15" hidden="false" customHeight="true" outlineLevel="0" collapsed="false">
      <c r="A219" s="331"/>
      <c r="B219" s="331"/>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P219" s="337"/>
      <c r="AT219" s="337"/>
    </row>
    <row r="220" s="268" customFormat="true" ht="15" hidden="false" customHeight="true" outlineLevel="0" collapsed="false">
      <c r="A220" s="331"/>
      <c r="B220" s="331"/>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P220" s="337"/>
      <c r="AT220" s="337"/>
    </row>
    <row r="221" s="268" customFormat="true" ht="15" hidden="false" customHeight="true" outlineLevel="0" collapsed="false">
      <c r="A221" s="331"/>
      <c r="B221" s="331"/>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P221" s="337"/>
      <c r="AT221" s="337"/>
    </row>
    <row r="222" s="268" customFormat="true" ht="15" hidden="false" customHeight="true" outlineLevel="0" collapsed="false">
      <c r="A222" s="331"/>
      <c r="B222" s="331"/>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P222" s="337"/>
      <c r="AT222" s="337"/>
    </row>
    <row r="223" s="268" customFormat="true" ht="15" hidden="false" customHeight="true" outlineLevel="0" collapsed="false">
      <c r="A223" s="331"/>
      <c r="B223" s="331"/>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P223" s="337"/>
      <c r="AT223" s="337"/>
    </row>
    <row r="224" s="268" customFormat="true" ht="15" hidden="false" customHeight="true" outlineLevel="0" collapsed="false">
      <c r="A224" s="331"/>
      <c r="B224" s="331"/>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P224" s="337"/>
      <c r="AT224" s="337"/>
    </row>
    <row r="225" s="268" customFormat="true" ht="15" hidden="false" customHeight="true" outlineLevel="0" collapsed="false">
      <c r="A225" s="331"/>
      <c r="B225" s="331"/>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P225" s="337"/>
      <c r="AT225" s="337"/>
    </row>
    <row r="226" s="268" customFormat="true" ht="15" hidden="false" customHeight="true" outlineLevel="0" collapsed="false">
      <c r="A226" s="331"/>
      <c r="B226" s="331"/>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P226" s="337"/>
      <c r="AT226" s="337"/>
    </row>
    <row r="227" s="268" customFormat="true" ht="15" hidden="false" customHeight="true" outlineLevel="0" collapsed="false">
      <c r="A227" s="331"/>
      <c r="B227" s="331"/>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P227" s="337"/>
      <c r="AT227" s="337"/>
    </row>
    <row r="228" s="268" customFormat="true" ht="15" hidden="false" customHeight="true" outlineLevel="0" collapsed="false">
      <c r="A228" s="331"/>
      <c r="B228" s="331"/>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P228" s="337"/>
      <c r="AT228" s="337"/>
    </row>
    <row r="229" s="268" customFormat="true" ht="15" hidden="false" customHeight="true" outlineLevel="0" collapsed="false">
      <c r="A229" s="331"/>
      <c r="B229" s="331"/>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P229" s="337"/>
      <c r="AT229" s="337"/>
    </row>
    <row r="230" s="268" customFormat="true" ht="15" hidden="false" customHeight="true" outlineLevel="0" collapsed="false">
      <c r="A230" s="331"/>
      <c r="B230" s="331"/>
      <c r="C230" s="213"/>
      <c r="D230" s="213"/>
      <c r="E230" s="213"/>
      <c r="F230" s="213"/>
      <c r="G230" s="213"/>
      <c r="H230" s="213"/>
      <c r="I230" s="213"/>
      <c r="J230" s="213"/>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P230" s="337"/>
      <c r="AT230" s="337"/>
    </row>
    <row r="231" s="268" customFormat="true" ht="15" hidden="false" customHeight="true" outlineLevel="0" collapsed="false">
      <c r="A231" s="331"/>
      <c r="B231" s="331"/>
      <c r="C231" s="213"/>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P231" s="337"/>
      <c r="AT231" s="337"/>
    </row>
    <row r="232" s="268" customFormat="true" ht="15" hidden="false" customHeight="true" outlineLevel="0" collapsed="false">
      <c r="A232" s="331"/>
      <c r="B232" s="331"/>
      <c r="C232" s="213"/>
      <c r="D232" s="213"/>
      <c r="E232" s="213"/>
      <c r="F232" s="213"/>
      <c r="G232" s="213"/>
      <c r="H232" s="213"/>
      <c r="I232" s="213"/>
      <c r="J232" s="213"/>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P232" s="337"/>
      <c r="AT232" s="337"/>
    </row>
    <row r="233" s="268" customFormat="true" ht="15" hidden="false" customHeight="true" outlineLevel="0" collapsed="false">
      <c r="A233" s="331"/>
      <c r="B233" s="331"/>
      <c r="C233" s="213"/>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P233" s="337"/>
      <c r="AT233" s="337"/>
    </row>
    <row r="234" s="268" customFormat="true" ht="15" hidden="false" customHeight="true" outlineLevel="0" collapsed="false">
      <c r="A234" s="331"/>
      <c r="B234" s="331"/>
      <c r="C234" s="213"/>
      <c r="D234" s="213"/>
      <c r="E234" s="213"/>
      <c r="F234" s="213"/>
      <c r="G234" s="213"/>
      <c r="H234" s="213"/>
      <c r="I234" s="213"/>
      <c r="J234" s="213"/>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P234" s="337"/>
      <c r="AT234" s="337"/>
    </row>
    <row r="235" s="268" customFormat="true" ht="15" hidden="false" customHeight="true" outlineLevel="0" collapsed="false">
      <c r="A235" s="331"/>
      <c r="B235" s="331"/>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P235" s="337"/>
      <c r="AT235" s="337"/>
    </row>
    <row r="236" s="268" customFormat="true" ht="15" hidden="false" customHeight="true" outlineLevel="0" collapsed="false">
      <c r="A236" s="331"/>
      <c r="B236" s="331"/>
      <c r="C236" s="213"/>
      <c r="D236" s="213"/>
      <c r="E236" s="213"/>
      <c r="F236" s="213"/>
      <c r="G236" s="213"/>
      <c r="H236" s="213"/>
      <c r="I236" s="213"/>
      <c r="J236" s="213"/>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P236" s="337"/>
      <c r="AT236" s="337"/>
    </row>
    <row r="237" s="268" customFormat="true" ht="15" hidden="false" customHeight="true" outlineLevel="0" collapsed="false">
      <c r="A237" s="331"/>
      <c r="B237" s="331"/>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P237" s="337"/>
      <c r="AT237" s="337"/>
    </row>
    <row r="238" s="268" customFormat="true" ht="15" hidden="false" customHeight="true" outlineLevel="0" collapsed="false">
      <c r="A238" s="331"/>
      <c r="B238" s="331"/>
      <c r="C238" s="213"/>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P238" s="337"/>
      <c r="AT238" s="337"/>
    </row>
    <row r="239" s="268" customFormat="true" ht="15" hidden="false" customHeight="true" outlineLevel="0" collapsed="false">
      <c r="A239" s="331"/>
      <c r="B239" s="331"/>
      <c r="C239" s="213"/>
      <c r="D239" s="213"/>
      <c r="E239" s="213"/>
      <c r="F239" s="213"/>
      <c r="G239" s="213"/>
      <c r="H239" s="213"/>
      <c r="I239" s="213"/>
      <c r="J239" s="213"/>
      <c r="K239" s="213"/>
      <c r="L239" s="213"/>
      <c r="M239" s="213"/>
      <c r="N239" s="213"/>
      <c r="O239" s="213"/>
      <c r="P239" s="213"/>
      <c r="Q239" s="213"/>
      <c r="R239" s="213"/>
      <c r="S239" s="213"/>
      <c r="T239" s="213"/>
      <c r="U239" s="213"/>
      <c r="V239" s="213"/>
      <c r="W239" s="213"/>
      <c r="X239" s="213"/>
      <c r="Y239" s="213"/>
      <c r="Z239" s="213"/>
      <c r="AA239" s="213"/>
      <c r="AB239" s="213"/>
      <c r="AC239" s="213"/>
      <c r="AD239" s="213"/>
      <c r="AE239" s="213"/>
      <c r="AF239" s="213"/>
      <c r="AG239" s="213"/>
      <c r="AH239" s="213"/>
      <c r="AI239" s="213"/>
      <c r="AP239" s="337"/>
      <c r="AT239" s="337"/>
    </row>
    <row r="240" s="268" customFormat="true" ht="15" hidden="false" customHeight="true" outlineLevel="0" collapsed="false">
      <c r="A240" s="331"/>
      <c r="B240" s="331"/>
      <c r="C240" s="213"/>
      <c r="D240" s="213"/>
      <c r="E240" s="213"/>
      <c r="F240" s="213"/>
      <c r="G240" s="213"/>
      <c r="H240" s="213"/>
      <c r="I240" s="213"/>
      <c r="J240" s="213"/>
      <c r="K240" s="213"/>
      <c r="L240" s="213"/>
      <c r="M240" s="213"/>
      <c r="N240" s="213"/>
      <c r="O240" s="213"/>
      <c r="P240" s="213"/>
      <c r="Q240" s="213"/>
      <c r="R240" s="213"/>
      <c r="S240" s="213"/>
      <c r="T240" s="213"/>
      <c r="U240" s="213"/>
      <c r="V240" s="213"/>
      <c r="W240" s="213"/>
      <c r="X240" s="213"/>
      <c r="Y240" s="213"/>
      <c r="Z240" s="213"/>
      <c r="AA240" s="213"/>
      <c r="AB240" s="213"/>
      <c r="AC240" s="213"/>
      <c r="AD240" s="213"/>
      <c r="AE240" s="213"/>
      <c r="AF240" s="213"/>
      <c r="AG240" s="213"/>
      <c r="AH240" s="213"/>
      <c r="AI240" s="213"/>
      <c r="AP240" s="337"/>
      <c r="AT240" s="337"/>
    </row>
    <row r="241" s="268" customFormat="true" ht="15" hidden="false" customHeight="true" outlineLevel="0" collapsed="false">
      <c r="A241" s="331"/>
      <c r="B241" s="331"/>
      <c r="C241" s="213"/>
      <c r="D241" s="213"/>
      <c r="E241" s="213"/>
      <c r="F241" s="213"/>
      <c r="G241" s="213"/>
      <c r="H241" s="213"/>
      <c r="I241" s="213"/>
      <c r="J241" s="213"/>
      <c r="K241" s="213"/>
      <c r="L241" s="213"/>
      <c r="M241" s="213"/>
      <c r="N241" s="213"/>
      <c r="O241" s="213"/>
      <c r="P241" s="213"/>
      <c r="Q241" s="213"/>
      <c r="R241" s="213"/>
      <c r="S241" s="213"/>
      <c r="T241" s="213"/>
      <c r="U241" s="213"/>
      <c r="V241" s="213"/>
      <c r="W241" s="213"/>
      <c r="X241" s="213"/>
      <c r="Y241" s="213"/>
      <c r="Z241" s="213"/>
      <c r="AA241" s="213"/>
      <c r="AB241" s="213"/>
      <c r="AC241" s="213"/>
      <c r="AD241" s="213"/>
      <c r="AE241" s="213"/>
      <c r="AF241" s="213"/>
      <c r="AG241" s="213"/>
      <c r="AH241" s="213"/>
      <c r="AI241" s="213"/>
      <c r="AP241" s="337"/>
      <c r="AT241" s="337"/>
    </row>
    <row r="242" s="268" customFormat="true" ht="15" hidden="false" customHeight="true" outlineLevel="0" collapsed="false">
      <c r="A242" s="331"/>
      <c r="B242" s="331"/>
      <c r="C242" s="213"/>
      <c r="D242" s="213"/>
      <c r="E242" s="213"/>
      <c r="F242" s="213"/>
      <c r="G242" s="213"/>
      <c r="H242" s="213"/>
      <c r="I242" s="213"/>
      <c r="J242" s="213"/>
      <c r="K242" s="213"/>
      <c r="L242" s="213"/>
      <c r="M242" s="213"/>
      <c r="N242" s="213"/>
      <c r="O242" s="213"/>
      <c r="P242" s="213"/>
      <c r="Q242" s="213"/>
      <c r="R242" s="213"/>
      <c r="S242" s="213"/>
      <c r="T242" s="213"/>
      <c r="U242" s="213"/>
      <c r="V242" s="213"/>
      <c r="W242" s="213"/>
      <c r="X242" s="213"/>
      <c r="Y242" s="213"/>
      <c r="Z242" s="213"/>
      <c r="AA242" s="213"/>
      <c r="AB242" s="213"/>
      <c r="AC242" s="213"/>
      <c r="AD242" s="213"/>
      <c r="AE242" s="213"/>
      <c r="AF242" s="213"/>
      <c r="AG242" s="213"/>
      <c r="AH242" s="213"/>
      <c r="AI242" s="213"/>
      <c r="AP242" s="337"/>
      <c r="AT242" s="337"/>
    </row>
    <row r="243" s="268" customFormat="true" ht="15" hidden="false" customHeight="true" outlineLevel="0" collapsed="false">
      <c r="A243" s="331"/>
      <c r="B243" s="331"/>
      <c r="C243" s="213"/>
      <c r="D243" s="213"/>
      <c r="E243" s="213"/>
      <c r="F243" s="213"/>
      <c r="G243" s="213"/>
      <c r="H243" s="213"/>
      <c r="I243" s="213"/>
      <c r="J243" s="213"/>
      <c r="K243" s="213"/>
      <c r="L243" s="213"/>
      <c r="M243" s="213"/>
      <c r="N243" s="213"/>
      <c r="O243" s="213"/>
      <c r="P243" s="213"/>
      <c r="Q243" s="213"/>
      <c r="R243" s="213"/>
      <c r="S243" s="213"/>
      <c r="T243" s="213"/>
      <c r="U243" s="213"/>
      <c r="V243" s="213"/>
      <c r="W243" s="213"/>
      <c r="X243" s="213"/>
      <c r="Y243" s="213"/>
      <c r="Z243" s="213"/>
      <c r="AA243" s="213"/>
      <c r="AB243" s="213"/>
      <c r="AC243" s="213"/>
      <c r="AD243" s="213"/>
      <c r="AE243" s="213"/>
      <c r="AF243" s="213"/>
      <c r="AG243" s="213"/>
      <c r="AH243" s="213"/>
      <c r="AI243" s="213"/>
      <c r="AP243" s="337"/>
      <c r="AT243" s="337"/>
    </row>
    <row r="244" s="268" customFormat="true" ht="15" hidden="false" customHeight="true" outlineLevel="0" collapsed="false">
      <c r="A244" s="331"/>
      <c r="B244" s="331"/>
      <c r="C244" s="213"/>
      <c r="D244" s="213"/>
      <c r="E244" s="213"/>
      <c r="F244" s="213"/>
      <c r="G244" s="213"/>
      <c r="H244" s="213"/>
      <c r="I244" s="213"/>
      <c r="J244" s="213"/>
      <c r="K244" s="213"/>
      <c r="L244" s="213"/>
      <c r="M244" s="213"/>
      <c r="N244" s="213"/>
      <c r="O244" s="213"/>
      <c r="P244" s="213"/>
      <c r="Q244" s="213"/>
      <c r="R244" s="213"/>
      <c r="S244" s="213"/>
      <c r="T244" s="213"/>
      <c r="U244" s="213"/>
      <c r="V244" s="213"/>
      <c r="W244" s="213"/>
      <c r="X244" s="213"/>
      <c r="Y244" s="213"/>
      <c r="Z244" s="213"/>
      <c r="AA244" s="213"/>
      <c r="AB244" s="213"/>
      <c r="AC244" s="213"/>
      <c r="AD244" s="213"/>
      <c r="AE244" s="213"/>
      <c r="AF244" s="213"/>
      <c r="AG244" s="213"/>
      <c r="AH244" s="213"/>
      <c r="AI244" s="213"/>
      <c r="AP244" s="337"/>
      <c r="AT244" s="337"/>
    </row>
    <row r="245" s="268" customFormat="true" ht="15" hidden="false" customHeight="true" outlineLevel="0" collapsed="false">
      <c r="A245" s="331"/>
      <c r="B245" s="331"/>
      <c r="C245" s="213"/>
      <c r="D245" s="213"/>
      <c r="E245" s="213"/>
      <c r="F245" s="213"/>
      <c r="G245" s="213"/>
      <c r="H245" s="213"/>
      <c r="I245" s="213"/>
      <c r="J245" s="213"/>
      <c r="K245" s="213"/>
      <c r="L245" s="213"/>
      <c r="M245" s="213"/>
      <c r="N245" s="213"/>
      <c r="O245" s="213"/>
      <c r="P245" s="213"/>
      <c r="Q245" s="213"/>
      <c r="R245" s="213"/>
      <c r="S245" s="213"/>
      <c r="T245" s="213"/>
      <c r="U245" s="213"/>
      <c r="V245" s="213"/>
      <c r="W245" s="213"/>
      <c r="X245" s="213"/>
      <c r="Y245" s="213"/>
      <c r="Z245" s="213"/>
      <c r="AA245" s="213"/>
      <c r="AB245" s="213"/>
      <c r="AC245" s="213"/>
      <c r="AD245" s="213"/>
      <c r="AE245" s="213"/>
      <c r="AF245" s="213"/>
      <c r="AG245" s="213"/>
      <c r="AH245" s="213"/>
      <c r="AI245" s="213"/>
      <c r="AP245" s="337"/>
      <c r="AT245" s="337"/>
    </row>
    <row r="246" s="268" customFormat="true" ht="15" hidden="false" customHeight="true" outlineLevel="0" collapsed="false">
      <c r="A246" s="331"/>
      <c r="B246" s="331"/>
      <c r="C246" s="213"/>
      <c r="D246" s="213"/>
      <c r="E246" s="213"/>
      <c r="F246" s="213"/>
      <c r="G246" s="213"/>
      <c r="H246" s="213"/>
      <c r="I246" s="213"/>
      <c r="J246" s="213"/>
      <c r="K246" s="213"/>
      <c r="L246" s="213"/>
      <c r="M246" s="213"/>
      <c r="N246" s="213"/>
      <c r="O246" s="213"/>
      <c r="P246" s="213"/>
      <c r="Q246" s="213"/>
      <c r="R246" s="213"/>
      <c r="S246" s="213"/>
      <c r="T246" s="213"/>
      <c r="U246" s="213"/>
      <c r="V246" s="213"/>
      <c r="W246" s="213"/>
      <c r="X246" s="213"/>
      <c r="Y246" s="213"/>
      <c r="Z246" s="213"/>
      <c r="AA246" s="213"/>
      <c r="AB246" s="213"/>
      <c r="AC246" s="213"/>
      <c r="AD246" s="213"/>
      <c r="AE246" s="213"/>
      <c r="AF246" s="213"/>
      <c r="AG246" s="213"/>
      <c r="AH246" s="213"/>
      <c r="AI246" s="213"/>
      <c r="AP246" s="337"/>
      <c r="AT246" s="337"/>
    </row>
    <row r="247" s="268" customFormat="true" ht="15" hidden="false" customHeight="true" outlineLevel="0" collapsed="false">
      <c r="A247" s="331"/>
      <c r="B247" s="331"/>
      <c r="C247" s="213"/>
      <c r="D247" s="213"/>
      <c r="E247" s="213"/>
      <c r="F247" s="213"/>
      <c r="G247" s="213"/>
      <c r="H247" s="213"/>
      <c r="I247" s="213"/>
      <c r="J247" s="213"/>
      <c r="K247" s="213"/>
      <c r="L247" s="213"/>
      <c r="M247" s="213"/>
      <c r="N247" s="213"/>
      <c r="O247" s="213"/>
      <c r="P247" s="213"/>
      <c r="Q247" s="213"/>
      <c r="R247" s="213"/>
      <c r="S247" s="213"/>
      <c r="T247" s="213"/>
      <c r="U247" s="213"/>
      <c r="V247" s="213"/>
      <c r="W247" s="213"/>
      <c r="X247" s="213"/>
      <c r="Y247" s="213"/>
      <c r="Z247" s="213"/>
      <c r="AA247" s="213"/>
      <c r="AB247" s="213"/>
      <c r="AC247" s="213"/>
      <c r="AD247" s="213"/>
      <c r="AE247" s="213"/>
      <c r="AF247" s="213"/>
      <c r="AG247" s="213"/>
      <c r="AH247" s="213"/>
      <c r="AI247" s="213"/>
      <c r="AP247" s="337"/>
      <c r="AT247" s="337"/>
    </row>
    <row r="248" s="268" customFormat="true" ht="15" hidden="false" customHeight="true" outlineLevel="0" collapsed="false">
      <c r="A248" s="331"/>
      <c r="B248" s="331"/>
      <c r="C248" s="213"/>
      <c r="D248" s="213"/>
      <c r="E248" s="213"/>
      <c r="F248" s="213"/>
      <c r="G248" s="213"/>
      <c r="H248" s="213"/>
      <c r="I248" s="213"/>
      <c r="J248" s="213"/>
      <c r="K248" s="213"/>
      <c r="L248" s="213"/>
      <c r="M248" s="213"/>
      <c r="N248" s="213"/>
      <c r="O248" s="213"/>
      <c r="P248" s="213"/>
      <c r="Q248" s="213"/>
      <c r="R248" s="213"/>
      <c r="S248" s="213"/>
      <c r="T248" s="213"/>
      <c r="U248" s="213"/>
      <c r="V248" s="213"/>
      <c r="W248" s="213"/>
      <c r="X248" s="213"/>
      <c r="Y248" s="213"/>
      <c r="Z248" s="213"/>
      <c r="AA248" s="213"/>
      <c r="AB248" s="213"/>
      <c r="AC248" s="213"/>
      <c r="AD248" s="213"/>
      <c r="AE248" s="213"/>
      <c r="AF248" s="213"/>
      <c r="AG248" s="213"/>
      <c r="AH248" s="213"/>
      <c r="AI248" s="213"/>
      <c r="AP248" s="337"/>
      <c r="AT248" s="337"/>
    </row>
    <row r="249" s="268" customFormat="true" ht="15" hidden="false" customHeight="true" outlineLevel="0" collapsed="false">
      <c r="A249" s="331"/>
      <c r="B249" s="331"/>
      <c r="C249" s="213"/>
      <c r="D249" s="213"/>
      <c r="E249" s="213"/>
      <c r="F249" s="213"/>
      <c r="G249" s="213"/>
      <c r="H249" s="213"/>
      <c r="I249" s="213"/>
      <c r="J249" s="213"/>
      <c r="K249" s="213"/>
      <c r="L249" s="213"/>
      <c r="M249" s="213"/>
      <c r="N249" s="213"/>
      <c r="O249" s="213"/>
      <c r="P249" s="213"/>
      <c r="Q249" s="213"/>
      <c r="R249" s="213"/>
      <c r="S249" s="213"/>
      <c r="T249" s="213"/>
      <c r="U249" s="213"/>
      <c r="V249" s="213"/>
      <c r="W249" s="213"/>
      <c r="X249" s="213"/>
      <c r="Y249" s="213"/>
      <c r="Z249" s="213"/>
      <c r="AA249" s="213"/>
      <c r="AB249" s="213"/>
      <c r="AC249" s="213"/>
      <c r="AD249" s="213"/>
      <c r="AE249" s="213"/>
      <c r="AF249" s="213"/>
      <c r="AG249" s="213"/>
      <c r="AH249" s="213"/>
      <c r="AI249" s="213"/>
      <c r="AP249" s="337"/>
      <c r="AT249" s="337"/>
    </row>
    <row r="250" s="268" customFormat="true" ht="15" hidden="false" customHeight="true" outlineLevel="0" collapsed="false">
      <c r="A250" s="331"/>
      <c r="B250" s="331"/>
      <c r="C250" s="213"/>
      <c r="D250" s="213"/>
      <c r="E250" s="213"/>
      <c r="F250" s="213"/>
      <c r="G250" s="213"/>
      <c r="H250" s="213"/>
      <c r="I250" s="213"/>
      <c r="J250" s="213"/>
      <c r="K250" s="213"/>
      <c r="L250" s="213"/>
      <c r="M250" s="213"/>
      <c r="N250" s="213"/>
      <c r="O250" s="213"/>
      <c r="P250" s="213"/>
      <c r="Q250" s="213"/>
      <c r="R250" s="213"/>
      <c r="S250" s="213"/>
      <c r="T250" s="213"/>
      <c r="U250" s="213"/>
      <c r="V250" s="213"/>
      <c r="W250" s="213"/>
      <c r="X250" s="213"/>
      <c r="Y250" s="213"/>
      <c r="Z250" s="213"/>
      <c r="AA250" s="213"/>
      <c r="AB250" s="213"/>
      <c r="AC250" s="213"/>
      <c r="AD250" s="213"/>
      <c r="AE250" s="213"/>
      <c r="AF250" s="213"/>
      <c r="AG250" s="213"/>
      <c r="AH250" s="213"/>
      <c r="AI250" s="213"/>
      <c r="AP250" s="337"/>
      <c r="AT250" s="337"/>
    </row>
    <row r="251" s="268" customFormat="true" ht="15" hidden="false" customHeight="true" outlineLevel="0" collapsed="false">
      <c r="A251" s="331"/>
      <c r="B251" s="331"/>
      <c r="C251" s="213"/>
      <c r="D251" s="213"/>
      <c r="E251" s="213"/>
      <c r="F251" s="213"/>
      <c r="G251" s="213"/>
      <c r="H251" s="213"/>
      <c r="I251" s="213"/>
      <c r="J251" s="213"/>
      <c r="K251" s="213"/>
      <c r="L251" s="213"/>
      <c r="M251" s="213"/>
      <c r="N251" s="213"/>
      <c r="O251" s="213"/>
      <c r="P251" s="213"/>
      <c r="Q251" s="213"/>
      <c r="R251" s="213"/>
      <c r="S251" s="213"/>
      <c r="T251" s="213"/>
      <c r="U251" s="213"/>
      <c r="V251" s="213"/>
      <c r="W251" s="213"/>
      <c r="X251" s="213"/>
      <c r="Y251" s="213"/>
      <c r="Z251" s="213"/>
      <c r="AA251" s="213"/>
      <c r="AB251" s="213"/>
      <c r="AC251" s="213"/>
      <c r="AD251" s="213"/>
      <c r="AE251" s="213"/>
      <c r="AF251" s="213"/>
      <c r="AG251" s="213"/>
      <c r="AH251" s="213"/>
      <c r="AI251" s="213"/>
      <c r="AP251" s="337"/>
      <c r="AT251" s="337"/>
    </row>
    <row r="252" s="268" customFormat="true" ht="15" hidden="false" customHeight="true" outlineLevel="0" collapsed="false">
      <c r="A252" s="331"/>
      <c r="B252" s="331"/>
      <c r="C252" s="213"/>
      <c r="D252" s="213"/>
      <c r="E252" s="213"/>
      <c r="F252" s="213"/>
      <c r="G252" s="213"/>
      <c r="H252" s="213"/>
      <c r="I252" s="213"/>
      <c r="J252" s="213"/>
      <c r="K252" s="213"/>
      <c r="L252" s="213"/>
      <c r="M252" s="213"/>
      <c r="N252" s="213"/>
      <c r="O252" s="213"/>
      <c r="P252" s="213"/>
      <c r="Q252" s="213"/>
      <c r="R252" s="213"/>
      <c r="S252" s="213"/>
      <c r="T252" s="213"/>
      <c r="U252" s="213"/>
      <c r="V252" s="213"/>
      <c r="W252" s="213"/>
      <c r="X252" s="213"/>
      <c r="Y252" s="213"/>
      <c r="Z252" s="213"/>
      <c r="AA252" s="213"/>
      <c r="AB252" s="213"/>
      <c r="AC252" s="213"/>
      <c r="AD252" s="213"/>
      <c r="AE252" s="213"/>
      <c r="AF252" s="213"/>
      <c r="AG252" s="213"/>
      <c r="AH252" s="213"/>
      <c r="AI252" s="213"/>
      <c r="AP252" s="337"/>
      <c r="AT252" s="337"/>
    </row>
    <row r="253" s="268" customFormat="true" ht="15" hidden="false" customHeight="true" outlineLevel="0" collapsed="false">
      <c r="A253" s="331"/>
      <c r="B253" s="331"/>
      <c r="C253" s="213"/>
      <c r="D253" s="213"/>
      <c r="E253" s="213"/>
      <c r="F253" s="213"/>
      <c r="G253" s="213"/>
      <c r="H253" s="213"/>
      <c r="I253" s="213"/>
      <c r="J253" s="213"/>
      <c r="K253" s="213"/>
      <c r="L253" s="213"/>
      <c r="M253" s="213"/>
      <c r="N253" s="213"/>
      <c r="O253" s="213"/>
      <c r="P253" s="213"/>
      <c r="Q253" s="213"/>
      <c r="R253" s="213"/>
      <c r="S253" s="213"/>
      <c r="T253" s="213"/>
      <c r="U253" s="213"/>
      <c r="V253" s="213"/>
      <c r="W253" s="213"/>
      <c r="X253" s="213"/>
      <c r="Y253" s="213"/>
      <c r="Z253" s="213"/>
      <c r="AA253" s="213"/>
      <c r="AB253" s="213"/>
      <c r="AC253" s="213"/>
      <c r="AD253" s="213"/>
      <c r="AE253" s="213"/>
      <c r="AF253" s="213"/>
      <c r="AG253" s="213"/>
      <c r="AH253" s="213"/>
      <c r="AI253" s="213"/>
      <c r="AP253" s="337"/>
      <c r="AT253" s="337"/>
    </row>
    <row r="254" s="268" customFormat="true" ht="15" hidden="false" customHeight="true" outlineLevel="0" collapsed="false">
      <c r="A254" s="331"/>
      <c r="B254" s="331"/>
      <c r="C254" s="213"/>
      <c r="D254" s="213"/>
      <c r="E254" s="213"/>
      <c r="F254" s="213"/>
      <c r="G254" s="213"/>
      <c r="H254" s="213"/>
      <c r="I254" s="213"/>
      <c r="J254" s="213"/>
      <c r="K254" s="213"/>
      <c r="L254" s="213"/>
      <c r="M254" s="213"/>
      <c r="N254" s="213"/>
      <c r="O254" s="213"/>
      <c r="P254" s="213"/>
      <c r="Q254" s="213"/>
      <c r="R254" s="213"/>
      <c r="S254" s="213"/>
      <c r="T254" s="213"/>
      <c r="U254" s="213"/>
      <c r="V254" s="213"/>
      <c r="W254" s="213"/>
      <c r="X254" s="213"/>
      <c r="Y254" s="213"/>
      <c r="Z254" s="213"/>
      <c r="AA254" s="213"/>
      <c r="AB254" s="213"/>
      <c r="AC254" s="213"/>
      <c r="AD254" s="213"/>
      <c r="AE254" s="213"/>
      <c r="AF254" s="213"/>
      <c r="AG254" s="213"/>
      <c r="AH254" s="213"/>
      <c r="AI254" s="213"/>
      <c r="AP254" s="337"/>
      <c r="AT254" s="337"/>
    </row>
    <row r="255" s="268" customFormat="true" ht="15" hidden="false" customHeight="true" outlineLevel="0" collapsed="false">
      <c r="A255" s="331"/>
      <c r="B255" s="331"/>
      <c r="C255" s="213"/>
      <c r="D255" s="213"/>
      <c r="E255" s="213"/>
      <c r="F255" s="213"/>
      <c r="G255" s="213"/>
      <c r="H255" s="213"/>
      <c r="I255" s="213"/>
      <c r="J255" s="213"/>
      <c r="K255" s="213"/>
      <c r="L255" s="213"/>
      <c r="M255" s="213"/>
      <c r="N255" s="213"/>
      <c r="O255" s="213"/>
      <c r="P255" s="213"/>
      <c r="Q255" s="213"/>
      <c r="R255" s="213"/>
      <c r="S255" s="213"/>
      <c r="T255" s="213"/>
      <c r="U255" s="213"/>
      <c r="V255" s="213"/>
      <c r="W255" s="213"/>
      <c r="X255" s="213"/>
      <c r="Y255" s="213"/>
      <c r="Z255" s="213"/>
      <c r="AA255" s="213"/>
      <c r="AB255" s="213"/>
      <c r="AC255" s="213"/>
      <c r="AD255" s="213"/>
      <c r="AE255" s="213"/>
      <c r="AF255" s="213"/>
      <c r="AG255" s="213"/>
      <c r="AH255" s="213"/>
      <c r="AI255" s="213"/>
      <c r="AP255" s="337"/>
      <c r="AT255" s="337"/>
    </row>
    <row r="256" s="268" customFormat="true" ht="15" hidden="false" customHeight="true" outlineLevel="0" collapsed="false">
      <c r="A256" s="331"/>
      <c r="B256" s="331"/>
      <c r="C256" s="213"/>
      <c r="D256" s="213"/>
      <c r="E256" s="213"/>
      <c r="F256" s="213"/>
      <c r="G256" s="213"/>
      <c r="H256" s="213"/>
      <c r="I256" s="213"/>
      <c r="J256" s="213"/>
      <c r="K256" s="213"/>
      <c r="L256" s="213"/>
      <c r="M256" s="213"/>
      <c r="N256" s="213"/>
      <c r="O256" s="213"/>
      <c r="P256" s="213"/>
      <c r="Q256" s="213"/>
      <c r="R256" s="213"/>
      <c r="S256" s="213"/>
      <c r="T256" s="213"/>
      <c r="U256" s="213"/>
      <c r="V256" s="213"/>
      <c r="W256" s="213"/>
      <c r="X256" s="213"/>
      <c r="Y256" s="213"/>
      <c r="Z256" s="213"/>
      <c r="AA256" s="213"/>
      <c r="AB256" s="213"/>
      <c r="AC256" s="213"/>
      <c r="AD256" s="213"/>
      <c r="AE256" s="213"/>
      <c r="AF256" s="213"/>
      <c r="AG256" s="213"/>
      <c r="AH256" s="213"/>
      <c r="AI256" s="213"/>
      <c r="AP256" s="337"/>
      <c r="AT256" s="337"/>
    </row>
    <row r="257" s="268" customFormat="true" ht="15" hidden="false" customHeight="true" outlineLevel="0" collapsed="false">
      <c r="A257" s="331"/>
      <c r="B257" s="331"/>
      <c r="C257" s="213"/>
      <c r="D257" s="213"/>
      <c r="E257" s="213"/>
      <c r="F257" s="213"/>
      <c r="G257" s="213"/>
      <c r="H257" s="213"/>
      <c r="I257" s="213"/>
      <c r="J257" s="213"/>
      <c r="K257" s="213"/>
      <c r="L257" s="213"/>
      <c r="M257" s="213"/>
      <c r="N257" s="213"/>
      <c r="O257" s="213"/>
      <c r="P257" s="213"/>
      <c r="Q257" s="213"/>
      <c r="R257" s="213"/>
      <c r="S257" s="213"/>
      <c r="T257" s="213"/>
      <c r="U257" s="213"/>
      <c r="V257" s="213"/>
      <c r="W257" s="213"/>
      <c r="X257" s="213"/>
      <c r="Y257" s="213"/>
      <c r="Z257" s="213"/>
      <c r="AA257" s="213"/>
      <c r="AB257" s="213"/>
      <c r="AC257" s="213"/>
      <c r="AD257" s="213"/>
      <c r="AE257" s="213"/>
      <c r="AF257" s="213"/>
      <c r="AG257" s="213"/>
      <c r="AH257" s="213"/>
      <c r="AI257" s="213"/>
      <c r="AP257" s="337"/>
      <c r="AT257" s="337"/>
    </row>
    <row r="258" s="268" customFormat="true" ht="15" hidden="false" customHeight="true" outlineLevel="0" collapsed="false">
      <c r="A258" s="331"/>
      <c r="B258" s="331"/>
      <c r="C258" s="213"/>
      <c r="D258" s="213"/>
      <c r="E258" s="213"/>
      <c r="F258" s="213"/>
      <c r="G258" s="213"/>
      <c r="H258" s="213"/>
      <c r="I258" s="213"/>
      <c r="J258" s="213"/>
      <c r="K258" s="213"/>
      <c r="L258" s="213"/>
      <c r="M258" s="213"/>
      <c r="N258" s="213"/>
      <c r="O258" s="213"/>
      <c r="P258" s="213"/>
      <c r="Q258" s="213"/>
      <c r="R258" s="213"/>
      <c r="S258" s="213"/>
      <c r="T258" s="213"/>
      <c r="U258" s="213"/>
      <c r="V258" s="213"/>
      <c r="W258" s="213"/>
      <c r="X258" s="213"/>
      <c r="Y258" s="213"/>
      <c r="Z258" s="213"/>
      <c r="AA258" s="213"/>
      <c r="AB258" s="213"/>
      <c r="AC258" s="213"/>
      <c r="AD258" s="213"/>
      <c r="AE258" s="213"/>
      <c r="AF258" s="213"/>
      <c r="AG258" s="213"/>
      <c r="AH258" s="213"/>
      <c r="AI258" s="213"/>
      <c r="AP258" s="337"/>
      <c r="AT258" s="337"/>
    </row>
    <row r="259" s="268" customFormat="true" ht="15" hidden="false" customHeight="true" outlineLevel="0" collapsed="false">
      <c r="A259" s="331"/>
      <c r="B259" s="331"/>
      <c r="C259" s="213"/>
      <c r="D259" s="213"/>
      <c r="E259" s="213"/>
      <c r="F259" s="213"/>
      <c r="G259" s="213"/>
      <c r="H259" s="213"/>
      <c r="I259" s="213"/>
      <c r="J259" s="213"/>
      <c r="K259" s="213"/>
      <c r="L259" s="213"/>
      <c r="M259" s="213"/>
      <c r="N259" s="213"/>
      <c r="O259" s="213"/>
      <c r="P259" s="213"/>
      <c r="Q259" s="213"/>
      <c r="R259" s="213"/>
      <c r="S259" s="213"/>
      <c r="T259" s="213"/>
      <c r="U259" s="213"/>
      <c r="V259" s="213"/>
      <c r="W259" s="213"/>
      <c r="X259" s="213"/>
      <c r="Y259" s="213"/>
      <c r="Z259" s="213"/>
      <c r="AA259" s="213"/>
      <c r="AB259" s="213"/>
      <c r="AC259" s="213"/>
      <c r="AD259" s="213"/>
      <c r="AE259" s="213"/>
      <c r="AF259" s="213"/>
      <c r="AG259" s="213"/>
      <c r="AH259" s="213"/>
      <c r="AI259" s="213"/>
      <c r="AP259" s="337"/>
      <c r="AT259" s="337"/>
    </row>
    <row r="260" s="268" customFormat="true" ht="15" hidden="false" customHeight="true" outlineLevel="0" collapsed="false">
      <c r="A260" s="331"/>
      <c r="B260" s="331"/>
      <c r="C260" s="213"/>
      <c r="D260" s="213"/>
      <c r="E260" s="213"/>
      <c r="F260" s="213"/>
      <c r="G260" s="213"/>
      <c r="H260" s="213"/>
      <c r="I260" s="213"/>
      <c r="J260" s="213"/>
      <c r="K260" s="213"/>
      <c r="L260" s="213"/>
      <c r="M260" s="213"/>
      <c r="N260" s="213"/>
      <c r="O260" s="213"/>
      <c r="P260" s="213"/>
      <c r="Q260" s="213"/>
      <c r="R260" s="213"/>
      <c r="S260" s="213"/>
      <c r="T260" s="213"/>
      <c r="U260" s="213"/>
      <c r="V260" s="213"/>
      <c r="W260" s="213"/>
      <c r="X260" s="213"/>
      <c r="Y260" s="213"/>
      <c r="Z260" s="213"/>
      <c r="AA260" s="213"/>
      <c r="AB260" s="213"/>
      <c r="AC260" s="213"/>
      <c r="AD260" s="213"/>
      <c r="AE260" s="213"/>
      <c r="AF260" s="213"/>
      <c r="AG260" s="213"/>
      <c r="AH260" s="213"/>
      <c r="AI260" s="213"/>
      <c r="AP260" s="337"/>
      <c r="AT260" s="337"/>
    </row>
    <row r="261" s="268" customFormat="true" ht="15" hidden="false" customHeight="true" outlineLevel="0" collapsed="false">
      <c r="A261" s="331"/>
      <c r="B261" s="331"/>
      <c r="C261" s="213"/>
      <c r="D261" s="213"/>
      <c r="E261" s="213"/>
      <c r="F261" s="213"/>
      <c r="G261" s="213"/>
      <c r="H261" s="213"/>
      <c r="I261" s="213"/>
      <c r="J261" s="213"/>
      <c r="K261" s="213"/>
      <c r="L261" s="213"/>
      <c r="M261" s="213"/>
      <c r="N261" s="213"/>
      <c r="O261" s="213"/>
      <c r="P261" s="213"/>
      <c r="Q261" s="213"/>
      <c r="R261" s="213"/>
      <c r="S261" s="213"/>
      <c r="T261" s="213"/>
      <c r="U261" s="213"/>
      <c r="V261" s="213"/>
      <c r="W261" s="213"/>
      <c r="X261" s="213"/>
      <c r="Y261" s="213"/>
      <c r="Z261" s="213"/>
      <c r="AA261" s="213"/>
      <c r="AB261" s="213"/>
      <c r="AC261" s="213"/>
      <c r="AD261" s="213"/>
      <c r="AE261" s="213"/>
      <c r="AF261" s="213"/>
      <c r="AG261" s="213"/>
      <c r="AH261" s="213"/>
      <c r="AI261" s="213"/>
      <c r="AP261" s="337"/>
      <c r="AT261" s="337"/>
    </row>
    <row r="262" s="268" customFormat="true" ht="15" hidden="false" customHeight="true" outlineLevel="0" collapsed="false">
      <c r="A262" s="331"/>
      <c r="B262" s="331"/>
      <c r="C262" s="213"/>
      <c r="D262" s="213"/>
      <c r="E262" s="213"/>
      <c r="F262" s="213"/>
      <c r="G262" s="213"/>
      <c r="H262" s="213"/>
      <c r="I262" s="213"/>
      <c r="J262" s="213"/>
      <c r="K262" s="213"/>
      <c r="L262" s="213"/>
      <c r="M262" s="213"/>
      <c r="N262" s="213"/>
      <c r="O262" s="213"/>
      <c r="P262" s="213"/>
      <c r="Q262" s="213"/>
      <c r="R262" s="213"/>
      <c r="S262" s="213"/>
      <c r="T262" s="213"/>
      <c r="U262" s="213"/>
      <c r="V262" s="213"/>
      <c r="W262" s="213"/>
      <c r="X262" s="213"/>
      <c r="Y262" s="213"/>
      <c r="Z262" s="213"/>
      <c r="AA262" s="213"/>
      <c r="AB262" s="213"/>
      <c r="AC262" s="213"/>
      <c r="AD262" s="213"/>
      <c r="AE262" s="213"/>
      <c r="AF262" s="213"/>
      <c r="AG262" s="213"/>
      <c r="AH262" s="213"/>
      <c r="AI262" s="213"/>
      <c r="AP262" s="337"/>
      <c r="AT262" s="337"/>
    </row>
    <row r="263" s="268" customFormat="true" ht="15" hidden="false" customHeight="true" outlineLevel="0" collapsed="false">
      <c r="A263" s="331"/>
      <c r="B263" s="331"/>
      <c r="C263" s="213"/>
      <c r="D263" s="213"/>
      <c r="E263" s="213"/>
      <c r="F263" s="213"/>
      <c r="G263" s="213"/>
      <c r="H263" s="213"/>
      <c r="I263" s="213"/>
      <c r="J263" s="213"/>
      <c r="K263" s="213"/>
      <c r="L263" s="213"/>
      <c r="M263" s="213"/>
      <c r="N263" s="213"/>
      <c r="O263" s="213"/>
      <c r="P263" s="213"/>
      <c r="Q263" s="213"/>
      <c r="R263" s="213"/>
      <c r="S263" s="213"/>
      <c r="T263" s="213"/>
      <c r="U263" s="213"/>
      <c r="V263" s="213"/>
      <c r="W263" s="213"/>
      <c r="X263" s="213"/>
      <c r="Y263" s="213"/>
      <c r="Z263" s="213"/>
      <c r="AA263" s="213"/>
      <c r="AB263" s="213"/>
      <c r="AC263" s="213"/>
      <c r="AD263" s="213"/>
      <c r="AE263" s="213"/>
      <c r="AF263" s="213"/>
      <c r="AG263" s="213"/>
      <c r="AH263" s="213"/>
      <c r="AI263" s="213"/>
      <c r="AP263" s="337"/>
      <c r="AT263" s="337"/>
    </row>
    <row r="264" s="268" customFormat="true" ht="15" hidden="false" customHeight="true" outlineLevel="0" collapsed="false">
      <c r="A264" s="331"/>
      <c r="B264" s="331"/>
      <c r="C264" s="213"/>
      <c r="D264" s="213"/>
      <c r="E264" s="213"/>
      <c r="F264" s="213"/>
      <c r="G264" s="213"/>
      <c r="H264" s="213"/>
      <c r="I264" s="213"/>
      <c r="J264" s="213"/>
      <c r="K264" s="213"/>
      <c r="L264" s="213"/>
      <c r="M264" s="213"/>
      <c r="N264" s="213"/>
      <c r="O264" s="213"/>
      <c r="P264" s="213"/>
      <c r="Q264" s="213"/>
      <c r="R264" s="213"/>
      <c r="S264" s="213"/>
      <c r="T264" s="213"/>
      <c r="U264" s="213"/>
      <c r="V264" s="213"/>
      <c r="W264" s="213"/>
      <c r="X264" s="213"/>
      <c r="Y264" s="213"/>
      <c r="Z264" s="213"/>
      <c r="AA264" s="213"/>
      <c r="AB264" s="213"/>
      <c r="AC264" s="213"/>
      <c r="AD264" s="213"/>
      <c r="AE264" s="213"/>
      <c r="AF264" s="213"/>
      <c r="AG264" s="213"/>
      <c r="AH264" s="213"/>
      <c r="AI264" s="213"/>
      <c r="AP264" s="337"/>
      <c r="AT264" s="337"/>
    </row>
    <row r="265" s="268" customFormat="true" ht="15" hidden="false" customHeight="true" outlineLevel="0" collapsed="false">
      <c r="A265" s="331"/>
      <c r="B265" s="331"/>
      <c r="C265" s="213"/>
      <c r="D265" s="213"/>
      <c r="E265" s="213"/>
      <c r="F265" s="213"/>
      <c r="G265" s="213"/>
      <c r="H265" s="213"/>
      <c r="I265" s="213"/>
      <c r="J265" s="213"/>
      <c r="K265" s="213"/>
      <c r="L265" s="213"/>
      <c r="M265" s="213"/>
      <c r="N265" s="213"/>
      <c r="O265" s="213"/>
      <c r="P265" s="213"/>
      <c r="Q265" s="213"/>
      <c r="R265" s="213"/>
      <c r="S265" s="213"/>
      <c r="T265" s="213"/>
      <c r="U265" s="213"/>
      <c r="V265" s="213"/>
      <c r="W265" s="213"/>
      <c r="X265" s="213"/>
      <c r="Y265" s="213"/>
      <c r="Z265" s="213"/>
      <c r="AA265" s="213"/>
      <c r="AB265" s="213"/>
      <c r="AC265" s="213"/>
      <c r="AD265" s="213"/>
      <c r="AE265" s="213"/>
      <c r="AF265" s="213"/>
      <c r="AG265" s="213"/>
      <c r="AH265" s="213"/>
      <c r="AI265" s="213"/>
      <c r="AP265" s="337"/>
      <c r="AT265" s="337"/>
    </row>
    <row r="266" s="268" customFormat="true" ht="15" hidden="false" customHeight="true" outlineLevel="0" collapsed="false">
      <c r="A266" s="331"/>
      <c r="B266" s="331"/>
      <c r="C266" s="213"/>
      <c r="D266" s="213"/>
      <c r="E266" s="213"/>
      <c r="F266" s="213"/>
      <c r="G266" s="213"/>
      <c r="H266" s="213"/>
      <c r="I266" s="213"/>
      <c r="J266" s="213"/>
      <c r="K266" s="213"/>
      <c r="L266" s="213"/>
      <c r="M266" s="213"/>
      <c r="N266" s="213"/>
      <c r="O266" s="213"/>
      <c r="P266" s="213"/>
      <c r="Q266" s="213"/>
      <c r="R266" s="213"/>
      <c r="S266" s="213"/>
      <c r="T266" s="213"/>
      <c r="U266" s="213"/>
      <c r="V266" s="213"/>
      <c r="W266" s="213"/>
      <c r="X266" s="213"/>
      <c r="Y266" s="213"/>
      <c r="Z266" s="213"/>
      <c r="AA266" s="213"/>
      <c r="AB266" s="213"/>
      <c r="AC266" s="213"/>
      <c r="AD266" s="213"/>
      <c r="AE266" s="213"/>
      <c r="AF266" s="213"/>
      <c r="AG266" s="213"/>
      <c r="AH266" s="213"/>
      <c r="AI266" s="213"/>
      <c r="AP266" s="337"/>
      <c r="AT266" s="337"/>
    </row>
    <row r="267" s="268" customFormat="true" ht="15" hidden="false" customHeight="true" outlineLevel="0" collapsed="false">
      <c r="A267" s="331"/>
      <c r="B267" s="331"/>
      <c r="C267" s="213"/>
      <c r="D267" s="213"/>
      <c r="E267" s="213"/>
      <c r="F267" s="213"/>
      <c r="G267" s="213"/>
      <c r="H267" s="213"/>
      <c r="I267" s="213"/>
      <c r="J267" s="213"/>
      <c r="K267" s="213"/>
      <c r="L267" s="213"/>
      <c r="M267" s="213"/>
      <c r="N267" s="213"/>
      <c r="O267" s="213"/>
      <c r="P267" s="213"/>
      <c r="Q267" s="213"/>
      <c r="R267" s="213"/>
      <c r="S267" s="213"/>
      <c r="T267" s="213"/>
      <c r="U267" s="213"/>
      <c r="V267" s="213"/>
      <c r="W267" s="213"/>
      <c r="X267" s="213"/>
      <c r="Y267" s="213"/>
      <c r="Z267" s="213"/>
      <c r="AA267" s="213"/>
      <c r="AB267" s="213"/>
      <c r="AC267" s="213"/>
      <c r="AD267" s="213"/>
      <c r="AE267" s="213"/>
      <c r="AF267" s="213"/>
      <c r="AG267" s="213"/>
      <c r="AH267" s="213"/>
      <c r="AI267" s="213"/>
      <c r="AP267" s="337"/>
      <c r="AT267" s="337"/>
    </row>
    <row r="268" s="268" customFormat="true" ht="15" hidden="false" customHeight="true" outlineLevel="0" collapsed="false">
      <c r="A268" s="331"/>
      <c r="B268" s="331"/>
      <c r="C268" s="213"/>
      <c r="D268" s="213"/>
      <c r="E268" s="213"/>
      <c r="F268" s="213"/>
      <c r="G268" s="213"/>
      <c r="H268" s="213"/>
      <c r="I268" s="213"/>
      <c r="J268" s="213"/>
      <c r="K268" s="213"/>
      <c r="L268" s="213"/>
      <c r="M268" s="213"/>
      <c r="N268" s="213"/>
      <c r="O268" s="213"/>
      <c r="P268" s="213"/>
      <c r="Q268" s="213"/>
      <c r="R268" s="213"/>
      <c r="S268" s="213"/>
      <c r="T268" s="213"/>
      <c r="U268" s="213"/>
      <c r="V268" s="213"/>
      <c r="W268" s="213"/>
      <c r="X268" s="213"/>
      <c r="Y268" s="213"/>
      <c r="Z268" s="213"/>
      <c r="AA268" s="213"/>
      <c r="AB268" s="213"/>
      <c r="AC268" s="213"/>
      <c r="AD268" s="213"/>
      <c r="AE268" s="213"/>
      <c r="AF268" s="213"/>
      <c r="AG268" s="213"/>
      <c r="AH268" s="213"/>
      <c r="AI268" s="213"/>
      <c r="AP268" s="337"/>
      <c r="AT268" s="337"/>
    </row>
    <row r="269" s="268" customFormat="true" ht="15" hidden="false" customHeight="true" outlineLevel="0" collapsed="false">
      <c r="A269" s="331"/>
      <c r="B269" s="331"/>
      <c r="C269" s="213"/>
      <c r="D269" s="213"/>
      <c r="E269" s="213"/>
      <c r="F269" s="213"/>
      <c r="G269" s="213"/>
      <c r="H269" s="213"/>
      <c r="I269" s="213"/>
      <c r="J269" s="213"/>
      <c r="K269" s="213"/>
      <c r="L269" s="213"/>
      <c r="M269" s="213"/>
      <c r="N269" s="213"/>
      <c r="O269" s="213"/>
      <c r="P269" s="213"/>
      <c r="Q269" s="213"/>
      <c r="R269" s="213"/>
      <c r="S269" s="213"/>
      <c r="T269" s="213"/>
      <c r="U269" s="213"/>
      <c r="V269" s="213"/>
      <c r="W269" s="213"/>
      <c r="X269" s="213"/>
      <c r="Y269" s="213"/>
      <c r="Z269" s="213"/>
      <c r="AA269" s="213"/>
      <c r="AB269" s="213"/>
      <c r="AC269" s="213"/>
      <c r="AD269" s="213"/>
      <c r="AE269" s="213"/>
      <c r="AF269" s="213"/>
      <c r="AG269" s="213"/>
      <c r="AH269" s="213"/>
      <c r="AI269" s="213"/>
      <c r="AP269" s="337"/>
      <c r="AT269" s="337"/>
    </row>
    <row r="270" s="268" customFormat="true" ht="15" hidden="false" customHeight="true" outlineLevel="0" collapsed="false">
      <c r="A270" s="331"/>
      <c r="B270" s="331"/>
      <c r="C270" s="213"/>
      <c r="D270" s="213"/>
      <c r="E270" s="213"/>
      <c r="F270" s="213"/>
      <c r="G270" s="213"/>
      <c r="H270" s="213"/>
      <c r="I270" s="213"/>
      <c r="J270" s="213"/>
      <c r="K270" s="213"/>
      <c r="L270" s="213"/>
      <c r="M270" s="213"/>
      <c r="N270" s="213"/>
      <c r="O270" s="213"/>
      <c r="P270" s="213"/>
      <c r="Q270" s="213"/>
      <c r="R270" s="213"/>
      <c r="S270" s="213"/>
      <c r="T270" s="213"/>
      <c r="U270" s="213"/>
      <c r="V270" s="213"/>
      <c r="W270" s="213"/>
      <c r="X270" s="213"/>
      <c r="Y270" s="213"/>
      <c r="Z270" s="213"/>
      <c r="AA270" s="213"/>
      <c r="AB270" s="213"/>
      <c r="AC270" s="213"/>
      <c r="AD270" s="213"/>
      <c r="AE270" s="213"/>
      <c r="AF270" s="213"/>
      <c r="AG270" s="213"/>
      <c r="AH270" s="213"/>
      <c r="AI270" s="213"/>
      <c r="AP270" s="337"/>
      <c r="AT270" s="337"/>
    </row>
    <row r="271" s="268" customFormat="true" ht="15" hidden="false" customHeight="true" outlineLevel="0" collapsed="false">
      <c r="A271" s="331"/>
      <c r="B271" s="331"/>
      <c r="C271" s="213"/>
      <c r="D271" s="213"/>
      <c r="E271" s="213"/>
      <c r="F271" s="213"/>
      <c r="G271" s="213"/>
      <c r="H271" s="213"/>
      <c r="I271" s="213"/>
      <c r="J271" s="213"/>
      <c r="K271" s="213"/>
      <c r="L271" s="213"/>
      <c r="M271" s="213"/>
      <c r="N271" s="213"/>
      <c r="O271" s="213"/>
      <c r="P271" s="213"/>
      <c r="Q271" s="213"/>
      <c r="R271" s="213"/>
      <c r="S271" s="213"/>
      <c r="T271" s="213"/>
      <c r="U271" s="213"/>
      <c r="V271" s="213"/>
      <c r="W271" s="213"/>
      <c r="X271" s="213"/>
      <c r="Y271" s="213"/>
      <c r="Z271" s="213"/>
      <c r="AA271" s="213"/>
      <c r="AB271" s="213"/>
      <c r="AC271" s="213"/>
      <c r="AD271" s="213"/>
      <c r="AE271" s="213"/>
      <c r="AF271" s="213"/>
      <c r="AG271" s="213"/>
      <c r="AH271" s="213"/>
      <c r="AI271" s="213"/>
      <c r="AP271" s="337"/>
      <c r="AT271" s="337"/>
    </row>
    <row r="272" s="268" customFormat="true" ht="15" hidden="false" customHeight="true" outlineLevel="0" collapsed="false">
      <c r="A272" s="331"/>
      <c r="B272" s="331"/>
      <c r="C272" s="213"/>
      <c r="D272" s="213"/>
      <c r="E272" s="213"/>
      <c r="F272" s="213"/>
      <c r="G272" s="213"/>
      <c r="H272" s="213"/>
      <c r="I272" s="213"/>
      <c r="J272" s="213"/>
      <c r="K272" s="213"/>
      <c r="L272" s="213"/>
      <c r="M272" s="213"/>
      <c r="N272" s="213"/>
      <c r="O272" s="213"/>
      <c r="P272" s="213"/>
      <c r="Q272" s="213"/>
      <c r="R272" s="213"/>
      <c r="S272" s="213"/>
      <c r="T272" s="213"/>
      <c r="U272" s="213"/>
      <c r="V272" s="213"/>
      <c r="W272" s="213"/>
      <c r="X272" s="213"/>
      <c r="Y272" s="213"/>
      <c r="Z272" s="213"/>
      <c r="AA272" s="213"/>
      <c r="AB272" s="213"/>
      <c r="AC272" s="213"/>
      <c r="AD272" s="213"/>
      <c r="AE272" s="213"/>
      <c r="AF272" s="213"/>
      <c r="AG272" s="213"/>
      <c r="AH272" s="213"/>
      <c r="AI272" s="213"/>
      <c r="AP272" s="337"/>
      <c r="AT272" s="337"/>
    </row>
    <row r="273" s="268" customFormat="true" ht="15" hidden="false" customHeight="true" outlineLevel="0" collapsed="false">
      <c r="A273" s="331"/>
      <c r="B273" s="331"/>
      <c r="C273" s="213"/>
      <c r="D273" s="213"/>
      <c r="E273" s="213"/>
      <c r="F273" s="213"/>
      <c r="G273" s="213"/>
      <c r="H273" s="213"/>
      <c r="I273" s="213"/>
      <c r="J273" s="213"/>
      <c r="K273" s="213"/>
      <c r="L273" s="213"/>
      <c r="M273" s="213"/>
      <c r="N273" s="213"/>
      <c r="O273" s="213"/>
      <c r="P273" s="213"/>
      <c r="Q273" s="213"/>
      <c r="R273" s="213"/>
      <c r="S273" s="213"/>
      <c r="T273" s="213"/>
      <c r="U273" s="213"/>
      <c r="V273" s="213"/>
      <c r="W273" s="213"/>
      <c r="X273" s="213"/>
      <c r="Y273" s="213"/>
      <c r="Z273" s="213"/>
      <c r="AA273" s="213"/>
      <c r="AB273" s="213"/>
      <c r="AC273" s="213"/>
      <c r="AD273" s="213"/>
      <c r="AE273" s="213"/>
      <c r="AF273" s="213"/>
      <c r="AG273" s="213"/>
      <c r="AH273" s="213"/>
      <c r="AI273" s="213"/>
      <c r="AP273" s="337"/>
      <c r="AT273" s="337"/>
    </row>
    <row r="274" s="268" customFormat="true" ht="15" hidden="false" customHeight="true" outlineLevel="0" collapsed="false">
      <c r="A274" s="331"/>
      <c r="B274" s="331"/>
      <c r="C274" s="213"/>
      <c r="D274" s="213"/>
      <c r="E274" s="213"/>
      <c r="F274" s="213"/>
      <c r="G274" s="213"/>
      <c r="H274" s="213"/>
      <c r="I274" s="213"/>
      <c r="J274" s="213"/>
      <c r="K274" s="213"/>
      <c r="L274" s="213"/>
      <c r="M274" s="213"/>
      <c r="N274" s="213"/>
      <c r="O274" s="213"/>
      <c r="P274" s="213"/>
      <c r="Q274" s="213"/>
      <c r="R274" s="213"/>
      <c r="S274" s="213"/>
      <c r="T274" s="213"/>
      <c r="U274" s="213"/>
      <c r="V274" s="213"/>
      <c r="W274" s="213"/>
      <c r="X274" s="213"/>
      <c r="Y274" s="213"/>
      <c r="Z274" s="213"/>
      <c r="AA274" s="213"/>
      <c r="AB274" s="213"/>
      <c r="AC274" s="213"/>
      <c r="AD274" s="213"/>
      <c r="AE274" s="213"/>
      <c r="AF274" s="213"/>
      <c r="AG274" s="213"/>
      <c r="AH274" s="213"/>
      <c r="AI274" s="213"/>
      <c r="AP274" s="337"/>
      <c r="AT274" s="337"/>
    </row>
    <row r="275" s="268" customFormat="true" ht="15" hidden="false" customHeight="true" outlineLevel="0" collapsed="false">
      <c r="A275" s="331"/>
      <c r="B275" s="331"/>
      <c r="C275" s="213"/>
      <c r="D275" s="213"/>
      <c r="E275" s="213"/>
      <c r="F275" s="213"/>
      <c r="G275" s="213"/>
      <c r="H275" s="213"/>
      <c r="I275" s="213"/>
      <c r="J275" s="213"/>
      <c r="K275" s="213"/>
      <c r="L275" s="213"/>
      <c r="M275" s="213"/>
      <c r="N275" s="213"/>
      <c r="O275" s="213"/>
      <c r="P275" s="213"/>
      <c r="Q275" s="213"/>
      <c r="R275" s="213"/>
      <c r="S275" s="213"/>
      <c r="T275" s="213"/>
      <c r="U275" s="213"/>
      <c r="V275" s="213"/>
      <c r="W275" s="213"/>
      <c r="X275" s="213"/>
      <c r="Y275" s="213"/>
      <c r="Z275" s="213"/>
      <c r="AA275" s="213"/>
      <c r="AB275" s="213"/>
      <c r="AC275" s="213"/>
      <c r="AD275" s="213"/>
      <c r="AE275" s="213"/>
      <c r="AF275" s="213"/>
      <c r="AG275" s="213"/>
      <c r="AH275" s="213"/>
      <c r="AI275" s="213"/>
      <c r="AP275" s="337"/>
      <c r="AT275" s="337"/>
    </row>
    <row r="276" s="268" customFormat="true" ht="15" hidden="false" customHeight="true" outlineLevel="0" collapsed="false">
      <c r="A276" s="331"/>
      <c r="B276" s="331"/>
      <c r="C276" s="213"/>
      <c r="D276" s="213"/>
      <c r="E276" s="213"/>
      <c r="F276" s="213"/>
      <c r="G276" s="213"/>
      <c r="H276" s="213"/>
      <c r="I276" s="213"/>
      <c r="J276" s="213"/>
      <c r="K276" s="213"/>
      <c r="L276" s="213"/>
      <c r="M276" s="213"/>
      <c r="N276" s="213"/>
      <c r="O276" s="213"/>
      <c r="P276" s="213"/>
      <c r="Q276" s="213"/>
      <c r="R276" s="213"/>
      <c r="S276" s="213"/>
      <c r="T276" s="213"/>
      <c r="U276" s="213"/>
      <c r="V276" s="213"/>
      <c r="W276" s="213"/>
      <c r="X276" s="213"/>
      <c r="Y276" s="213"/>
      <c r="Z276" s="213"/>
      <c r="AA276" s="213"/>
      <c r="AB276" s="213"/>
      <c r="AC276" s="213"/>
      <c r="AD276" s="213"/>
      <c r="AE276" s="213"/>
      <c r="AF276" s="213"/>
      <c r="AG276" s="213"/>
      <c r="AH276" s="213"/>
      <c r="AI276" s="213"/>
      <c r="AP276" s="337"/>
      <c r="AT276" s="337"/>
    </row>
    <row r="277" s="268" customFormat="true" ht="15" hidden="false" customHeight="true" outlineLevel="0" collapsed="false">
      <c r="A277" s="331"/>
      <c r="B277" s="331"/>
      <c r="C277" s="213"/>
      <c r="D277" s="213"/>
      <c r="E277" s="213"/>
      <c r="F277" s="213"/>
      <c r="G277" s="213"/>
      <c r="H277" s="213"/>
      <c r="I277" s="213"/>
      <c r="J277" s="213"/>
      <c r="K277" s="213"/>
      <c r="L277" s="213"/>
      <c r="M277" s="213"/>
      <c r="N277" s="213"/>
      <c r="O277" s="213"/>
      <c r="P277" s="213"/>
      <c r="Q277" s="213"/>
      <c r="R277" s="213"/>
      <c r="S277" s="213"/>
      <c r="T277" s="213"/>
      <c r="U277" s="213"/>
      <c r="V277" s="213"/>
      <c r="W277" s="213"/>
      <c r="X277" s="213"/>
      <c r="Y277" s="213"/>
      <c r="Z277" s="213"/>
      <c r="AA277" s="213"/>
      <c r="AB277" s="213"/>
      <c r="AC277" s="213"/>
      <c r="AD277" s="213"/>
      <c r="AE277" s="213"/>
      <c r="AF277" s="213"/>
      <c r="AG277" s="213"/>
      <c r="AH277" s="213"/>
      <c r="AI277" s="213"/>
      <c r="AP277" s="337"/>
      <c r="AT277" s="337"/>
    </row>
    <row r="278" s="268" customFormat="true" ht="15" hidden="false" customHeight="true" outlineLevel="0" collapsed="false">
      <c r="A278" s="331"/>
      <c r="B278" s="331"/>
      <c r="C278" s="213"/>
      <c r="D278" s="213"/>
      <c r="E278" s="213"/>
      <c r="F278" s="213"/>
      <c r="G278" s="213"/>
      <c r="H278" s="213"/>
      <c r="I278" s="213"/>
      <c r="J278" s="213"/>
      <c r="K278" s="213"/>
      <c r="L278" s="213"/>
      <c r="M278" s="213"/>
      <c r="N278" s="213"/>
      <c r="O278" s="213"/>
      <c r="P278" s="213"/>
      <c r="Q278" s="213"/>
      <c r="R278" s="213"/>
      <c r="S278" s="213"/>
      <c r="T278" s="213"/>
      <c r="U278" s="213"/>
      <c r="V278" s="213"/>
      <c r="W278" s="213"/>
      <c r="X278" s="213"/>
      <c r="Y278" s="213"/>
      <c r="Z278" s="213"/>
      <c r="AA278" s="213"/>
      <c r="AB278" s="213"/>
      <c r="AC278" s="213"/>
      <c r="AD278" s="213"/>
      <c r="AE278" s="213"/>
      <c r="AF278" s="213"/>
      <c r="AG278" s="213"/>
      <c r="AH278" s="213"/>
      <c r="AI278" s="213"/>
      <c r="AP278" s="337"/>
      <c r="AT278" s="337"/>
    </row>
    <row r="279" s="268" customFormat="true" ht="15" hidden="false" customHeight="true" outlineLevel="0" collapsed="false">
      <c r="A279" s="331"/>
      <c r="B279" s="331"/>
      <c r="C279" s="213"/>
      <c r="D279" s="213"/>
      <c r="E279" s="213"/>
      <c r="F279" s="213"/>
      <c r="G279" s="213"/>
      <c r="H279" s="213"/>
      <c r="I279" s="213"/>
      <c r="J279" s="213"/>
      <c r="K279" s="213"/>
      <c r="L279" s="213"/>
      <c r="M279" s="213"/>
      <c r="N279" s="213"/>
      <c r="O279" s="213"/>
      <c r="P279" s="213"/>
      <c r="Q279" s="213"/>
      <c r="R279" s="213"/>
      <c r="S279" s="213"/>
      <c r="T279" s="213"/>
      <c r="U279" s="213"/>
      <c r="V279" s="213"/>
      <c r="W279" s="213"/>
      <c r="X279" s="213"/>
      <c r="Y279" s="213"/>
      <c r="Z279" s="213"/>
      <c r="AA279" s="213"/>
      <c r="AB279" s="213"/>
      <c r="AC279" s="213"/>
      <c r="AD279" s="213"/>
      <c r="AE279" s="213"/>
      <c r="AF279" s="213"/>
      <c r="AG279" s="213"/>
      <c r="AH279" s="213"/>
      <c r="AI279" s="213"/>
      <c r="AP279" s="337"/>
      <c r="AT279" s="337"/>
    </row>
    <row r="280" s="268" customFormat="true" ht="15" hidden="false" customHeight="true" outlineLevel="0" collapsed="false">
      <c r="A280" s="331"/>
      <c r="B280" s="331"/>
      <c r="C280" s="213"/>
      <c r="D280" s="213"/>
      <c r="E280" s="213"/>
      <c r="F280" s="213"/>
      <c r="G280" s="213"/>
      <c r="H280" s="213"/>
      <c r="I280" s="213"/>
      <c r="J280" s="213"/>
      <c r="K280" s="213"/>
      <c r="L280" s="213"/>
      <c r="M280" s="213"/>
      <c r="N280" s="213"/>
      <c r="O280" s="213"/>
      <c r="P280" s="213"/>
      <c r="Q280" s="213"/>
      <c r="R280" s="213"/>
      <c r="S280" s="213"/>
      <c r="T280" s="213"/>
      <c r="U280" s="213"/>
      <c r="V280" s="213"/>
      <c r="W280" s="213"/>
      <c r="X280" s="213"/>
      <c r="Y280" s="213"/>
      <c r="Z280" s="213"/>
      <c r="AA280" s="213"/>
      <c r="AB280" s="213"/>
      <c r="AC280" s="213"/>
      <c r="AD280" s="213"/>
      <c r="AE280" s="213"/>
      <c r="AF280" s="213"/>
      <c r="AG280" s="213"/>
      <c r="AH280" s="213"/>
      <c r="AI280" s="213"/>
      <c r="AP280" s="337"/>
      <c r="AT280" s="337"/>
    </row>
    <row r="281" s="268" customFormat="true" ht="15" hidden="false" customHeight="true" outlineLevel="0" collapsed="false">
      <c r="A281" s="331"/>
      <c r="B281" s="331"/>
      <c r="C281" s="213"/>
      <c r="D281" s="213"/>
      <c r="E281" s="213"/>
      <c r="F281" s="213"/>
      <c r="G281" s="213"/>
      <c r="H281" s="213"/>
      <c r="I281" s="213"/>
      <c r="J281" s="213"/>
      <c r="K281" s="213"/>
      <c r="L281" s="213"/>
      <c r="M281" s="213"/>
      <c r="N281" s="213"/>
      <c r="O281" s="213"/>
      <c r="P281" s="213"/>
      <c r="Q281" s="213"/>
      <c r="R281" s="213"/>
      <c r="S281" s="213"/>
      <c r="T281" s="213"/>
      <c r="U281" s="213"/>
      <c r="V281" s="213"/>
      <c r="W281" s="213"/>
      <c r="X281" s="213"/>
      <c r="Y281" s="213"/>
      <c r="Z281" s="213"/>
      <c r="AA281" s="213"/>
      <c r="AB281" s="213"/>
      <c r="AC281" s="213"/>
      <c r="AD281" s="213"/>
      <c r="AE281" s="213"/>
      <c r="AF281" s="213"/>
      <c r="AG281" s="213"/>
      <c r="AH281" s="213"/>
      <c r="AI281" s="213"/>
      <c r="AP281" s="337"/>
      <c r="AT281" s="337"/>
    </row>
    <row r="282" s="268" customFormat="true" ht="15" hidden="false" customHeight="true" outlineLevel="0" collapsed="false">
      <c r="A282" s="331"/>
      <c r="B282" s="331"/>
      <c r="C282" s="213"/>
      <c r="D282" s="213"/>
      <c r="E282" s="213"/>
      <c r="F282" s="213"/>
      <c r="G282" s="213"/>
      <c r="H282" s="213"/>
      <c r="I282" s="213"/>
      <c r="J282" s="213"/>
      <c r="K282" s="213"/>
      <c r="L282" s="213"/>
      <c r="M282" s="213"/>
      <c r="N282" s="213"/>
      <c r="O282" s="213"/>
      <c r="P282" s="213"/>
      <c r="Q282" s="213"/>
      <c r="R282" s="213"/>
      <c r="S282" s="213"/>
      <c r="T282" s="213"/>
      <c r="U282" s="213"/>
      <c r="V282" s="213"/>
      <c r="W282" s="213"/>
      <c r="X282" s="213"/>
      <c r="Y282" s="213"/>
      <c r="Z282" s="213"/>
      <c r="AA282" s="213"/>
      <c r="AB282" s="213"/>
      <c r="AC282" s="213"/>
      <c r="AD282" s="213"/>
      <c r="AE282" s="213"/>
      <c r="AF282" s="213"/>
      <c r="AG282" s="213"/>
      <c r="AH282" s="213"/>
      <c r="AI282" s="213"/>
      <c r="AP282" s="337"/>
      <c r="AT282" s="337"/>
    </row>
    <row r="283" s="268" customFormat="true" ht="15" hidden="false" customHeight="true" outlineLevel="0" collapsed="false">
      <c r="A283" s="331"/>
      <c r="B283" s="331"/>
      <c r="C283" s="213"/>
      <c r="D283" s="213"/>
      <c r="E283" s="213"/>
      <c r="F283" s="213"/>
      <c r="G283" s="213"/>
      <c r="H283" s="213"/>
      <c r="I283" s="213"/>
      <c r="J283" s="213"/>
      <c r="K283" s="213"/>
      <c r="L283" s="213"/>
      <c r="M283" s="213"/>
      <c r="N283" s="213"/>
      <c r="O283" s="213"/>
      <c r="P283" s="213"/>
      <c r="Q283" s="213"/>
      <c r="R283" s="213"/>
      <c r="S283" s="213"/>
      <c r="T283" s="213"/>
      <c r="U283" s="213"/>
      <c r="V283" s="213"/>
      <c r="W283" s="213"/>
      <c r="X283" s="213"/>
      <c r="Y283" s="213"/>
      <c r="Z283" s="213"/>
      <c r="AA283" s="213"/>
      <c r="AB283" s="213"/>
      <c r="AC283" s="213"/>
      <c r="AD283" s="213"/>
      <c r="AE283" s="213"/>
      <c r="AF283" s="213"/>
      <c r="AG283" s="213"/>
      <c r="AH283" s="213"/>
      <c r="AI283" s="213"/>
      <c r="AP283" s="337"/>
      <c r="AT283" s="337"/>
    </row>
    <row r="284" s="268" customFormat="true" ht="15" hidden="false" customHeight="true" outlineLevel="0" collapsed="false">
      <c r="A284" s="331"/>
      <c r="B284" s="331"/>
      <c r="C284" s="213"/>
      <c r="D284" s="213"/>
      <c r="E284" s="213"/>
      <c r="F284" s="213"/>
      <c r="G284" s="213"/>
      <c r="H284" s="213"/>
      <c r="I284" s="213"/>
      <c r="J284" s="213"/>
      <c r="K284" s="213"/>
      <c r="L284" s="213"/>
      <c r="M284" s="213"/>
      <c r="N284" s="213"/>
      <c r="O284" s="213"/>
      <c r="P284" s="213"/>
      <c r="Q284" s="213"/>
      <c r="R284" s="213"/>
      <c r="S284" s="213"/>
      <c r="T284" s="213"/>
      <c r="U284" s="213"/>
      <c r="V284" s="213"/>
      <c r="W284" s="213"/>
      <c r="X284" s="213"/>
      <c r="Y284" s="213"/>
      <c r="Z284" s="213"/>
      <c r="AA284" s="213"/>
      <c r="AB284" s="213"/>
      <c r="AC284" s="213"/>
      <c r="AD284" s="213"/>
      <c r="AE284" s="213"/>
      <c r="AF284" s="213"/>
      <c r="AG284" s="213"/>
      <c r="AH284" s="213"/>
      <c r="AI284" s="213"/>
      <c r="AP284" s="337"/>
      <c r="AT284" s="337"/>
    </row>
    <row r="285" s="268" customFormat="true" ht="15" hidden="false" customHeight="true" outlineLevel="0" collapsed="false">
      <c r="A285" s="331"/>
      <c r="B285" s="331"/>
      <c r="C285" s="213"/>
      <c r="D285" s="213"/>
      <c r="E285" s="213"/>
      <c r="F285" s="213"/>
      <c r="G285" s="213"/>
      <c r="H285" s="213"/>
      <c r="I285" s="213"/>
      <c r="J285" s="213"/>
      <c r="K285" s="213"/>
      <c r="L285" s="213"/>
      <c r="M285" s="213"/>
      <c r="N285" s="213"/>
      <c r="O285" s="213"/>
      <c r="P285" s="213"/>
      <c r="Q285" s="213"/>
      <c r="R285" s="213"/>
      <c r="S285" s="213"/>
      <c r="T285" s="213"/>
      <c r="U285" s="213"/>
      <c r="V285" s="213"/>
      <c r="W285" s="213"/>
      <c r="X285" s="213"/>
      <c r="Y285" s="213"/>
      <c r="Z285" s="213"/>
      <c r="AA285" s="213"/>
      <c r="AB285" s="213"/>
      <c r="AC285" s="213"/>
      <c r="AD285" s="213"/>
      <c r="AE285" s="213"/>
      <c r="AF285" s="213"/>
      <c r="AG285" s="213"/>
      <c r="AH285" s="213"/>
      <c r="AI285" s="213"/>
      <c r="AP285" s="337"/>
      <c r="AT285" s="337"/>
    </row>
    <row r="286" s="268" customFormat="true" ht="15" hidden="false" customHeight="true" outlineLevel="0" collapsed="false">
      <c r="A286" s="331"/>
      <c r="B286" s="331"/>
      <c r="C286" s="213"/>
      <c r="D286" s="213"/>
      <c r="E286" s="213"/>
      <c r="F286" s="213"/>
      <c r="G286" s="213"/>
      <c r="H286" s="213"/>
      <c r="I286" s="213"/>
      <c r="J286" s="213"/>
      <c r="K286" s="213"/>
      <c r="L286" s="213"/>
      <c r="M286" s="213"/>
      <c r="N286" s="213"/>
      <c r="O286" s="213"/>
      <c r="P286" s="213"/>
      <c r="Q286" s="213"/>
      <c r="R286" s="213"/>
      <c r="S286" s="213"/>
      <c r="T286" s="213"/>
      <c r="U286" s="213"/>
      <c r="V286" s="213"/>
      <c r="W286" s="213"/>
      <c r="X286" s="213"/>
      <c r="Y286" s="213"/>
      <c r="Z286" s="213"/>
      <c r="AA286" s="213"/>
      <c r="AB286" s="213"/>
      <c r="AC286" s="213"/>
      <c r="AD286" s="213"/>
      <c r="AE286" s="213"/>
      <c r="AF286" s="213"/>
      <c r="AG286" s="213"/>
      <c r="AH286" s="213"/>
      <c r="AI286" s="213"/>
      <c r="AP286" s="337"/>
      <c r="AT286" s="337"/>
    </row>
    <row r="287" s="268" customFormat="true" ht="15" hidden="false" customHeight="true" outlineLevel="0" collapsed="false">
      <c r="A287" s="331"/>
      <c r="B287" s="331"/>
      <c r="C287" s="213"/>
      <c r="D287" s="213"/>
      <c r="E287" s="213"/>
      <c r="F287" s="213"/>
      <c r="G287" s="213"/>
      <c r="H287" s="213"/>
      <c r="I287" s="213"/>
      <c r="J287" s="213"/>
      <c r="K287" s="213"/>
      <c r="L287" s="213"/>
      <c r="M287" s="213"/>
      <c r="N287" s="213"/>
      <c r="O287" s="213"/>
      <c r="P287" s="213"/>
      <c r="Q287" s="213"/>
      <c r="R287" s="213"/>
      <c r="S287" s="213"/>
      <c r="T287" s="213"/>
      <c r="U287" s="213"/>
      <c r="V287" s="213"/>
      <c r="W287" s="213"/>
      <c r="X287" s="213"/>
      <c r="Y287" s="213"/>
      <c r="Z287" s="213"/>
      <c r="AA287" s="213"/>
      <c r="AB287" s="213"/>
      <c r="AC287" s="213"/>
      <c r="AD287" s="213"/>
      <c r="AE287" s="213"/>
      <c r="AF287" s="213"/>
      <c r="AG287" s="213"/>
      <c r="AH287" s="213"/>
      <c r="AI287" s="213"/>
      <c r="AP287" s="337"/>
      <c r="AT287" s="337"/>
    </row>
    <row r="288" s="268" customFormat="true" ht="15" hidden="false" customHeight="true" outlineLevel="0" collapsed="false">
      <c r="A288" s="331"/>
      <c r="B288" s="331"/>
      <c r="C288" s="213"/>
      <c r="D288" s="213"/>
      <c r="E288" s="213"/>
      <c r="F288" s="213"/>
      <c r="G288" s="213"/>
      <c r="H288" s="213"/>
      <c r="I288" s="213"/>
      <c r="J288" s="213"/>
      <c r="K288" s="213"/>
      <c r="L288" s="213"/>
      <c r="M288" s="213"/>
      <c r="N288" s="213"/>
      <c r="O288" s="213"/>
      <c r="P288" s="213"/>
      <c r="Q288" s="213"/>
      <c r="R288" s="213"/>
      <c r="S288" s="213"/>
      <c r="T288" s="213"/>
      <c r="U288" s="213"/>
      <c r="V288" s="213"/>
      <c r="W288" s="213"/>
      <c r="X288" s="213"/>
      <c r="Y288" s="213"/>
      <c r="Z288" s="213"/>
      <c r="AA288" s="213"/>
      <c r="AB288" s="213"/>
      <c r="AC288" s="213"/>
      <c r="AD288" s="213"/>
      <c r="AE288" s="213"/>
      <c r="AF288" s="213"/>
      <c r="AG288" s="213"/>
      <c r="AH288" s="213"/>
      <c r="AI288" s="213"/>
      <c r="AP288" s="337"/>
      <c r="AT288" s="337"/>
    </row>
    <row r="289" s="268" customFormat="true" ht="15" hidden="false" customHeight="true" outlineLevel="0" collapsed="false">
      <c r="A289" s="331"/>
      <c r="B289" s="331"/>
      <c r="C289" s="213"/>
      <c r="D289" s="213"/>
      <c r="E289" s="213"/>
      <c r="F289" s="213"/>
      <c r="G289" s="213"/>
      <c r="H289" s="213"/>
      <c r="I289" s="213"/>
      <c r="J289" s="213"/>
      <c r="K289" s="213"/>
      <c r="L289" s="213"/>
      <c r="M289" s="213"/>
      <c r="N289" s="213"/>
      <c r="O289" s="213"/>
      <c r="P289" s="213"/>
      <c r="Q289" s="213"/>
      <c r="R289" s="213"/>
      <c r="S289" s="213"/>
      <c r="T289" s="213"/>
      <c r="U289" s="213"/>
      <c r="V289" s="213"/>
      <c r="W289" s="213"/>
      <c r="X289" s="213"/>
      <c r="Y289" s="213"/>
      <c r="Z289" s="213"/>
      <c r="AA289" s="213"/>
      <c r="AB289" s="213"/>
      <c r="AC289" s="213"/>
      <c r="AD289" s="213"/>
      <c r="AE289" s="213"/>
      <c r="AF289" s="213"/>
      <c r="AG289" s="213"/>
      <c r="AH289" s="213"/>
      <c r="AI289" s="213"/>
      <c r="AP289" s="337"/>
      <c r="AT289" s="337"/>
    </row>
    <row r="290" s="268" customFormat="true" ht="15" hidden="false" customHeight="true" outlineLevel="0" collapsed="false">
      <c r="A290" s="331"/>
      <c r="B290" s="331"/>
      <c r="C290" s="213"/>
      <c r="D290" s="213"/>
      <c r="E290" s="213"/>
      <c r="F290" s="213"/>
      <c r="G290" s="213"/>
      <c r="H290" s="213"/>
      <c r="I290" s="213"/>
      <c r="J290" s="213"/>
      <c r="K290" s="213"/>
      <c r="L290" s="213"/>
      <c r="M290" s="213"/>
      <c r="N290" s="213"/>
      <c r="O290" s="213"/>
      <c r="P290" s="213"/>
      <c r="Q290" s="213"/>
      <c r="R290" s="213"/>
      <c r="S290" s="213"/>
      <c r="T290" s="213"/>
      <c r="U290" s="213"/>
      <c r="V290" s="213"/>
      <c r="W290" s="213"/>
      <c r="X290" s="213"/>
      <c r="Y290" s="213"/>
      <c r="Z290" s="213"/>
      <c r="AA290" s="213"/>
      <c r="AB290" s="213"/>
      <c r="AC290" s="213"/>
      <c r="AD290" s="213"/>
      <c r="AE290" s="213"/>
      <c r="AF290" s="213"/>
      <c r="AG290" s="213"/>
      <c r="AH290" s="213"/>
      <c r="AI290" s="213"/>
      <c r="AP290" s="337"/>
      <c r="AT290" s="337"/>
    </row>
    <row r="291" s="268" customFormat="true" ht="15" hidden="false" customHeight="true" outlineLevel="0" collapsed="false">
      <c r="A291" s="331"/>
      <c r="B291" s="331"/>
      <c r="C291" s="213"/>
      <c r="D291" s="213"/>
      <c r="E291" s="213"/>
      <c r="F291" s="213"/>
      <c r="G291" s="213"/>
      <c r="H291" s="213"/>
      <c r="I291" s="213"/>
      <c r="J291" s="213"/>
      <c r="K291" s="213"/>
      <c r="L291" s="213"/>
      <c r="M291" s="213"/>
      <c r="N291" s="213"/>
      <c r="O291" s="213"/>
      <c r="P291" s="213"/>
      <c r="Q291" s="213"/>
      <c r="R291" s="213"/>
      <c r="S291" s="213"/>
      <c r="T291" s="213"/>
      <c r="U291" s="213"/>
      <c r="V291" s="213"/>
      <c r="W291" s="213"/>
      <c r="X291" s="213"/>
      <c r="Y291" s="213"/>
      <c r="Z291" s="213"/>
      <c r="AA291" s="213"/>
      <c r="AB291" s="213"/>
      <c r="AC291" s="213"/>
      <c r="AD291" s="213"/>
      <c r="AE291" s="213"/>
      <c r="AF291" s="213"/>
      <c r="AG291" s="213"/>
      <c r="AH291" s="213"/>
      <c r="AI291" s="213"/>
      <c r="AP291" s="337"/>
      <c r="AT291" s="337"/>
    </row>
    <row r="292" s="268" customFormat="true" ht="15" hidden="false" customHeight="true" outlineLevel="0" collapsed="false">
      <c r="A292" s="331"/>
      <c r="B292" s="331"/>
      <c r="C292" s="213"/>
      <c r="D292" s="213"/>
      <c r="E292" s="213"/>
      <c r="F292" s="213"/>
      <c r="G292" s="213"/>
      <c r="H292" s="213"/>
      <c r="I292" s="213"/>
      <c r="J292" s="213"/>
      <c r="K292" s="213"/>
      <c r="L292" s="213"/>
      <c r="M292" s="213"/>
      <c r="N292" s="213"/>
      <c r="O292" s="213"/>
      <c r="P292" s="213"/>
      <c r="Q292" s="213"/>
      <c r="R292" s="213"/>
      <c r="S292" s="213"/>
      <c r="T292" s="213"/>
      <c r="U292" s="213"/>
      <c r="V292" s="213"/>
      <c r="W292" s="213"/>
      <c r="X292" s="213"/>
      <c r="Y292" s="213"/>
      <c r="Z292" s="213"/>
      <c r="AA292" s="213"/>
      <c r="AB292" s="213"/>
      <c r="AC292" s="213"/>
      <c r="AD292" s="213"/>
      <c r="AE292" s="213"/>
      <c r="AF292" s="213"/>
      <c r="AG292" s="213"/>
      <c r="AH292" s="213"/>
      <c r="AI292" s="213"/>
      <c r="AP292" s="337"/>
      <c r="AT292" s="337"/>
    </row>
    <row r="293" s="268" customFormat="true" ht="15" hidden="false" customHeight="true" outlineLevel="0" collapsed="false">
      <c r="A293" s="331"/>
      <c r="B293" s="331"/>
      <c r="C293" s="213"/>
      <c r="D293" s="213"/>
      <c r="E293" s="213"/>
      <c r="F293" s="213"/>
      <c r="G293" s="213"/>
      <c r="H293" s="213"/>
      <c r="I293" s="213"/>
      <c r="J293" s="213"/>
      <c r="K293" s="213"/>
      <c r="L293" s="213"/>
      <c r="M293" s="213"/>
      <c r="N293" s="213"/>
      <c r="O293" s="213"/>
      <c r="P293" s="213"/>
      <c r="Q293" s="213"/>
      <c r="R293" s="213"/>
      <c r="S293" s="213"/>
      <c r="T293" s="213"/>
      <c r="U293" s="213"/>
      <c r="V293" s="213"/>
      <c r="W293" s="213"/>
      <c r="X293" s="213"/>
      <c r="Y293" s="213"/>
      <c r="Z293" s="213"/>
      <c r="AA293" s="213"/>
      <c r="AB293" s="213"/>
      <c r="AC293" s="213"/>
      <c r="AD293" s="213"/>
      <c r="AE293" s="213"/>
      <c r="AF293" s="213"/>
      <c r="AG293" s="213"/>
      <c r="AH293" s="213"/>
      <c r="AI293" s="213"/>
      <c r="AP293" s="337"/>
      <c r="AT293" s="337"/>
    </row>
    <row r="294" s="268" customFormat="true" ht="15" hidden="false" customHeight="true" outlineLevel="0" collapsed="false">
      <c r="A294" s="331"/>
      <c r="B294" s="331"/>
      <c r="C294" s="213"/>
      <c r="D294" s="213"/>
      <c r="E294" s="213"/>
      <c r="F294" s="213"/>
      <c r="G294" s="213"/>
      <c r="H294" s="213"/>
      <c r="I294" s="213"/>
      <c r="J294" s="213"/>
      <c r="K294" s="213"/>
      <c r="L294" s="213"/>
      <c r="M294" s="213"/>
      <c r="N294" s="213"/>
      <c r="O294" s="213"/>
      <c r="P294" s="213"/>
      <c r="Q294" s="213"/>
      <c r="R294" s="213"/>
      <c r="S294" s="213"/>
      <c r="T294" s="213"/>
      <c r="U294" s="213"/>
      <c r="V294" s="213"/>
      <c r="W294" s="213"/>
      <c r="X294" s="213"/>
      <c r="Y294" s="213"/>
      <c r="Z294" s="213"/>
      <c r="AA294" s="213"/>
      <c r="AB294" s="213"/>
      <c r="AC294" s="213"/>
      <c r="AD294" s="213"/>
      <c r="AE294" s="213"/>
      <c r="AF294" s="213"/>
      <c r="AG294" s="213"/>
      <c r="AH294" s="213"/>
      <c r="AI294" s="213"/>
      <c r="AP294" s="337"/>
      <c r="AT294" s="337"/>
    </row>
    <row r="295" s="268" customFormat="true" ht="15" hidden="false" customHeight="true" outlineLevel="0" collapsed="false">
      <c r="A295" s="331"/>
      <c r="B295" s="331"/>
      <c r="C295" s="213"/>
      <c r="D295" s="213"/>
      <c r="E295" s="213"/>
      <c r="F295" s="213"/>
      <c r="G295" s="213"/>
      <c r="H295" s="213"/>
      <c r="I295" s="213"/>
      <c r="J295" s="213"/>
      <c r="K295" s="213"/>
      <c r="L295" s="213"/>
      <c r="M295" s="213"/>
      <c r="N295" s="213"/>
      <c r="O295" s="213"/>
      <c r="P295" s="213"/>
      <c r="Q295" s="213"/>
      <c r="R295" s="213"/>
      <c r="S295" s="213"/>
      <c r="T295" s="213"/>
      <c r="U295" s="213"/>
      <c r="V295" s="213"/>
      <c r="W295" s="213"/>
      <c r="X295" s="213"/>
      <c r="Y295" s="213"/>
      <c r="Z295" s="213"/>
      <c r="AA295" s="213"/>
      <c r="AB295" s="213"/>
      <c r="AC295" s="213"/>
      <c r="AD295" s="213"/>
      <c r="AE295" s="213"/>
      <c r="AF295" s="213"/>
      <c r="AG295" s="213"/>
      <c r="AH295" s="213"/>
      <c r="AI295" s="213"/>
      <c r="AP295" s="337"/>
      <c r="AT295" s="337"/>
    </row>
    <row r="296" s="268" customFormat="true" ht="15" hidden="false" customHeight="true" outlineLevel="0" collapsed="false">
      <c r="A296" s="331"/>
      <c r="B296" s="331"/>
      <c r="C296" s="213"/>
      <c r="D296" s="213"/>
      <c r="E296" s="213"/>
      <c r="F296" s="213"/>
      <c r="G296" s="213"/>
      <c r="H296" s="213"/>
      <c r="I296" s="213"/>
      <c r="J296" s="213"/>
      <c r="K296" s="213"/>
      <c r="L296" s="213"/>
      <c r="M296" s="213"/>
      <c r="N296" s="213"/>
      <c r="O296" s="213"/>
      <c r="P296" s="213"/>
      <c r="Q296" s="213"/>
      <c r="R296" s="213"/>
      <c r="S296" s="213"/>
      <c r="T296" s="213"/>
      <c r="U296" s="213"/>
      <c r="V296" s="213"/>
      <c r="W296" s="213"/>
      <c r="X296" s="213"/>
      <c r="Y296" s="213"/>
      <c r="Z296" s="213"/>
      <c r="AA296" s="213"/>
      <c r="AB296" s="213"/>
      <c r="AC296" s="213"/>
      <c r="AD296" s="213"/>
      <c r="AE296" s="213"/>
      <c r="AF296" s="213"/>
      <c r="AG296" s="213"/>
      <c r="AH296" s="213"/>
      <c r="AI296" s="213"/>
      <c r="AP296" s="337"/>
      <c r="AT296" s="337"/>
    </row>
    <row r="297" s="268" customFormat="true" ht="15" hidden="false" customHeight="true" outlineLevel="0" collapsed="false">
      <c r="A297" s="331"/>
      <c r="B297" s="331"/>
      <c r="C297" s="213"/>
      <c r="D297" s="213"/>
      <c r="E297" s="213"/>
      <c r="F297" s="213"/>
      <c r="G297" s="213"/>
      <c r="H297" s="213"/>
      <c r="I297" s="213"/>
      <c r="J297" s="213"/>
      <c r="K297" s="213"/>
      <c r="L297" s="213"/>
      <c r="M297" s="213"/>
      <c r="N297" s="213"/>
      <c r="O297" s="213"/>
      <c r="P297" s="213"/>
      <c r="Q297" s="213"/>
      <c r="R297" s="213"/>
      <c r="S297" s="213"/>
      <c r="T297" s="213"/>
      <c r="U297" s="213"/>
      <c r="V297" s="213"/>
      <c r="W297" s="213"/>
      <c r="X297" s="213"/>
      <c r="Y297" s="213"/>
      <c r="Z297" s="213"/>
      <c r="AA297" s="213"/>
      <c r="AB297" s="213"/>
      <c r="AC297" s="213"/>
      <c r="AD297" s="213"/>
      <c r="AE297" s="213"/>
      <c r="AF297" s="213"/>
      <c r="AG297" s="213"/>
      <c r="AH297" s="213"/>
      <c r="AI297" s="213"/>
      <c r="AP297" s="337"/>
      <c r="AT297" s="337"/>
    </row>
    <row r="298" s="268" customFormat="true" ht="15" hidden="false" customHeight="true" outlineLevel="0" collapsed="false">
      <c r="A298" s="331"/>
      <c r="B298" s="331"/>
      <c r="C298" s="213"/>
      <c r="D298" s="213"/>
      <c r="E298" s="213"/>
      <c r="F298" s="213"/>
      <c r="G298" s="213"/>
      <c r="H298" s="213"/>
      <c r="I298" s="213"/>
      <c r="J298" s="213"/>
      <c r="K298" s="213"/>
      <c r="L298" s="213"/>
      <c r="M298" s="213"/>
      <c r="N298" s="213"/>
      <c r="O298" s="213"/>
      <c r="P298" s="213"/>
      <c r="Q298" s="213"/>
      <c r="R298" s="213"/>
      <c r="S298" s="213"/>
      <c r="T298" s="213"/>
      <c r="U298" s="213"/>
      <c r="V298" s="213"/>
      <c r="W298" s="213"/>
      <c r="X298" s="213"/>
      <c r="Y298" s="213"/>
      <c r="Z298" s="213"/>
      <c r="AA298" s="213"/>
      <c r="AB298" s="213"/>
      <c r="AC298" s="213"/>
      <c r="AD298" s="213"/>
      <c r="AE298" s="213"/>
      <c r="AF298" s="213"/>
      <c r="AG298" s="213"/>
      <c r="AH298" s="213"/>
      <c r="AI298" s="213"/>
      <c r="AP298" s="337"/>
      <c r="AT298" s="337"/>
    </row>
    <row r="299" s="268" customFormat="true" ht="15" hidden="false" customHeight="true" outlineLevel="0" collapsed="false">
      <c r="A299" s="331"/>
      <c r="B299" s="331"/>
      <c r="C299" s="213"/>
      <c r="D299" s="213"/>
      <c r="E299" s="213"/>
      <c r="F299" s="213"/>
      <c r="G299" s="213"/>
      <c r="H299" s="213"/>
      <c r="I299" s="213"/>
      <c r="J299" s="213"/>
      <c r="K299" s="213"/>
      <c r="L299" s="213"/>
      <c r="M299" s="213"/>
      <c r="N299" s="213"/>
      <c r="O299" s="213"/>
      <c r="P299" s="213"/>
      <c r="Q299" s="213"/>
      <c r="R299" s="213"/>
      <c r="S299" s="213"/>
      <c r="T299" s="213"/>
      <c r="U299" s="213"/>
      <c r="V299" s="213"/>
      <c r="W299" s="213"/>
      <c r="X299" s="213"/>
      <c r="Y299" s="213"/>
      <c r="Z299" s="213"/>
      <c r="AA299" s="213"/>
      <c r="AB299" s="213"/>
      <c r="AC299" s="213"/>
      <c r="AD299" s="213"/>
      <c r="AE299" s="213"/>
      <c r="AF299" s="213"/>
      <c r="AG299" s="213"/>
      <c r="AH299" s="213"/>
      <c r="AI299" s="213"/>
      <c r="AP299" s="337"/>
      <c r="AT299" s="337"/>
    </row>
    <row r="300" s="268" customFormat="true" ht="15" hidden="false" customHeight="true" outlineLevel="0" collapsed="false">
      <c r="A300" s="331"/>
      <c r="B300" s="331"/>
      <c r="C300" s="213"/>
      <c r="D300" s="213"/>
      <c r="E300" s="213"/>
      <c r="F300" s="213"/>
      <c r="G300" s="213"/>
      <c r="H300" s="213"/>
      <c r="I300" s="213"/>
      <c r="J300" s="213"/>
      <c r="K300" s="213"/>
      <c r="L300" s="213"/>
      <c r="M300" s="213"/>
      <c r="N300" s="213"/>
      <c r="O300" s="213"/>
      <c r="P300" s="213"/>
      <c r="Q300" s="213"/>
      <c r="R300" s="213"/>
      <c r="S300" s="213"/>
      <c r="T300" s="213"/>
      <c r="U300" s="213"/>
      <c r="V300" s="213"/>
      <c r="W300" s="213"/>
      <c r="X300" s="213"/>
      <c r="Y300" s="213"/>
      <c r="Z300" s="213"/>
      <c r="AA300" s="213"/>
      <c r="AB300" s="213"/>
      <c r="AC300" s="213"/>
      <c r="AD300" s="213"/>
      <c r="AE300" s="213"/>
      <c r="AF300" s="213"/>
      <c r="AG300" s="213"/>
      <c r="AH300" s="213"/>
      <c r="AI300" s="213"/>
      <c r="AP300" s="337"/>
      <c r="AT300" s="337"/>
    </row>
    <row r="301" s="268" customFormat="true" ht="15" hidden="false" customHeight="true" outlineLevel="0" collapsed="false">
      <c r="A301" s="331"/>
      <c r="B301" s="331"/>
      <c r="C301" s="213"/>
      <c r="D301" s="213"/>
      <c r="E301" s="213"/>
      <c r="F301" s="213"/>
      <c r="G301" s="213"/>
      <c r="H301" s="213"/>
      <c r="I301" s="213"/>
      <c r="J301" s="213"/>
      <c r="K301" s="213"/>
      <c r="L301" s="213"/>
      <c r="M301" s="213"/>
      <c r="N301" s="213"/>
      <c r="O301" s="213"/>
      <c r="P301" s="213"/>
      <c r="Q301" s="213"/>
      <c r="R301" s="213"/>
      <c r="S301" s="213"/>
      <c r="T301" s="213"/>
      <c r="U301" s="213"/>
      <c r="V301" s="213"/>
      <c r="W301" s="213"/>
      <c r="X301" s="213"/>
      <c r="Y301" s="213"/>
      <c r="Z301" s="213"/>
      <c r="AA301" s="213"/>
      <c r="AB301" s="213"/>
      <c r="AC301" s="213"/>
      <c r="AD301" s="213"/>
      <c r="AE301" s="213"/>
      <c r="AF301" s="213"/>
      <c r="AG301" s="213"/>
      <c r="AH301" s="213"/>
      <c r="AI301" s="213"/>
      <c r="AP301" s="337"/>
      <c r="AT301" s="337"/>
    </row>
    <row r="302" s="268" customFormat="true" ht="15" hidden="false" customHeight="true" outlineLevel="0" collapsed="false">
      <c r="A302" s="331"/>
      <c r="B302" s="331"/>
      <c r="C302" s="213"/>
      <c r="D302" s="213"/>
      <c r="E302" s="213"/>
      <c r="F302" s="213"/>
      <c r="G302" s="213"/>
      <c r="H302" s="213"/>
      <c r="I302" s="213"/>
      <c r="J302" s="213"/>
      <c r="K302" s="213"/>
      <c r="L302" s="213"/>
      <c r="M302" s="213"/>
      <c r="N302" s="213"/>
      <c r="O302" s="213"/>
      <c r="P302" s="213"/>
      <c r="Q302" s="213"/>
      <c r="R302" s="213"/>
      <c r="S302" s="213"/>
      <c r="T302" s="213"/>
      <c r="U302" s="213"/>
      <c r="V302" s="213"/>
      <c r="W302" s="213"/>
      <c r="X302" s="213"/>
      <c r="Y302" s="213"/>
      <c r="Z302" s="213"/>
      <c r="AA302" s="213"/>
      <c r="AB302" s="213"/>
      <c r="AC302" s="213"/>
      <c r="AD302" s="213"/>
      <c r="AE302" s="213"/>
      <c r="AF302" s="213"/>
      <c r="AG302" s="213"/>
      <c r="AH302" s="213"/>
      <c r="AI302" s="213"/>
      <c r="AP302" s="337"/>
      <c r="AT302" s="337"/>
    </row>
    <row r="303" s="268" customFormat="true" ht="15" hidden="false" customHeight="true" outlineLevel="0" collapsed="false">
      <c r="A303" s="331"/>
      <c r="B303" s="331"/>
      <c r="C303" s="213"/>
      <c r="D303" s="213"/>
      <c r="E303" s="213"/>
      <c r="F303" s="213"/>
      <c r="G303" s="213"/>
      <c r="H303" s="213"/>
      <c r="I303" s="213"/>
      <c r="J303" s="213"/>
      <c r="K303" s="213"/>
      <c r="L303" s="213"/>
      <c r="M303" s="213"/>
      <c r="N303" s="213"/>
      <c r="O303" s="213"/>
      <c r="P303" s="213"/>
      <c r="Q303" s="213"/>
      <c r="R303" s="213"/>
      <c r="S303" s="213"/>
      <c r="T303" s="213"/>
      <c r="U303" s="213"/>
      <c r="V303" s="213"/>
      <c r="W303" s="213"/>
      <c r="X303" s="213"/>
      <c r="Y303" s="213"/>
      <c r="Z303" s="213"/>
      <c r="AA303" s="213"/>
      <c r="AB303" s="213"/>
      <c r="AC303" s="213"/>
      <c r="AD303" s="213"/>
      <c r="AE303" s="213"/>
      <c r="AF303" s="213"/>
      <c r="AG303" s="213"/>
      <c r="AH303" s="213"/>
      <c r="AI303" s="213"/>
      <c r="AP303" s="337"/>
      <c r="AT303" s="337"/>
    </row>
    <row r="304" s="268" customFormat="true" ht="15" hidden="false" customHeight="true" outlineLevel="0" collapsed="false">
      <c r="A304" s="331"/>
      <c r="B304" s="331"/>
      <c r="C304" s="213"/>
      <c r="D304" s="213"/>
      <c r="E304" s="213"/>
      <c r="F304" s="213"/>
      <c r="G304" s="213"/>
      <c r="H304" s="213"/>
      <c r="I304" s="213"/>
      <c r="J304" s="213"/>
      <c r="K304" s="213"/>
      <c r="L304" s="213"/>
      <c r="M304" s="213"/>
      <c r="N304" s="213"/>
      <c r="O304" s="213"/>
      <c r="P304" s="213"/>
      <c r="Q304" s="213"/>
      <c r="R304" s="213"/>
      <c r="S304" s="213"/>
      <c r="T304" s="213"/>
      <c r="U304" s="213"/>
      <c r="V304" s="213"/>
      <c r="W304" s="213"/>
      <c r="X304" s="213"/>
      <c r="Y304" s="213"/>
      <c r="Z304" s="213"/>
      <c r="AA304" s="213"/>
      <c r="AB304" s="213"/>
      <c r="AC304" s="213"/>
      <c r="AD304" s="213"/>
      <c r="AE304" s="213"/>
      <c r="AF304" s="213"/>
      <c r="AG304" s="213"/>
      <c r="AH304" s="213"/>
      <c r="AI304" s="213"/>
      <c r="AP304" s="337"/>
      <c r="AT304" s="337"/>
    </row>
    <row r="305" s="268" customFormat="true" ht="15" hidden="false" customHeight="true" outlineLevel="0" collapsed="false">
      <c r="A305" s="331"/>
      <c r="B305" s="331"/>
      <c r="C305" s="213"/>
      <c r="D305" s="213"/>
      <c r="E305" s="213"/>
      <c r="F305" s="213"/>
      <c r="G305" s="213"/>
      <c r="H305" s="213"/>
      <c r="I305" s="213"/>
      <c r="J305" s="213"/>
      <c r="K305" s="213"/>
      <c r="L305" s="213"/>
      <c r="M305" s="213"/>
      <c r="N305" s="213"/>
      <c r="O305" s="213"/>
      <c r="P305" s="213"/>
      <c r="Q305" s="213"/>
      <c r="R305" s="213"/>
      <c r="S305" s="213"/>
      <c r="T305" s="213"/>
      <c r="U305" s="213"/>
      <c r="V305" s="213"/>
      <c r="W305" s="213"/>
      <c r="X305" s="213"/>
      <c r="Y305" s="213"/>
      <c r="Z305" s="213"/>
      <c r="AA305" s="213"/>
      <c r="AB305" s="213"/>
      <c r="AC305" s="213"/>
      <c r="AD305" s="213"/>
      <c r="AE305" s="213"/>
      <c r="AF305" s="213"/>
      <c r="AG305" s="213"/>
      <c r="AH305" s="213"/>
      <c r="AI305" s="213"/>
      <c r="AP305" s="337"/>
      <c r="AT305" s="337"/>
    </row>
    <row r="306" s="268" customFormat="true" ht="15" hidden="false" customHeight="true" outlineLevel="0" collapsed="false">
      <c r="A306" s="331"/>
      <c r="B306" s="331"/>
      <c r="C306" s="213"/>
      <c r="D306" s="213"/>
      <c r="E306" s="213"/>
      <c r="F306" s="213"/>
      <c r="G306" s="213"/>
      <c r="H306" s="213"/>
      <c r="I306" s="213"/>
      <c r="J306" s="213"/>
      <c r="K306" s="213"/>
      <c r="L306" s="213"/>
      <c r="M306" s="213"/>
      <c r="N306" s="213"/>
      <c r="O306" s="213"/>
      <c r="P306" s="213"/>
      <c r="Q306" s="213"/>
      <c r="R306" s="213"/>
      <c r="S306" s="213"/>
      <c r="T306" s="213"/>
      <c r="U306" s="213"/>
      <c r="V306" s="213"/>
      <c r="W306" s="213"/>
      <c r="X306" s="213"/>
      <c r="Y306" s="213"/>
      <c r="Z306" s="213"/>
      <c r="AA306" s="213"/>
      <c r="AB306" s="213"/>
      <c r="AC306" s="213"/>
      <c r="AD306" s="213"/>
      <c r="AE306" s="213"/>
      <c r="AF306" s="213"/>
      <c r="AG306" s="213"/>
      <c r="AH306" s="213"/>
      <c r="AI306" s="213"/>
      <c r="AP306" s="337"/>
      <c r="AT306" s="337"/>
    </row>
    <row r="307" s="268" customFormat="true" ht="15" hidden="false" customHeight="true" outlineLevel="0" collapsed="false">
      <c r="A307" s="331"/>
      <c r="B307" s="331"/>
      <c r="C307" s="213"/>
      <c r="D307" s="213"/>
      <c r="E307" s="213"/>
      <c r="F307" s="213"/>
      <c r="G307" s="213"/>
      <c r="H307" s="213"/>
      <c r="I307" s="213"/>
      <c r="J307" s="213"/>
      <c r="K307" s="213"/>
      <c r="L307" s="213"/>
      <c r="M307" s="213"/>
      <c r="N307" s="213"/>
      <c r="O307" s="213"/>
      <c r="P307" s="213"/>
      <c r="Q307" s="213"/>
      <c r="R307" s="213"/>
      <c r="S307" s="213"/>
      <c r="T307" s="213"/>
      <c r="U307" s="213"/>
      <c r="V307" s="213"/>
      <c r="W307" s="213"/>
      <c r="X307" s="213"/>
      <c r="Y307" s="213"/>
      <c r="Z307" s="213"/>
      <c r="AA307" s="213"/>
      <c r="AB307" s="213"/>
      <c r="AC307" s="213"/>
      <c r="AD307" s="213"/>
      <c r="AE307" s="213"/>
      <c r="AF307" s="213"/>
      <c r="AG307" s="213"/>
      <c r="AH307" s="213"/>
      <c r="AI307" s="213"/>
      <c r="AP307" s="337"/>
      <c r="AT307" s="337"/>
    </row>
    <row r="308" s="268" customFormat="true" ht="15" hidden="false" customHeight="true" outlineLevel="0" collapsed="false">
      <c r="A308" s="331"/>
      <c r="B308" s="331"/>
      <c r="C308" s="213"/>
      <c r="D308" s="213"/>
      <c r="E308" s="213"/>
      <c r="F308" s="213"/>
      <c r="G308" s="213"/>
      <c r="H308" s="213"/>
      <c r="I308" s="213"/>
      <c r="J308" s="213"/>
      <c r="K308" s="213"/>
      <c r="L308" s="213"/>
      <c r="M308" s="213"/>
      <c r="N308" s="213"/>
      <c r="O308" s="213"/>
      <c r="P308" s="213"/>
      <c r="Q308" s="213"/>
      <c r="R308" s="213"/>
      <c r="S308" s="213"/>
      <c r="T308" s="213"/>
      <c r="U308" s="213"/>
      <c r="V308" s="213"/>
      <c r="W308" s="213"/>
      <c r="X308" s="213"/>
      <c r="Y308" s="213"/>
      <c r="Z308" s="213"/>
      <c r="AA308" s="213"/>
      <c r="AB308" s="213"/>
      <c r="AC308" s="213"/>
      <c r="AD308" s="213"/>
      <c r="AE308" s="213"/>
      <c r="AF308" s="213"/>
      <c r="AG308" s="213"/>
      <c r="AH308" s="213"/>
      <c r="AI308" s="213"/>
      <c r="AP308" s="337"/>
      <c r="AT308" s="337"/>
    </row>
    <row r="309" s="268" customFormat="true" ht="15" hidden="false" customHeight="true" outlineLevel="0" collapsed="false">
      <c r="A309" s="331"/>
      <c r="B309" s="331"/>
      <c r="C309" s="213"/>
      <c r="D309" s="213"/>
      <c r="E309" s="213"/>
      <c r="F309" s="213"/>
      <c r="G309" s="213"/>
      <c r="H309" s="213"/>
      <c r="I309" s="213"/>
      <c r="J309" s="213"/>
      <c r="K309" s="213"/>
      <c r="L309" s="213"/>
      <c r="M309" s="213"/>
      <c r="N309" s="213"/>
      <c r="O309" s="213"/>
      <c r="P309" s="213"/>
      <c r="Q309" s="213"/>
      <c r="R309" s="213"/>
      <c r="S309" s="213"/>
      <c r="T309" s="213"/>
      <c r="U309" s="213"/>
      <c r="V309" s="213"/>
      <c r="W309" s="213"/>
      <c r="X309" s="213"/>
      <c r="Y309" s="213"/>
      <c r="Z309" s="213"/>
      <c r="AA309" s="213"/>
      <c r="AB309" s="213"/>
      <c r="AC309" s="213"/>
      <c r="AD309" s="213"/>
      <c r="AE309" s="213"/>
      <c r="AF309" s="213"/>
      <c r="AG309" s="213"/>
      <c r="AH309" s="213"/>
      <c r="AI309" s="213"/>
      <c r="AP309" s="337"/>
      <c r="AT309" s="337"/>
    </row>
    <row r="310" s="268" customFormat="true" ht="15" hidden="false" customHeight="true" outlineLevel="0" collapsed="false">
      <c r="A310" s="331"/>
      <c r="B310" s="331"/>
      <c r="C310" s="213"/>
      <c r="D310" s="213"/>
      <c r="E310" s="213"/>
      <c r="F310" s="213"/>
      <c r="G310" s="213"/>
      <c r="H310" s="213"/>
      <c r="I310" s="213"/>
      <c r="J310" s="213"/>
      <c r="K310" s="213"/>
      <c r="L310" s="213"/>
      <c r="M310" s="213"/>
      <c r="N310" s="213"/>
      <c r="O310" s="213"/>
      <c r="P310" s="213"/>
      <c r="Q310" s="213"/>
      <c r="R310" s="213"/>
      <c r="S310" s="213"/>
      <c r="T310" s="213"/>
      <c r="U310" s="213"/>
      <c r="V310" s="213"/>
      <c r="W310" s="213"/>
      <c r="X310" s="213"/>
      <c r="Y310" s="213"/>
      <c r="Z310" s="213"/>
      <c r="AA310" s="213"/>
      <c r="AB310" s="213"/>
      <c r="AC310" s="213"/>
      <c r="AD310" s="213"/>
      <c r="AE310" s="213"/>
      <c r="AF310" s="213"/>
      <c r="AG310" s="213"/>
      <c r="AH310" s="213"/>
      <c r="AI310" s="213"/>
      <c r="AP310" s="337"/>
      <c r="AT310" s="337"/>
    </row>
    <row r="311" s="268" customFormat="true" ht="15" hidden="false" customHeight="true" outlineLevel="0" collapsed="false">
      <c r="A311" s="331"/>
      <c r="B311" s="331"/>
      <c r="C311" s="213"/>
      <c r="D311" s="213"/>
      <c r="E311" s="213"/>
      <c r="F311" s="213"/>
      <c r="G311" s="213"/>
      <c r="H311" s="213"/>
      <c r="I311" s="213"/>
      <c r="J311" s="213"/>
      <c r="K311" s="213"/>
      <c r="L311" s="213"/>
      <c r="M311" s="213"/>
      <c r="N311" s="213"/>
      <c r="O311" s="213"/>
      <c r="P311" s="213"/>
      <c r="Q311" s="213"/>
      <c r="R311" s="213"/>
      <c r="S311" s="213"/>
      <c r="T311" s="213"/>
      <c r="U311" s="213"/>
      <c r="V311" s="213"/>
      <c r="W311" s="213"/>
      <c r="X311" s="213"/>
      <c r="Y311" s="213"/>
      <c r="Z311" s="213"/>
      <c r="AA311" s="213"/>
      <c r="AB311" s="213"/>
      <c r="AC311" s="213"/>
      <c r="AD311" s="213"/>
      <c r="AE311" s="213"/>
      <c r="AF311" s="213"/>
      <c r="AG311" s="213"/>
      <c r="AH311" s="213"/>
      <c r="AI311" s="213"/>
      <c r="AP311" s="337"/>
      <c r="AT311" s="337"/>
    </row>
    <row r="312" s="268" customFormat="true" ht="15" hidden="false" customHeight="true" outlineLevel="0" collapsed="false">
      <c r="A312" s="331"/>
      <c r="B312" s="331"/>
      <c r="C312" s="213"/>
      <c r="D312" s="213"/>
      <c r="E312" s="213"/>
      <c r="F312" s="213"/>
      <c r="G312" s="213"/>
      <c r="H312" s="213"/>
      <c r="I312" s="213"/>
      <c r="J312" s="213"/>
      <c r="K312" s="213"/>
      <c r="L312" s="213"/>
      <c r="M312" s="213"/>
      <c r="N312" s="213"/>
      <c r="O312" s="213"/>
      <c r="P312" s="213"/>
      <c r="Q312" s="213"/>
      <c r="R312" s="213"/>
      <c r="S312" s="213"/>
      <c r="T312" s="213"/>
      <c r="U312" s="213"/>
      <c r="V312" s="213"/>
      <c r="W312" s="213"/>
      <c r="X312" s="213"/>
      <c r="Y312" s="213"/>
      <c r="Z312" s="213"/>
      <c r="AA312" s="213"/>
      <c r="AB312" s="213"/>
      <c r="AC312" s="213"/>
      <c r="AD312" s="213"/>
      <c r="AE312" s="213"/>
      <c r="AF312" s="213"/>
      <c r="AG312" s="213"/>
      <c r="AH312" s="213"/>
      <c r="AI312" s="213"/>
      <c r="AP312" s="337"/>
      <c r="AT312" s="337"/>
    </row>
    <row r="313" s="268" customFormat="true" ht="15" hidden="false" customHeight="true" outlineLevel="0" collapsed="false">
      <c r="A313" s="331"/>
      <c r="B313" s="331"/>
      <c r="C313" s="213"/>
      <c r="D313" s="213"/>
      <c r="E313" s="213"/>
      <c r="F313" s="213"/>
      <c r="G313" s="213"/>
      <c r="H313" s="213"/>
      <c r="I313" s="213"/>
      <c r="J313" s="213"/>
      <c r="K313" s="213"/>
      <c r="L313" s="213"/>
      <c r="M313" s="213"/>
      <c r="N313" s="213"/>
      <c r="O313" s="213"/>
      <c r="P313" s="213"/>
      <c r="Q313" s="213"/>
      <c r="R313" s="213"/>
      <c r="S313" s="213"/>
      <c r="T313" s="213"/>
      <c r="U313" s="213"/>
      <c r="V313" s="213"/>
      <c r="W313" s="213"/>
      <c r="X313" s="213"/>
      <c r="Y313" s="213"/>
      <c r="Z313" s="213"/>
      <c r="AA313" s="213"/>
      <c r="AB313" s="213"/>
      <c r="AC313" s="213"/>
      <c r="AD313" s="213"/>
      <c r="AE313" s="213"/>
      <c r="AF313" s="213"/>
      <c r="AG313" s="213"/>
      <c r="AH313" s="213"/>
      <c r="AI313" s="213"/>
      <c r="AP313" s="337"/>
      <c r="AT313" s="337"/>
    </row>
    <row r="314" s="268" customFormat="true" ht="15" hidden="false" customHeight="true" outlineLevel="0" collapsed="false">
      <c r="A314" s="331"/>
      <c r="B314" s="331"/>
      <c r="C314" s="213"/>
      <c r="D314" s="213"/>
      <c r="E314" s="213"/>
      <c r="F314" s="213"/>
      <c r="G314" s="213"/>
      <c r="H314" s="213"/>
      <c r="I314" s="213"/>
      <c r="J314" s="213"/>
      <c r="K314" s="213"/>
      <c r="L314" s="213"/>
      <c r="M314" s="213"/>
      <c r="N314" s="213"/>
      <c r="O314" s="213"/>
      <c r="P314" s="213"/>
      <c r="Q314" s="213"/>
      <c r="R314" s="213"/>
      <c r="S314" s="213"/>
      <c r="T314" s="213"/>
      <c r="U314" s="213"/>
      <c r="V314" s="213"/>
      <c r="W314" s="213"/>
      <c r="X314" s="213"/>
      <c r="Y314" s="213"/>
      <c r="Z314" s="213"/>
      <c r="AA314" s="213"/>
      <c r="AB314" s="213"/>
      <c r="AC314" s="213"/>
      <c r="AD314" s="213"/>
      <c r="AE314" s="213"/>
      <c r="AF314" s="213"/>
      <c r="AG314" s="213"/>
      <c r="AH314" s="213"/>
      <c r="AI314" s="213"/>
      <c r="AP314" s="337"/>
      <c r="AT314" s="337"/>
    </row>
    <row r="315" s="268" customFormat="true" ht="15" hidden="false" customHeight="true" outlineLevel="0" collapsed="false">
      <c r="A315" s="331"/>
      <c r="B315" s="331"/>
      <c r="C315" s="213"/>
      <c r="D315" s="213"/>
      <c r="E315" s="213"/>
      <c r="F315" s="213"/>
      <c r="G315" s="213"/>
      <c r="H315" s="213"/>
      <c r="I315" s="213"/>
      <c r="J315" s="213"/>
      <c r="K315" s="213"/>
      <c r="L315" s="213"/>
      <c r="M315" s="213"/>
      <c r="N315" s="213"/>
      <c r="O315" s="213"/>
      <c r="P315" s="213"/>
      <c r="Q315" s="213"/>
      <c r="R315" s="213"/>
      <c r="S315" s="213"/>
      <c r="T315" s="213"/>
      <c r="U315" s="213"/>
      <c r="V315" s="213"/>
      <c r="W315" s="213"/>
      <c r="X315" s="213"/>
      <c r="Y315" s="213"/>
      <c r="Z315" s="213"/>
      <c r="AA315" s="213"/>
      <c r="AB315" s="213"/>
      <c r="AC315" s="213"/>
      <c r="AD315" s="213"/>
      <c r="AE315" s="213"/>
      <c r="AF315" s="213"/>
      <c r="AG315" s="213"/>
      <c r="AH315" s="213"/>
      <c r="AI315" s="213"/>
      <c r="AP315" s="337"/>
      <c r="AT315" s="337"/>
    </row>
    <row r="316" s="268" customFormat="true" ht="15" hidden="false" customHeight="true" outlineLevel="0" collapsed="false">
      <c r="A316" s="331"/>
      <c r="B316" s="331"/>
      <c r="C316" s="213"/>
      <c r="D316" s="213"/>
      <c r="E316" s="213"/>
      <c r="F316" s="213"/>
      <c r="G316" s="213"/>
      <c r="H316" s="213"/>
      <c r="I316" s="213"/>
      <c r="J316" s="213"/>
      <c r="K316" s="213"/>
      <c r="L316" s="213"/>
      <c r="M316" s="213"/>
      <c r="N316" s="213"/>
      <c r="O316" s="213"/>
      <c r="P316" s="213"/>
      <c r="Q316" s="213"/>
      <c r="R316" s="213"/>
      <c r="S316" s="213"/>
      <c r="T316" s="213"/>
      <c r="U316" s="213"/>
      <c r="V316" s="213"/>
      <c r="W316" s="213"/>
      <c r="X316" s="213"/>
      <c r="Y316" s="213"/>
      <c r="Z316" s="213"/>
      <c r="AA316" s="213"/>
      <c r="AB316" s="213"/>
      <c r="AC316" s="213"/>
      <c r="AD316" s="213"/>
      <c r="AE316" s="213"/>
      <c r="AF316" s="213"/>
      <c r="AG316" s="213"/>
      <c r="AH316" s="213"/>
      <c r="AI316" s="213"/>
      <c r="AP316" s="337"/>
      <c r="AT316" s="337"/>
    </row>
    <row r="317" s="268" customFormat="true" ht="15" hidden="false" customHeight="true" outlineLevel="0" collapsed="false">
      <c r="A317" s="331"/>
      <c r="B317" s="331"/>
      <c r="C317" s="213"/>
      <c r="D317" s="213"/>
      <c r="E317" s="213"/>
      <c r="F317" s="213"/>
      <c r="G317" s="213"/>
      <c r="H317" s="213"/>
      <c r="I317" s="213"/>
      <c r="J317" s="213"/>
      <c r="K317" s="213"/>
      <c r="L317" s="213"/>
      <c r="M317" s="213"/>
      <c r="N317" s="213"/>
      <c r="O317" s="213"/>
      <c r="P317" s="213"/>
      <c r="Q317" s="213"/>
      <c r="R317" s="213"/>
      <c r="S317" s="213"/>
      <c r="T317" s="213"/>
      <c r="U317" s="213"/>
      <c r="V317" s="213"/>
      <c r="W317" s="213"/>
      <c r="X317" s="213"/>
      <c r="Y317" s="213"/>
      <c r="Z317" s="213"/>
      <c r="AA317" s="213"/>
      <c r="AB317" s="213"/>
      <c r="AC317" s="213"/>
      <c r="AD317" s="213"/>
      <c r="AE317" s="213"/>
      <c r="AF317" s="213"/>
      <c r="AG317" s="213"/>
      <c r="AH317" s="213"/>
      <c r="AI317" s="213"/>
      <c r="AP317" s="337"/>
      <c r="AT317" s="337"/>
    </row>
    <row r="318" s="268" customFormat="true" ht="15" hidden="false" customHeight="true" outlineLevel="0" collapsed="false">
      <c r="A318" s="331"/>
      <c r="B318" s="331"/>
      <c r="C318" s="213"/>
      <c r="D318" s="213"/>
      <c r="E318" s="213"/>
      <c r="F318" s="213"/>
      <c r="G318" s="213"/>
      <c r="H318" s="213"/>
      <c r="I318" s="213"/>
      <c r="J318" s="213"/>
      <c r="K318" s="213"/>
      <c r="L318" s="213"/>
      <c r="M318" s="213"/>
      <c r="N318" s="213"/>
      <c r="O318" s="213"/>
      <c r="P318" s="213"/>
      <c r="Q318" s="213"/>
      <c r="R318" s="213"/>
      <c r="S318" s="213"/>
      <c r="T318" s="213"/>
      <c r="U318" s="213"/>
      <c r="V318" s="213"/>
      <c r="W318" s="213"/>
      <c r="X318" s="213"/>
      <c r="Y318" s="213"/>
      <c r="Z318" s="213"/>
      <c r="AA318" s="213"/>
      <c r="AB318" s="213"/>
      <c r="AC318" s="213"/>
      <c r="AD318" s="213"/>
      <c r="AE318" s="213"/>
      <c r="AF318" s="213"/>
      <c r="AG318" s="213"/>
      <c r="AH318" s="213"/>
      <c r="AI318" s="213"/>
      <c r="AP318" s="337"/>
      <c r="AT318" s="337"/>
    </row>
    <row r="319" s="268" customFormat="true" ht="15" hidden="false" customHeight="true" outlineLevel="0" collapsed="false">
      <c r="A319" s="331"/>
      <c r="B319" s="331"/>
      <c r="C319" s="213"/>
      <c r="D319" s="213"/>
      <c r="E319" s="213"/>
      <c r="F319" s="213"/>
      <c r="G319" s="213"/>
      <c r="H319" s="213"/>
      <c r="I319" s="213"/>
      <c r="J319" s="213"/>
      <c r="K319" s="213"/>
      <c r="L319" s="213"/>
      <c r="M319" s="213"/>
      <c r="N319" s="213"/>
      <c r="O319" s="213"/>
      <c r="P319" s="213"/>
      <c r="Q319" s="213"/>
      <c r="R319" s="213"/>
      <c r="S319" s="213"/>
      <c r="T319" s="213"/>
      <c r="U319" s="213"/>
      <c r="V319" s="213"/>
      <c r="W319" s="213"/>
      <c r="X319" s="213"/>
      <c r="Y319" s="213"/>
      <c r="Z319" s="213"/>
      <c r="AA319" s="213"/>
      <c r="AB319" s="213"/>
      <c r="AC319" s="213"/>
      <c r="AD319" s="213"/>
      <c r="AE319" s="213"/>
      <c r="AF319" s="213"/>
      <c r="AG319" s="213"/>
      <c r="AH319" s="213"/>
      <c r="AI319" s="213"/>
      <c r="AP319" s="337"/>
      <c r="AT319" s="337"/>
    </row>
    <row r="320" s="268" customFormat="true" ht="15" hidden="false" customHeight="true" outlineLevel="0" collapsed="false">
      <c r="A320" s="331"/>
      <c r="B320" s="331"/>
      <c r="C320" s="213"/>
      <c r="D320" s="213"/>
      <c r="E320" s="213"/>
      <c r="F320" s="213"/>
      <c r="G320" s="213"/>
      <c r="H320" s="213"/>
      <c r="I320" s="213"/>
      <c r="J320" s="213"/>
      <c r="K320" s="213"/>
      <c r="L320" s="213"/>
      <c r="M320" s="213"/>
      <c r="N320" s="213"/>
      <c r="O320" s="213"/>
      <c r="P320" s="213"/>
      <c r="Q320" s="213"/>
      <c r="R320" s="213"/>
      <c r="S320" s="213"/>
      <c r="T320" s="213"/>
      <c r="U320" s="213"/>
      <c r="V320" s="213"/>
      <c r="W320" s="213"/>
      <c r="X320" s="213"/>
      <c r="Y320" s="213"/>
      <c r="Z320" s="213"/>
      <c r="AA320" s="213"/>
      <c r="AB320" s="213"/>
      <c r="AC320" s="213"/>
      <c r="AD320" s="213"/>
      <c r="AE320" s="213"/>
      <c r="AF320" s="213"/>
      <c r="AG320" s="213"/>
      <c r="AH320" s="213"/>
      <c r="AI320" s="213"/>
      <c r="AP320" s="337"/>
      <c r="AT320" s="337"/>
    </row>
    <row r="321" s="268" customFormat="true" ht="15" hidden="false" customHeight="true" outlineLevel="0" collapsed="false">
      <c r="A321" s="331"/>
      <c r="B321" s="331"/>
      <c r="C321" s="213"/>
      <c r="D321" s="213"/>
      <c r="E321" s="213"/>
      <c r="F321" s="213"/>
      <c r="G321" s="213"/>
      <c r="H321" s="213"/>
      <c r="I321" s="213"/>
      <c r="J321" s="213"/>
      <c r="K321" s="213"/>
      <c r="L321" s="213"/>
      <c r="M321" s="213"/>
      <c r="N321" s="213"/>
      <c r="O321" s="213"/>
      <c r="P321" s="213"/>
      <c r="Q321" s="213"/>
      <c r="R321" s="213"/>
      <c r="S321" s="213"/>
      <c r="T321" s="213"/>
      <c r="U321" s="213"/>
      <c r="V321" s="213"/>
      <c r="W321" s="213"/>
      <c r="X321" s="213"/>
      <c r="Y321" s="213"/>
      <c r="Z321" s="213"/>
      <c r="AA321" s="213"/>
      <c r="AB321" s="213"/>
      <c r="AC321" s="213"/>
      <c r="AD321" s="213"/>
      <c r="AE321" s="213"/>
      <c r="AF321" s="213"/>
      <c r="AG321" s="213"/>
      <c r="AH321" s="213"/>
      <c r="AI321" s="213"/>
      <c r="AP321" s="337"/>
      <c r="AT321" s="337"/>
    </row>
    <row r="322" s="268" customFormat="true" ht="15" hidden="false" customHeight="true" outlineLevel="0" collapsed="false">
      <c r="A322" s="331"/>
      <c r="B322" s="331"/>
      <c r="C322" s="213"/>
      <c r="D322" s="213"/>
      <c r="E322" s="213"/>
      <c r="F322" s="213"/>
      <c r="G322" s="213"/>
      <c r="H322" s="213"/>
      <c r="I322" s="213"/>
      <c r="J322" s="213"/>
      <c r="K322" s="213"/>
      <c r="L322" s="213"/>
      <c r="M322" s="213"/>
      <c r="N322" s="213"/>
      <c r="O322" s="213"/>
      <c r="P322" s="213"/>
      <c r="Q322" s="213"/>
      <c r="R322" s="213"/>
      <c r="S322" s="213"/>
      <c r="T322" s="213"/>
      <c r="U322" s="213"/>
      <c r="V322" s="213"/>
      <c r="W322" s="213"/>
      <c r="X322" s="213"/>
      <c r="Y322" s="213"/>
      <c r="Z322" s="213"/>
      <c r="AA322" s="213"/>
      <c r="AB322" s="213"/>
      <c r="AC322" s="213"/>
      <c r="AD322" s="213"/>
      <c r="AE322" s="213"/>
      <c r="AF322" s="213"/>
      <c r="AG322" s="213"/>
      <c r="AH322" s="213"/>
      <c r="AI322" s="213"/>
      <c r="AP322" s="337"/>
      <c r="AT322" s="337"/>
    </row>
    <row r="323" s="268" customFormat="true" ht="15" hidden="false" customHeight="true" outlineLevel="0" collapsed="false">
      <c r="A323" s="331"/>
      <c r="B323" s="331"/>
      <c r="C323" s="213"/>
      <c r="D323" s="213"/>
      <c r="E323" s="213"/>
      <c r="F323" s="213"/>
      <c r="G323" s="213"/>
      <c r="H323" s="213"/>
      <c r="I323" s="213"/>
      <c r="J323" s="213"/>
      <c r="K323" s="213"/>
      <c r="L323" s="213"/>
      <c r="M323" s="213"/>
      <c r="N323" s="213"/>
      <c r="O323" s="213"/>
      <c r="P323" s="213"/>
      <c r="Q323" s="213"/>
      <c r="R323" s="213"/>
      <c r="S323" s="213"/>
      <c r="T323" s="213"/>
      <c r="U323" s="213"/>
      <c r="V323" s="213"/>
      <c r="W323" s="213"/>
      <c r="X323" s="213"/>
      <c r="Y323" s="213"/>
      <c r="Z323" s="213"/>
      <c r="AA323" s="213"/>
      <c r="AB323" s="213"/>
      <c r="AC323" s="213"/>
      <c r="AD323" s="213"/>
      <c r="AE323" s="213"/>
      <c r="AF323" s="213"/>
      <c r="AG323" s="213"/>
      <c r="AH323" s="213"/>
      <c r="AI323" s="213"/>
      <c r="AP323" s="337"/>
      <c r="AT323" s="337"/>
    </row>
    <row r="324" s="268" customFormat="true" ht="15" hidden="false" customHeight="true" outlineLevel="0" collapsed="false">
      <c r="A324" s="331"/>
      <c r="B324" s="331"/>
      <c r="C324" s="213"/>
      <c r="D324" s="213"/>
      <c r="E324" s="213"/>
      <c r="F324" s="213"/>
      <c r="G324" s="213"/>
      <c r="H324" s="213"/>
      <c r="I324" s="213"/>
      <c r="J324" s="213"/>
      <c r="K324" s="213"/>
      <c r="L324" s="213"/>
      <c r="M324" s="213"/>
      <c r="N324" s="213"/>
      <c r="O324" s="213"/>
      <c r="P324" s="213"/>
      <c r="Q324" s="213"/>
      <c r="R324" s="213"/>
      <c r="S324" s="213"/>
      <c r="T324" s="213"/>
      <c r="U324" s="213"/>
      <c r="V324" s="213"/>
      <c r="W324" s="213"/>
      <c r="X324" s="213"/>
      <c r="Y324" s="213"/>
      <c r="Z324" s="213"/>
      <c r="AA324" s="213"/>
      <c r="AB324" s="213"/>
      <c r="AC324" s="213"/>
      <c r="AD324" s="213"/>
      <c r="AE324" s="213"/>
      <c r="AF324" s="213"/>
      <c r="AG324" s="213"/>
      <c r="AH324" s="213"/>
      <c r="AI324" s="213"/>
      <c r="AP324" s="337"/>
      <c r="AT324" s="337"/>
    </row>
    <row r="325" s="268" customFormat="true" ht="15" hidden="false" customHeight="true" outlineLevel="0" collapsed="false">
      <c r="A325" s="331"/>
      <c r="B325" s="331"/>
      <c r="C325" s="213"/>
      <c r="D325" s="213"/>
      <c r="E325" s="213"/>
      <c r="F325" s="213"/>
      <c r="G325" s="213"/>
      <c r="H325" s="213"/>
      <c r="I325" s="213"/>
      <c r="J325" s="213"/>
      <c r="K325" s="213"/>
      <c r="L325" s="213"/>
      <c r="M325" s="213"/>
      <c r="N325" s="213"/>
      <c r="O325" s="213"/>
      <c r="P325" s="213"/>
      <c r="Q325" s="213"/>
      <c r="R325" s="213"/>
      <c r="S325" s="213"/>
      <c r="T325" s="213"/>
      <c r="U325" s="213"/>
      <c r="V325" s="213"/>
      <c r="W325" s="213"/>
      <c r="X325" s="213"/>
      <c r="Y325" s="213"/>
      <c r="Z325" s="213"/>
      <c r="AA325" s="213"/>
      <c r="AB325" s="213"/>
      <c r="AC325" s="213"/>
      <c r="AD325" s="213"/>
      <c r="AE325" s="213"/>
      <c r="AF325" s="213"/>
      <c r="AG325" s="213"/>
      <c r="AH325" s="213"/>
      <c r="AI325" s="213"/>
      <c r="AP325" s="337"/>
      <c r="AT325" s="337"/>
    </row>
    <row r="326" s="268" customFormat="true" ht="15" hidden="false" customHeight="true" outlineLevel="0" collapsed="false">
      <c r="A326" s="331"/>
      <c r="B326" s="331"/>
      <c r="C326" s="213"/>
      <c r="D326" s="213"/>
      <c r="E326" s="213"/>
      <c r="F326" s="213"/>
      <c r="G326" s="213"/>
      <c r="H326" s="213"/>
      <c r="I326" s="213"/>
      <c r="J326" s="213"/>
      <c r="K326" s="213"/>
      <c r="L326" s="213"/>
      <c r="M326" s="213"/>
      <c r="N326" s="213"/>
      <c r="O326" s="213"/>
      <c r="P326" s="213"/>
      <c r="Q326" s="213"/>
      <c r="R326" s="213"/>
      <c r="S326" s="213"/>
      <c r="T326" s="213"/>
      <c r="U326" s="213"/>
      <c r="V326" s="213"/>
      <c r="W326" s="213"/>
      <c r="X326" s="213"/>
      <c r="Y326" s="213"/>
      <c r="Z326" s="213"/>
      <c r="AA326" s="213"/>
      <c r="AB326" s="213"/>
      <c r="AC326" s="213"/>
      <c r="AD326" s="213"/>
      <c r="AE326" s="213"/>
      <c r="AF326" s="213"/>
      <c r="AG326" s="213"/>
      <c r="AH326" s="213"/>
      <c r="AI326" s="213"/>
      <c r="AP326" s="337"/>
      <c r="AT326" s="337"/>
    </row>
    <row r="327" s="268" customFormat="true" ht="15" hidden="false" customHeight="true" outlineLevel="0" collapsed="false">
      <c r="A327" s="331"/>
      <c r="B327" s="331"/>
      <c r="C327" s="213"/>
      <c r="D327" s="213"/>
      <c r="E327" s="213"/>
      <c r="F327" s="213"/>
      <c r="G327" s="213"/>
      <c r="H327" s="213"/>
      <c r="I327" s="213"/>
      <c r="J327" s="213"/>
      <c r="K327" s="213"/>
      <c r="L327" s="213"/>
      <c r="M327" s="213"/>
      <c r="N327" s="213"/>
      <c r="O327" s="213"/>
      <c r="P327" s="213"/>
      <c r="Q327" s="213"/>
      <c r="R327" s="213"/>
      <c r="S327" s="213"/>
      <c r="T327" s="213"/>
      <c r="U327" s="213"/>
      <c r="V327" s="213"/>
      <c r="W327" s="213"/>
      <c r="X327" s="213"/>
      <c r="Y327" s="213"/>
      <c r="Z327" s="213"/>
      <c r="AA327" s="213"/>
      <c r="AB327" s="213"/>
      <c r="AC327" s="213"/>
      <c r="AD327" s="213"/>
      <c r="AE327" s="213"/>
      <c r="AF327" s="213"/>
      <c r="AG327" s="213"/>
      <c r="AH327" s="213"/>
      <c r="AI327" s="213"/>
      <c r="AP327" s="337"/>
      <c r="AT327" s="337"/>
    </row>
    <row r="328" s="268" customFormat="true" ht="15" hidden="false" customHeight="true" outlineLevel="0" collapsed="false">
      <c r="A328" s="331"/>
      <c r="B328" s="331"/>
      <c r="C328" s="213"/>
      <c r="D328" s="213"/>
      <c r="E328" s="213"/>
      <c r="F328" s="213"/>
      <c r="G328" s="213"/>
      <c r="H328" s="213"/>
      <c r="I328" s="213"/>
      <c r="J328" s="213"/>
      <c r="K328" s="213"/>
      <c r="L328" s="213"/>
      <c r="M328" s="213"/>
      <c r="N328" s="213"/>
      <c r="O328" s="213"/>
      <c r="P328" s="213"/>
      <c r="Q328" s="213"/>
      <c r="R328" s="213"/>
      <c r="S328" s="213"/>
      <c r="T328" s="213"/>
      <c r="U328" s="213"/>
      <c r="V328" s="213"/>
      <c r="W328" s="213"/>
      <c r="X328" s="213"/>
      <c r="Y328" s="213"/>
      <c r="Z328" s="213"/>
      <c r="AA328" s="213"/>
      <c r="AB328" s="213"/>
      <c r="AC328" s="213"/>
      <c r="AD328" s="213"/>
      <c r="AE328" s="213"/>
      <c r="AF328" s="213"/>
      <c r="AG328" s="213"/>
      <c r="AH328" s="213"/>
      <c r="AI328" s="213"/>
      <c r="AP328" s="337"/>
      <c r="AT328" s="337"/>
    </row>
    <row r="329" s="268" customFormat="true" ht="15" hidden="false" customHeight="true" outlineLevel="0" collapsed="false">
      <c r="A329" s="331"/>
      <c r="B329" s="331"/>
      <c r="C329" s="213"/>
      <c r="D329" s="213"/>
      <c r="E329" s="213"/>
      <c r="F329" s="213"/>
      <c r="G329" s="213"/>
      <c r="H329" s="213"/>
      <c r="I329" s="213"/>
      <c r="J329" s="213"/>
      <c r="K329" s="213"/>
      <c r="L329" s="213"/>
      <c r="M329" s="213"/>
      <c r="N329" s="213"/>
      <c r="O329" s="213"/>
      <c r="P329" s="213"/>
      <c r="Q329" s="213"/>
      <c r="R329" s="213"/>
      <c r="S329" s="213"/>
      <c r="T329" s="213"/>
      <c r="U329" s="213"/>
      <c r="V329" s="213"/>
      <c r="W329" s="213"/>
      <c r="X329" s="213"/>
      <c r="Y329" s="213"/>
      <c r="Z329" s="213"/>
      <c r="AA329" s="213"/>
      <c r="AB329" s="213"/>
      <c r="AC329" s="213"/>
      <c r="AD329" s="213"/>
      <c r="AE329" s="213"/>
      <c r="AF329" s="213"/>
      <c r="AG329" s="213"/>
      <c r="AH329" s="213"/>
      <c r="AI329" s="213"/>
      <c r="AP329" s="337"/>
      <c r="AT329" s="337"/>
    </row>
    <row r="330" s="268" customFormat="true" ht="15" hidden="false" customHeight="true" outlineLevel="0" collapsed="false">
      <c r="A330" s="331"/>
      <c r="B330" s="331"/>
      <c r="C330" s="213"/>
      <c r="D330" s="213"/>
      <c r="E330" s="213"/>
      <c r="F330" s="213"/>
      <c r="G330" s="213"/>
      <c r="H330" s="213"/>
      <c r="I330" s="213"/>
      <c r="J330" s="213"/>
      <c r="K330" s="213"/>
      <c r="L330" s="213"/>
      <c r="M330" s="213"/>
      <c r="N330" s="213"/>
      <c r="O330" s="213"/>
      <c r="P330" s="213"/>
      <c r="Q330" s="213"/>
      <c r="R330" s="213"/>
      <c r="S330" s="213"/>
      <c r="T330" s="213"/>
      <c r="U330" s="213"/>
      <c r="V330" s="213"/>
      <c r="W330" s="213"/>
      <c r="X330" s="213"/>
      <c r="Y330" s="213"/>
      <c r="Z330" s="213"/>
      <c r="AA330" s="213"/>
      <c r="AB330" s="213"/>
      <c r="AC330" s="213"/>
      <c r="AD330" s="213"/>
      <c r="AE330" s="213"/>
      <c r="AF330" s="213"/>
      <c r="AG330" s="213"/>
      <c r="AH330" s="213"/>
      <c r="AI330" s="213"/>
      <c r="AP330" s="337"/>
      <c r="AT330" s="337"/>
    </row>
    <row r="331" s="268" customFormat="true" ht="15" hidden="false" customHeight="true" outlineLevel="0" collapsed="false">
      <c r="A331" s="331"/>
      <c r="B331" s="331"/>
      <c r="C331" s="213"/>
      <c r="D331" s="213"/>
      <c r="E331" s="213"/>
      <c r="F331" s="213"/>
      <c r="G331" s="213"/>
      <c r="H331" s="213"/>
      <c r="I331" s="213"/>
      <c r="J331" s="213"/>
      <c r="K331" s="213"/>
      <c r="L331" s="213"/>
      <c r="M331" s="213"/>
      <c r="N331" s="213"/>
      <c r="O331" s="213"/>
      <c r="P331" s="213"/>
      <c r="Q331" s="213"/>
      <c r="R331" s="213"/>
      <c r="S331" s="213"/>
      <c r="T331" s="213"/>
      <c r="U331" s="213"/>
      <c r="V331" s="213"/>
      <c r="W331" s="213"/>
      <c r="X331" s="213"/>
      <c r="Y331" s="213"/>
      <c r="Z331" s="213"/>
      <c r="AA331" s="213"/>
      <c r="AB331" s="213"/>
      <c r="AC331" s="213"/>
      <c r="AD331" s="213"/>
      <c r="AE331" s="213"/>
      <c r="AF331" s="213"/>
      <c r="AG331" s="213"/>
      <c r="AH331" s="213"/>
      <c r="AI331" s="213"/>
      <c r="AP331" s="337"/>
      <c r="AT331" s="337"/>
    </row>
    <row r="332" s="268" customFormat="true" ht="15" hidden="false" customHeight="true" outlineLevel="0" collapsed="false">
      <c r="A332" s="331"/>
      <c r="B332" s="331"/>
      <c r="C332" s="213"/>
      <c r="D332" s="213"/>
      <c r="E332" s="213"/>
      <c r="F332" s="213"/>
      <c r="G332" s="213"/>
      <c r="H332" s="213"/>
      <c r="I332" s="213"/>
      <c r="J332" s="213"/>
      <c r="K332" s="213"/>
      <c r="L332" s="213"/>
      <c r="M332" s="213"/>
      <c r="N332" s="213"/>
      <c r="O332" s="213"/>
      <c r="P332" s="213"/>
      <c r="Q332" s="213"/>
      <c r="R332" s="213"/>
      <c r="S332" s="213"/>
      <c r="T332" s="213"/>
      <c r="U332" s="213"/>
      <c r="V332" s="213"/>
      <c r="W332" s="213"/>
      <c r="X332" s="213"/>
      <c r="Y332" s="213"/>
      <c r="Z332" s="213"/>
      <c r="AA332" s="213"/>
      <c r="AB332" s="213"/>
      <c r="AC332" s="213"/>
      <c r="AD332" s="213"/>
      <c r="AE332" s="213"/>
      <c r="AF332" s="213"/>
      <c r="AG332" s="213"/>
      <c r="AH332" s="213"/>
      <c r="AI332" s="213"/>
      <c r="AP332" s="337"/>
      <c r="AT332" s="337"/>
    </row>
    <row r="333" s="268" customFormat="true" ht="15" hidden="false" customHeight="true" outlineLevel="0" collapsed="false">
      <c r="A333" s="331"/>
      <c r="B333" s="331"/>
      <c r="C333" s="213"/>
      <c r="D333" s="213"/>
      <c r="E333" s="213"/>
      <c r="F333" s="213"/>
      <c r="G333" s="213"/>
      <c r="H333" s="213"/>
      <c r="I333" s="213"/>
      <c r="J333" s="213"/>
      <c r="K333" s="213"/>
      <c r="L333" s="213"/>
      <c r="M333" s="213"/>
      <c r="N333" s="213"/>
      <c r="O333" s="213"/>
      <c r="P333" s="213"/>
      <c r="Q333" s="213"/>
      <c r="R333" s="213"/>
      <c r="S333" s="213"/>
      <c r="T333" s="213"/>
      <c r="U333" s="213"/>
      <c r="V333" s="213"/>
      <c r="W333" s="213"/>
      <c r="X333" s="213"/>
      <c r="Y333" s="213"/>
      <c r="Z333" s="213"/>
      <c r="AA333" s="213"/>
      <c r="AB333" s="213"/>
      <c r="AC333" s="213"/>
      <c r="AD333" s="213"/>
      <c r="AE333" s="213"/>
      <c r="AF333" s="213"/>
      <c r="AG333" s="213"/>
      <c r="AH333" s="213"/>
      <c r="AI333" s="213"/>
      <c r="AP333" s="337"/>
      <c r="AT333" s="337"/>
    </row>
    <row r="334" s="268" customFormat="true" ht="15" hidden="false" customHeight="true" outlineLevel="0" collapsed="false">
      <c r="A334" s="331"/>
      <c r="B334" s="331"/>
      <c r="C334" s="213"/>
      <c r="D334" s="213"/>
      <c r="E334" s="213"/>
      <c r="F334" s="213"/>
      <c r="G334" s="213"/>
      <c r="H334" s="213"/>
      <c r="I334" s="213"/>
      <c r="J334" s="213"/>
      <c r="K334" s="213"/>
      <c r="L334" s="213"/>
      <c r="M334" s="213"/>
      <c r="N334" s="213"/>
      <c r="O334" s="213"/>
      <c r="P334" s="213"/>
      <c r="Q334" s="213"/>
      <c r="R334" s="213"/>
      <c r="S334" s="213"/>
      <c r="T334" s="213"/>
      <c r="U334" s="213"/>
      <c r="V334" s="213"/>
      <c r="W334" s="213"/>
      <c r="X334" s="213"/>
      <c r="Y334" s="213"/>
      <c r="Z334" s="213"/>
      <c r="AA334" s="213"/>
      <c r="AB334" s="213"/>
      <c r="AC334" s="213"/>
      <c r="AD334" s="213"/>
      <c r="AE334" s="213"/>
      <c r="AF334" s="213"/>
      <c r="AG334" s="213"/>
      <c r="AH334" s="213"/>
      <c r="AI334" s="213"/>
      <c r="AP334" s="337"/>
      <c r="AT334" s="337"/>
    </row>
    <row r="335" s="268" customFormat="true" ht="15" hidden="false" customHeight="true" outlineLevel="0" collapsed="false">
      <c r="A335" s="331"/>
      <c r="B335" s="331"/>
      <c r="C335" s="213"/>
      <c r="D335" s="213"/>
      <c r="E335" s="213"/>
      <c r="F335" s="213"/>
      <c r="G335" s="213"/>
      <c r="H335" s="213"/>
      <c r="I335" s="213"/>
      <c r="J335" s="213"/>
      <c r="K335" s="213"/>
      <c r="L335" s="213"/>
      <c r="M335" s="213"/>
      <c r="N335" s="213"/>
      <c r="O335" s="213"/>
      <c r="P335" s="213"/>
      <c r="Q335" s="213"/>
      <c r="R335" s="213"/>
      <c r="S335" s="213"/>
      <c r="T335" s="213"/>
      <c r="U335" s="213"/>
      <c r="V335" s="213"/>
      <c r="W335" s="213"/>
      <c r="X335" s="213"/>
      <c r="Y335" s="213"/>
      <c r="Z335" s="213"/>
      <c r="AA335" s="213"/>
      <c r="AB335" s="213"/>
      <c r="AC335" s="213"/>
      <c r="AD335" s="213"/>
      <c r="AE335" s="213"/>
      <c r="AF335" s="213"/>
      <c r="AG335" s="213"/>
      <c r="AH335" s="213"/>
      <c r="AI335" s="213"/>
      <c r="AP335" s="337"/>
      <c r="AT335" s="337"/>
    </row>
    <row r="336" s="268" customFormat="true" ht="15" hidden="false" customHeight="true" outlineLevel="0" collapsed="false">
      <c r="A336" s="331"/>
      <c r="B336" s="331"/>
      <c r="C336" s="213"/>
      <c r="D336" s="213"/>
      <c r="E336" s="213"/>
      <c r="F336" s="213"/>
      <c r="G336" s="213"/>
      <c r="H336" s="213"/>
      <c r="I336" s="213"/>
      <c r="J336" s="213"/>
      <c r="K336" s="213"/>
      <c r="L336" s="213"/>
      <c r="M336" s="213"/>
      <c r="N336" s="213"/>
      <c r="O336" s="213"/>
      <c r="P336" s="213"/>
      <c r="Q336" s="213"/>
      <c r="R336" s="213"/>
      <c r="S336" s="213"/>
      <c r="T336" s="213"/>
      <c r="U336" s="213"/>
      <c r="V336" s="213"/>
      <c r="W336" s="213"/>
      <c r="X336" s="213"/>
      <c r="Y336" s="213"/>
      <c r="Z336" s="213"/>
      <c r="AA336" s="213"/>
      <c r="AB336" s="213"/>
      <c r="AC336" s="213"/>
      <c r="AD336" s="213"/>
      <c r="AE336" s="213"/>
      <c r="AF336" s="213"/>
      <c r="AG336" s="213"/>
      <c r="AH336" s="213"/>
      <c r="AI336" s="213"/>
      <c r="AP336" s="337"/>
      <c r="AT336" s="337"/>
    </row>
    <row r="337" s="268" customFormat="true" ht="15" hidden="false" customHeight="true" outlineLevel="0" collapsed="false">
      <c r="A337" s="331"/>
      <c r="B337" s="331"/>
      <c r="C337" s="213"/>
      <c r="D337" s="213"/>
      <c r="E337" s="213"/>
      <c r="F337" s="213"/>
      <c r="G337" s="213"/>
      <c r="H337" s="213"/>
      <c r="I337" s="213"/>
      <c r="J337" s="213"/>
      <c r="K337" s="213"/>
      <c r="L337" s="213"/>
      <c r="M337" s="213"/>
      <c r="N337" s="213"/>
      <c r="O337" s="213"/>
      <c r="P337" s="213"/>
      <c r="Q337" s="213"/>
      <c r="R337" s="213"/>
      <c r="S337" s="213"/>
      <c r="T337" s="213"/>
      <c r="U337" s="213"/>
      <c r="V337" s="213"/>
      <c r="W337" s="213"/>
      <c r="X337" s="213"/>
      <c r="Y337" s="213"/>
      <c r="Z337" s="213"/>
      <c r="AA337" s="213"/>
      <c r="AB337" s="213"/>
      <c r="AC337" s="213"/>
      <c r="AD337" s="213"/>
      <c r="AE337" s="213"/>
      <c r="AF337" s="213"/>
      <c r="AG337" s="213"/>
      <c r="AH337" s="213"/>
      <c r="AI337" s="213"/>
      <c r="AP337" s="337"/>
      <c r="AT337" s="337"/>
    </row>
    <row r="338" s="268" customFormat="true" ht="15" hidden="false" customHeight="true" outlineLevel="0" collapsed="false">
      <c r="A338" s="331"/>
      <c r="B338" s="331"/>
      <c r="C338" s="213"/>
      <c r="D338" s="213"/>
      <c r="E338" s="213"/>
      <c r="F338" s="213"/>
      <c r="G338" s="213"/>
      <c r="H338" s="213"/>
      <c r="I338" s="213"/>
      <c r="J338" s="213"/>
      <c r="K338" s="213"/>
      <c r="L338" s="213"/>
      <c r="M338" s="213"/>
      <c r="N338" s="213"/>
      <c r="O338" s="213"/>
      <c r="P338" s="213"/>
      <c r="Q338" s="213"/>
      <c r="R338" s="213"/>
      <c r="S338" s="213"/>
      <c r="T338" s="213"/>
      <c r="U338" s="213"/>
      <c r="V338" s="213"/>
      <c r="W338" s="213"/>
      <c r="X338" s="213"/>
      <c r="Y338" s="213"/>
      <c r="Z338" s="213"/>
      <c r="AA338" s="213"/>
      <c r="AB338" s="213"/>
      <c r="AC338" s="213"/>
      <c r="AD338" s="213"/>
      <c r="AE338" s="213"/>
      <c r="AF338" s="213"/>
      <c r="AG338" s="213"/>
      <c r="AH338" s="213"/>
      <c r="AI338" s="213"/>
      <c r="AP338" s="337"/>
      <c r="AT338" s="337"/>
    </row>
    <row r="339" s="268" customFormat="true" ht="15" hidden="false" customHeight="true" outlineLevel="0" collapsed="false">
      <c r="A339" s="331"/>
      <c r="B339" s="331"/>
      <c r="C339" s="213"/>
      <c r="D339" s="213"/>
      <c r="E339" s="213"/>
      <c r="F339" s="213"/>
      <c r="G339" s="213"/>
      <c r="H339" s="213"/>
      <c r="I339" s="213"/>
      <c r="J339" s="213"/>
      <c r="K339" s="213"/>
      <c r="L339" s="213"/>
      <c r="M339" s="213"/>
      <c r="N339" s="213"/>
      <c r="O339" s="213"/>
      <c r="P339" s="213"/>
      <c r="Q339" s="213"/>
      <c r="R339" s="213"/>
      <c r="S339" s="213"/>
      <c r="T339" s="213"/>
      <c r="U339" s="213"/>
      <c r="V339" s="213"/>
      <c r="W339" s="213"/>
      <c r="X339" s="213"/>
      <c r="Y339" s="213"/>
      <c r="Z339" s="213"/>
      <c r="AA339" s="213"/>
      <c r="AB339" s="213"/>
      <c r="AC339" s="213"/>
      <c r="AD339" s="213"/>
      <c r="AE339" s="213"/>
      <c r="AF339" s="213"/>
      <c r="AG339" s="213"/>
      <c r="AH339" s="213"/>
      <c r="AI339" s="213"/>
      <c r="AP339" s="337"/>
      <c r="AT339" s="337"/>
    </row>
    <row r="340" s="268" customFormat="true" ht="15" hidden="false" customHeight="true" outlineLevel="0" collapsed="false">
      <c r="A340" s="331"/>
      <c r="B340" s="331"/>
      <c r="C340" s="213"/>
      <c r="D340" s="213"/>
      <c r="E340" s="213"/>
      <c r="F340" s="213"/>
      <c r="G340" s="213"/>
      <c r="H340" s="213"/>
      <c r="I340" s="213"/>
      <c r="J340" s="213"/>
      <c r="K340" s="213"/>
      <c r="L340" s="213"/>
      <c r="M340" s="213"/>
      <c r="N340" s="213"/>
      <c r="O340" s="213"/>
      <c r="P340" s="213"/>
      <c r="Q340" s="213"/>
      <c r="R340" s="213"/>
      <c r="S340" s="213"/>
      <c r="T340" s="213"/>
      <c r="U340" s="213"/>
      <c r="V340" s="213"/>
      <c r="W340" s="213"/>
      <c r="X340" s="213"/>
      <c r="Y340" s="213"/>
      <c r="Z340" s="213"/>
      <c r="AA340" s="213"/>
      <c r="AB340" s="213"/>
      <c r="AC340" s="213"/>
      <c r="AD340" s="213"/>
      <c r="AE340" s="213"/>
      <c r="AF340" s="213"/>
      <c r="AG340" s="213"/>
      <c r="AH340" s="213"/>
      <c r="AI340" s="213"/>
      <c r="AP340" s="337"/>
      <c r="AT340" s="337"/>
    </row>
    <row r="341" s="268" customFormat="true" ht="15" hidden="false" customHeight="true" outlineLevel="0" collapsed="false">
      <c r="A341" s="331"/>
      <c r="B341" s="331"/>
      <c r="C341" s="213"/>
      <c r="D341" s="213"/>
      <c r="E341" s="213"/>
      <c r="F341" s="213"/>
      <c r="G341" s="213"/>
      <c r="H341" s="213"/>
      <c r="I341" s="213"/>
      <c r="J341" s="213"/>
      <c r="K341" s="213"/>
      <c r="L341" s="213"/>
      <c r="M341" s="213"/>
      <c r="N341" s="213"/>
      <c r="O341" s="213"/>
      <c r="P341" s="213"/>
      <c r="Q341" s="213"/>
      <c r="R341" s="213"/>
      <c r="S341" s="213"/>
      <c r="T341" s="213"/>
      <c r="U341" s="213"/>
      <c r="V341" s="213"/>
      <c r="W341" s="213"/>
      <c r="X341" s="213"/>
      <c r="Y341" s="213"/>
      <c r="Z341" s="213"/>
      <c r="AA341" s="213"/>
      <c r="AB341" s="213"/>
      <c r="AC341" s="213"/>
      <c r="AD341" s="213"/>
      <c r="AE341" s="213"/>
      <c r="AF341" s="213"/>
      <c r="AG341" s="213"/>
      <c r="AH341" s="213"/>
      <c r="AI341" s="213"/>
      <c r="AP341" s="337"/>
      <c r="AT341" s="337"/>
    </row>
    <row r="342" s="268" customFormat="true" ht="15" hidden="false" customHeight="true" outlineLevel="0" collapsed="false">
      <c r="A342" s="331"/>
      <c r="B342" s="331"/>
      <c r="C342" s="213"/>
      <c r="D342" s="213"/>
      <c r="E342" s="213"/>
      <c r="F342" s="213"/>
      <c r="G342" s="213"/>
      <c r="H342" s="213"/>
      <c r="I342" s="213"/>
      <c r="J342" s="213"/>
      <c r="K342" s="213"/>
      <c r="L342" s="213"/>
      <c r="M342" s="213"/>
      <c r="N342" s="213"/>
      <c r="O342" s="213"/>
      <c r="P342" s="213"/>
      <c r="Q342" s="213"/>
      <c r="R342" s="213"/>
      <c r="S342" s="213"/>
      <c r="T342" s="213"/>
      <c r="U342" s="213"/>
      <c r="V342" s="213"/>
      <c r="W342" s="213"/>
      <c r="X342" s="213"/>
      <c r="Y342" s="213"/>
      <c r="Z342" s="213"/>
      <c r="AA342" s="213"/>
      <c r="AB342" s="213"/>
      <c r="AC342" s="213"/>
      <c r="AD342" s="213"/>
      <c r="AE342" s="213"/>
      <c r="AF342" s="213"/>
      <c r="AG342" s="213"/>
      <c r="AH342" s="213"/>
      <c r="AI342" s="213"/>
      <c r="AP342" s="337"/>
      <c r="AT342" s="337"/>
    </row>
    <row r="343" s="268" customFormat="true" ht="15" hidden="false" customHeight="true" outlineLevel="0" collapsed="false">
      <c r="A343" s="331"/>
      <c r="B343" s="331"/>
      <c r="C343" s="213"/>
      <c r="D343" s="213"/>
      <c r="E343" s="213"/>
      <c r="F343" s="213"/>
      <c r="G343" s="213"/>
      <c r="H343" s="213"/>
      <c r="I343" s="213"/>
      <c r="J343" s="213"/>
      <c r="K343" s="213"/>
      <c r="L343" s="213"/>
      <c r="M343" s="213"/>
      <c r="N343" s="213"/>
      <c r="O343" s="213"/>
      <c r="P343" s="213"/>
      <c r="Q343" s="213"/>
      <c r="R343" s="213"/>
      <c r="S343" s="213"/>
      <c r="T343" s="213"/>
      <c r="U343" s="213"/>
      <c r="V343" s="213"/>
      <c r="W343" s="213"/>
      <c r="X343" s="213"/>
      <c r="Y343" s="213"/>
      <c r="Z343" s="213"/>
      <c r="AA343" s="213"/>
      <c r="AB343" s="213"/>
      <c r="AC343" s="213"/>
      <c r="AD343" s="213"/>
      <c r="AE343" s="213"/>
      <c r="AF343" s="213"/>
      <c r="AG343" s="213"/>
      <c r="AH343" s="213"/>
      <c r="AI343" s="213"/>
      <c r="AP343" s="337"/>
      <c r="AT343" s="337"/>
    </row>
    <row r="344" s="268" customFormat="true" ht="15" hidden="false" customHeight="true" outlineLevel="0" collapsed="false">
      <c r="A344" s="331"/>
      <c r="B344" s="331"/>
      <c r="C344" s="213"/>
      <c r="D344" s="213"/>
      <c r="E344" s="213"/>
      <c r="F344" s="213"/>
      <c r="G344" s="213"/>
      <c r="H344" s="213"/>
      <c r="I344" s="213"/>
      <c r="J344" s="213"/>
      <c r="K344" s="213"/>
      <c r="L344" s="213"/>
      <c r="M344" s="213"/>
      <c r="N344" s="213"/>
      <c r="O344" s="213"/>
      <c r="P344" s="213"/>
      <c r="Q344" s="213"/>
      <c r="R344" s="213"/>
      <c r="S344" s="213"/>
      <c r="T344" s="213"/>
      <c r="U344" s="213"/>
      <c r="V344" s="213"/>
      <c r="W344" s="213"/>
      <c r="X344" s="213"/>
      <c r="Y344" s="213"/>
      <c r="Z344" s="213"/>
      <c r="AA344" s="213"/>
      <c r="AB344" s="213"/>
      <c r="AC344" s="213"/>
      <c r="AD344" s="213"/>
      <c r="AE344" s="213"/>
      <c r="AF344" s="213"/>
      <c r="AG344" s="213"/>
      <c r="AH344" s="213"/>
      <c r="AI344" s="213"/>
      <c r="AP344" s="337"/>
      <c r="AT344" s="337"/>
    </row>
    <row r="345" s="268" customFormat="true" ht="15" hidden="false" customHeight="true" outlineLevel="0" collapsed="false">
      <c r="A345" s="331"/>
      <c r="B345" s="331"/>
      <c r="C345" s="213"/>
      <c r="D345" s="213"/>
      <c r="E345" s="213"/>
      <c r="F345" s="213"/>
      <c r="G345" s="213"/>
      <c r="H345" s="213"/>
      <c r="I345" s="213"/>
      <c r="J345" s="213"/>
      <c r="K345" s="213"/>
      <c r="L345" s="213"/>
      <c r="M345" s="213"/>
      <c r="N345" s="213"/>
      <c r="O345" s="213"/>
      <c r="P345" s="213"/>
      <c r="Q345" s="213"/>
      <c r="R345" s="213"/>
      <c r="S345" s="213"/>
      <c r="T345" s="213"/>
      <c r="U345" s="213"/>
      <c r="V345" s="213"/>
      <c r="W345" s="213"/>
      <c r="X345" s="213"/>
      <c r="Y345" s="213"/>
      <c r="Z345" s="213"/>
      <c r="AA345" s="213"/>
      <c r="AB345" s="213"/>
      <c r="AC345" s="213"/>
      <c r="AD345" s="213"/>
      <c r="AE345" s="213"/>
      <c r="AF345" s="213"/>
      <c r="AG345" s="213"/>
      <c r="AH345" s="213"/>
      <c r="AI345" s="213"/>
      <c r="AP345" s="337"/>
      <c r="AT345" s="337"/>
    </row>
    <row r="346" s="268" customFormat="true" ht="15" hidden="false" customHeight="true" outlineLevel="0" collapsed="false">
      <c r="A346" s="331"/>
      <c r="B346" s="331"/>
      <c r="C346" s="213"/>
      <c r="D346" s="213"/>
      <c r="E346" s="213"/>
      <c r="F346" s="213"/>
      <c r="G346" s="213"/>
      <c r="H346" s="213"/>
      <c r="I346" s="213"/>
      <c r="J346" s="213"/>
      <c r="K346" s="213"/>
      <c r="L346" s="213"/>
      <c r="M346" s="213"/>
      <c r="N346" s="213"/>
      <c r="O346" s="213"/>
      <c r="P346" s="213"/>
      <c r="Q346" s="213"/>
      <c r="R346" s="213"/>
      <c r="S346" s="213"/>
      <c r="T346" s="213"/>
      <c r="U346" s="213"/>
      <c r="V346" s="213"/>
      <c r="W346" s="213"/>
      <c r="X346" s="213"/>
      <c r="Y346" s="213"/>
      <c r="Z346" s="213"/>
      <c r="AA346" s="213"/>
      <c r="AB346" s="213"/>
      <c r="AC346" s="213"/>
      <c r="AD346" s="213"/>
      <c r="AE346" s="213"/>
      <c r="AF346" s="213"/>
      <c r="AG346" s="213"/>
      <c r="AH346" s="213"/>
      <c r="AI346" s="213"/>
      <c r="AP346" s="337"/>
      <c r="AT346" s="337"/>
    </row>
    <row r="347" s="268" customFormat="true" ht="15" hidden="false" customHeight="true" outlineLevel="0" collapsed="false">
      <c r="A347" s="331"/>
      <c r="B347" s="331"/>
      <c r="C347" s="213"/>
      <c r="D347" s="213"/>
      <c r="E347" s="213"/>
      <c r="F347" s="213"/>
      <c r="G347" s="213"/>
      <c r="H347" s="213"/>
      <c r="I347" s="213"/>
      <c r="J347" s="213"/>
      <c r="K347" s="213"/>
      <c r="L347" s="213"/>
      <c r="M347" s="213"/>
      <c r="N347" s="213"/>
      <c r="O347" s="213"/>
      <c r="P347" s="213"/>
      <c r="Q347" s="213"/>
      <c r="R347" s="213"/>
      <c r="S347" s="213"/>
      <c r="T347" s="213"/>
      <c r="U347" s="213"/>
      <c r="V347" s="213"/>
      <c r="W347" s="213"/>
      <c r="X347" s="213"/>
      <c r="Y347" s="213"/>
      <c r="Z347" s="213"/>
      <c r="AA347" s="213"/>
      <c r="AB347" s="213"/>
      <c r="AC347" s="213"/>
      <c r="AD347" s="213"/>
      <c r="AE347" s="213"/>
      <c r="AF347" s="213"/>
      <c r="AG347" s="213"/>
      <c r="AH347" s="213"/>
      <c r="AI347" s="213"/>
      <c r="AP347" s="337"/>
      <c r="AT347" s="337"/>
    </row>
    <row r="348" s="268" customFormat="true" ht="15" hidden="false" customHeight="true" outlineLevel="0" collapsed="false">
      <c r="A348" s="331"/>
      <c r="B348" s="331"/>
      <c r="C348" s="213"/>
      <c r="D348" s="213"/>
      <c r="E348" s="213"/>
      <c r="F348" s="213"/>
      <c r="G348" s="213"/>
      <c r="H348" s="213"/>
      <c r="I348" s="213"/>
      <c r="J348" s="213"/>
      <c r="K348" s="213"/>
      <c r="L348" s="213"/>
      <c r="M348" s="213"/>
      <c r="N348" s="213"/>
      <c r="O348" s="213"/>
      <c r="P348" s="213"/>
      <c r="Q348" s="213"/>
      <c r="R348" s="213"/>
      <c r="S348" s="213"/>
      <c r="T348" s="213"/>
      <c r="U348" s="213"/>
      <c r="V348" s="213"/>
      <c r="W348" s="213"/>
      <c r="X348" s="213"/>
      <c r="Y348" s="213"/>
      <c r="Z348" s="213"/>
      <c r="AA348" s="213"/>
      <c r="AB348" s="213"/>
      <c r="AC348" s="213"/>
      <c r="AD348" s="213"/>
      <c r="AE348" s="213"/>
      <c r="AF348" s="213"/>
      <c r="AG348" s="213"/>
      <c r="AH348" s="213"/>
      <c r="AI348" s="213"/>
      <c r="AP348" s="337"/>
      <c r="AT348" s="337"/>
    </row>
    <row r="349" s="268" customFormat="true" ht="15" hidden="false" customHeight="true" outlineLevel="0" collapsed="false">
      <c r="A349" s="331"/>
      <c r="B349" s="331"/>
      <c r="C349" s="213"/>
      <c r="D349" s="213"/>
      <c r="E349" s="213"/>
      <c r="F349" s="213"/>
      <c r="G349" s="213"/>
      <c r="H349" s="213"/>
      <c r="I349" s="213"/>
      <c r="J349" s="213"/>
      <c r="K349" s="213"/>
      <c r="L349" s="213"/>
      <c r="M349" s="213"/>
      <c r="N349" s="213"/>
      <c r="O349" s="213"/>
      <c r="P349" s="213"/>
      <c r="Q349" s="213"/>
      <c r="R349" s="213"/>
      <c r="S349" s="213"/>
      <c r="T349" s="213"/>
      <c r="U349" s="213"/>
      <c r="V349" s="213"/>
      <c r="W349" s="213"/>
      <c r="X349" s="213"/>
      <c r="Y349" s="213"/>
      <c r="Z349" s="213"/>
      <c r="AA349" s="213"/>
      <c r="AB349" s="213"/>
      <c r="AC349" s="213"/>
      <c r="AD349" s="213"/>
      <c r="AE349" s="213"/>
      <c r="AF349" s="213"/>
      <c r="AG349" s="213"/>
      <c r="AH349" s="213"/>
      <c r="AI349" s="213"/>
      <c r="AP349" s="337"/>
      <c r="AT349" s="337"/>
    </row>
    <row r="350" s="268" customFormat="true" ht="15" hidden="false" customHeight="true" outlineLevel="0" collapsed="false">
      <c r="A350" s="331"/>
      <c r="B350" s="331"/>
      <c r="C350" s="213"/>
      <c r="D350" s="213"/>
      <c r="E350" s="213"/>
      <c r="F350" s="213"/>
      <c r="G350" s="213"/>
      <c r="H350" s="213"/>
      <c r="I350" s="213"/>
      <c r="J350" s="213"/>
      <c r="K350" s="213"/>
      <c r="L350" s="213"/>
      <c r="M350" s="213"/>
      <c r="N350" s="213"/>
      <c r="O350" s="213"/>
      <c r="P350" s="213"/>
      <c r="Q350" s="213"/>
      <c r="R350" s="213"/>
      <c r="S350" s="213"/>
      <c r="T350" s="213"/>
      <c r="U350" s="213"/>
      <c r="V350" s="213"/>
      <c r="W350" s="213"/>
      <c r="X350" s="213"/>
      <c r="Y350" s="213"/>
      <c r="Z350" s="213"/>
      <c r="AA350" s="213"/>
      <c r="AB350" s="213"/>
      <c r="AC350" s="213"/>
      <c r="AD350" s="213"/>
      <c r="AE350" s="213"/>
      <c r="AF350" s="213"/>
      <c r="AG350" s="213"/>
      <c r="AH350" s="213"/>
      <c r="AI350" s="213"/>
      <c r="AP350" s="337"/>
      <c r="AT350" s="337"/>
    </row>
    <row r="351" s="268" customFormat="true" ht="15" hidden="false" customHeight="true" outlineLevel="0" collapsed="false">
      <c r="A351" s="331"/>
      <c r="B351" s="331"/>
      <c r="C351" s="213"/>
      <c r="D351" s="213"/>
      <c r="E351" s="213"/>
      <c r="F351" s="213"/>
      <c r="G351" s="213"/>
      <c r="H351" s="213"/>
      <c r="I351" s="213"/>
      <c r="J351" s="213"/>
      <c r="K351" s="213"/>
      <c r="L351" s="213"/>
      <c r="M351" s="213"/>
      <c r="N351" s="213"/>
      <c r="O351" s="213"/>
      <c r="P351" s="213"/>
      <c r="Q351" s="213"/>
      <c r="R351" s="213"/>
      <c r="S351" s="213"/>
      <c r="T351" s="213"/>
      <c r="U351" s="213"/>
      <c r="V351" s="213"/>
      <c r="W351" s="213"/>
      <c r="X351" s="213"/>
      <c r="Y351" s="213"/>
      <c r="Z351" s="213"/>
      <c r="AA351" s="213"/>
      <c r="AB351" s="213"/>
      <c r="AC351" s="213"/>
      <c r="AD351" s="213"/>
      <c r="AE351" s="213"/>
      <c r="AF351" s="213"/>
      <c r="AG351" s="213"/>
      <c r="AH351" s="213"/>
      <c r="AI351" s="213"/>
      <c r="AP351" s="337"/>
      <c r="AT351" s="337"/>
    </row>
    <row r="352" s="268" customFormat="true" ht="15" hidden="false" customHeight="true" outlineLevel="0" collapsed="false">
      <c r="A352" s="331"/>
      <c r="B352" s="331"/>
      <c r="C352" s="213"/>
      <c r="D352" s="213"/>
      <c r="E352" s="213"/>
      <c r="F352" s="213"/>
      <c r="G352" s="213"/>
      <c r="H352" s="213"/>
      <c r="I352" s="213"/>
      <c r="J352" s="213"/>
      <c r="K352" s="213"/>
      <c r="L352" s="213"/>
      <c r="M352" s="213"/>
      <c r="N352" s="213"/>
      <c r="O352" s="213"/>
      <c r="P352" s="213"/>
      <c r="Q352" s="213"/>
      <c r="R352" s="213"/>
      <c r="S352" s="213"/>
      <c r="T352" s="213"/>
      <c r="U352" s="213"/>
      <c r="V352" s="213"/>
      <c r="W352" s="213"/>
      <c r="X352" s="213"/>
      <c r="Y352" s="213"/>
      <c r="Z352" s="213"/>
      <c r="AA352" s="213"/>
      <c r="AB352" s="213"/>
      <c r="AC352" s="213"/>
      <c r="AD352" s="213"/>
      <c r="AE352" s="213"/>
      <c r="AF352" s="213"/>
      <c r="AG352" s="213"/>
      <c r="AH352" s="213"/>
      <c r="AI352" s="213"/>
      <c r="AP352" s="337"/>
      <c r="AT352" s="337"/>
    </row>
    <row r="353" s="268" customFormat="true" ht="15" hidden="false" customHeight="true" outlineLevel="0" collapsed="false">
      <c r="A353" s="331"/>
      <c r="B353" s="331"/>
      <c r="C353" s="213"/>
      <c r="D353" s="213"/>
      <c r="E353" s="213"/>
      <c r="F353" s="213"/>
      <c r="G353" s="213"/>
      <c r="H353" s="213"/>
      <c r="I353" s="213"/>
      <c r="J353" s="213"/>
      <c r="K353" s="213"/>
      <c r="L353" s="213"/>
      <c r="M353" s="213"/>
      <c r="N353" s="213"/>
      <c r="O353" s="213"/>
      <c r="P353" s="213"/>
      <c r="Q353" s="213"/>
      <c r="R353" s="213"/>
      <c r="S353" s="213"/>
      <c r="T353" s="213"/>
      <c r="U353" s="213"/>
      <c r="V353" s="213"/>
      <c r="W353" s="213"/>
      <c r="X353" s="213"/>
      <c r="Y353" s="213"/>
      <c r="Z353" s="213"/>
      <c r="AA353" s="213"/>
      <c r="AB353" s="213"/>
      <c r="AC353" s="213"/>
      <c r="AD353" s="213"/>
      <c r="AE353" s="213"/>
      <c r="AF353" s="213"/>
      <c r="AG353" s="213"/>
      <c r="AH353" s="213"/>
      <c r="AI353" s="213"/>
      <c r="AP353" s="337"/>
      <c r="AT353" s="337"/>
    </row>
    <row r="354" s="268" customFormat="true" ht="15" hidden="false" customHeight="true" outlineLevel="0" collapsed="false">
      <c r="A354" s="331"/>
      <c r="B354" s="331"/>
      <c r="C354" s="213"/>
      <c r="D354" s="213"/>
      <c r="E354" s="213"/>
      <c r="F354" s="213"/>
      <c r="G354" s="213"/>
      <c r="H354" s="213"/>
      <c r="I354" s="213"/>
      <c r="J354" s="213"/>
      <c r="K354" s="213"/>
      <c r="L354" s="213"/>
      <c r="M354" s="213"/>
      <c r="N354" s="213"/>
      <c r="O354" s="213"/>
      <c r="P354" s="213"/>
      <c r="Q354" s="213"/>
      <c r="R354" s="213"/>
      <c r="S354" s="213"/>
      <c r="T354" s="213"/>
      <c r="U354" s="213"/>
      <c r="V354" s="213"/>
      <c r="W354" s="213"/>
      <c r="X354" s="213"/>
      <c r="Y354" s="213"/>
      <c r="Z354" s="213"/>
      <c r="AA354" s="213"/>
      <c r="AB354" s="213"/>
      <c r="AC354" s="213"/>
      <c r="AD354" s="213"/>
      <c r="AE354" s="213"/>
      <c r="AF354" s="213"/>
      <c r="AG354" s="213"/>
      <c r="AH354" s="213"/>
      <c r="AI354" s="213"/>
      <c r="AP354" s="337"/>
      <c r="AT354" s="337"/>
    </row>
    <row r="355" s="268" customFormat="true" ht="15" hidden="false" customHeight="true" outlineLevel="0" collapsed="false">
      <c r="A355" s="331"/>
      <c r="B355" s="331"/>
      <c r="C355" s="213"/>
      <c r="D355" s="213"/>
      <c r="E355" s="213"/>
      <c r="F355" s="213"/>
      <c r="G355" s="213"/>
      <c r="H355" s="213"/>
      <c r="I355" s="213"/>
      <c r="J355" s="213"/>
      <c r="K355" s="213"/>
      <c r="L355" s="213"/>
      <c r="M355" s="213"/>
      <c r="N355" s="213"/>
      <c r="O355" s="213"/>
      <c r="P355" s="213"/>
      <c r="Q355" s="213"/>
      <c r="R355" s="213"/>
      <c r="S355" s="213"/>
      <c r="T355" s="213"/>
      <c r="U355" s="213"/>
      <c r="V355" s="213"/>
      <c r="W355" s="213"/>
      <c r="X355" s="213"/>
      <c r="Y355" s="213"/>
      <c r="Z355" s="213"/>
      <c r="AA355" s="213"/>
      <c r="AB355" s="213"/>
      <c r="AC355" s="213"/>
      <c r="AD355" s="213"/>
      <c r="AE355" s="213"/>
      <c r="AF355" s="213"/>
      <c r="AG355" s="213"/>
      <c r="AH355" s="213"/>
      <c r="AI355" s="213"/>
      <c r="AP355" s="337"/>
      <c r="AT355" s="337"/>
    </row>
    <row r="356" s="268" customFormat="true" ht="15" hidden="false" customHeight="true" outlineLevel="0" collapsed="false">
      <c r="A356" s="331"/>
      <c r="B356" s="331"/>
      <c r="C356" s="213"/>
      <c r="D356" s="213"/>
      <c r="E356" s="213"/>
      <c r="F356" s="213"/>
      <c r="G356" s="213"/>
      <c r="H356" s="213"/>
      <c r="I356" s="213"/>
      <c r="J356" s="213"/>
      <c r="K356" s="213"/>
      <c r="L356" s="213"/>
      <c r="M356" s="213"/>
      <c r="N356" s="213"/>
      <c r="O356" s="213"/>
      <c r="P356" s="213"/>
      <c r="Q356" s="213"/>
      <c r="R356" s="213"/>
      <c r="S356" s="213"/>
      <c r="T356" s="213"/>
      <c r="U356" s="213"/>
      <c r="V356" s="213"/>
      <c r="W356" s="213"/>
      <c r="X356" s="213"/>
      <c r="Y356" s="213"/>
      <c r="Z356" s="213"/>
      <c r="AA356" s="213"/>
      <c r="AB356" s="213"/>
      <c r="AC356" s="213"/>
      <c r="AD356" s="213"/>
      <c r="AE356" s="213"/>
      <c r="AF356" s="213"/>
      <c r="AG356" s="213"/>
      <c r="AH356" s="213"/>
      <c r="AI356" s="213"/>
      <c r="AP356" s="337"/>
      <c r="AT356" s="337"/>
    </row>
    <row r="357" s="268" customFormat="true" ht="15" hidden="false" customHeight="true" outlineLevel="0" collapsed="false">
      <c r="A357" s="331"/>
      <c r="B357" s="331"/>
      <c r="C357" s="213"/>
      <c r="D357" s="213"/>
      <c r="E357" s="213"/>
      <c r="F357" s="213"/>
      <c r="G357" s="213"/>
      <c r="H357" s="213"/>
      <c r="I357" s="213"/>
      <c r="J357" s="213"/>
      <c r="K357" s="213"/>
      <c r="L357" s="213"/>
      <c r="M357" s="213"/>
      <c r="N357" s="213"/>
      <c r="O357" s="213"/>
      <c r="P357" s="213"/>
      <c r="Q357" s="213"/>
      <c r="R357" s="213"/>
      <c r="S357" s="213"/>
      <c r="T357" s="213"/>
      <c r="U357" s="213"/>
      <c r="V357" s="213"/>
      <c r="W357" s="213"/>
      <c r="X357" s="213"/>
      <c r="Y357" s="213"/>
      <c r="Z357" s="213"/>
      <c r="AA357" s="213"/>
      <c r="AB357" s="213"/>
      <c r="AC357" s="213"/>
      <c r="AD357" s="213"/>
      <c r="AE357" s="213"/>
      <c r="AF357" s="213"/>
      <c r="AG357" s="213"/>
      <c r="AH357" s="213"/>
      <c r="AI357" s="213"/>
      <c r="AP357" s="337"/>
      <c r="AT357" s="337"/>
    </row>
    <row r="358" s="268" customFormat="true" ht="15" hidden="false" customHeight="true" outlineLevel="0" collapsed="false">
      <c r="A358" s="331"/>
      <c r="B358" s="331"/>
      <c r="C358" s="213"/>
      <c r="D358" s="213"/>
      <c r="E358" s="213"/>
      <c r="F358" s="213"/>
      <c r="G358" s="213"/>
      <c r="H358" s="213"/>
      <c r="I358" s="213"/>
      <c r="J358" s="213"/>
      <c r="K358" s="213"/>
      <c r="L358" s="213"/>
      <c r="M358" s="213"/>
      <c r="N358" s="213"/>
      <c r="O358" s="213"/>
      <c r="P358" s="213"/>
      <c r="Q358" s="213"/>
      <c r="R358" s="213"/>
      <c r="S358" s="213"/>
      <c r="T358" s="213"/>
      <c r="U358" s="213"/>
      <c r="V358" s="213"/>
      <c r="W358" s="213"/>
      <c r="X358" s="213"/>
      <c r="Y358" s="213"/>
      <c r="Z358" s="213"/>
      <c r="AA358" s="213"/>
      <c r="AB358" s="213"/>
      <c r="AC358" s="213"/>
      <c r="AD358" s="213"/>
      <c r="AE358" s="213"/>
      <c r="AF358" s="213"/>
      <c r="AG358" s="213"/>
      <c r="AH358" s="213"/>
      <c r="AI358" s="213"/>
      <c r="AP358" s="337"/>
      <c r="AT358" s="337"/>
    </row>
    <row r="359" s="268" customFormat="true" ht="15" hidden="false" customHeight="true" outlineLevel="0" collapsed="false">
      <c r="A359" s="331"/>
      <c r="B359" s="331"/>
      <c r="C359" s="213"/>
      <c r="D359" s="213"/>
      <c r="E359" s="213"/>
      <c r="F359" s="213"/>
      <c r="G359" s="213"/>
      <c r="H359" s="213"/>
      <c r="I359" s="213"/>
      <c r="J359" s="213"/>
      <c r="K359" s="213"/>
      <c r="L359" s="213"/>
      <c r="M359" s="213"/>
      <c r="N359" s="213"/>
      <c r="O359" s="213"/>
      <c r="P359" s="213"/>
      <c r="Q359" s="213"/>
      <c r="R359" s="213"/>
      <c r="S359" s="213"/>
      <c r="T359" s="213"/>
      <c r="U359" s="213"/>
      <c r="V359" s="213"/>
      <c r="W359" s="213"/>
      <c r="X359" s="213"/>
      <c r="Y359" s="213"/>
      <c r="Z359" s="213"/>
      <c r="AA359" s="213"/>
      <c r="AB359" s="213"/>
      <c r="AC359" s="213"/>
      <c r="AD359" s="213"/>
      <c r="AE359" s="213"/>
      <c r="AF359" s="213"/>
      <c r="AG359" s="213"/>
      <c r="AH359" s="213"/>
      <c r="AI359" s="213"/>
      <c r="AP359" s="337"/>
      <c r="AT359" s="337"/>
    </row>
    <row r="360" s="268" customFormat="true" ht="15" hidden="false" customHeight="true" outlineLevel="0" collapsed="false">
      <c r="A360" s="331"/>
      <c r="B360" s="331"/>
      <c r="C360" s="213"/>
      <c r="D360" s="213"/>
      <c r="E360" s="213"/>
      <c r="F360" s="213"/>
      <c r="G360" s="213"/>
      <c r="H360" s="213"/>
      <c r="I360" s="213"/>
      <c r="J360" s="213"/>
      <c r="K360" s="213"/>
      <c r="L360" s="213"/>
      <c r="M360" s="213"/>
      <c r="N360" s="213"/>
      <c r="O360" s="213"/>
      <c r="P360" s="213"/>
      <c r="Q360" s="213"/>
      <c r="R360" s="213"/>
      <c r="S360" s="213"/>
      <c r="T360" s="213"/>
      <c r="U360" s="213"/>
      <c r="V360" s="213"/>
      <c r="W360" s="213"/>
      <c r="X360" s="213"/>
      <c r="Y360" s="213"/>
      <c r="Z360" s="213"/>
      <c r="AA360" s="213"/>
      <c r="AB360" s="213"/>
      <c r="AC360" s="213"/>
      <c r="AD360" s="213"/>
      <c r="AE360" s="213"/>
      <c r="AF360" s="213"/>
      <c r="AG360" s="213"/>
      <c r="AH360" s="213"/>
      <c r="AI360" s="213"/>
      <c r="AP360" s="337"/>
      <c r="AT360" s="337"/>
    </row>
    <row r="361" s="268" customFormat="true" ht="15" hidden="false" customHeight="true" outlineLevel="0" collapsed="false">
      <c r="A361" s="331"/>
      <c r="B361" s="331"/>
      <c r="C361" s="213"/>
      <c r="D361" s="213"/>
      <c r="E361" s="213"/>
      <c r="F361" s="213"/>
      <c r="G361" s="213"/>
      <c r="H361" s="213"/>
      <c r="I361" s="213"/>
      <c r="J361" s="213"/>
      <c r="K361" s="213"/>
      <c r="L361" s="213"/>
      <c r="M361" s="213"/>
      <c r="N361" s="213"/>
      <c r="O361" s="213"/>
      <c r="P361" s="213"/>
      <c r="Q361" s="213"/>
      <c r="R361" s="213"/>
      <c r="S361" s="213"/>
      <c r="T361" s="213"/>
      <c r="U361" s="213"/>
      <c r="V361" s="213"/>
      <c r="W361" s="213"/>
      <c r="X361" s="213"/>
      <c r="Y361" s="213"/>
      <c r="Z361" s="213"/>
      <c r="AA361" s="213"/>
      <c r="AB361" s="213"/>
      <c r="AC361" s="213"/>
      <c r="AD361" s="213"/>
      <c r="AE361" s="213"/>
      <c r="AF361" s="213"/>
      <c r="AG361" s="213"/>
      <c r="AH361" s="213"/>
      <c r="AI361" s="213"/>
      <c r="AP361" s="337"/>
      <c r="AT361" s="337"/>
    </row>
    <row r="362" s="268" customFormat="true" ht="15" hidden="false" customHeight="true" outlineLevel="0" collapsed="false">
      <c r="A362" s="331"/>
      <c r="B362" s="331"/>
      <c r="C362" s="213"/>
      <c r="D362" s="213"/>
      <c r="E362" s="213"/>
      <c r="F362" s="213"/>
      <c r="G362" s="213"/>
      <c r="H362" s="213"/>
      <c r="I362" s="213"/>
      <c r="J362" s="213"/>
      <c r="K362" s="213"/>
      <c r="L362" s="213"/>
      <c r="M362" s="213"/>
      <c r="N362" s="213"/>
      <c r="O362" s="213"/>
      <c r="P362" s="213"/>
      <c r="Q362" s="213"/>
      <c r="R362" s="213"/>
      <c r="S362" s="213"/>
      <c r="T362" s="213"/>
      <c r="U362" s="213"/>
      <c r="V362" s="213"/>
      <c r="W362" s="213"/>
      <c r="X362" s="213"/>
      <c r="Y362" s="213"/>
      <c r="Z362" s="213"/>
      <c r="AA362" s="213"/>
      <c r="AB362" s="213"/>
      <c r="AC362" s="213"/>
      <c r="AD362" s="213"/>
      <c r="AE362" s="213"/>
      <c r="AF362" s="213"/>
      <c r="AG362" s="213"/>
      <c r="AH362" s="213"/>
      <c r="AI362" s="213"/>
      <c r="AP362" s="337"/>
      <c r="AT362" s="337"/>
    </row>
    <row r="363" s="268" customFormat="true" ht="15" hidden="false" customHeight="true" outlineLevel="0" collapsed="false">
      <c r="A363" s="331"/>
      <c r="B363" s="331"/>
      <c r="C363" s="213"/>
      <c r="D363" s="213"/>
      <c r="E363" s="213"/>
      <c r="F363" s="213"/>
      <c r="G363" s="213"/>
      <c r="H363" s="213"/>
      <c r="I363" s="213"/>
      <c r="J363" s="213"/>
      <c r="K363" s="213"/>
      <c r="L363" s="213"/>
      <c r="M363" s="213"/>
      <c r="N363" s="213"/>
      <c r="O363" s="213"/>
      <c r="P363" s="213"/>
      <c r="Q363" s="213"/>
      <c r="R363" s="213"/>
      <c r="S363" s="213"/>
      <c r="T363" s="213"/>
      <c r="U363" s="213"/>
      <c r="V363" s="213"/>
      <c r="W363" s="213"/>
      <c r="X363" s="213"/>
      <c r="Y363" s="213"/>
      <c r="Z363" s="213"/>
      <c r="AA363" s="213"/>
      <c r="AB363" s="213"/>
      <c r="AC363" s="213"/>
      <c r="AD363" s="213"/>
      <c r="AE363" s="213"/>
      <c r="AF363" s="213"/>
      <c r="AG363" s="213"/>
      <c r="AH363" s="213"/>
      <c r="AI363" s="213"/>
      <c r="AP363" s="337"/>
      <c r="AT363" s="337"/>
    </row>
    <row r="364" s="268" customFormat="true" ht="15" hidden="false" customHeight="true" outlineLevel="0" collapsed="false">
      <c r="A364" s="331"/>
      <c r="B364" s="331"/>
      <c r="C364" s="213"/>
      <c r="D364" s="213"/>
      <c r="E364" s="213"/>
      <c r="F364" s="213"/>
      <c r="G364" s="213"/>
      <c r="H364" s="213"/>
      <c r="I364" s="213"/>
      <c r="J364" s="213"/>
      <c r="K364" s="213"/>
      <c r="L364" s="213"/>
      <c r="M364" s="213"/>
      <c r="N364" s="213"/>
      <c r="O364" s="213"/>
      <c r="P364" s="213"/>
      <c r="Q364" s="213"/>
      <c r="R364" s="213"/>
      <c r="S364" s="213"/>
      <c r="T364" s="213"/>
      <c r="U364" s="213"/>
      <c r="V364" s="213"/>
      <c r="W364" s="213"/>
      <c r="X364" s="213"/>
      <c r="Y364" s="213"/>
      <c r="Z364" s="213"/>
      <c r="AA364" s="213"/>
      <c r="AB364" s="213"/>
      <c r="AC364" s="213"/>
      <c r="AD364" s="213"/>
      <c r="AE364" s="213"/>
      <c r="AF364" s="213"/>
      <c r="AG364" s="213"/>
      <c r="AH364" s="213"/>
      <c r="AI364" s="213"/>
      <c r="AP364" s="337"/>
      <c r="AT364" s="337"/>
    </row>
    <row r="365" s="268" customFormat="true" ht="15" hidden="false" customHeight="true" outlineLevel="0" collapsed="false">
      <c r="A365" s="331"/>
      <c r="B365" s="331"/>
      <c r="C365" s="213"/>
      <c r="D365" s="213"/>
      <c r="E365" s="213"/>
      <c r="F365" s="213"/>
      <c r="G365" s="213"/>
      <c r="H365" s="213"/>
      <c r="I365" s="213"/>
      <c r="J365" s="213"/>
      <c r="K365" s="213"/>
      <c r="L365" s="213"/>
      <c r="M365" s="213"/>
      <c r="N365" s="213"/>
      <c r="O365" s="213"/>
      <c r="P365" s="213"/>
      <c r="Q365" s="213"/>
      <c r="R365" s="213"/>
      <c r="S365" s="213"/>
      <c r="T365" s="213"/>
      <c r="U365" s="213"/>
      <c r="V365" s="213"/>
      <c r="W365" s="213"/>
      <c r="X365" s="213"/>
      <c r="Y365" s="213"/>
      <c r="Z365" s="213"/>
      <c r="AA365" s="213"/>
      <c r="AB365" s="213"/>
      <c r="AC365" s="213"/>
      <c r="AD365" s="213"/>
      <c r="AE365" s="213"/>
      <c r="AF365" s="213"/>
      <c r="AG365" s="213"/>
      <c r="AH365" s="213"/>
      <c r="AI365" s="213"/>
      <c r="AP365" s="337"/>
      <c r="AT365" s="337"/>
    </row>
    <row r="366" s="268" customFormat="true" ht="15" hidden="false" customHeight="true" outlineLevel="0" collapsed="false">
      <c r="A366" s="331"/>
      <c r="B366" s="331"/>
      <c r="C366" s="213"/>
      <c r="D366" s="213"/>
      <c r="E366" s="213"/>
      <c r="F366" s="213"/>
      <c r="G366" s="213"/>
      <c r="H366" s="213"/>
      <c r="I366" s="213"/>
      <c r="J366" s="213"/>
      <c r="K366" s="213"/>
      <c r="L366" s="213"/>
      <c r="M366" s="213"/>
      <c r="N366" s="213"/>
      <c r="O366" s="213"/>
      <c r="P366" s="213"/>
      <c r="Q366" s="213"/>
      <c r="R366" s="213"/>
      <c r="S366" s="213"/>
      <c r="T366" s="213"/>
      <c r="U366" s="213"/>
      <c r="V366" s="213"/>
      <c r="W366" s="213"/>
      <c r="X366" s="213"/>
      <c r="Y366" s="213"/>
      <c r="Z366" s="213"/>
      <c r="AA366" s="213"/>
      <c r="AB366" s="213"/>
      <c r="AC366" s="213"/>
      <c r="AD366" s="213"/>
      <c r="AE366" s="213"/>
      <c r="AF366" s="213"/>
      <c r="AG366" s="213"/>
      <c r="AH366" s="213"/>
      <c r="AI366" s="213"/>
      <c r="AP366" s="337"/>
      <c r="AT366" s="337"/>
    </row>
    <row r="367" s="268" customFormat="true" ht="15" hidden="false" customHeight="true" outlineLevel="0" collapsed="false">
      <c r="A367" s="331"/>
      <c r="B367" s="331"/>
      <c r="C367" s="213"/>
      <c r="D367" s="213"/>
      <c r="E367" s="213"/>
      <c r="F367" s="213"/>
      <c r="G367" s="213"/>
      <c r="H367" s="213"/>
      <c r="I367" s="213"/>
      <c r="J367" s="213"/>
      <c r="K367" s="213"/>
      <c r="L367" s="213"/>
      <c r="M367" s="213"/>
      <c r="N367" s="213"/>
      <c r="O367" s="213"/>
      <c r="P367" s="213"/>
      <c r="Q367" s="213"/>
      <c r="R367" s="213"/>
      <c r="S367" s="213"/>
      <c r="T367" s="213"/>
      <c r="U367" s="213"/>
      <c r="V367" s="213"/>
      <c r="W367" s="213"/>
      <c r="X367" s="213"/>
      <c r="Y367" s="213"/>
      <c r="Z367" s="213"/>
      <c r="AA367" s="213"/>
      <c r="AB367" s="213"/>
      <c r="AC367" s="213"/>
      <c r="AD367" s="213"/>
      <c r="AE367" s="213"/>
      <c r="AF367" s="213"/>
      <c r="AG367" s="213"/>
      <c r="AH367" s="213"/>
      <c r="AI367" s="213"/>
      <c r="AP367" s="337"/>
      <c r="AT367" s="337"/>
    </row>
    <row r="368" s="268" customFormat="true" ht="15" hidden="false" customHeight="true" outlineLevel="0" collapsed="false">
      <c r="A368" s="331"/>
      <c r="B368" s="331"/>
      <c r="C368" s="213"/>
      <c r="D368" s="213"/>
      <c r="E368" s="213"/>
      <c r="F368" s="213"/>
      <c r="G368" s="213"/>
      <c r="H368" s="213"/>
      <c r="I368" s="213"/>
      <c r="J368" s="213"/>
      <c r="K368" s="213"/>
      <c r="L368" s="213"/>
      <c r="M368" s="213"/>
      <c r="N368" s="213"/>
      <c r="O368" s="213"/>
      <c r="P368" s="213"/>
      <c r="Q368" s="213"/>
      <c r="R368" s="213"/>
      <c r="S368" s="213"/>
      <c r="T368" s="213"/>
      <c r="U368" s="213"/>
      <c r="V368" s="213"/>
      <c r="W368" s="213"/>
      <c r="X368" s="213"/>
      <c r="Y368" s="213"/>
      <c r="Z368" s="213"/>
      <c r="AA368" s="213"/>
      <c r="AB368" s="213"/>
      <c r="AC368" s="213"/>
      <c r="AD368" s="213"/>
      <c r="AE368" s="213"/>
      <c r="AF368" s="213"/>
      <c r="AG368" s="213"/>
      <c r="AH368" s="213"/>
      <c r="AI368" s="213"/>
      <c r="AP368" s="337"/>
      <c r="AT368" s="337"/>
    </row>
    <row r="369" s="268" customFormat="true" ht="15" hidden="false" customHeight="true" outlineLevel="0" collapsed="false">
      <c r="A369" s="331"/>
      <c r="B369" s="331"/>
      <c r="C369" s="213"/>
      <c r="D369" s="213"/>
      <c r="E369" s="213"/>
      <c r="F369" s="213"/>
      <c r="G369" s="213"/>
      <c r="H369" s="213"/>
      <c r="I369" s="213"/>
      <c r="J369" s="213"/>
      <c r="K369" s="213"/>
      <c r="L369" s="213"/>
      <c r="M369" s="213"/>
      <c r="N369" s="213"/>
      <c r="O369" s="213"/>
      <c r="P369" s="213"/>
      <c r="Q369" s="213"/>
      <c r="R369" s="213"/>
      <c r="S369" s="213"/>
      <c r="T369" s="213"/>
      <c r="U369" s="213"/>
      <c r="V369" s="213"/>
      <c r="W369" s="213"/>
      <c r="X369" s="213"/>
      <c r="Y369" s="213"/>
      <c r="Z369" s="213"/>
      <c r="AA369" s="213"/>
      <c r="AB369" s="213"/>
      <c r="AC369" s="213"/>
      <c r="AD369" s="213"/>
      <c r="AE369" s="213"/>
      <c r="AF369" s="213"/>
      <c r="AG369" s="213"/>
      <c r="AH369" s="213"/>
      <c r="AI369" s="213"/>
      <c r="AP369" s="337"/>
      <c r="AT369" s="337"/>
    </row>
    <row r="370" s="268" customFormat="true" ht="15" hidden="false" customHeight="true" outlineLevel="0" collapsed="false">
      <c r="A370" s="331"/>
      <c r="B370" s="331"/>
      <c r="C370" s="213"/>
      <c r="D370" s="213"/>
      <c r="E370" s="213"/>
      <c r="F370" s="213"/>
      <c r="G370" s="213"/>
      <c r="H370" s="213"/>
      <c r="I370" s="213"/>
      <c r="J370" s="213"/>
      <c r="K370" s="213"/>
      <c r="L370" s="213"/>
      <c r="M370" s="213"/>
      <c r="N370" s="213"/>
      <c r="O370" s="213"/>
      <c r="P370" s="213"/>
      <c r="Q370" s="213"/>
      <c r="R370" s="213"/>
      <c r="S370" s="213"/>
      <c r="T370" s="213"/>
      <c r="U370" s="213"/>
      <c r="V370" s="213"/>
      <c r="W370" s="213"/>
      <c r="X370" s="213"/>
      <c r="Y370" s="213"/>
      <c r="Z370" s="213"/>
      <c r="AA370" s="213"/>
      <c r="AB370" s="213"/>
      <c r="AC370" s="213"/>
      <c r="AD370" s="213"/>
      <c r="AE370" s="213"/>
      <c r="AF370" s="213"/>
      <c r="AG370" s="213"/>
      <c r="AH370" s="213"/>
      <c r="AI370" s="213"/>
      <c r="AP370" s="337"/>
      <c r="AT370" s="337"/>
    </row>
    <row r="371" s="268" customFormat="true" ht="15" hidden="false" customHeight="true" outlineLevel="0" collapsed="false">
      <c r="A371" s="331"/>
      <c r="B371" s="331"/>
      <c r="C371" s="213"/>
      <c r="D371" s="213"/>
      <c r="E371" s="213"/>
      <c r="F371" s="213"/>
      <c r="G371" s="213"/>
      <c r="H371" s="213"/>
      <c r="I371" s="213"/>
      <c r="J371" s="213"/>
      <c r="K371" s="213"/>
      <c r="L371" s="213"/>
      <c r="M371" s="213"/>
      <c r="N371" s="213"/>
      <c r="O371" s="213"/>
      <c r="P371" s="213"/>
      <c r="Q371" s="213"/>
      <c r="R371" s="213"/>
      <c r="S371" s="213"/>
      <c r="T371" s="213"/>
      <c r="U371" s="213"/>
      <c r="V371" s="213"/>
      <c r="W371" s="213"/>
      <c r="X371" s="213"/>
      <c r="Y371" s="213"/>
      <c r="Z371" s="213"/>
      <c r="AA371" s="213"/>
      <c r="AB371" s="213"/>
      <c r="AC371" s="213"/>
      <c r="AD371" s="213"/>
      <c r="AE371" s="213"/>
      <c r="AF371" s="213"/>
      <c r="AG371" s="213"/>
      <c r="AH371" s="213"/>
      <c r="AI371" s="213"/>
      <c r="AP371" s="337"/>
      <c r="AT371" s="337"/>
    </row>
    <row r="372" s="268" customFormat="true" ht="15" hidden="false" customHeight="true" outlineLevel="0" collapsed="false">
      <c r="A372" s="331"/>
      <c r="B372" s="331"/>
      <c r="C372" s="213"/>
      <c r="D372" s="213"/>
      <c r="E372" s="213"/>
      <c r="F372" s="213"/>
      <c r="G372" s="213"/>
      <c r="H372" s="213"/>
      <c r="I372" s="213"/>
      <c r="J372" s="213"/>
      <c r="K372" s="213"/>
      <c r="L372" s="213"/>
      <c r="M372" s="213"/>
      <c r="N372" s="213"/>
      <c r="O372" s="213"/>
      <c r="P372" s="213"/>
      <c r="Q372" s="213"/>
      <c r="R372" s="213"/>
      <c r="S372" s="213"/>
      <c r="T372" s="213"/>
      <c r="U372" s="213"/>
      <c r="V372" s="213"/>
      <c r="W372" s="213"/>
      <c r="X372" s="213"/>
      <c r="Y372" s="213"/>
      <c r="Z372" s="213"/>
      <c r="AA372" s="213"/>
      <c r="AB372" s="213"/>
      <c r="AC372" s="213"/>
      <c r="AD372" s="213"/>
      <c r="AE372" s="213"/>
      <c r="AF372" s="213"/>
      <c r="AG372" s="213"/>
      <c r="AH372" s="213"/>
      <c r="AI372" s="213"/>
      <c r="AP372" s="337"/>
      <c r="AT372" s="337"/>
    </row>
    <row r="373" s="268" customFormat="true" ht="15" hidden="false" customHeight="true" outlineLevel="0" collapsed="false">
      <c r="A373" s="331"/>
      <c r="B373" s="331"/>
      <c r="C373" s="213"/>
      <c r="D373" s="213"/>
      <c r="E373" s="213"/>
      <c r="F373" s="213"/>
      <c r="G373" s="213"/>
      <c r="H373" s="213"/>
      <c r="I373" s="213"/>
      <c r="J373" s="213"/>
      <c r="K373" s="213"/>
      <c r="L373" s="213"/>
      <c r="M373" s="213"/>
      <c r="N373" s="213"/>
      <c r="O373" s="213"/>
      <c r="P373" s="213"/>
      <c r="Q373" s="213"/>
      <c r="R373" s="213"/>
      <c r="S373" s="213"/>
      <c r="T373" s="213"/>
      <c r="U373" s="213"/>
      <c r="V373" s="213"/>
      <c r="W373" s="213"/>
      <c r="X373" s="213"/>
      <c r="Y373" s="213"/>
      <c r="Z373" s="213"/>
      <c r="AA373" s="213"/>
      <c r="AB373" s="213"/>
      <c r="AC373" s="213"/>
      <c r="AD373" s="213"/>
      <c r="AE373" s="213"/>
      <c r="AF373" s="213"/>
      <c r="AG373" s="213"/>
      <c r="AH373" s="213"/>
      <c r="AI373" s="213"/>
      <c r="AP373" s="337"/>
      <c r="AT373" s="337"/>
    </row>
    <row r="374" s="268" customFormat="true" ht="15" hidden="false" customHeight="true" outlineLevel="0" collapsed="false">
      <c r="A374" s="331"/>
      <c r="B374" s="331"/>
      <c r="C374" s="213"/>
      <c r="D374" s="213"/>
      <c r="E374" s="213"/>
      <c r="F374" s="213"/>
      <c r="G374" s="213"/>
      <c r="H374" s="213"/>
      <c r="I374" s="213"/>
      <c r="J374" s="213"/>
      <c r="K374" s="213"/>
      <c r="L374" s="213"/>
      <c r="M374" s="213"/>
      <c r="N374" s="213"/>
      <c r="O374" s="213"/>
      <c r="P374" s="213"/>
      <c r="Q374" s="213"/>
      <c r="R374" s="213"/>
      <c r="S374" s="213"/>
      <c r="T374" s="213"/>
      <c r="U374" s="213"/>
      <c r="V374" s="213"/>
      <c r="W374" s="213"/>
      <c r="X374" s="213"/>
      <c r="Y374" s="213"/>
      <c r="Z374" s="213"/>
      <c r="AA374" s="213"/>
      <c r="AB374" s="213"/>
      <c r="AC374" s="213"/>
      <c r="AD374" s="213"/>
      <c r="AE374" s="213"/>
      <c r="AF374" s="213"/>
      <c r="AG374" s="213"/>
      <c r="AH374" s="213"/>
      <c r="AI374" s="213"/>
      <c r="AP374" s="337"/>
      <c r="AT374" s="337"/>
    </row>
    <row r="375" s="268" customFormat="true" ht="15" hidden="false" customHeight="true" outlineLevel="0" collapsed="false">
      <c r="A375" s="331"/>
      <c r="B375" s="331"/>
      <c r="C375" s="213"/>
      <c r="D375" s="213"/>
      <c r="E375" s="213"/>
      <c r="F375" s="213"/>
      <c r="G375" s="213"/>
      <c r="H375" s="213"/>
      <c r="I375" s="213"/>
      <c r="J375" s="213"/>
      <c r="K375" s="213"/>
      <c r="L375" s="213"/>
      <c r="M375" s="213"/>
      <c r="N375" s="213"/>
      <c r="O375" s="213"/>
      <c r="P375" s="213"/>
      <c r="Q375" s="213"/>
      <c r="R375" s="213"/>
      <c r="S375" s="213"/>
      <c r="T375" s="213"/>
      <c r="U375" s="213"/>
      <c r="V375" s="213"/>
      <c r="W375" s="213"/>
      <c r="X375" s="213"/>
      <c r="Y375" s="213"/>
      <c r="Z375" s="213"/>
      <c r="AA375" s="213"/>
      <c r="AB375" s="213"/>
      <c r="AC375" s="213"/>
      <c r="AD375" s="213"/>
      <c r="AE375" s="213"/>
      <c r="AF375" s="213"/>
      <c r="AG375" s="213"/>
      <c r="AH375" s="213"/>
      <c r="AI375" s="213"/>
      <c r="AP375" s="337"/>
      <c r="AT375" s="337"/>
    </row>
    <row r="376" s="268" customFormat="true" ht="15" hidden="false" customHeight="true" outlineLevel="0" collapsed="false">
      <c r="A376" s="331"/>
      <c r="B376" s="331"/>
      <c r="C376" s="213"/>
      <c r="D376" s="213"/>
      <c r="E376" s="213"/>
      <c r="F376" s="213"/>
      <c r="G376" s="213"/>
      <c r="H376" s="213"/>
      <c r="I376" s="213"/>
      <c r="J376" s="213"/>
      <c r="K376" s="213"/>
      <c r="L376" s="213"/>
      <c r="M376" s="213"/>
      <c r="N376" s="213"/>
      <c r="O376" s="213"/>
      <c r="P376" s="213"/>
      <c r="Q376" s="213"/>
      <c r="R376" s="213"/>
      <c r="S376" s="213"/>
      <c r="T376" s="213"/>
      <c r="U376" s="213"/>
      <c r="V376" s="213"/>
      <c r="W376" s="213"/>
      <c r="X376" s="213"/>
      <c r="Y376" s="213"/>
      <c r="Z376" s="213"/>
      <c r="AA376" s="213"/>
      <c r="AB376" s="213"/>
      <c r="AC376" s="213"/>
      <c r="AD376" s="213"/>
      <c r="AE376" s="213"/>
      <c r="AF376" s="213"/>
      <c r="AG376" s="213"/>
      <c r="AH376" s="213"/>
      <c r="AI376" s="213"/>
      <c r="AP376" s="337"/>
      <c r="AT376" s="337"/>
    </row>
    <row r="377" s="268" customFormat="true" ht="15" hidden="false" customHeight="true" outlineLevel="0" collapsed="false">
      <c r="A377" s="331"/>
      <c r="B377" s="331"/>
      <c r="C377" s="213"/>
      <c r="D377" s="213"/>
      <c r="E377" s="213"/>
      <c r="F377" s="213"/>
      <c r="G377" s="213"/>
      <c r="H377" s="213"/>
      <c r="I377" s="213"/>
      <c r="J377" s="213"/>
      <c r="K377" s="213"/>
      <c r="L377" s="213"/>
      <c r="M377" s="213"/>
      <c r="N377" s="213"/>
      <c r="O377" s="213"/>
      <c r="P377" s="213"/>
      <c r="Q377" s="213"/>
      <c r="R377" s="213"/>
      <c r="S377" s="213"/>
      <c r="T377" s="213"/>
      <c r="U377" s="213"/>
      <c r="V377" s="213"/>
      <c r="W377" s="213"/>
      <c r="X377" s="213"/>
      <c r="Y377" s="213"/>
      <c r="Z377" s="213"/>
      <c r="AA377" s="213"/>
      <c r="AB377" s="213"/>
      <c r="AC377" s="213"/>
      <c r="AD377" s="213"/>
      <c r="AE377" s="213"/>
      <c r="AF377" s="213"/>
      <c r="AG377" s="213"/>
      <c r="AH377" s="213"/>
      <c r="AI377" s="213"/>
      <c r="AP377" s="337"/>
      <c r="AT377" s="337"/>
    </row>
    <row r="378" s="268" customFormat="true" ht="15" hidden="false" customHeight="true" outlineLevel="0" collapsed="false">
      <c r="A378" s="331"/>
      <c r="B378" s="331"/>
      <c r="C378" s="213"/>
      <c r="D378" s="213"/>
      <c r="E378" s="213"/>
      <c r="F378" s="213"/>
      <c r="G378" s="213"/>
      <c r="H378" s="213"/>
      <c r="I378" s="213"/>
      <c r="J378" s="213"/>
      <c r="K378" s="213"/>
      <c r="L378" s="213"/>
      <c r="M378" s="213"/>
      <c r="N378" s="213"/>
      <c r="O378" s="213"/>
      <c r="P378" s="213"/>
      <c r="Q378" s="213"/>
      <c r="R378" s="213"/>
      <c r="S378" s="213"/>
      <c r="T378" s="213"/>
      <c r="U378" s="213"/>
      <c r="V378" s="213"/>
      <c r="W378" s="213"/>
      <c r="X378" s="213"/>
      <c r="Y378" s="213"/>
      <c r="Z378" s="213"/>
      <c r="AA378" s="213"/>
      <c r="AB378" s="213"/>
      <c r="AC378" s="213"/>
      <c r="AD378" s="213"/>
      <c r="AE378" s="213"/>
      <c r="AF378" s="213"/>
      <c r="AG378" s="213"/>
      <c r="AH378" s="213"/>
      <c r="AI378" s="213"/>
      <c r="AP378" s="337"/>
      <c r="AT378" s="337"/>
    </row>
    <row r="379" s="268" customFormat="true" ht="15" hidden="false" customHeight="true" outlineLevel="0" collapsed="false">
      <c r="A379" s="331"/>
      <c r="B379" s="331"/>
      <c r="C379" s="213"/>
      <c r="D379" s="213"/>
      <c r="E379" s="213"/>
      <c r="F379" s="213"/>
      <c r="G379" s="213"/>
      <c r="H379" s="213"/>
      <c r="I379" s="213"/>
      <c r="J379" s="213"/>
      <c r="K379" s="213"/>
      <c r="L379" s="213"/>
      <c r="M379" s="213"/>
      <c r="N379" s="213"/>
      <c r="O379" s="213"/>
      <c r="P379" s="213"/>
      <c r="Q379" s="213"/>
      <c r="R379" s="213"/>
      <c r="S379" s="213"/>
      <c r="T379" s="213"/>
      <c r="U379" s="213"/>
      <c r="V379" s="213"/>
      <c r="W379" s="213"/>
      <c r="X379" s="213"/>
      <c r="Y379" s="213"/>
      <c r="Z379" s="213"/>
      <c r="AA379" s="213"/>
      <c r="AB379" s="213"/>
      <c r="AC379" s="213"/>
      <c r="AD379" s="213"/>
      <c r="AE379" s="213"/>
      <c r="AF379" s="213"/>
      <c r="AG379" s="213"/>
      <c r="AH379" s="213"/>
      <c r="AI379" s="213"/>
      <c r="AP379" s="337"/>
      <c r="AT379" s="337"/>
    </row>
    <row r="380" s="268" customFormat="true" ht="15" hidden="false" customHeight="true" outlineLevel="0" collapsed="false">
      <c r="A380" s="331"/>
      <c r="B380" s="331"/>
      <c r="C380" s="213"/>
      <c r="D380" s="213"/>
      <c r="E380" s="213"/>
      <c r="F380" s="213"/>
      <c r="G380" s="213"/>
      <c r="H380" s="213"/>
      <c r="I380" s="213"/>
      <c r="J380" s="213"/>
      <c r="K380" s="213"/>
      <c r="L380" s="213"/>
      <c r="M380" s="213"/>
      <c r="N380" s="213"/>
      <c r="O380" s="213"/>
      <c r="P380" s="213"/>
      <c r="Q380" s="213"/>
      <c r="R380" s="213"/>
      <c r="S380" s="213"/>
      <c r="T380" s="213"/>
      <c r="U380" s="213"/>
      <c r="V380" s="213"/>
      <c r="W380" s="213"/>
      <c r="X380" s="213"/>
      <c r="Y380" s="213"/>
      <c r="Z380" s="213"/>
      <c r="AA380" s="213"/>
      <c r="AB380" s="213"/>
      <c r="AC380" s="213"/>
      <c r="AD380" s="213"/>
      <c r="AE380" s="213"/>
      <c r="AF380" s="213"/>
      <c r="AG380" s="213"/>
      <c r="AH380" s="213"/>
      <c r="AI380" s="213"/>
      <c r="AP380" s="337"/>
      <c r="AT380" s="337"/>
    </row>
    <row r="381" s="268" customFormat="true" ht="15" hidden="false" customHeight="true" outlineLevel="0" collapsed="false">
      <c r="A381" s="331"/>
      <c r="B381" s="331"/>
      <c r="C381" s="213"/>
      <c r="D381" s="213"/>
      <c r="E381" s="213"/>
      <c r="F381" s="213"/>
      <c r="G381" s="213"/>
      <c r="H381" s="213"/>
      <c r="I381" s="213"/>
      <c r="J381" s="213"/>
      <c r="K381" s="213"/>
      <c r="L381" s="213"/>
      <c r="M381" s="213"/>
      <c r="N381" s="213"/>
      <c r="O381" s="213"/>
      <c r="P381" s="213"/>
      <c r="Q381" s="213"/>
      <c r="R381" s="213"/>
      <c r="S381" s="213"/>
      <c r="T381" s="213"/>
      <c r="U381" s="213"/>
      <c r="V381" s="213"/>
      <c r="W381" s="213"/>
      <c r="X381" s="213"/>
      <c r="Y381" s="213"/>
      <c r="Z381" s="213"/>
      <c r="AA381" s="213"/>
      <c r="AB381" s="213"/>
      <c r="AC381" s="213"/>
      <c r="AD381" s="213"/>
      <c r="AE381" s="213"/>
      <c r="AF381" s="213"/>
      <c r="AG381" s="213"/>
      <c r="AH381" s="213"/>
      <c r="AI381" s="213"/>
      <c r="AP381" s="337"/>
      <c r="AT381" s="337"/>
    </row>
    <row r="382" s="268" customFormat="true" ht="15" hidden="false" customHeight="true" outlineLevel="0" collapsed="false">
      <c r="A382" s="331"/>
      <c r="B382" s="331"/>
      <c r="C382" s="213"/>
      <c r="D382" s="213"/>
      <c r="E382" s="213"/>
      <c r="F382" s="213"/>
      <c r="G382" s="213"/>
      <c r="H382" s="213"/>
      <c r="I382" s="213"/>
      <c r="J382" s="213"/>
      <c r="K382" s="213"/>
      <c r="L382" s="213"/>
      <c r="M382" s="213"/>
      <c r="N382" s="213"/>
      <c r="O382" s="213"/>
      <c r="P382" s="213"/>
      <c r="Q382" s="213"/>
      <c r="R382" s="213"/>
      <c r="S382" s="213"/>
      <c r="T382" s="213"/>
      <c r="U382" s="213"/>
      <c r="V382" s="213"/>
      <c r="W382" s="213"/>
      <c r="X382" s="213"/>
      <c r="Y382" s="213"/>
      <c r="Z382" s="213"/>
      <c r="AA382" s="213"/>
      <c r="AB382" s="213"/>
      <c r="AC382" s="213"/>
      <c r="AD382" s="213"/>
      <c r="AE382" s="213"/>
      <c r="AF382" s="213"/>
      <c r="AG382" s="213"/>
      <c r="AH382" s="213"/>
      <c r="AI382" s="213"/>
      <c r="AP382" s="337"/>
      <c r="AT382" s="337"/>
    </row>
    <row r="383" s="268" customFormat="true" ht="15" hidden="false" customHeight="true" outlineLevel="0" collapsed="false">
      <c r="A383" s="331"/>
      <c r="B383" s="331"/>
      <c r="C383" s="213"/>
      <c r="D383" s="213"/>
      <c r="E383" s="213"/>
      <c r="F383" s="213"/>
      <c r="G383" s="213"/>
      <c r="H383" s="213"/>
      <c r="I383" s="213"/>
      <c r="J383" s="213"/>
      <c r="K383" s="213"/>
      <c r="L383" s="213"/>
      <c r="M383" s="213"/>
      <c r="N383" s="213"/>
      <c r="O383" s="213"/>
      <c r="P383" s="213"/>
      <c r="Q383" s="213"/>
      <c r="R383" s="213"/>
      <c r="S383" s="213"/>
      <c r="T383" s="213"/>
      <c r="U383" s="213"/>
      <c r="V383" s="213"/>
      <c r="W383" s="213"/>
      <c r="X383" s="213"/>
      <c r="Y383" s="213"/>
      <c r="Z383" s="213"/>
      <c r="AA383" s="213"/>
      <c r="AB383" s="213"/>
      <c r="AC383" s="213"/>
      <c r="AD383" s="213"/>
      <c r="AE383" s="213"/>
      <c r="AF383" s="213"/>
      <c r="AG383" s="213"/>
      <c r="AH383" s="213"/>
      <c r="AI383" s="213"/>
      <c r="AP383" s="337"/>
      <c r="AT383" s="337"/>
    </row>
    <row r="384" s="268" customFormat="true" ht="15" hidden="false" customHeight="true" outlineLevel="0" collapsed="false">
      <c r="A384" s="331"/>
      <c r="B384" s="331"/>
      <c r="C384" s="213"/>
      <c r="D384" s="213"/>
      <c r="E384" s="213"/>
      <c r="F384" s="213"/>
      <c r="G384" s="213"/>
      <c r="H384" s="213"/>
      <c r="I384" s="213"/>
      <c r="J384" s="213"/>
      <c r="K384" s="213"/>
      <c r="L384" s="213"/>
      <c r="M384" s="213"/>
      <c r="N384" s="213"/>
      <c r="O384" s="213"/>
      <c r="P384" s="213"/>
      <c r="Q384" s="213"/>
      <c r="R384" s="213"/>
      <c r="S384" s="213"/>
      <c r="T384" s="213"/>
      <c r="U384" s="213"/>
      <c r="V384" s="213"/>
      <c r="W384" s="213"/>
      <c r="X384" s="213"/>
      <c r="Y384" s="213"/>
      <c r="Z384" s="213"/>
      <c r="AA384" s="213"/>
      <c r="AB384" s="213"/>
      <c r="AC384" s="213"/>
      <c r="AD384" s="213"/>
      <c r="AE384" s="213"/>
      <c r="AF384" s="213"/>
      <c r="AG384" s="213"/>
      <c r="AH384" s="213"/>
      <c r="AI384" s="213"/>
      <c r="AP384" s="337"/>
      <c r="AT384" s="337"/>
    </row>
    <row r="385" s="268" customFormat="true" ht="15" hidden="false" customHeight="true" outlineLevel="0" collapsed="false">
      <c r="A385" s="331"/>
      <c r="B385" s="331"/>
      <c r="C385" s="213"/>
      <c r="D385" s="213"/>
      <c r="E385" s="213"/>
      <c r="F385" s="213"/>
      <c r="G385" s="213"/>
      <c r="H385" s="213"/>
      <c r="I385" s="213"/>
      <c r="J385" s="213"/>
      <c r="K385" s="213"/>
      <c r="L385" s="213"/>
      <c r="M385" s="213"/>
      <c r="N385" s="213"/>
      <c r="O385" s="213"/>
      <c r="P385" s="213"/>
      <c r="Q385" s="213"/>
      <c r="R385" s="213"/>
      <c r="S385" s="213"/>
      <c r="T385" s="213"/>
      <c r="U385" s="213"/>
      <c r="V385" s="213"/>
      <c r="W385" s="213"/>
      <c r="X385" s="213"/>
      <c r="Y385" s="213"/>
      <c r="Z385" s="213"/>
      <c r="AA385" s="213"/>
      <c r="AB385" s="213"/>
      <c r="AC385" s="213"/>
      <c r="AD385" s="213"/>
      <c r="AE385" s="213"/>
      <c r="AF385" s="213"/>
      <c r="AG385" s="213"/>
      <c r="AH385" s="213"/>
      <c r="AI385" s="213"/>
      <c r="AP385" s="337"/>
      <c r="AT385" s="337"/>
    </row>
    <row r="386" s="268" customFormat="true" ht="15" hidden="false" customHeight="true" outlineLevel="0" collapsed="false">
      <c r="A386" s="331"/>
      <c r="B386" s="331"/>
      <c r="C386" s="213"/>
      <c r="D386" s="213"/>
      <c r="E386" s="213"/>
      <c r="F386" s="213"/>
      <c r="G386" s="213"/>
      <c r="H386" s="213"/>
      <c r="I386" s="213"/>
      <c r="J386" s="213"/>
      <c r="K386" s="213"/>
      <c r="L386" s="213"/>
      <c r="M386" s="213"/>
      <c r="N386" s="213"/>
      <c r="O386" s="213"/>
      <c r="P386" s="213"/>
      <c r="Q386" s="213"/>
      <c r="R386" s="213"/>
      <c r="S386" s="213"/>
      <c r="T386" s="213"/>
      <c r="U386" s="213"/>
      <c r="V386" s="213"/>
      <c r="W386" s="213"/>
      <c r="X386" s="213"/>
      <c r="Y386" s="213"/>
      <c r="Z386" s="213"/>
      <c r="AA386" s="213"/>
      <c r="AB386" s="213"/>
      <c r="AC386" s="213"/>
      <c r="AD386" s="213"/>
      <c r="AE386" s="213"/>
      <c r="AF386" s="213"/>
      <c r="AG386" s="213"/>
      <c r="AH386" s="213"/>
      <c r="AI386" s="213"/>
      <c r="AP386" s="337"/>
      <c r="AT386" s="337"/>
    </row>
    <row r="387" s="268" customFormat="true" ht="15" hidden="false" customHeight="true" outlineLevel="0" collapsed="false">
      <c r="A387" s="331"/>
      <c r="B387" s="331"/>
      <c r="C387" s="213"/>
      <c r="D387" s="213"/>
      <c r="E387" s="213"/>
      <c r="F387" s="213"/>
      <c r="G387" s="213"/>
      <c r="H387" s="213"/>
      <c r="I387" s="213"/>
      <c r="J387" s="213"/>
      <c r="K387" s="213"/>
      <c r="L387" s="213"/>
      <c r="M387" s="213"/>
      <c r="N387" s="213"/>
      <c r="O387" s="213"/>
      <c r="P387" s="213"/>
      <c r="Q387" s="213"/>
      <c r="R387" s="213"/>
      <c r="S387" s="213"/>
      <c r="T387" s="213"/>
      <c r="U387" s="213"/>
      <c r="V387" s="213"/>
      <c r="W387" s="213"/>
      <c r="X387" s="213"/>
      <c r="Y387" s="213"/>
      <c r="Z387" s="213"/>
      <c r="AA387" s="213"/>
      <c r="AB387" s="213"/>
      <c r="AC387" s="213"/>
      <c r="AD387" s="213"/>
      <c r="AE387" s="213"/>
      <c r="AF387" s="213"/>
      <c r="AG387" s="213"/>
      <c r="AH387" s="213"/>
      <c r="AI387" s="213"/>
      <c r="AP387" s="337"/>
      <c r="AT387" s="337"/>
    </row>
    <row r="388" s="268" customFormat="true" ht="15" hidden="false" customHeight="true" outlineLevel="0" collapsed="false">
      <c r="A388" s="331"/>
      <c r="B388" s="331"/>
      <c r="C388" s="213"/>
      <c r="D388" s="213"/>
      <c r="E388" s="213"/>
      <c r="F388" s="213"/>
      <c r="G388" s="213"/>
      <c r="H388" s="213"/>
      <c r="I388" s="213"/>
      <c r="J388" s="213"/>
      <c r="K388" s="213"/>
      <c r="L388" s="213"/>
      <c r="M388" s="213"/>
      <c r="N388" s="213"/>
      <c r="O388" s="213"/>
      <c r="P388" s="213"/>
      <c r="Q388" s="213"/>
      <c r="R388" s="213"/>
      <c r="S388" s="213"/>
      <c r="T388" s="213"/>
      <c r="U388" s="213"/>
      <c r="V388" s="213"/>
      <c r="W388" s="213"/>
      <c r="X388" s="213"/>
      <c r="Y388" s="213"/>
      <c r="Z388" s="213"/>
      <c r="AA388" s="213"/>
      <c r="AB388" s="213"/>
      <c r="AC388" s="213"/>
      <c r="AD388" s="213"/>
      <c r="AE388" s="213"/>
      <c r="AF388" s="213"/>
      <c r="AG388" s="213"/>
      <c r="AH388" s="213"/>
      <c r="AI388" s="213"/>
      <c r="AP388" s="337"/>
      <c r="AT388" s="337"/>
    </row>
    <row r="389" s="268" customFormat="true" ht="15" hidden="false" customHeight="true" outlineLevel="0" collapsed="false">
      <c r="A389" s="331"/>
      <c r="B389" s="331"/>
      <c r="C389" s="213"/>
      <c r="D389" s="213"/>
      <c r="E389" s="213"/>
      <c r="F389" s="213"/>
      <c r="G389" s="213"/>
      <c r="H389" s="213"/>
      <c r="I389" s="213"/>
      <c r="J389" s="213"/>
      <c r="K389" s="213"/>
      <c r="L389" s="213"/>
      <c r="M389" s="213"/>
      <c r="N389" s="213"/>
      <c r="O389" s="213"/>
      <c r="P389" s="213"/>
      <c r="Q389" s="213"/>
      <c r="R389" s="213"/>
      <c r="S389" s="213"/>
      <c r="T389" s="213"/>
      <c r="U389" s="213"/>
      <c r="V389" s="213"/>
      <c r="W389" s="213"/>
      <c r="X389" s="213"/>
      <c r="Y389" s="213"/>
      <c r="Z389" s="213"/>
      <c r="AA389" s="213"/>
      <c r="AB389" s="213"/>
      <c r="AC389" s="213"/>
      <c r="AD389" s="213"/>
      <c r="AE389" s="213"/>
      <c r="AF389" s="213"/>
      <c r="AG389" s="213"/>
      <c r="AH389" s="213"/>
      <c r="AI389" s="213"/>
      <c r="AP389" s="337"/>
      <c r="AT389" s="337"/>
    </row>
    <row r="390" s="268" customFormat="true" ht="15" hidden="false" customHeight="true" outlineLevel="0" collapsed="false">
      <c r="A390" s="331"/>
      <c r="B390" s="331"/>
      <c r="C390" s="213"/>
      <c r="D390" s="213"/>
      <c r="E390" s="213"/>
      <c r="F390" s="213"/>
      <c r="G390" s="213"/>
      <c r="H390" s="213"/>
      <c r="I390" s="213"/>
      <c r="J390" s="213"/>
      <c r="K390" s="213"/>
      <c r="L390" s="213"/>
      <c r="M390" s="213"/>
      <c r="N390" s="213"/>
      <c r="O390" s="213"/>
      <c r="P390" s="213"/>
      <c r="Q390" s="213"/>
      <c r="R390" s="213"/>
      <c r="S390" s="213"/>
      <c r="T390" s="213"/>
      <c r="U390" s="213"/>
      <c r="V390" s="213"/>
      <c r="W390" s="213"/>
      <c r="X390" s="213"/>
      <c r="Y390" s="213"/>
      <c r="Z390" s="213"/>
      <c r="AA390" s="213"/>
      <c r="AB390" s="213"/>
      <c r="AC390" s="213"/>
      <c r="AD390" s="213"/>
      <c r="AE390" s="213"/>
      <c r="AF390" s="213"/>
      <c r="AG390" s="213"/>
      <c r="AH390" s="213"/>
      <c r="AI390" s="213"/>
      <c r="AP390" s="337"/>
      <c r="AT390" s="337"/>
    </row>
    <row r="391" s="268" customFormat="true" ht="15" hidden="false" customHeight="true" outlineLevel="0" collapsed="false">
      <c r="A391" s="331"/>
      <c r="B391" s="331"/>
      <c r="C391" s="213"/>
      <c r="D391" s="213"/>
      <c r="E391" s="213"/>
      <c r="F391" s="213"/>
      <c r="G391" s="213"/>
      <c r="H391" s="213"/>
      <c r="I391" s="213"/>
      <c r="J391" s="213"/>
      <c r="K391" s="213"/>
      <c r="L391" s="213"/>
      <c r="M391" s="213"/>
      <c r="N391" s="213"/>
      <c r="O391" s="213"/>
      <c r="P391" s="213"/>
      <c r="Q391" s="213"/>
      <c r="R391" s="213"/>
      <c r="S391" s="213"/>
      <c r="T391" s="213"/>
      <c r="U391" s="213"/>
      <c r="V391" s="213"/>
      <c r="W391" s="213"/>
      <c r="X391" s="213"/>
      <c r="Y391" s="213"/>
      <c r="Z391" s="213"/>
      <c r="AA391" s="213"/>
      <c r="AB391" s="213"/>
      <c r="AC391" s="213"/>
      <c r="AD391" s="213"/>
      <c r="AE391" s="213"/>
      <c r="AF391" s="213"/>
      <c r="AG391" s="213"/>
      <c r="AH391" s="213"/>
      <c r="AI391" s="213"/>
      <c r="AP391" s="337"/>
      <c r="AT391" s="337"/>
    </row>
    <row r="392" s="268" customFormat="true" ht="15" hidden="false" customHeight="true" outlineLevel="0" collapsed="false">
      <c r="A392" s="331"/>
      <c r="B392" s="331"/>
      <c r="C392" s="213"/>
      <c r="D392" s="213"/>
      <c r="E392" s="213"/>
      <c r="F392" s="213"/>
      <c r="G392" s="213"/>
      <c r="H392" s="213"/>
      <c r="I392" s="213"/>
      <c r="J392" s="213"/>
      <c r="K392" s="213"/>
      <c r="L392" s="213"/>
      <c r="M392" s="213"/>
      <c r="N392" s="213"/>
      <c r="O392" s="213"/>
      <c r="P392" s="213"/>
      <c r="Q392" s="213"/>
      <c r="R392" s="213"/>
      <c r="S392" s="213"/>
      <c r="T392" s="213"/>
      <c r="U392" s="213"/>
      <c r="V392" s="213"/>
      <c r="W392" s="213"/>
      <c r="X392" s="213"/>
      <c r="Y392" s="213"/>
      <c r="Z392" s="213"/>
      <c r="AA392" s="213"/>
      <c r="AB392" s="213"/>
      <c r="AC392" s="213"/>
      <c r="AD392" s="213"/>
      <c r="AE392" s="213"/>
      <c r="AF392" s="213"/>
      <c r="AG392" s="213"/>
      <c r="AH392" s="213"/>
      <c r="AI392" s="213"/>
      <c r="AP392" s="337"/>
      <c r="AT392" s="337"/>
    </row>
    <row r="393" s="268" customFormat="true" ht="15" hidden="false" customHeight="true" outlineLevel="0" collapsed="false">
      <c r="A393" s="331"/>
      <c r="B393" s="331"/>
      <c r="C393" s="213"/>
      <c r="D393" s="213"/>
      <c r="E393" s="213"/>
      <c r="F393" s="213"/>
      <c r="G393" s="213"/>
      <c r="H393" s="213"/>
      <c r="I393" s="213"/>
      <c r="J393" s="213"/>
      <c r="K393" s="213"/>
      <c r="L393" s="213"/>
      <c r="M393" s="213"/>
      <c r="N393" s="213"/>
      <c r="O393" s="213"/>
      <c r="P393" s="213"/>
      <c r="Q393" s="213"/>
      <c r="R393" s="213"/>
      <c r="S393" s="213"/>
      <c r="T393" s="213"/>
      <c r="U393" s="213"/>
      <c r="V393" s="213"/>
      <c r="W393" s="213"/>
      <c r="X393" s="213"/>
      <c r="Y393" s="213"/>
      <c r="Z393" s="213"/>
      <c r="AA393" s="213"/>
      <c r="AB393" s="213"/>
      <c r="AC393" s="213"/>
      <c r="AD393" s="213"/>
      <c r="AE393" s="213"/>
      <c r="AF393" s="213"/>
      <c r="AG393" s="213"/>
      <c r="AH393" s="213"/>
      <c r="AI393" s="213"/>
      <c r="AP393" s="337"/>
      <c r="AT393" s="337"/>
    </row>
    <row r="394" s="268" customFormat="true" ht="15" hidden="false" customHeight="true" outlineLevel="0" collapsed="false">
      <c r="A394" s="331"/>
      <c r="B394" s="331"/>
      <c r="C394" s="213"/>
      <c r="D394" s="213"/>
      <c r="E394" s="213"/>
      <c r="F394" s="213"/>
      <c r="G394" s="213"/>
      <c r="H394" s="213"/>
      <c r="I394" s="213"/>
      <c r="J394" s="213"/>
      <c r="K394" s="213"/>
      <c r="L394" s="213"/>
      <c r="M394" s="213"/>
      <c r="N394" s="213"/>
      <c r="O394" s="213"/>
      <c r="P394" s="213"/>
      <c r="Q394" s="213"/>
      <c r="R394" s="213"/>
      <c r="S394" s="213"/>
      <c r="T394" s="213"/>
      <c r="U394" s="213"/>
      <c r="V394" s="213"/>
      <c r="W394" s="213"/>
      <c r="X394" s="213"/>
      <c r="Y394" s="213"/>
      <c r="Z394" s="213"/>
      <c r="AA394" s="213"/>
      <c r="AB394" s="213"/>
      <c r="AC394" s="213"/>
      <c r="AD394" s="213"/>
      <c r="AE394" s="213"/>
      <c r="AF394" s="213"/>
      <c r="AG394" s="213"/>
      <c r="AH394" s="213"/>
      <c r="AI394" s="213"/>
      <c r="AP394" s="337"/>
      <c r="AT394" s="337"/>
    </row>
    <row r="395" s="268" customFormat="true" ht="15" hidden="false" customHeight="true" outlineLevel="0" collapsed="false">
      <c r="A395" s="331"/>
      <c r="B395" s="331"/>
      <c r="C395" s="213"/>
      <c r="D395" s="213"/>
      <c r="E395" s="213"/>
      <c r="F395" s="213"/>
      <c r="G395" s="213"/>
      <c r="H395" s="213"/>
      <c r="I395" s="213"/>
      <c r="J395" s="213"/>
      <c r="K395" s="213"/>
      <c r="L395" s="213"/>
      <c r="M395" s="213"/>
      <c r="N395" s="213"/>
      <c r="O395" s="213"/>
      <c r="P395" s="213"/>
      <c r="Q395" s="213"/>
      <c r="R395" s="213"/>
      <c r="S395" s="213"/>
      <c r="T395" s="213"/>
      <c r="U395" s="213"/>
      <c r="V395" s="213"/>
      <c r="W395" s="213"/>
      <c r="X395" s="213"/>
      <c r="Y395" s="213"/>
      <c r="Z395" s="213"/>
      <c r="AA395" s="213"/>
      <c r="AB395" s="213"/>
      <c r="AC395" s="213"/>
      <c r="AD395" s="213"/>
      <c r="AE395" s="213"/>
      <c r="AF395" s="213"/>
      <c r="AG395" s="213"/>
      <c r="AH395" s="213"/>
      <c r="AI395" s="213"/>
      <c r="AP395" s="337"/>
      <c r="AT395" s="337"/>
    </row>
    <row r="396" s="268" customFormat="true" ht="15" hidden="false" customHeight="true" outlineLevel="0" collapsed="false">
      <c r="A396" s="331"/>
      <c r="B396" s="331"/>
      <c r="C396" s="213"/>
      <c r="D396" s="213"/>
      <c r="E396" s="213"/>
      <c r="F396" s="213"/>
      <c r="G396" s="213"/>
      <c r="H396" s="213"/>
      <c r="I396" s="213"/>
      <c r="J396" s="213"/>
      <c r="K396" s="213"/>
      <c r="L396" s="213"/>
      <c r="M396" s="213"/>
      <c r="N396" s="213"/>
      <c r="O396" s="213"/>
      <c r="P396" s="213"/>
      <c r="Q396" s="213"/>
      <c r="R396" s="213"/>
      <c r="S396" s="213"/>
      <c r="T396" s="213"/>
      <c r="U396" s="213"/>
      <c r="V396" s="213"/>
      <c r="W396" s="213"/>
      <c r="X396" s="213"/>
      <c r="Y396" s="213"/>
      <c r="Z396" s="213"/>
      <c r="AA396" s="213"/>
      <c r="AB396" s="213"/>
      <c r="AC396" s="213"/>
      <c r="AD396" s="213"/>
      <c r="AE396" s="213"/>
      <c r="AF396" s="213"/>
      <c r="AG396" s="213"/>
      <c r="AH396" s="213"/>
      <c r="AI396" s="213"/>
      <c r="AP396" s="337"/>
      <c r="AT396" s="337"/>
    </row>
    <row r="397" s="268" customFormat="true" ht="15" hidden="false" customHeight="true" outlineLevel="0" collapsed="false">
      <c r="A397" s="331"/>
      <c r="B397" s="331"/>
      <c r="C397" s="213"/>
      <c r="D397" s="213"/>
      <c r="E397" s="213"/>
      <c r="F397" s="213"/>
      <c r="G397" s="213"/>
      <c r="H397" s="213"/>
      <c r="I397" s="213"/>
      <c r="J397" s="213"/>
      <c r="K397" s="213"/>
      <c r="L397" s="213"/>
      <c r="M397" s="213"/>
      <c r="N397" s="213"/>
      <c r="O397" s="213"/>
      <c r="P397" s="213"/>
      <c r="Q397" s="213"/>
      <c r="R397" s="213"/>
      <c r="S397" s="213"/>
      <c r="T397" s="213"/>
      <c r="U397" s="213"/>
      <c r="V397" s="213"/>
      <c r="W397" s="213"/>
      <c r="X397" s="213"/>
      <c r="Y397" s="213"/>
      <c r="Z397" s="213"/>
      <c r="AA397" s="213"/>
      <c r="AB397" s="213"/>
      <c r="AC397" s="213"/>
      <c r="AD397" s="213"/>
      <c r="AE397" s="213"/>
      <c r="AF397" s="213"/>
      <c r="AG397" s="213"/>
      <c r="AH397" s="213"/>
      <c r="AI397" s="213"/>
      <c r="AP397" s="337"/>
      <c r="AT397" s="337"/>
    </row>
    <row r="398" s="268" customFormat="true" ht="15" hidden="false" customHeight="true" outlineLevel="0" collapsed="false">
      <c r="A398" s="331"/>
      <c r="B398" s="331"/>
      <c r="C398" s="213"/>
      <c r="D398" s="213"/>
      <c r="E398" s="213"/>
      <c r="F398" s="213"/>
      <c r="G398" s="213"/>
      <c r="H398" s="213"/>
      <c r="I398" s="213"/>
      <c r="J398" s="213"/>
      <c r="K398" s="213"/>
      <c r="L398" s="213"/>
      <c r="M398" s="213"/>
      <c r="N398" s="213"/>
      <c r="O398" s="213"/>
      <c r="P398" s="213"/>
      <c r="Q398" s="213"/>
      <c r="R398" s="213"/>
      <c r="S398" s="213"/>
      <c r="T398" s="213"/>
      <c r="U398" s="213"/>
      <c r="V398" s="213"/>
      <c r="W398" s="213"/>
      <c r="X398" s="213"/>
      <c r="Y398" s="213"/>
      <c r="Z398" s="213"/>
      <c r="AA398" s="213"/>
      <c r="AB398" s="213"/>
      <c r="AC398" s="213"/>
      <c r="AD398" s="213"/>
      <c r="AE398" s="213"/>
      <c r="AF398" s="213"/>
      <c r="AG398" s="213"/>
      <c r="AH398" s="213"/>
      <c r="AI398" s="213"/>
      <c r="AP398" s="337"/>
      <c r="AT398" s="337"/>
    </row>
    <row r="399" s="268" customFormat="true" ht="15" hidden="false" customHeight="true" outlineLevel="0" collapsed="false">
      <c r="A399" s="331"/>
      <c r="B399" s="331"/>
      <c r="C399" s="213"/>
      <c r="D399" s="213"/>
      <c r="E399" s="213"/>
      <c r="F399" s="213"/>
      <c r="G399" s="213"/>
      <c r="H399" s="213"/>
      <c r="I399" s="213"/>
      <c r="J399" s="213"/>
      <c r="K399" s="213"/>
      <c r="L399" s="213"/>
      <c r="M399" s="213"/>
      <c r="N399" s="213"/>
      <c r="O399" s="213"/>
      <c r="P399" s="213"/>
      <c r="Q399" s="213"/>
      <c r="R399" s="213"/>
      <c r="S399" s="213"/>
      <c r="T399" s="213"/>
      <c r="U399" s="213"/>
      <c r="V399" s="213"/>
      <c r="W399" s="213"/>
      <c r="X399" s="213"/>
      <c r="Y399" s="213"/>
      <c r="Z399" s="213"/>
      <c r="AA399" s="213"/>
      <c r="AB399" s="213"/>
      <c r="AC399" s="213"/>
      <c r="AD399" s="213"/>
      <c r="AE399" s="213"/>
      <c r="AF399" s="213"/>
      <c r="AG399" s="213"/>
      <c r="AH399" s="213"/>
      <c r="AI399" s="213"/>
      <c r="AP399" s="337"/>
      <c r="AT399" s="337"/>
    </row>
    <row r="400" s="268" customFormat="true" ht="15" hidden="false" customHeight="true" outlineLevel="0" collapsed="false">
      <c r="A400" s="331"/>
      <c r="B400" s="331"/>
      <c r="C400" s="213"/>
      <c r="D400" s="213"/>
      <c r="E400" s="213"/>
      <c r="F400" s="213"/>
      <c r="G400" s="213"/>
      <c r="H400" s="213"/>
      <c r="I400" s="213"/>
      <c r="J400" s="213"/>
      <c r="K400" s="213"/>
      <c r="L400" s="213"/>
      <c r="M400" s="213"/>
      <c r="N400" s="213"/>
      <c r="O400" s="213"/>
      <c r="P400" s="213"/>
      <c r="Q400" s="213"/>
      <c r="R400" s="213"/>
      <c r="S400" s="213"/>
      <c r="T400" s="213"/>
      <c r="U400" s="213"/>
      <c r="V400" s="213"/>
      <c r="W400" s="213"/>
      <c r="X400" s="213"/>
      <c r="Y400" s="213"/>
      <c r="Z400" s="213"/>
      <c r="AA400" s="213"/>
      <c r="AB400" s="213"/>
      <c r="AC400" s="213"/>
      <c r="AD400" s="213"/>
      <c r="AE400" s="213"/>
      <c r="AF400" s="213"/>
      <c r="AG400" s="213"/>
      <c r="AH400" s="213"/>
      <c r="AI400" s="213"/>
      <c r="AP400" s="337"/>
      <c r="AT400" s="337"/>
    </row>
    <row r="401" s="268" customFormat="true" ht="15" hidden="false" customHeight="true" outlineLevel="0" collapsed="false">
      <c r="A401" s="331"/>
      <c r="B401" s="331"/>
      <c r="C401" s="213"/>
      <c r="D401" s="213"/>
      <c r="E401" s="213"/>
      <c r="F401" s="213"/>
      <c r="G401" s="213"/>
      <c r="H401" s="213"/>
      <c r="I401" s="213"/>
      <c r="J401" s="213"/>
      <c r="K401" s="213"/>
      <c r="L401" s="213"/>
      <c r="M401" s="213"/>
      <c r="N401" s="213"/>
      <c r="O401" s="213"/>
      <c r="P401" s="213"/>
      <c r="Q401" s="213"/>
      <c r="R401" s="213"/>
      <c r="S401" s="213"/>
      <c r="T401" s="213"/>
      <c r="U401" s="213"/>
      <c r="V401" s="213"/>
      <c r="W401" s="213"/>
      <c r="X401" s="213"/>
      <c r="Y401" s="213"/>
      <c r="Z401" s="213"/>
      <c r="AA401" s="213"/>
      <c r="AB401" s="213"/>
      <c r="AC401" s="213"/>
      <c r="AD401" s="213"/>
      <c r="AE401" s="213"/>
      <c r="AF401" s="213"/>
      <c r="AG401" s="213"/>
      <c r="AH401" s="213"/>
      <c r="AI401" s="213"/>
      <c r="AP401" s="337"/>
      <c r="AT401" s="337"/>
    </row>
    <row r="402" s="268" customFormat="true" ht="15" hidden="false" customHeight="true" outlineLevel="0" collapsed="false">
      <c r="A402" s="331"/>
      <c r="B402" s="331"/>
      <c r="C402" s="213"/>
      <c r="D402" s="213"/>
      <c r="E402" s="213"/>
      <c r="F402" s="213"/>
      <c r="G402" s="213"/>
      <c r="H402" s="213"/>
      <c r="I402" s="213"/>
      <c r="J402" s="213"/>
      <c r="K402" s="213"/>
      <c r="L402" s="213"/>
      <c r="M402" s="213"/>
      <c r="N402" s="213"/>
      <c r="O402" s="213"/>
      <c r="P402" s="213"/>
      <c r="Q402" s="213"/>
      <c r="R402" s="213"/>
      <c r="S402" s="213"/>
      <c r="T402" s="213"/>
      <c r="U402" s="213"/>
      <c r="V402" s="213"/>
      <c r="W402" s="213"/>
      <c r="X402" s="213"/>
      <c r="Y402" s="213"/>
      <c r="Z402" s="213"/>
      <c r="AA402" s="213"/>
      <c r="AB402" s="213"/>
      <c r="AC402" s="213"/>
      <c r="AD402" s="213"/>
      <c r="AE402" s="213"/>
      <c r="AF402" s="213"/>
      <c r="AG402" s="213"/>
      <c r="AH402" s="213"/>
      <c r="AI402" s="213"/>
      <c r="AP402" s="337"/>
      <c r="AT402" s="337"/>
    </row>
    <row r="403" s="268" customFormat="true" ht="15" hidden="false" customHeight="true" outlineLevel="0" collapsed="false">
      <c r="A403" s="331"/>
      <c r="B403" s="331"/>
      <c r="C403" s="213"/>
      <c r="D403" s="213"/>
      <c r="E403" s="213"/>
      <c r="F403" s="213"/>
      <c r="G403" s="213"/>
      <c r="H403" s="213"/>
      <c r="I403" s="213"/>
      <c r="J403" s="213"/>
      <c r="K403" s="213"/>
      <c r="L403" s="213"/>
      <c r="M403" s="213"/>
      <c r="N403" s="213"/>
      <c r="O403" s="213"/>
      <c r="P403" s="213"/>
      <c r="Q403" s="213"/>
      <c r="R403" s="213"/>
      <c r="S403" s="213"/>
      <c r="T403" s="213"/>
      <c r="U403" s="213"/>
      <c r="V403" s="213"/>
      <c r="W403" s="213"/>
      <c r="X403" s="213"/>
      <c r="Y403" s="213"/>
      <c r="Z403" s="213"/>
      <c r="AA403" s="213"/>
      <c r="AB403" s="213"/>
      <c r="AC403" s="213"/>
      <c r="AD403" s="213"/>
      <c r="AE403" s="213"/>
      <c r="AF403" s="213"/>
      <c r="AG403" s="213"/>
      <c r="AH403" s="213"/>
      <c r="AI403" s="213"/>
      <c r="AP403" s="337"/>
      <c r="AT403" s="337"/>
    </row>
    <row r="404" s="268" customFormat="true" ht="15" hidden="false" customHeight="true" outlineLevel="0" collapsed="false">
      <c r="A404" s="331"/>
      <c r="B404" s="331"/>
      <c r="C404" s="213"/>
      <c r="D404" s="213"/>
      <c r="E404" s="213"/>
      <c r="F404" s="213"/>
      <c r="G404" s="213"/>
      <c r="H404" s="213"/>
      <c r="I404" s="213"/>
      <c r="J404" s="213"/>
      <c r="K404" s="213"/>
      <c r="L404" s="213"/>
      <c r="M404" s="213"/>
      <c r="N404" s="213"/>
      <c r="O404" s="213"/>
      <c r="P404" s="213"/>
      <c r="Q404" s="213"/>
      <c r="R404" s="213"/>
      <c r="S404" s="213"/>
      <c r="T404" s="213"/>
      <c r="U404" s="213"/>
      <c r="V404" s="213"/>
      <c r="W404" s="213"/>
      <c r="X404" s="213"/>
      <c r="Y404" s="213"/>
      <c r="Z404" s="213"/>
      <c r="AA404" s="213"/>
      <c r="AB404" s="213"/>
      <c r="AC404" s="213"/>
      <c r="AD404" s="213"/>
      <c r="AE404" s="213"/>
      <c r="AF404" s="213"/>
      <c r="AG404" s="213"/>
      <c r="AH404" s="213"/>
      <c r="AI404" s="213"/>
      <c r="AP404" s="337"/>
      <c r="AT404" s="337"/>
    </row>
    <row r="405" s="268" customFormat="true" ht="15" hidden="false" customHeight="true" outlineLevel="0" collapsed="false">
      <c r="A405" s="331"/>
      <c r="B405" s="331"/>
      <c r="C405" s="213"/>
      <c r="D405" s="213"/>
      <c r="E405" s="213"/>
      <c r="F405" s="213"/>
      <c r="G405" s="213"/>
      <c r="H405" s="213"/>
      <c r="I405" s="213"/>
      <c r="J405" s="213"/>
      <c r="K405" s="213"/>
      <c r="L405" s="213"/>
      <c r="M405" s="213"/>
      <c r="N405" s="213"/>
      <c r="O405" s="213"/>
      <c r="P405" s="213"/>
      <c r="Q405" s="213"/>
      <c r="R405" s="213"/>
      <c r="S405" s="213"/>
      <c r="T405" s="213"/>
      <c r="U405" s="213"/>
      <c r="V405" s="213"/>
      <c r="W405" s="213"/>
      <c r="X405" s="213"/>
      <c r="Y405" s="213"/>
      <c r="Z405" s="213"/>
      <c r="AA405" s="213"/>
      <c r="AB405" s="213"/>
      <c r="AC405" s="213"/>
      <c r="AD405" s="213"/>
      <c r="AE405" s="213"/>
      <c r="AF405" s="213"/>
      <c r="AG405" s="213"/>
      <c r="AH405" s="213"/>
      <c r="AI405" s="213"/>
      <c r="AP405" s="337"/>
      <c r="AT405" s="337"/>
    </row>
    <row r="406" s="268" customFormat="true" ht="15" hidden="false" customHeight="true" outlineLevel="0" collapsed="false">
      <c r="A406" s="331"/>
      <c r="B406" s="331"/>
      <c r="C406" s="213"/>
      <c r="D406" s="213"/>
      <c r="E406" s="213"/>
      <c r="F406" s="213"/>
      <c r="G406" s="213"/>
      <c r="H406" s="213"/>
      <c r="I406" s="213"/>
      <c r="J406" s="213"/>
      <c r="K406" s="213"/>
      <c r="L406" s="213"/>
      <c r="M406" s="213"/>
      <c r="N406" s="213"/>
      <c r="O406" s="213"/>
      <c r="P406" s="213"/>
      <c r="Q406" s="213"/>
      <c r="R406" s="213"/>
      <c r="S406" s="213"/>
      <c r="T406" s="213"/>
      <c r="U406" s="213"/>
      <c r="V406" s="213"/>
      <c r="W406" s="213"/>
      <c r="X406" s="213"/>
      <c r="Y406" s="213"/>
      <c r="Z406" s="213"/>
      <c r="AA406" s="213"/>
      <c r="AB406" s="213"/>
      <c r="AC406" s="213"/>
      <c r="AD406" s="213"/>
      <c r="AE406" s="213"/>
      <c r="AF406" s="213"/>
      <c r="AG406" s="213"/>
      <c r="AH406" s="213"/>
      <c r="AI406" s="213"/>
      <c r="AP406" s="337"/>
      <c r="AT406" s="337"/>
    </row>
    <row r="407" s="268" customFormat="true" ht="15" hidden="false" customHeight="true" outlineLevel="0" collapsed="false">
      <c r="A407" s="331"/>
      <c r="B407" s="331"/>
      <c r="C407" s="213"/>
      <c r="D407" s="213"/>
      <c r="E407" s="213"/>
      <c r="F407" s="213"/>
      <c r="G407" s="213"/>
      <c r="H407" s="213"/>
      <c r="I407" s="213"/>
      <c r="J407" s="213"/>
      <c r="K407" s="213"/>
      <c r="L407" s="213"/>
      <c r="M407" s="213"/>
      <c r="N407" s="213"/>
      <c r="O407" s="213"/>
      <c r="P407" s="213"/>
      <c r="Q407" s="213"/>
      <c r="R407" s="213"/>
      <c r="S407" s="213"/>
      <c r="T407" s="213"/>
      <c r="U407" s="213"/>
      <c r="V407" s="213"/>
      <c r="W407" s="213"/>
      <c r="X407" s="213"/>
      <c r="Y407" s="213"/>
      <c r="Z407" s="213"/>
      <c r="AA407" s="213"/>
      <c r="AB407" s="213"/>
      <c r="AC407" s="213"/>
      <c r="AD407" s="213"/>
      <c r="AE407" s="213"/>
      <c r="AF407" s="213"/>
      <c r="AG407" s="213"/>
      <c r="AH407" s="213"/>
      <c r="AI407" s="213"/>
      <c r="AP407" s="337"/>
      <c r="AT407" s="337"/>
    </row>
    <row r="408" s="268" customFormat="true" ht="15" hidden="false" customHeight="true" outlineLevel="0" collapsed="false">
      <c r="A408" s="331"/>
      <c r="B408" s="331"/>
      <c r="C408" s="213"/>
      <c r="D408" s="213"/>
      <c r="E408" s="213"/>
      <c r="F408" s="213"/>
      <c r="G408" s="213"/>
      <c r="H408" s="213"/>
      <c r="I408" s="213"/>
      <c r="J408" s="213"/>
      <c r="K408" s="213"/>
      <c r="L408" s="213"/>
      <c r="M408" s="213"/>
      <c r="N408" s="213"/>
      <c r="O408" s="213"/>
      <c r="P408" s="213"/>
      <c r="Q408" s="213"/>
      <c r="R408" s="213"/>
      <c r="S408" s="213"/>
      <c r="T408" s="213"/>
      <c r="U408" s="213"/>
      <c r="V408" s="213"/>
      <c r="W408" s="213"/>
      <c r="X408" s="213"/>
      <c r="Y408" s="213"/>
      <c r="Z408" s="213"/>
      <c r="AA408" s="213"/>
      <c r="AB408" s="213"/>
      <c r="AC408" s="213"/>
      <c r="AD408" s="213"/>
      <c r="AE408" s="213"/>
      <c r="AF408" s="213"/>
      <c r="AG408" s="213"/>
      <c r="AH408" s="213"/>
      <c r="AI408" s="213"/>
      <c r="AP408" s="337"/>
      <c r="AT408" s="337"/>
    </row>
    <row r="409" s="268" customFormat="true" ht="15" hidden="false" customHeight="true" outlineLevel="0" collapsed="false">
      <c r="A409" s="331"/>
      <c r="B409" s="331"/>
      <c r="C409" s="213"/>
      <c r="D409" s="213"/>
      <c r="E409" s="213"/>
      <c r="F409" s="213"/>
      <c r="G409" s="213"/>
      <c r="H409" s="213"/>
      <c r="I409" s="213"/>
      <c r="J409" s="213"/>
      <c r="K409" s="213"/>
      <c r="L409" s="213"/>
      <c r="M409" s="213"/>
      <c r="N409" s="213"/>
      <c r="O409" s="213"/>
      <c r="P409" s="213"/>
      <c r="Q409" s="213"/>
      <c r="R409" s="213"/>
      <c r="S409" s="213"/>
      <c r="T409" s="213"/>
      <c r="U409" s="213"/>
      <c r="V409" s="213"/>
      <c r="W409" s="213"/>
      <c r="X409" s="213"/>
      <c r="Y409" s="213"/>
      <c r="Z409" s="213"/>
      <c r="AA409" s="213"/>
      <c r="AB409" s="213"/>
      <c r="AC409" s="213"/>
      <c r="AD409" s="213"/>
      <c r="AE409" s="213"/>
      <c r="AF409" s="213"/>
      <c r="AG409" s="213"/>
      <c r="AH409" s="213"/>
      <c r="AI409" s="213"/>
      <c r="AP409" s="337"/>
      <c r="AT409" s="337"/>
    </row>
    <row r="410" s="268" customFormat="true" ht="15" hidden="false" customHeight="true" outlineLevel="0" collapsed="false">
      <c r="A410" s="331"/>
      <c r="B410" s="331"/>
      <c r="C410" s="213"/>
      <c r="D410" s="213"/>
      <c r="E410" s="213"/>
      <c r="F410" s="213"/>
      <c r="G410" s="213"/>
      <c r="H410" s="213"/>
      <c r="I410" s="213"/>
      <c r="J410" s="213"/>
      <c r="K410" s="213"/>
      <c r="L410" s="213"/>
      <c r="M410" s="213"/>
      <c r="N410" s="213"/>
      <c r="O410" s="213"/>
      <c r="P410" s="213"/>
      <c r="Q410" s="213"/>
      <c r="R410" s="213"/>
      <c r="S410" s="213"/>
      <c r="T410" s="213"/>
      <c r="U410" s="213"/>
      <c r="V410" s="213"/>
      <c r="W410" s="213"/>
      <c r="X410" s="213"/>
      <c r="Y410" s="213"/>
      <c r="Z410" s="213"/>
      <c r="AA410" s="213"/>
      <c r="AB410" s="213"/>
      <c r="AC410" s="213"/>
      <c r="AD410" s="213"/>
      <c r="AE410" s="213"/>
      <c r="AF410" s="213"/>
      <c r="AG410" s="213"/>
      <c r="AH410" s="213"/>
      <c r="AI410" s="213"/>
      <c r="AP410" s="337"/>
      <c r="AT410" s="337"/>
    </row>
    <row r="411" s="268" customFormat="true" ht="15" hidden="false" customHeight="true" outlineLevel="0" collapsed="false">
      <c r="A411" s="331"/>
      <c r="B411" s="331"/>
      <c r="C411" s="213"/>
      <c r="D411" s="213"/>
      <c r="E411" s="213"/>
      <c r="F411" s="213"/>
      <c r="G411" s="213"/>
      <c r="H411" s="213"/>
      <c r="I411" s="213"/>
      <c r="J411" s="213"/>
      <c r="K411" s="213"/>
      <c r="L411" s="213"/>
      <c r="M411" s="213"/>
      <c r="N411" s="213"/>
      <c r="O411" s="213"/>
      <c r="P411" s="213"/>
      <c r="Q411" s="213"/>
      <c r="R411" s="213"/>
      <c r="S411" s="213"/>
      <c r="T411" s="213"/>
      <c r="U411" s="213"/>
      <c r="V411" s="213"/>
      <c r="W411" s="213"/>
      <c r="X411" s="213"/>
      <c r="Y411" s="213"/>
      <c r="Z411" s="213"/>
      <c r="AA411" s="213"/>
      <c r="AB411" s="213"/>
      <c r="AC411" s="213"/>
      <c r="AD411" s="213"/>
      <c r="AE411" s="213"/>
      <c r="AF411" s="213"/>
      <c r="AG411" s="213"/>
      <c r="AH411" s="213"/>
      <c r="AI411" s="213"/>
      <c r="AP411" s="337"/>
      <c r="AT411" s="337"/>
    </row>
    <row r="412" s="268" customFormat="true" ht="15" hidden="false" customHeight="true" outlineLevel="0" collapsed="false">
      <c r="A412" s="331"/>
      <c r="B412" s="331"/>
      <c r="C412" s="213"/>
      <c r="D412" s="213"/>
      <c r="E412" s="213"/>
      <c r="F412" s="213"/>
      <c r="G412" s="213"/>
      <c r="H412" s="213"/>
      <c r="I412" s="213"/>
      <c r="J412" s="213"/>
      <c r="K412" s="213"/>
      <c r="L412" s="213"/>
      <c r="M412" s="213"/>
      <c r="N412" s="213"/>
      <c r="O412" s="213"/>
      <c r="P412" s="213"/>
      <c r="Q412" s="213"/>
      <c r="R412" s="213"/>
      <c r="S412" s="213"/>
      <c r="T412" s="213"/>
      <c r="U412" s="213"/>
      <c r="V412" s="213"/>
      <c r="W412" s="213"/>
      <c r="X412" s="213"/>
      <c r="Y412" s="213"/>
      <c r="Z412" s="213"/>
      <c r="AA412" s="213"/>
      <c r="AB412" s="213"/>
      <c r="AC412" s="213"/>
      <c r="AD412" s="213"/>
      <c r="AE412" s="213"/>
      <c r="AF412" s="213"/>
      <c r="AG412" s="213"/>
      <c r="AH412" s="213"/>
      <c r="AI412" s="213"/>
      <c r="AP412" s="337"/>
      <c r="AT412" s="337"/>
    </row>
    <row r="413" s="268" customFormat="true" ht="15" hidden="false" customHeight="true" outlineLevel="0" collapsed="false">
      <c r="A413" s="331"/>
      <c r="B413" s="331"/>
      <c r="C413" s="213"/>
      <c r="D413" s="213"/>
      <c r="E413" s="213"/>
      <c r="F413" s="213"/>
      <c r="G413" s="213"/>
      <c r="H413" s="213"/>
      <c r="I413" s="213"/>
      <c r="J413" s="213"/>
      <c r="K413" s="213"/>
      <c r="L413" s="213"/>
      <c r="M413" s="213"/>
      <c r="N413" s="213"/>
      <c r="O413" s="213"/>
      <c r="P413" s="213"/>
      <c r="Q413" s="213"/>
      <c r="R413" s="213"/>
      <c r="S413" s="213"/>
      <c r="T413" s="213"/>
      <c r="U413" s="213"/>
      <c r="V413" s="213"/>
      <c r="W413" s="213"/>
      <c r="X413" s="213"/>
      <c r="Y413" s="213"/>
      <c r="Z413" s="213"/>
      <c r="AA413" s="213"/>
      <c r="AB413" s="213"/>
      <c r="AC413" s="213"/>
      <c r="AD413" s="213"/>
      <c r="AE413" s="213"/>
      <c r="AF413" s="213"/>
      <c r="AG413" s="213"/>
      <c r="AH413" s="213"/>
      <c r="AI413" s="213"/>
      <c r="AP413" s="337"/>
      <c r="AT413" s="337"/>
    </row>
    <row r="414" s="268" customFormat="true" ht="15" hidden="false" customHeight="true" outlineLevel="0" collapsed="false">
      <c r="A414" s="331"/>
      <c r="B414" s="331"/>
      <c r="C414" s="213"/>
      <c r="D414" s="213"/>
      <c r="E414" s="213"/>
      <c r="F414" s="213"/>
      <c r="G414" s="213"/>
      <c r="H414" s="213"/>
      <c r="I414" s="213"/>
      <c r="J414" s="213"/>
      <c r="K414" s="213"/>
      <c r="L414" s="213"/>
      <c r="M414" s="213"/>
      <c r="N414" s="213"/>
      <c r="O414" s="213"/>
      <c r="P414" s="213"/>
      <c r="Q414" s="213"/>
      <c r="R414" s="213"/>
      <c r="S414" s="213"/>
      <c r="T414" s="213"/>
      <c r="U414" s="213"/>
      <c r="V414" s="213"/>
      <c r="W414" s="213"/>
      <c r="X414" s="213"/>
      <c r="Y414" s="213"/>
      <c r="Z414" s="213"/>
      <c r="AA414" s="213"/>
      <c r="AB414" s="213"/>
      <c r="AC414" s="213"/>
      <c r="AD414" s="213"/>
      <c r="AE414" s="213"/>
      <c r="AF414" s="213"/>
      <c r="AG414" s="213"/>
      <c r="AH414" s="213"/>
      <c r="AI414" s="213"/>
      <c r="AP414" s="337"/>
      <c r="AT414" s="337"/>
    </row>
    <row r="415" s="268" customFormat="true" ht="15" hidden="false" customHeight="true" outlineLevel="0" collapsed="false">
      <c r="A415" s="331"/>
      <c r="B415" s="331"/>
      <c r="C415" s="213"/>
      <c r="D415" s="213"/>
      <c r="E415" s="213"/>
      <c r="F415" s="213"/>
      <c r="G415" s="213"/>
      <c r="H415" s="213"/>
      <c r="I415" s="213"/>
      <c r="J415" s="213"/>
      <c r="K415" s="213"/>
      <c r="L415" s="213"/>
      <c r="M415" s="213"/>
      <c r="N415" s="213"/>
      <c r="O415" s="213"/>
      <c r="P415" s="213"/>
      <c r="Q415" s="213"/>
      <c r="R415" s="213"/>
      <c r="S415" s="213"/>
      <c r="T415" s="213"/>
      <c r="U415" s="213"/>
      <c r="V415" s="213"/>
      <c r="W415" s="213"/>
      <c r="X415" s="213"/>
      <c r="Y415" s="213"/>
      <c r="Z415" s="213"/>
      <c r="AA415" s="213"/>
      <c r="AB415" s="213"/>
      <c r="AC415" s="213"/>
      <c r="AD415" s="213"/>
      <c r="AE415" s="213"/>
      <c r="AF415" s="213"/>
      <c r="AG415" s="213"/>
      <c r="AH415" s="213"/>
      <c r="AI415" s="213"/>
      <c r="AP415" s="337"/>
      <c r="AT415" s="337"/>
    </row>
    <row r="416" s="268" customFormat="true" ht="15" hidden="false" customHeight="true" outlineLevel="0" collapsed="false">
      <c r="A416" s="331"/>
      <c r="B416" s="331"/>
      <c r="C416" s="213"/>
      <c r="D416" s="213"/>
      <c r="E416" s="213"/>
      <c r="F416" s="213"/>
      <c r="G416" s="213"/>
      <c r="H416" s="213"/>
      <c r="I416" s="213"/>
      <c r="J416" s="213"/>
      <c r="K416" s="213"/>
      <c r="L416" s="213"/>
      <c r="M416" s="213"/>
      <c r="N416" s="213"/>
      <c r="O416" s="213"/>
      <c r="P416" s="213"/>
      <c r="Q416" s="213"/>
      <c r="R416" s="213"/>
      <c r="S416" s="213"/>
      <c r="T416" s="213"/>
      <c r="U416" s="213"/>
      <c r="V416" s="213"/>
      <c r="W416" s="213"/>
      <c r="X416" s="213"/>
      <c r="Y416" s="213"/>
      <c r="Z416" s="213"/>
      <c r="AA416" s="213"/>
      <c r="AB416" s="213"/>
      <c r="AC416" s="213"/>
      <c r="AD416" s="213"/>
      <c r="AE416" s="213"/>
      <c r="AF416" s="213"/>
      <c r="AG416" s="213"/>
      <c r="AH416" s="213"/>
      <c r="AI416" s="213"/>
      <c r="AP416" s="337"/>
      <c r="AT416" s="337"/>
    </row>
    <row r="417" s="268" customFormat="true" ht="15" hidden="false" customHeight="true" outlineLevel="0" collapsed="false">
      <c r="A417" s="331"/>
      <c r="B417" s="331"/>
      <c r="C417" s="213"/>
      <c r="D417" s="213"/>
      <c r="E417" s="213"/>
      <c r="F417" s="213"/>
      <c r="G417" s="213"/>
      <c r="H417" s="213"/>
      <c r="I417" s="213"/>
      <c r="J417" s="213"/>
      <c r="K417" s="213"/>
      <c r="L417" s="213"/>
      <c r="M417" s="213"/>
      <c r="N417" s="213"/>
      <c r="O417" s="213"/>
      <c r="P417" s="213"/>
      <c r="Q417" s="213"/>
      <c r="R417" s="213"/>
      <c r="S417" s="213"/>
      <c r="T417" s="213"/>
      <c r="U417" s="213"/>
      <c r="V417" s="213"/>
      <c r="W417" s="213"/>
      <c r="X417" s="213"/>
      <c r="Y417" s="213"/>
      <c r="Z417" s="213"/>
      <c r="AA417" s="213"/>
      <c r="AB417" s="213"/>
      <c r="AC417" s="213"/>
      <c r="AD417" s="213"/>
      <c r="AE417" s="213"/>
      <c r="AF417" s="213"/>
      <c r="AG417" s="213"/>
      <c r="AH417" s="213"/>
      <c r="AI417" s="213"/>
      <c r="AP417" s="337"/>
      <c r="AT417" s="337"/>
    </row>
    <row r="418" s="268" customFormat="true" ht="15" hidden="false" customHeight="true" outlineLevel="0" collapsed="false">
      <c r="A418" s="331"/>
      <c r="B418" s="331"/>
      <c r="C418" s="213"/>
      <c r="D418" s="213"/>
      <c r="E418" s="213"/>
      <c r="F418" s="213"/>
      <c r="G418" s="213"/>
      <c r="H418" s="213"/>
      <c r="I418" s="213"/>
      <c r="J418" s="213"/>
      <c r="K418" s="213"/>
      <c r="L418" s="213"/>
      <c r="M418" s="213"/>
      <c r="N418" s="213"/>
      <c r="O418" s="213"/>
      <c r="P418" s="213"/>
      <c r="Q418" s="213"/>
      <c r="R418" s="213"/>
      <c r="S418" s="213"/>
      <c r="T418" s="213"/>
      <c r="U418" s="213"/>
      <c r="V418" s="213"/>
      <c r="W418" s="213"/>
      <c r="X418" s="213"/>
      <c r="Y418" s="213"/>
      <c r="Z418" s="213"/>
      <c r="AA418" s="213"/>
      <c r="AB418" s="213"/>
      <c r="AC418" s="213"/>
      <c r="AD418" s="213"/>
      <c r="AE418" s="213"/>
      <c r="AF418" s="213"/>
      <c r="AG418" s="213"/>
      <c r="AH418" s="213"/>
      <c r="AI418" s="213"/>
      <c r="AP418" s="337"/>
      <c r="AT418" s="337"/>
    </row>
    <row r="419" s="268" customFormat="true" ht="15" hidden="false" customHeight="true" outlineLevel="0" collapsed="false">
      <c r="A419" s="331"/>
      <c r="B419" s="331"/>
      <c r="C419" s="213"/>
      <c r="D419" s="213"/>
      <c r="E419" s="213"/>
      <c r="F419" s="213"/>
      <c r="G419" s="213"/>
      <c r="H419" s="213"/>
      <c r="I419" s="213"/>
      <c r="J419" s="213"/>
      <c r="K419" s="213"/>
      <c r="L419" s="213"/>
      <c r="M419" s="213"/>
      <c r="N419" s="213"/>
      <c r="O419" s="213"/>
      <c r="P419" s="213"/>
      <c r="Q419" s="213"/>
      <c r="R419" s="213"/>
      <c r="S419" s="213"/>
      <c r="T419" s="213"/>
      <c r="U419" s="213"/>
      <c r="V419" s="213"/>
      <c r="W419" s="213"/>
      <c r="X419" s="213"/>
      <c r="Y419" s="213"/>
      <c r="Z419" s="213"/>
      <c r="AA419" s="213"/>
      <c r="AB419" s="213"/>
      <c r="AC419" s="213"/>
      <c r="AD419" s="213"/>
      <c r="AE419" s="213"/>
      <c r="AF419" s="213"/>
      <c r="AG419" s="213"/>
      <c r="AH419" s="213"/>
      <c r="AI419" s="213"/>
      <c r="AP419" s="337"/>
      <c r="AT419" s="337"/>
    </row>
    <row r="420" s="268" customFormat="true" ht="15" hidden="false" customHeight="true" outlineLevel="0" collapsed="false">
      <c r="A420" s="331"/>
      <c r="B420" s="331"/>
      <c r="C420" s="213"/>
      <c r="D420" s="213"/>
      <c r="E420" s="213"/>
      <c r="F420" s="213"/>
      <c r="G420" s="213"/>
      <c r="H420" s="213"/>
      <c r="I420" s="213"/>
      <c r="J420" s="213"/>
      <c r="K420" s="213"/>
      <c r="L420" s="213"/>
      <c r="M420" s="213"/>
      <c r="N420" s="213"/>
      <c r="O420" s="213"/>
      <c r="P420" s="213"/>
      <c r="Q420" s="213"/>
      <c r="R420" s="213"/>
      <c r="S420" s="213"/>
      <c r="T420" s="213"/>
      <c r="U420" s="213"/>
      <c r="V420" s="213"/>
      <c r="W420" s="213"/>
      <c r="X420" s="213"/>
      <c r="Y420" s="213"/>
      <c r="Z420" s="213"/>
      <c r="AA420" s="213"/>
      <c r="AB420" s="213"/>
      <c r="AC420" s="213"/>
      <c r="AD420" s="213"/>
      <c r="AE420" s="213"/>
      <c r="AF420" s="213"/>
      <c r="AG420" s="213"/>
      <c r="AH420" s="213"/>
      <c r="AI420" s="213"/>
      <c r="AP420" s="337"/>
      <c r="AT420" s="337"/>
    </row>
    <row r="421" s="268" customFormat="true" ht="15" hidden="false" customHeight="true" outlineLevel="0" collapsed="false">
      <c r="A421" s="331"/>
      <c r="B421" s="331"/>
      <c r="C421" s="213"/>
      <c r="D421" s="213"/>
      <c r="E421" s="213"/>
      <c r="F421" s="213"/>
      <c r="G421" s="213"/>
      <c r="H421" s="213"/>
      <c r="I421" s="213"/>
      <c r="J421" s="213"/>
      <c r="K421" s="213"/>
      <c r="L421" s="213"/>
      <c r="M421" s="213"/>
      <c r="N421" s="213"/>
      <c r="O421" s="213"/>
      <c r="P421" s="213"/>
      <c r="Q421" s="213"/>
      <c r="R421" s="213"/>
      <c r="S421" s="213"/>
      <c r="T421" s="213"/>
      <c r="U421" s="213"/>
      <c r="V421" s="213"/>
      <c r="W421" s="213"/>
      <c r="X421" s="213"/>
      <c r="Y421" s="213"/>
      <c r="Z421" s="213"/>
      <c r="AA421" s="213"/>
      <c r="AB421" s="213"/>
      <c r="AC421" s="213"/>
      <c r="AD421" s="213"/>
      <c r="AE421" s="213"/>
      <c r="AF421" s="213"/>
      <c r="AG421" s="213"/>
      <c r="AH421" s="213"/>
      <c r="AI421" s="213"/>
      <c r="AP421" s="337"/>
      <c r="AT421" s="337"/>
    </row>
    <row r="422" s="268" customFormat="true" ht="15" hidden="false" customHeight="true" outlineLevel="0" collapsed="false">
      <c r="A422" s="331"/>
      <c r="B422" s="331"/>
      <c r="C422" s="213"/>
      <c r="D422" s="213"/>
      <c r="E422" s="213"/>
      <c r="F422" s="213"/>
      <c r="G422" s="213"/>
      <c r="H422" s="213"/>
      <c r="I422" s="213"/>
      <c r="J422" s="213"/>
      <c r="K422" s="213"/>
      <c r="L422" s="213"/>
      <c r="M422" s="213"/>
      <c r="N422" s="213"/>
      <c r="O422" s="213"/>
      <c r="P422" s="213"/>
      <c r="Q422" s="213"/>
      <c r="R422" s="213"/>
      <c r="S422" s="213"/>
      <c r="T422" s="213"/>
      <c r="U422" s="213"/>
      <c r="V422" s="213"/>
      <c r="W422" s="213"/>
      <c r="X422" s="213"/>
      <c r="Y422" s="213"/>
      <c r="Z422" s="213"/>
      <c r="AA422" s="213"/>
      <c r="AB422" s="213"/>
      <c r="AC422" s="213"/>
      <c r="AD422" s="213"/>
      <c r="AE422" s="213"/>
      <c r="AF422" s="213"/>
      <c r="AG422" s="213"/>
      <c r="AH422" s="213"/>
      <c r="AI422" s="213"/>
      <c r="AP422" s="337"/>
      <c r="AT422" s="337"/>
    </row>
    <row r="423" s="268" customFormat="true" ht="15" hidden="false" customHeight="true" outlineLevel="0" collapsed="false">
      <c r="A423" s="331"/>
      <c r="B423" s="331"/>
      <c r="C423" s="213"/>
      <c r="D423" s="213"/>
      <c r="E423" s="213"/>
      <c r="F423" s="213"/>
      <c r="G423" s="213"/>
      <c r="H423" s="213"/>
      <c r="I423" s="213"/>
      <c r="J423" s="213"/>
      <c r="K423" s="213"/>
      <c r="L423" s="213"/>
      <c r="M423" s="213"/>
      <c r="N423" s="213"/>
      <c r="O423" s="213"/>
      <c r="P423" s="213"/>
      <c r="Q423" s="213"/>
      <c r="R423" s="213"/>
      <c r="S423" s="213"/>
      <c r="T423" s="213"/>
      <c r="U423" s="213"/>
      <c r="V423" s="213"/>
      <c r="W423" s="213"/>
      <c r="X423" s="213"/>
      <c r="Y423" s="213"/>
      <c r="Z423" s="213"/>
      <c r="AA423" s="213"/>
      <c r="AB423" s="213"/>
      <c r="AC423" s="213"/>
      <c r="AD423" s="213"/>
      <c r="AE423" s="213"/>
      <c r="AF423" s="213"/>
      <c r="AG423" s="213"/>
      <c r="AH423" s="213"/>
      <c r="AI423" s="213"/>
      <c r="AP423" s="337"/>
      <c r="AT423" s="337"/>
    </row>
    <row r="424" s="268" customFormat="true" ht="15" hidden="false" customHeight="true" outlineLevel="0" collapsed="false">
      <c r="A424" s="331"/>
      <c r="B424" s="331"/>
      <c r="C424" s="213"/>
      <c r="D424" s="213"/>
      <c r="E424" s="213"/>
      <c r="F424" s="213"/>
      <c r="G424" s="213"/>
      <c r="H424" s="213"/>
      <c r="I424" s="213"/>
      <c r="J424" s="213"/>
      <c r="K424" s="213"/>
      <c r="L424" s="213"/>
      <c r="M424" s="213"/>
      <c r="N424" s="213"/>
      <c r="O424" s="213"/>
      <c r="P424" s="213"/>
      <c r="Q424" s="213"/>
      <c r="R424" s="213"/>
      <c r="S424" s="213"/>
      <c r="T424" s="213"/>
      <c r="U424" s="213"/>
      <c r="V424" s="213"/>
      <c r="W424" s="213"/>
      <c r="X424" s="213"/>
      <c r="Y424" s="213"/>
      <c r="Z424" s="213"/>
      <c r="AA424" s="213"/>
      <c r="AB424" s="213"/>
      <c r="AC424" s="213"/>
      <c r="AD424" s="213"/>
      <c r="AE424" s="213"/>
      <c r="AF424" s="213"/>
      <c r="AG424" s="213"/>
      <c r="AH424" s="213"/>
      <c r="AI424" s="213"/>
      <c r="AP424" s="337"/>
      <c r="AT424" s="337"/>
    </row>
    <row r="425" s="268" customFormat="true" ht="15" hidden="false" customHeight="true" outlineLevel="0" collapsed="false">
      <c r="A425" s="331"/>
      <c r="B425" s="331"/>
      <c r="C425" s="213"/>
      <c r="D425" s="213"/>
      <c r="E425" s="213"/>
      <c r="F425" s="213"/>
      <c r="G425" s="213"/>
      <c r="H425" s="213"/>
      <c r="I425" s="213"/>
      <c r="J425" s="213"/>
      <c r="K425" s="213"/>
      <c r="L425" s="213"/>
      <c r="M425" s="213"/>
      <c r="N425" s="213"/>
      <c r="O425" s="213"/>
      <c r="P425" s="213"/>
      <c r="Q425" s="213"/>
      <c r="R425" s="213"/>
      <c r="S425" s="213"/>
      <c r="T425" s="213"/>
      <c r="U425" s="213"/>
      <c r="V425" s="213"/>
      <c r="W425" s="213"/>
      <c r="X425" s="213"/>
      <c r="Y425" s="213"/>
      <c r="Z425" s="213"/>
      <c r="AA425" s="213"/>
      <c r="AB425" s="213"/>
      <c r="AC425" s="213"/>
      <c r="AD425" s="213"/>
      <c r="AE425" s="213"/>
      <c r="AF425" s="213"/>
      <c r="AG425" s="213"/>
      <c r="AH425" s="213"/>
      <c r="AI425" s="213"/>
      <c r="AP425" s="337"/>
      <c r="AT425" s="337"/>
    </row>
    <row r="426" s="268" customFormat="true" ht="15" hidden="false" customHeight="true" outlineLevel="0" collapsed="false">
      <c r="A426" s="331"/>
      <c r="B426" s="331"/>
      <c r="C426" s="213"/>
      <c r="D426" s="213"/>
      <c r="E426" s="213"/>
      <c r="F426" s="213"/>
      <c r="G426" s="213"/>
      <c r="H426" s="213"/>
      <c r="I426" s="213"/>
      <c r="J426" s="213"/>
      <c r="K426" s="213"/>
      <c r="L426" s="213"/>
      <c r="M426" s="213"/>
      <c r="N426" s="213"/>
      <c r="O426" s="213"/>
      <c r="P426" s="213"/>
      <c r="Q426" s="213"/>
      <c r="R426" s="213"/>
      <c r="S426" s="213"/>
      <c r="T426" s="213"/>
      <c r="U426" s="213"/>
      <c r="V426" s="213"/>
      <c r="W426" s="213"/>
      <c r="X426" s="213"/>
      <c r="Y426" s="213"/>
      <c r="Z426" s="213"/>
      <c r="AA426" s="213"/>
      <c r="AB426" s="213"/>
      <c r="AC426" s="213"/>
      <c r="AD426" s="213"/>
      <c r="AE426" s="213"/>
      <c r="AF426" s="213"/>
      <c r="AG426" s="213"/>
      <c r="AH426" s="213"/>
      <c r="AI426" s="213"/>
      <c r="AP426" s="337"/>
      <c r="AT426" s="337"/>
    </row>
    <row r="427" s="268" customFormat="true" ht="15" hidden="false" customHeight="true" outlineLevel="0" collapsed="false">
      <c r="A427" s="331"/>
      <c r="B427" s="331"/>
      <c r="C427" s="213"/>
      <c r="D427" s="213"/>
      <c r="E427" s="213"/>
      <c r="F427" s="213"/>
      <c r="G427" s="213"/>
      <c r="H427" s="213"/>
      <c r="I427" s="213"/>
      <c r="J427" s="213"/>
      <c r="K427" s="213"/>
      <c r="L427" s="213"/>
      <c r="M427" s="213"/>
      <c r="N427" s="213"/>
      <c r="O427" s="213"/>
      <c r="P427" s="213"/>
      <c r="Q427" s="213"/>
      <c r="R427" s="213"/>
      <c r="S427" s="213"/>
      <c r="T427" s="213"/>
      <c r="U427" s="213"/>
      <c r="V427" s="213"/>
      <c r="W427" s="213"/>
      <c r="X427" s="213"/>
      <c r="Y427" s="213"/>
      <c r="Z427" s="213"/>
      <c r="AA427" s="213"/>
      <c r="AB427" s="213"/>
      <c r="AC427" s="213"/>
      <c r="AD427" s="213"/>
      <c r="AE427" s="213"/>
      <c r="AF427" s="213"/>
      <c r="AG427" s="213"/>
      <c r="AH427" s="213"/>
      <c r="AI427" s="213"/>
      <c r="AP427" s="337"/>
      <c r="AT427" s="337"/>
    </row>
    <row r="428" s="268" customFormat="true" ht="15" hidden="false" customHeight="true" outlineLevel="0" collapsed="false">
      <c r="A428" s="331"/>
      <c r="B428" s="331"/>
      <c r="C428" s="213"/>
      <c r="D428" s="213"/>
      <c r="E428" s="213"/>
      <c r="F428" s="213"/>
      <c r="G428" s="213"/>
      <c r="H428" s="213"/>
      <c r="I428" s="213"/>
      <c r="J428" s="213"/>
      <c r="K428" s="213"/>
      <c r="L428" s="213"/>
      <c r="M428" s="213"/>
      <c r="N428" s="213"/>
      <c r="O428" s="213"/>
      <c r="P428" s="213"/>
      <c r="Q428" s="213"/>
      <c r="R428" s="213"/>
      <c r="S428" s="213"/>
      <c r="T428" s="213"/>
      <c r="U428" s="213"/>
      <c r="V428" s="213"/>
      <c r="W428" s="213"/>
      <c r="X428" s="213"/>
      <c r="Y428" s="213"/>
      <c r="Z428" s="213"/>
      <c r="AA428" s="213"/>
      <c r="AB428" s="213"/>
      <c r="AC428" s="213"/>
      <c r="AD428" s="213"/>
      <c r="AE428" s="213"/>
      <c r="AF428" s="213"/>
      <c r="AG428" s="213"/>
      <c r="AH428" s="213"/>
      <c r="AI428" s="213"/>
      <c r="AP428" s="337"/>
      <c r="AT428" s="337"/>
    </row>
    <row r="429" s="268" customFormat="true" ht="15" hidden="false" customHeight="true" outlineLevel="0" collapsed="false">
      <c r="A429" s="331"/>
      <c r="B429" s="331"/>
      <c r="C429" s="213"/>
      <c r="D429" s="213"/>
      <c r="E429" s="213"/>
      <c r="F429" s="213"/>
      <c r="G429" s="213"/>
      <c r="H429" s="213"/>
      <c r="I429" s="213"/>
      <c r="J429" s="213"/>
      <c r="K429" s="213"/>
      <c r="L429" s="213"/>
      <c r="M429" s="213"/>
      <c r="N429" s="213"/>
      <c r="O429" s="213"/>
      <c r="P429" s="213"/>
      <c r="Q429" s="213"/>
      <c r="R429" s="213"/>
      <c r="S429" s="213"/>
      <c r="T429" s="213"/>
      <c r="U429" s="213"/>
      <c r="V429" s="213"/>
      <c r="W429" s="213"/>
      <c r="X429" s="213"/>
      <c r="Y429" s="213"/>
      <c r="Z429" s="213"/>
      <c r="AA429" s="213"/>
      <c r="AB429" s="213"/>
      <c r="AC429" s="213"/>
      <c r="AD429" s="213"/>
      <c r="AE429" s="213"/>
      <c r="AF429" s="213"/>
      <c r="AG429" s="213"/>
      <c r="AH429" s="213"/>
      <c r="AI429" s="213"/>
      <c r="AP429" s="337"/>
      <c r="AT429" s="337"/>
    </row>
    <row r="430" s="268" customFormat="true" ht="15" hidden="false" customHeight="true" outlineLevel="0" collapsed="false">
      <c r="A430" s="331"/>
      <c r="B430" s="331"/>
      <c r="C430" s="213"/>
      <c r="D430" s="213"/>
      <c r="E430" s="213"/>
      <c r="F430" s="213"/>
      <c r="G430" s="213"/>
      <c r="H430" s="213"/>
      <c r="I430" s="213"/>
      <c r="J430" s="213"/>
      <c r="K430" s="213"/>
      <c r="L430" s="213"/>
      <c r="M430" s="213"/>
      <c r="N430" s="213"/>
      <c r="O430" s="213"/>
      <c r="P430" s="213"/>
      <c r="Q430" s="213"/>
      <c r="R430" s="213"/>
      <c r="S430" s="213"/>
      <c r="T430" s="213"/>
      <c r="U430" s="213"/>
      <c r="V430" s="213"/>
      <c r="W430" s="213"/>
      <c r="X430" s="213"/>
      <c r="Y430" s="213"/>
      <c r="Z430" s="213"/>
      <c r="AA430" s="213"/>
      <c r="AB430" s="213"/>
      <c r="AC430" s="213"/>
      <c r="AD430" s="213"/>
      <c r="AE430" s="213"/>
      <c r="AF430" s="213"/>
      <c r="AG430" s="213"/>
      <c r="AH430" s="213"/>
      <c r="AI430" s="213"/>
      <c r="AP430" s="337"/>
      <c r="AT430" s="337"/>
    </row>
    <row r="431" s="268" customFormat="true" ht="15" hidden="false" customHeight="true" outlineLevel="0" collapsed="false">
      <c r="A431" s="331"/>
      <c r="B431" s="331"/>
      <c r="C431" s="213"/>
      <c r="D431" s="213"/>
      <c r="E431" s="213"/>
      <c r="F431" s="213"/>
      <c r="G431" s="213"/>
      <c r="H431" s="213"/>
      <c r="I431" s="213"/>
      <c r="J431" s="213"/>
      <c r="K431" s="213"/>
      <c r="L431" s="213"/>
      <c r="M431" s="213"/>
      <c r="N431" s="213"/>
      <c r="O431" s="213"/>
      <c r="P431" s="213"/>
      <c r="Q431" s="213"/>
      <c r="R431" s="213"/>
      <c r="S431" s="213"/>
      <c r="T431" s="213"/>
      <c r="U431" s="213"/>
      <c r="V431" s="213"/>
      <c r="W431" s="213"/>
      <c r="X431" s="213"/>
      <c r="Y431" s="213"/>
      <c r="Z431" s="213"/>
      <c r="AA431" s="213"/>
      <c r="AB431" s="213"/>
      <c r="AC431" s="213"/>
      <c r="AD431" s="213"/>
      <c r="AE431" s="213"/>
      <c r="AF431" s="213"/>
      <c r="AG431" s="213"/>
      <c r="AH431" s="213"/>
      <c r="AI431" s="213"/>
      <c r="AP431" s="337"/>
      <c r="AT431" s="337"/>
    </row>
    <row r="432" s="268" customFormat="true" ht="15" hidden="false" customHeight="true" outlineLevel="0" collapsed="false">
      <c r="A432" s="331"/>
      <c r="B432" s="331"/>
      <c r="C432" s="213"/>
      <c r="D432" s="213"/>
      <c r="E432" s="213"/>
      <c r="F432" s="213"/>
      <c r="G432" s="213"/>
      <c r="H432" s="213"/>
      <c r="I432" s="213"/>
      <c r="J432" s="213"/>
      <c r="K432" s="213"/>
      <c r="L432" s="213"/>
      <c r="M432" s="213"/>
      <c r="N432" s="213"/>
      <c r="O432" s="213"/>
      <c r="P432" s="213"/>
      <c r="Q432" s="213"/>
      <c r="R432" s="213"/>
      <c r="S432" s="213"/>
      <c r="T432" s="213"/>
      <c r="U432" s="213"/>
      <c r="V432" s="213"/>
      <c r="W432" s="213"/>
      <c r="X432" s="213"/>
      <c r="Y432" s="213"/>
      <c r="Z432" s="213"/>
      <c r="AA432" s="213"/>
      <c r="AB432" s="213"/>
      <c r="AC432" s="213"/>
      <c r="AD432" s="213"/>
      <c r="AE432" s="213"/>
      <c r="AF432" s="213"/>
      <c r="AG432" s="213"/>
      <c r="AH432" s="213"/>
      <c r="AI432" s="213"/>
      <c r="AP432" s="337"/>
      <c r="AT432" s="337"/>
    </row>
    <row r="433" s="268" customFormat="true" ht="15" hidden="false" customHeight="true" outlineLevel="0" collapsed="false">
      <c r="A433" s="331"/>
      <c r="B433" s="331"/>
      <c r="C433" s="213"/>
      <c r="D433" s="213"/>
      <c r="E433" s="213"/>
      <c r="F433" s="213"/>
      <c r="G433" s="213"/>
      <c r="H433" s="213"/>
      <c r="I433" s="213"/>
      <c r="J433" s="213"/>
      <c r="K433" s="213"/>
      <c r="L433" s="213"/>
      <c r="M433" s="213"/>
      <c r="N433" s="213"/>
      <c r="O433" s="213"/>
      <c r="P433" s="213"/>
      <c r="Q433" s="213"/>
      <c r="R433" s="213"/>
      <c r="S433" s="213"/>
      <c r="T433" s="213"/>
      <c r="U433" s="213"/>
      <c r="V433" s="213"/>
      <c r="W433" s="213"/>
      <c r="X433" s="213"/>
      <c r="Y433" s="213"/>
      <c r="Z433" s="213"/>
      <c r="AA433" s="213"/>
      <c r="AB433" s="213"/>
      <c r="AC433" s="213"/>
      <c r="AD433" s="213"/>
      <c r="AE433" s="213"/>
      <c r="AF433" s="213"/>
      <c r="AG433" s="213"/>
      <c r="AH433" s="213"/>
      <c r="AI433" s="213"/>
      <c r="AP433" s="337"/>
      <c r="AT433" s="337"/>
    </row>
    <row r="434" s="268" customFormat="true" ht="15" hidden="false" customHeight="true" outlineLevel="0" collapsed="false">
      <c r="A434" s="331"/>
      <c r="B434" s="331"/>
      <c r="C434" s="213"/>
      <c r="D434" s="213"/>
      <c r="E434" s="213"/>
      <c r="F434" s="213"/>
      <c r="G434" s="213"/>
      <c r="H434" s="213"/>
      <c r="I434" s="213"/>
      <c r="J434" s="213"/>
      <c r="K434" s="213"/>
      <c r="L434" s="213"/>
      <c r="M434" s="213"/>
      <c r="N434" s="213"/>
      <c r="O434" s="213"/>
      <c r="P434" s="213"/>
      <c r="Q434" s="213"/>
      <c r="R434" s="213"/>
      <c r="S434" s="213"/>
      <c r="T434" s="213"/>
      <c r="U434" s="213"/>
      <c r="V434" s="213"/>
      <c r="W434" s="213"/>
      <c r="X434" s="213"/>
      <c r="Y434" s="213"/>
      <c r="Z434" s="213"/>
      <c r="AA434" s="213"/>
      <c r="AB434" s="213"/>
      <c r="AC434" s="213"/>
      <c r="AD434" s="213"/>
      <c r="AE434" s="213"/>
      <c r="AF434" s="213"/>
      <c r="AG434" s="213"/>
      <c r="AH434" s="213"/>
      <c r="AI434" s="213"/>
      <c r="AP434" s="337"/>
      <c r="AT434" s="337"/>
    </row>
    <row r="435" s="268" customFormat="true" ht="15" hidden="false" customHeight="true" outlineLevel="0" collapsed="false">
      <c r="A435" s="331"/>
      <c r="B435" s="331"/>
      <c r="C435" s="213"/>
      <c r="D435" s="213"/>
      <c r="E435" s="213"/>
      <c r="F435" s="213"/>
      <c r="G435" s="213"/>
      <c r="H435" s="213"/>
      <c r="I435" s="213"/>
      <c r="J435" s="213"/>
      <c r="K435" s="213"/>
      <c r="L435" s="213"/>
      <c r="M435" s="213"/>
      <c r="N435" s="213"/>
      <c r="O435" s="213"/>
      <c r="P435" s="213"/>
      <c r="Q435" s="213"/>
      <c r="R435" s="213"/>
      <c r="S435" s="213"/>
      <c r="T435" s="213"/>
      <c r="U435" s="213"/>
      <c r="V435" s="213"/>
      <c r="W435" s="213"/>
      <c r="X435" s="213"/>
      <c r="Y435" s="213"/>
      <c r="Z435" s="213"/>
      <c r="AA435" s="213"/>
      <c r="AB435" s="213"/>
      <c r="AC435" s="213"/>
      <c r="AD435" s="213"/>
      <c r="AE435" s="213"/>
      <c r="AF435" s="213"/>
      <c r="AG435" s="213"/>
      <c r="AH435" s="213"/>
      <c r="AI435" s="213"/>
      <c r="AP435" s="337"/>
      <c r="AT435" s="337"/>
    </row>
    <row r="436" s="268" customFormat="true" ht="15" hidden="false" customHeight="true" outlineLevel="0" collapsed="false">
      <c r="A436" s="331"/>
      <c r="B436" s="331"/>
      <c r="C436" s="213"/>
      <c r="D436" s="213"/>
      <c r="E436" s="213"/>
      <c r="F436" s="213"/>
      <c r="G436" s="213"/>
      <c r="H436" s="213"/>
      <c r="I436" s="213"/>
      <c r="J436" s="213"/>
      <c r="K436" s="213"/>
      <c r="L436" s="213"/>
      <c r="M436" s="213"/>
      <c r="N436" s="213"/>
      <c r="O436" s="213"/>
      <c r="P436" s="213"/>
      <c r="Q436" s="213"/>
      <c r="R436" s="213"/>
      <c r="S436" s="213"/>
      <c r="T436" s="213"/>
      <c r="U436" s="213"/>
      <c r="V436" s="213"/>
      <c r="W436" s="213"/>
      <c r="X436" s="213"/>
      <c r="Y436" s="213"/>
      <c r="Z436" s="213"/>
      <c r="AA436" s="213"/>
      <c r="AB436" s="213"/>
      <c r="AC436" s="213"/>
      <c r="AD436" s="213"/>
      <c r="AE436" s="213"/>
      <c r="AF436" s="213"/>
      <c r="AG436" s="213"/>
      <c r="AH436" s="213"/>
      <c r="AI436" s="213"/>
      <c r="AP436" s="337"/>
      <c r="AT436" s="337"/>
    </row>
    <row r="437" s="268" customFormat="true" ht="15" hidden="false" customHeight="true" outlineLevel="0" collapsed="false">
      <c r="A437" s="331"/>
      <c r="B437" s="331"/>
      <c r="C437" s="213"/>
      <c r="D437" s="213"/>
      <c r="E437" s="213"/>
      <c r="F437" s="213"/>
      <c r="G437" s="213"/>
      <c r="H437" s="213"/>
      <c r="I437" s="213"/>
      <c r="J437" s="213"/>
      <c r="K437" s="213"/>
      <c r="L437" s="213"/>
      <c r="M437" s="213"/>
      <c r="N437" s="213"/>
      <c r="O437" s="213"/>
      <c r="P437" s="213"/>
      <c r="Q437" s="213"/>
      <c r="R437" s="213"/>
      <c r="S437" s="213"/>
      <c r="T437" s="213"/>
      <c r="U437" s="213"/>
      <c r="V437" s="213"/>
      <c r="W437" s="213"/>
      <c r="X437" s="213"/>
      <c r="Y437" s="213"/>
      <c r="Z437" s="213"/>
      <c r="AA437" s="213"/>
      <c r="AB437" s="213"/>
      <c r="AC437" s="213"/>
      <c r="AD437" s="213"/>
      <c r="AE437" s="213"/>
      <c r="AF437" s="213"/>
      <c r="AG437" s="213"/>
      <c r="AH437" s="213"/>
      <c r="AI437" s="213"/>
      <c r="AP437" s="337"/>
      <c r="AT437" s="337"/>
    </row>
    <row r="438" s="268" customFormat="true" ht="15" hidden="false" customHeight="true" outlineLevel="0" collapsed="false">
      <c r="A438" s="331"/>
      <c r="B438" s="331"/>
      <c r="C438" s="213"/>
      <c r="D438" s="213"/>
      <c r="E438" s="213"/>
      <c r="F438" s="213"/>
      <c r="G438" s="213"/>
      <c r="H438" s="213"/>
      <c r="I438" s="213"/>
      <c r="J438" s="213"/>
      <c r="K438" s="213"/>
      <c r="L438" s="213"/>
      <c r="M438" s="213"/>
      <c r="N438" s="213"/>
      <c r="O438" s="213"/>
      <c r="P438" s="213"/>
      <c r="Q438" s="213"/>
      <c r="R438" s="213"/>
      <c r="S438" s="213"/>
      <c r="T438" s="213"/>
      <c r="U438" s="213"/>
      <c r="V438" s="213"/>
      <c r="W438" s="213"/>
      <c r="X438" s="213"/>
      <c r="Y438" s="213"/>
      <c r="Z438" s="213"/>
      <c r="AA438" s="213"/>
      <c r="AB438" s="213"/>
      <c r="AC438" s="213"/>
      <c r="AD438" s="213"/>
      <c r="AE438" s="213"/>
      <c r="AF438" s="213"/>
      <c r="AG438" s="213"/>
      <c r="AH438" s="213"/>
      <c r="AI438" s="213"/>
      <c r="AP438" s="337"/>
      <c r="AT438" s="337"/>
    </row>
    <row r="439" s="268" customFormat="true" ht="15" hidden="false" customHeight="true" outlineLevel="0" collapsed="false">
      <c r="A439" s="331"/>
      <c r="B439" s="331"/>
      <c r="C439" s="213"/>
      <c r="D439" s="213"/>
      <c r="E439" s="213"/>
      <c r="F439" s="213"/>
      <c r="G439" s="213"/>
      <c r="H439" s="213"/>
      <c r="I439" s="213"/>
      <c r="J439" s="213"/>
      <c r="K439" s="213"/>
      <c r="L439" s="213"/>
      <c r="M439" s="213"/>
      <c r="N439" s="213"/>
      <c r="O439" s="213"/>
      <c r="P439" s="213"/>
      <c r="Q439" s="213"/>
      <c r="R439" s="213"/>
      <c r="S439" s="213"/>
      <c r="T439" s="213"/>
      <c r="U439" s="213"/>
      <c r="V439" s="213"/>
      <c r="W439" s="213"/>
      <c r="X439" s="213"/>
      <c r="Y439" s="213"/>
      <c r="Z439" s="213"/>
      <c r="AA439" s="213"/>
      <c r="AB439" s="213"/>
      <c r="AC439" s="213"/>
      <c r="AD439" s="213"/>
      <c r="AE439" s="213"/>
      <c r="AF439" s="213"/>
      <c r="AG439" s="213"/>
      <c r="AH439" s="213"/>
      <c r="AI439" s="213"/>
      <c r="AP439" s="337"/>
      <c r="AT439" s="337"/>
    </row>
    <row r="440" s="268" customFormat="true" ht="15" hidden="false" customHeight="true" outlineLevel="0" collapsed="false">
      <c r="A440" s="331"/>
      <c r="B440" s="331"/>
      <c r="C440" s="213"/>
      <c r="D440" s="213"/>
      <c r="E440" s="213"/>
      <c r="F440" s="213"/>
      <c r="G440" s="213"/>
      <c r="H440" s="213"/>
      <c r="I440" s="213"/>
      <c r="J440" s="213"/>
      <c r="K440" s="213"/>
      <c r="L440" s="213"/>
      <c r="M440" s="213"/>
      <c r="N440" s="213"/>
      <c r="O440" s="213"/>
      <c r="P440" s="213"/>
      <c r="Q440" s="213"/>
      <c r="R440" s="213"/>
      <c r="S440" s="213"/>
      <c r="T440" s="213"/>
      <c r="U440" s="213"/>
      <c r="V440" s="213"/>
      <c r="W440" s="213"/>
      <c r="X440" s="213"/>
      <c r="Y440" s="213"/>
      <c r="Z440" s="213"/>
      <c r="AA440" s="213"/>
      <c r="AB440" s="213"/>
      <c r="AC440" s="213"/>
      <c r="AD440" s="213"/>
      <c r="AE440" s="213"/>
      <c r="AF440" s="213"/>
      <c r="AG440" s="213"/>
      <c r="AH440" s="213"/>
      <c r="AI440" s="213"/>
      <c r="AP440" s="337"/>
      <c r="AT440" s="337"/>
    </row>
    <row r="441" s="268" customFormat="true" ht="15" hidden="false" customHeight="true" outlineLevel="0" collapsed="false">
      <c r="A441" s="331"/>
      <c r="B441" s="331"/>
      <c r="C441" s="213"/>
      <c r="D441" s="213"/>
      <c r="E441" s="213"/>
      <c r="F441" s="213"/>
      <c r="G441" s="213"/>
      <c r="H441" s="213"/>
      <c r="I441" s="213"/>
      <c r="J441" s="213"/>
      <c r="K441" s="213"/>
      <c r="L441" s="213"/>
      <c r="M441" s="213"/>
      <c r="N441" s="213"/>
      <c r="O441" s="213"/>
      <c r="P441" s="213"/>
      <c r="Q441" s="213"/>
      <c r="R441" s="213"/>
      <c r="S441" s="213"/>
      <c r="T441" s="213"/>
      <c r="U441" s="213"/>
      <c r="V441" s="213"/>
      <c r="W441" s="213"/>
      <c r="X441" s="213"/>
      <c r="Y441" s="213"/>
      <c r="Z441" s="213"/>
      <c r="AA441" s="213"/>
      <c r="AB441" s="213"/>
      <c r="AC441" s="213"/>
      <c r="AD441" s="213"/>
      <c r="AE441" s="213"/>
      <c r="AF441" s="213"/>
      <c r="AG441" s="213"/>
      <c r="AH441" s="213"/>
      <c r="AI441" s="213"/>
      <c r="AP441" s="337"/>
      <c r="AT441" s="337"/>
    </row>
    <row r="442" s="268" customFormat="true" ht="15" hidden="false" customHeight="true" outlineLevel="0" collapsed="false">
      <c r="A442" s="331"/>
      <c r="B442" s="331"/>
      <c r="C442" s="213"/>
      <c r="D442" s="213"/>
      <c r="E442" s="213"/>
      <c r="F442" s="213"/>
      <c r="G442" s="213"/>
      <c r="H442" s="213"/>
      <c r="I442" s="213"/>
      <c r="J442" s="213"/>
      <c r="K442" s="213"/>
      <c r="L442" s="213"/>
      <c r="M442" s="213"/>
      <c r="N442" s="213"/>
      <c r="O442" s="213"/>
      <c r="P442" s="213"/>
      <c r="Q442" s="213"/>
      <c r="R442" s="213"/>
      <c r="S442" s="213"/>
      <c r="T442" s="213"/>
      <c r="U442" s="213"/>
      <c r="V442" s="213"/>
      <c r="W442" s="213"/>
      <c r="X442" s="213"/>
      <c r="Y442" s="213"/>
      <c r="Z442" s="213"/>
      <c r="AA442" s="213"/>
      <c r="AB442" s="213"/>
      <c r="AC442" s="213"/>
      <c r="AD442" s="213"/>
      <c r="AE442" s="213"/>
      <c r="AF442" s="213"/>
      <c r="AG442" s="213"/>
      <c r="AH442" s="213"/>
      <c r="AI442" s="213"/>
      <c r="AP442" s="337"/>
      <c r="AT442" s="337"/>
    </row>
    <row r="443" s="268" customFormat="true" ht="15" hidden="false" customHeight="true" outlineLevel="0" collapsed="false">
      <c r="A443" s="331"/>
      <c r="B443" s="331"/>
      <c r="C443" s="213"/>
      <c r="D443" s="213"/>
      <c r="E443" s="213"/>
      <c r="F443" s="213"/>
      <c r="G443" s="213"/>
      <c r="H443" s="213"/>
      <c r="I443" s="213"/>
      <c r="J443" s="213"/>
      <c r="K443" s="213"/>
      <c r="L443" s="213"/>
      <c r="M443" s="213"/>
      <c r="N443" s="213"/>
      <c r="O443" s="213"/>
      <c r="P443" s="213"/>
      <c r="Q443" s="213"/>
      <c r="R443" s="213"/>
      <c r="S443" s="213"/>
      <c r="T443" s="213"/>
      <c r="U443" s="213"/>
      <c r="V443" s="213"/>
      <c r="W443" s="213"/>
      <c r="X443" s="213"/>
      <c r="Y443" s="213"/>
      <c r="Z443" s="213"/>
      <c r="AA443" s="213"/>
      <c r="AB443" s="213"/>
      <c r="AC443" s="213"/>
      <c r="AD443" s="213"/>
      <c r="AE443" s="213"/>
      <c r="AF443" s="213"/>
      <c r="AG443" s="213"/>
      <c r="AH443" s="213"/>
      <c r="AI443" s="213"/>
      <c r="AP443" s="337"/>
      <c r="AT443" s="337"/>
    </row>
    <row r="444" s="268" customFormat="true" ht="15" hidden="false" customHeight="true" outlineLevel="0" collapsed="false">
      <c r="A444" s="331"/>
      <c r="B444" s="331"/>
      <c r="C444" s="213"/>
      <c r="D444" s="213"/>
      <c r="E444" s="213"/>
      <c r="F444" s="213"/>
      <c r="G444" s="213"/>
      <c r="H444" s="213"/>
      <c r="I444" s="213"/>
      <c r="J444" s="213"/>
      <c r="K444" s="213"/>
      <c r="L444" s="213"/>
      <c r="M444" s="213"/>
      <c r="N444" s="213"/>
      <c r="O444" s="213"/>
      <c r="P444" s="213"/>
      <c r="Q444" s="213"/>
      <c r="R444" s="213"/>
      <c r="S444" s="213"/>
      <c r="T444" s="213"/>
      <c r="U444" s="213"/>
      <c r="V444" s="213"/>
      <c r="W444" s="213"/>
      <c r="X444" s="213"/>
      <c r="Y444" s="213"/>
      <c r="Z444" s="213"/>
      <c r="AA444" s="213"/>
      <c r="AB444" s="213"/>
      <c r="AC444" s="213"/>
      <c r="AD444" s="213"/>
      <c r="AE444" s="213"/>
      <c r="AF444" s="213"/>
      <c r="AG444" s="213"/>
      <c r="AH444" s="213"/>
      <c r="AI444" s="213"/>
      <c r="AP444" s="337"/>
      <c r="AT444" s="337"/>
    </row>
    <row r="445" s="268" customFormat="true" ht="15" hidden="false" customHeight="true" outlineLevel="0" collapsed="false">
      <c r="A445" s="331"/>
      <c r="B445" s="331"/>
      <c r="C445" s="213"/>
      <c r="D445" s="213"/>
      <c r="E445" s="213"/>
      <c r="F445" s="213"/>
      <c r="G445" s="213"/>
      <c r="H445" s="213"/>
      <c r="I445" s="213"/>
      <c r="J445" s="213"/>
      <c r="K445" s="213"/>
      <c r="L445" s="213"/>
      <c r="M445" s="213"/>
      <c r="N445" s="213"/>
      <c r="O445" s="213"/>
      <c r="P445" s="213"/>
      <c r="Q445" s="213"/>
      <c r="R445" s="213"/>
      <c r="S445" s="213"/>
      <c r="T445" s="213"/>
      <c r="U445" s="213"/>
      <c r="V445" s="213"/>
      <c r="W445" s="213"/>
      <c r="X445" s="213"/>
      <c r="Y445" s="213"/>
      <c r="Z445" s="213"/>
      <c r="AA445" s="213"/>
      <c r="AB445" s="213"/>
      <c r="AC445" s="213"/>
      <c r="AD445" s="213"/>
      <c r="AE445" s="213"/>
      <c r="AF445" s="213"/>
      <c r="AG445" s="213"/>
      <c r="AH445" s="213"/>
      <c r="AI445" s="213"/>
      <c r="AP445" s="337"/>
      <c r="AT445" s="337"/>
    </row>
    <row r="446" s="268" customFormat="true" ht="15" hidden="false" customHeight="true" outlineLevel="0" collapsed="false">
      <c r="A446" s="331"/>
      <c r="B446" s="331"/>
      <c r="C446" s="213"/>
      <c r="D446" s="213"/>
      <c r="E446" s="213"/>
      <c r="F446" s="213"/>
      <c r="G446" s="213"/>
      <c r="H446" s="213"/>
      <c r="I446" s="213"/>
      <c r="J446" s="213"/>
      <c r="K446" s="213"/>
      <c r="L446" s="213"/>
      <c r="M446" s="213"/>
      <c r="N446" s="213"/>
      <c r="O446" s="213"/>
      <c r="P446" s="213"/>
      <c r="Q446" s="213"/>
      <c r="R446" s="213"/>
      <c r="S446" s="213"/>
      <c r="T446" s="213"/>
      <c r="U446" s="213"/>
      <c r="V446" s="213"/>
      <c r="W446" s="213"/>
      <c r="X446" s="213"/>
      <c r="Y446" s="213"/>
      <c r="Z446" s="213"/>
      <c r="AA446" s="213"/>
      <c r="AB446" s="213"/>
      <c r="AC446" s="213"/>
      <c r="AD446" s="213"/>
      <c r="AE446" s="213"/>
      <c r="AF446" s="213"/>
      <c r="AG446" s="213"/>
      <c r="AH446" s="213"/>
      <c r="AI446" s="213"/>
      <c r="AP446" s="337"/>
      <c r="AT446" s="337"/>
    </row>
    <row r="447" s="268" customFormat="true" ht="15" hidden="false" customHeight="true" outlineLevel="0" collapsed="false">
      <c r="A447" s="331"/>
      <c r="B447" s="331"/>
      <c r="C447" s="213"/>
      <c r="D447" s="213"/>
      <c r="E447" s="213"/>
      <c r="F447" s="213"/>
      <c r="G447" s="213"/>
      <c r="H447" s="213"/>
      <c r="I447" s="213"/>
      <c r="J447" s="213"/>
      <c r="K447" s="213"/>
      <c r="L447" s="213"/>
      <c r="M447" s="213"/>
      <c r="N447" s="213"/>
      <c r="O447" s="213"/>
      <c r="P447" s="213"/>
      <c r="Q447" s="213"/>
      <c r="R447" s="213"/>
      <c r="S447" s="213"/>
      <c r="T447" s="213"/>
      <c r="U447" s="213"/>
      <c r="V447" s="213"/>
      <c r="W447" s="213"/>
      <c r="X447" s="213"/>
      <c r="Y447" s="213"/>
      <c r="Z447" s="213"/>
      <c r="AA447" s="213"/>
      <c r="AB447" s="213"/>
      <c r="AC447" s="213"/>
      <c r="AD447" s="213"/>
      <c r="AE447" s="213"/>
      <c r="AF447" s="213"/>
      <c r="AG447" s="213"/>
      <c r="AH447" s="213"/>
      <c r="AI447" s="213"/>
      <c r="AP447" s="337"/>
      <c r="AT447" s="337"/>
    </row>
    <row r="448" s="268" customFormat="true" ht="15" hidden="false" customHeight="true" outlineLevel="0" collapsed="false">
      <c r="A448" s="331"/>
      <c r="B448" s="331"/>
      <c r="C448" s="213"/>
      <c r="D448" s="213"/>
      <c r="E448" s="213"/>
      <c r="F448" s="213"/>
      <c r="G448" s="213"/>
      <c r="H448" s="213"/>
      <c r="I448" s="213"/>
      <c r="J448" s="213"/>
      <c r="K448" s="213"/>
      <c r="L448" s="213"/>
      <c r="M448" s="213"/>
      <c r="N448" s="213"/>
      <c r="O448" s="213"/>
      <c r="P448" s="213"/>
      <c r="Q448" s="213"/>
      <c r="R448" s="213"/>
      <c r="S448" s="213"/>
      <c r="T448" s="213"/>
      <c r="U448" s="213"/>
      <c r="V448" s="213"/>
      <c r="W448" s="213"/>
      <c r="X448" s="213"/>
      <c r="Y448" s="213"/>
      <c r="Z448" s="213"/>
      <c r="AA448" s="213"/>
      <c r="AB448" s="213"/>
      <c r="AC448" s="213"/>
      <c r="AD448" s="213"/>
      <c r="AE448" s="213"/>
      <c r="AF448" s="213"/>
      <c r="AG448" s="213"/>
      <c r="AH448" s="213"/>
      <c r="AI448" s="213"/>
      <c r="AP448" s="337"/>
      <c r="AT448" s="337"/>
    </row>
    <row r="449" s="268" customFormat="true" ht="15" hidden="false" customHeight="true" outlineLevel="0" collapsed="false">
      <c r="A449" s="331"/>
      <c r="B449" s="331"/>
      <c r="C449" s="213"/>
      <c r="D449" s="213"/>
      <c r="E449" s="213"/>
      <c r="F449" s="213"/>
      <c r="G449" s="213"/>
      <c r="H449" s="213"/>
      <c r="I449" s="213"/>
      <c r="J449" s="213"/>
      <c r="K449" s="213"/>
      <c r="L449" s="213"/>
      <c r="M449" s="213"/>
      <c r="N449" s="213"/>
      <c r="O449" s="213"/>
      <c r="P449" s="213"/>
      <c r="Q449" s="213"/>
      <c r="R449" s="213"/>
      <c r="S449" s="213"/>
      <c r="T449" s="213"/>
      <c r="U449" s="213"/>
      <c r="V449" s="213"/>
      <c r="W449" s="213"/>
      <c r="X449" s="213"/>
      <c r="Y449" s="213"/>
      <c r="Z449" s="213"/>
      <c r="AA449" s="213"/>
      <c r="AB449" s="213"/>
      <c r="AC449" s="213"/>
      <c r="AD449" s="213"/>
      <c r="AE449" s="213"/>
      <c r="AF449" s="213"/>
      <c r="AG449" s="213"/>
      <c r="AH449" s="213"/>
      <c r="AI449" s="213"/>
      <c r="AP449" s="337"/>
      <c r="AT449" s="337"/>
    </row>
    <row r="450" s="268" customFormat="true" ht="15" hidden="false" customHeight="true" outlineLevel="0" collapsed="false">
      <c r="A450" s="331"/>
      <c r="B450" s="331"/>
      <c r="C450" s="213"/>
      <c r="D450" s="213"/>
      <c r="E450" s="213"/>
      <c r="F450" s="213"/>
      <c r="G450" s="213"/>
      <c r="H450" s="213"/>
      <c r="I450" s="213"/>
      <c r="J450" s="213"/>
      <c r="K450" s="213"/>
      <c r="L450" s="213"/>
      <c r="M450" s="213"/>
      <c r="N450" s="213"/>
      <c r="O450" s="213"/>
      <c r="P450" s="213"/>
      <c r="Q450" s="213"/>
      <c r="R450" s="213"/>
      <c r="S450" s="213"/>
      <c r="T450" s="213"/>
      <c r="U450" s="213"/>
      <c r="V450" s="213"/>
      <c r="W450" s="213"/>
      <c r="X450" s="213"/>
      <c r="Y450" s="213"/>
      <c r="Z450" s="213"/>
      <c r="AA450" s="213"/>
      <c r="AB450" s="213"/>
      <c r="AC450" s="213"/>
      <c r="AD450" s="213"/>
      <c r="AE450" s="213"/>
      <c r="AF450" s="213"/>
      <c r="AG450" s="213"/>
      <c r="AH450" s="213"/>
      <c r="AI450" s="213"/>
      <c r="AP450" s="337"/>
      <c r="AT450" s="337"/>
    </row>
    <row r="451" s="268" customFormat="true" ht="15" hidden="false" customHeight="true" outlineLevel="0" collapsed="false">
      <c r="A451" s="331"/>
      <c r="B451" s="331"/>
      <c r="C451" s="213"/>
      <c r="D451" s="213"/>
      <c r="E451" s="213"/>
      <c r="F451" s="213"/>
      <c r="G451" s="213"/>
      <c r="H451" s="213"/>
      <c r="I451" s="213"/>
      <c r="J451" s="213"/>
      <c r="K451" s="213"/>
      <c r="L451" s="213"/>
      <c r="M451" s="213"/>
      <c r="N451" s="213"/>
      <c r="O451" s="213"/>
      <c r="P451" s="213"/>
      <c r="Q451" s="213"/>
      <c r="R451" s="213"/>
      <c r="S451" s="213"/>
      <c r="T451" s="213"/>
      <c r="U451" s="213"/>
      <c r="V451" s="213"/>
      <c r="W451" s="213"/>
      <c r="X451" s="213"/>
      <c r="Y451" s="213"/>
      <c r="Z451" s="213"/>
      <c r="AA451" s="213"/>
      <c r="AB451" s="213"/>
      <c r="AC451" s="213"/>
      <c r="AD451" s="213"/>
      <c r="AE451" s="213"/>
      <c r="AF451" s="213"/>
      <c r="AG451" s="213"/>
      <c r="AH451" s="213"/>
      <c r="AI451" s="213"/>
      <c r="AP451" s="337"/>
      <c r="AT451" s="337"/>
    </row>
    <row r="452" s="268" customFormat="true" ht="15" hidden="false" customHeight="true" outlineLevel="0" collapsed="false">
      <c r="A452" s="331"/>
      <c r="B452" s="331"/>
      <c r="C452" s="213"/>
      <c r="D452" s="213"/>
      <c r="E452" s="213"/>
      <c r="F452" s="213"/>
      <c r="G452" s="213"/>
      <c r="H452" s="213"/>
      <c r="I452" s="213"/>
      <c r="J452" s="213"/>
      <c r="K452" s="213"/>
      <c r="L452" s="213"/>
      <c r="M452" s="213"/>
      <c r="N452" s="213"/>
      <c r="O452" s="213"/>
      <c r="P452" s="213"/>
      <c r="Q452" s="213"/>
      <c r="R452" s="213"/>
      <c r="S452" s="213"/>
      <c r="T452" s="213"/>
      <c r="U452" s="213"/>
      <c r="V452" s="213"/>
      <c r="W452" s="213"/>
      <c r="X452" s="213"/>
      <c r="Y452" s="213"/>
      <c r="Z452" s="213"/>
      <c r="AA452" s="213"/>
      <c r="AB452" s="213"/>
      <c r="AC452" s="213"/>
      <c r="AD452" s="213"/>
      <c r="AE452" s="213"/>
      <c r="AF452" s="213"/>
      <c r="AG452" s="213"/>
      <c r="AH452" s="213"/>
      <c r="AI452" s="213"/>
      <c r="AP452" s="337"/>
      <c r="AT452" s="337"/>
    </row>
    <row r="453" s="268" customFormat="true" ht="15" hidden="false" customHeight="true" outlineLevel="0" collapsed="false">
      <c r="A453" s="331"/>
      <c r="B453" s="331"/>
      <c r="C453" s="213"/>
      <c r="D453" s="213"/>
      <c r="E453" s="213"/>
      <c r="F453" s="213"/>
      <c r="G453" s="213"/>
      <c r="H453" s="213"/>
      <c r="I453" s="213"/>
      <c r="J453" s="213"/>
      <c r="K453" s="213"/>
      <c r="L453" s="213"/>
      <c r="M453" s="213"/>
      <c r="N453" s="213"/>
      <c r="O453" s="213"/>
      <c r="P453" s="213"/>
      <c r="Q453" s="213"/>
      <c r="R453" s="213"/>
      <c r="S453" s="213"/>
      <c r="T453" s="213"/>
      <c r="U453" s="213"/>
      <c r="V453" s="213"/>
      <c r="W453" s="213"/>
      <c r="X453" s="213"/>
      <c r="Y453" s="213"/>
      <c r="Z453" s="213"/>
      <c r="AA453" s="213"/>
      <c r="AB453" s="213"/>
      <c r="AC453" s="213"/>
      <c r="AD453" s="213"/>
      <c r="AE453" s="213"/>
      <c r="AF453" s="213"/>
      <c r="AG453" s="213"/>
      <c r="AH453" s="213"/>
      <c r="AI453" s="213"/>
      <c r="AP453" s="337"/>
      <c r="AT453" s="337"/>
    </row>
    <row r="454" s="268" customFormat="true" ht="15" hidden="false" customHeight="true" outlineLevel="0" collapsed="false">
      <c r="A454" s="331"/>
      <c r="B454" s="331"/>
      <c r="C454" s="213"/>
      <c r="D454" s="213"/>
      <c r="E454" s="213"/>
      <c r="F454" s="213"/>
      <c r="G454" s="213"/>
      <c r="H454" s="213"/>
      <c r="I454" s="213"/>
      <c r="J454" s="213"/>
      <c r="K454" s="213"/>
      <c r="L454" s="213"/>
      <c r="M454" s="213"/>
      <c r="N454" s="213"/>
      <c r="O454" s="213"/>
      <c r="P454" s="213"/>
      <c r="Q454" s="213"/>
      <c r="R454" s="213"/>
      <c r="S454" s="213"/>
      <c r="T454" s="213"/>
      <c r="U454" s="213"/>
      <c r="V454" s="213"/>
      <c r="W454" s="213"/>
      <c r="X454" s="213"/>
      <c r="Y454" s="213"/>
      <c r="Z454" s="213"/>
      <c r="AA454" s="213"/>
      <c r="AB454" s="213"/>
      <c r="AC454" s="213"/>
      <c r="AD454" s="213"/>
      <c r="AE454" s="213"/>
      <c r="AF454" s="213"/>
      <c r="AG454" s="213"/>
      <c r="AH454" s="213"/>
      <c r="AI454" s="213"/>
      <c r="AP454" s="337"/>
      <c r="AT454" s="337"/>
    </row>
    <row r="455" s="268" customFormat="true" ht="15" hidden="false" customHeight="true" outlineLevel="0" collapsed="false">
      <c r="A455" s="331"/>
      <c r="B455" s="331"/>
      <c r="C455" s="213"/>
      <c r="D455" s="213"/>
      <c r="E455" s="213"/>
      <c r="F455" s="213"/>
      <c r="G455" s="213"/>
      <c r="H455" s="213"/>
      <c r="I455" s="213"/>
      <c r="J455" s="213"/>
      <c r="K455" s="213"/>
      <c r="L455" s="213"/>
      <c r="M455" s="213"/>
      <c r="N455" s="213"/>
      <c r="O455" s="213"/>
      <c r="P455" s="213"/>
      <c r="Q455" s="213"/>
      <c r="R455" s="213"/>
      <c r="S455" s="213"/>
      <c r="T455" s="213"/>
      <c r="U455" s="213"/>
      <c r="V455" s="213"/>
      <c r="W455" s="213"/>
      <c r="X455" s="213"/>
      <c r="Y455" s="213"/>
      <c r="Z455" s="213"/>
      <c r="AA455" s="213"/>
      <c r="AB455" s="213"/>
      <c r="AC455" s="213"/>
      <c r="AD455" s="213"/>
      <c r="AE455" s="213"/>
      <c r="AF455" s="213"/>
      <c r="AG455" s="213"/>
      <c r="AH455" s="213"/>
      <c r="AI455" s="213"/>
      <c r="AP455" s="337"/>
      <c r="AT455" s="337"/>
    </row>
    <row r="456" s="268" customFormat="true" ht="15" hidden="false" customHeight="true" outlineLevel="0" collapsed="false">
      <c r="A456" s="331"/>
      <c r="B456" s="331"/>
      <c r="C456" s="213"/>
      <c r="D456" s="213"/>
      <c r="E456" s="213"/>
      <c r="F456" s="213"/>
      <c r="G456" s="213"/>
      <c r="H456" s="213"/>
      <c r="I456" s="213"/>
      <c r="J456" s="213"/>
      <c r="K456" s="213"/>
      <c r="L456" s="213"/>
      <c r="M456" s="213"/>
      <c r="N456" s="213"/>
      <c r="O456" s="213"/>
      <c r="P456" s="213"/>
      <c r="Q456" s="213"/>
      <c r="R456" s="213"/>
      <c r="S456" s="213"/>
      <c r="T456" s="213"/>
      <c r="U456" s="213"/>
      <c r="V456" s="213"/>
      <c r="W456" s="213"/>
      <c r="X456" s="213"/>
      <c r="Y456" s="213"/>
      <c r="Z456" s="213"/>
      <c r="AA456" s="213"/>
      <c r="AB456" s="213"/>
      <c r="AC456" s="213"/>
      <c r="AD456" s="213"/>
      <c r="AE456" s="213"/>
      <c r="AF456" s="213"/>
      <c r="AG456" s="213"/>
      <c r="AH456" s="213"/>
      <c r="AI456" s="213"/>
      <c r="AP456" s="337"/>
      <c r="AT456" s="337"/>
    </row>
    <row r="457" s="268" customFormat="true" ht="15" hidden="false" customHeight="true" outlineLevel="0" collapsed="false">
      <c r="A457" s="331"/>
      <c r="B457" s="331"/>
      <c r="C457" s="213"/>
      <c r="D457" s="213"/>
      <c r="E457" s="213"/>
      <c r="F457" s="213"/>
      <c r="G457" s="213"/>
      <c r="H457" s="213"/>
      <c r="I457" s="213"/>
      <c r="J457" s="213"/>
      <c r="K457" s="213"/>
      <c r="L457" s="213"/>
      <c r="M457" s="213"/>
      <c r="N457" s="213"/>
      <c r="O457" s="213"/>
      <c r="P457" s="213"/>
      <c r="Q457" s="213"/>
      <c r="R457" s="213"/>
      <c r="S457" s="213"/>
      <c r="T457" s="213"/>
      <c r="U457" s="213"/>
      <c r="V457" s="213"/>
      <c r="W457" s="213"/>
      <c r="X457" s="213"/>
      <c r="Y457" s="213"/>
      <c r="Z457" s="213"/>
      <c r="AA457" s="213"/>
      <c r="AB457" s="213"/>
      <c r="AC457" s="213"/>
      <c r="AD457" s="213"/>
      <c r="AE457" s="213"/>
      <c r="AF457" s="213"/>
      <c r="AG457" s="213"/>
      <c r="AH457" s="213"/>
      <c r="AI457" s="213"/>
      <c r="AP457" s="337"/>
      <c r="AT457" s="337"/>
    </row>
    <row r="458" s="268" customFormat="true" ht="15" hidden="false" customHeight="true" outlineLevel="0" collapsed="false">
      <c r="A458" s="331"/>
      <c r="B458" s="331"/>
      <c r="C458" s="213"/>
      <c r="D458" s="213"/>
      <c r="E458" s="213"/>
      <c r="F458" s="213"/>
      <c r="G458" s="213"/>
      <c r="H458" s="213"/>
      <c r="I458" s="213"/>
      <c r="J458" s="213"/>
      <c r="K458" s="213"/>
      <c r="L458" s="213"/>
      <c r="M458" s="213"/>
      <c r="N458" s="213"/>
      <c r="O458" s="213"/>
      <c r="P458" s="213"/>
      <c r="Q458" s="213"/>
      <c r="R458" s="213"/>
      <c r="S458" s="213"/>
      <c r="T458" s="213"/>
      <c r="U458" s="213"/>
      <c r="V458" s="213"/>
      <c r="W458" s="213"/>
      <c r="X458" s="213"/>
      <c r="Y458" s="213"/>
      <c r="Z458" s="213"/>
      <c r="AA458" s="213"/>
      <c r="AB458" s="213"/>
      <c r="AC458" s="213"/>
      <c r="AD458" s="213"/>
      <c r="AE458" s="213"/>
      <c r="AF458" s="213"/>
      <c r="AG458" s="213"/>
      <c r="AH458" s="213"/>
      <c r="AI458" s="213"/>
      <c r="AP458" s="337"/>
      <c r="AT458" s="337"/>
    </row>
    <row r="459" s="268" customFormat="true" ht="15" hidden="false" customHeight="true" outlineLevel="0" collapsed="false">
      <c r="A459" s="331"/>
      <c r="B459" s="331"/>
      <c r="C459" s="213"/>
      <c r="D459" s="213"/>
      <c r="E459" s="213"/>
      <c r="F459" s="213"/>
      <c r="G459" s="213"/>
      <c r="H459" s="213"/>
      <c r="I459" s="213"/>
      <c r="J459" s="213"/>
      <c r="K459" s="213"/>
      <c r="L459" s="213"/>
      <c r="M459" s="213"/>
      <c r="N459" s="213"/>
      <c r="O459" s="213"/>
      <c r="P459" s="213"/>
      <c r="Q459" s="213"/>
      <c r="R459" s="213"/>
      <c r="S459" s="213"/>
      <c r="T459" s="213"/>
      <c r="U459" s="213"/>
      <c r="V459" s="213"/>
      <c r="W459" s="213"/>
      <c r="X459" s="213"/>
      <c r="Y459" s="213"/>
      <c r="Z459" s="213"/>
      <c r="AA459" s="213"/>
      <c r="AB459" s="213"/>
      <c r="AC459" s="213"/>
      <c r="AD459" s="213"/>
      <c r="AE459" s="213"/>
      <c r="AF459" s="213"/>
      <c r="AG459" s="213"/>
      <c r="AH459" s="213"/>
      <c r="AI459" s="213"/>
      <c r="AP459" s="337"/>
      <c r="AT459" s="337"/>
    </row>
    <row r="460" s="268" customFormat="true" ht="15" hidden="false" customHeight="true" outlineLevel="0" collapsed="false">
      <c r="A460" s="331"/>
      <c r="B460" s="331"/>
      <c r="C460" s="213"/>
      <c r="D460" s="213"/>
      <c r="E460" s="213"/>
      <c r="F460" s="213"/>
      <c r="G460" s="213"/>
      <c r="H460" s="213"/>
      <c r="I460" s="213"/>
      <c r="J460" s="213"/>
      <c r="K460" s="213"/>
      <c r="L460" s="213"/>
      <c r="M460" s="213"/>
      <c r="N460" s="213"/>
      <c r="O460" s="213"/>
      <c r="P460" s="213"/>
      <c r="Q460" s="213"/>
      <c r="R460" s="213"/>
      <c r="S460" s="213"/>
      <c r="T460" s="213"/>
      <c r="U460" s="213"/>
      <c r="V460" s="213"/>
      <c r="W460" s="213"/>
      <c r="X460" s="213"/>
      <c r="Y460" s="213"/>
      <c r="Z460" s="213"/>
      <c r="AA460" s="213"/>
      <c r="AB460" s="213"/>
      <c r="AC460" s="213"/>
      <c r="AD460" s="213"/>
      <c r="AE460" s="213"/>
      <c r="AF460" s="213"/>
      <c r="AG460" s="213"/>
      <c r="AH460" s="213"/>
      <c r="AI460" s="213"/>
      <c r="AP460" s="337"/>
      <c r="AT460" s="337"/>
    </row>
    <row r="461" s="268" customFormat="true" ht="15" hidden="false" customHeight="true" outlineLevel="0" collapsed="false">
      <c r="A461" s="331"/>
      <c r="B461" s="331"/>
      <c r="C461" s="213"/>
      <c r="D461" s="213"/>
      <c r="E461" s="213"/>
      <c r="F461" s="213"/>
      <c r="G461" s="213"/>
      <c r="H461" s="213"/>
      <c r="I461" s="213"/>
      <c r="J461" s="213"/>
      <c r="K461" s="213"/>
      <c r="L461" s="213"/>
      <c r="M461" s="213"/>
      <c r="N461" s="213"/>
      <c r="O461" s="213"/>
      <c r="P461" s="213"/>
      <c r="Q461" s="213"/>
      <c r="R461" s="213"/>
      <c r="S461" s="213"/>
      <c r="T461" s="213"/>
      <c r="U461" s="213"/>
      <c r="V461" s="213"/>
      <c r="W461" s="213"/>
      <c r="X461" s="213"/>
      <c r="Y461" s="213"/>
      <c r="Z461" s="213"/>
      <c r="AA461" s="213"/>
      <c r="AB461" s="213"/>
      <c r="AC461" s="213"/>
      <c r="AD461" s="213"/>
      <c r="AE461" s="213"/>
      <c r="AF461" s="213"/>
      <c r="AG461" s="213"/>
      <c r="AH461" s="213"/>
      <c r="AI461" s="213"/>
      <c r="AP461" s="337"/>
      <c r="AT461" s="337"/>
    </row>
    <row r="462" s="268" customFormat="true" ht="15" hidden="false" customHeight="true" outlineLevel="0" collapsed="false">
      <c r="A462" s="331"/>
      <c r="B462" s="331"/>
      <c r="C462" s="213"/>
      <c r="D462" s="213"/>
      <c r="E462" s="213"/>
      <c r="F462" s="213"/>
      <c r="G462" s="213"/>
      <c r="H462" s="213"/>
      <c r="I462" s="213"/>
      <c r="J462" s="213"/>
      <c r="K462" s="213"/>
      <c r="L462" s="213"/>
      <c r="M462" s="213"/>
      <c r="N462" s="213"/>
      <c r="O462" s="213"/>
      <c r="P462" s="213"/>
      <c r="Q462" s="213"/>
      <c r="R462" s="213"/>
      <c r="S462" s="213"/>
      <c r="T462" s="213"/>
      <c r="U462" s="213"/>
      <c r="V462" s="213"/>
      <c r="W462" s="213"/>
      <c r="X462" s="213"/>
      <c r="Y462" s="213"/>
      <c r="Z462" s="213"/>
      <c r="AA462" s="213"/>
      <c r="AB462" s="213"/>
      <c r="AC462" s="213"/>
      <c r="AD462" s="213"/>
      <c r="AE462" s="213"/>
      <c r="AF462" s="213"/>
      <c r="AG462" s="213"/>
      <c r="AH462" s="213"/>
      <c r="AI462" s="213"/>
      <c r="AP462" s="337"/>
      <c r="AT462" s="337"/>
    </row>
    <row r="463" s="268" customFormat="true" ht="15" hidden="false" customHeight="true" outlineLevel="0" collapsed="false">
      <c r="A463" s="331"/>
      <c r="B463" s="331"/>
      <c r="C463" s="213"/>
      <c r="D463" s="213"/>
      <c r="E463" s="213"/>
      <c r="F463" s="213"/>
      <c r="G463" s="213"/>
      <c r="H463" s="213"/>
      <c r="I463" s="213"/>
      <c r="J463" s="213"/>
      <c r="K463" s="213"/>
      <c r="L463" s="213"/>
      <c r="M463" s="213"/>
      <c r="N463" s="213"/>
      <c r="O463" s="213"/>
      <c r="P463" s="213"/>
      <c r="Q463" s="213"/>
      <c r="R463" s="213"/>
      <c r="S463" s="213"/>
      <c r="T463" s="213"/>
      <c r="U463" s="213"/>
      <c r="V463" s="213"/>
      <c r="W463" s="213"/>
      <c r="X463" s="213"/>
      <c r="Y463" s="213"/>
      <c r="Z463" s="213"/>
      <c r="AA463" s="213"/>
      <c r="AB463" s="213"/>
      <c r="AC463" s="213"/>
      <c r="AD463" s="213"/>
      <c r="AE463" s="213"/>
      <c r="AF463" s="213"/>
      <c r="AG463" s="213"/>
      <c r="AH463" s="213"/>
      <c r="AI463" s="213"/>
      <c r="AP463" s="337"/>
      <c r="AT463" s="337"/>
    </row>
    <row r="464" s="268" customFormat="true" ht="15" hidden="false" customHeight="true" outlineLevel="0" collapsed="false">
      <c r="A464" s="331"/>
      <c r="B464" s="331"/>
      <c r="C464" s="213"/>
      <c r="D464" s="213"/>
      <c r="E464" s="213"/>
      <c r="F464" s="213"/>
      <c r="G464" s="213"/>
      <c r="H464" s="213"/>
      <c r="I464" s="213"/>
      <c r="J464" s="213"/>
      <c r="K464" s="213"/>
      <c r="L464" s="213"/>
      <c r="M464" s="213"/>
      <c r="N464" s="213"/>
      <c r="O464" s="213"/>
      <c r="P464" s="213"/>
      <c r="Q464" s="213"/>
      <c r="R464" s="213"/>
      <c r="S464" s="213"/>
      <c r="T464" s="213"/>
      <c r="U464" s="213"/>
      <c r="V464" s="213"/>
      <c r="W464" s="213"/>
      <c r="X464" s="213"/>
      <c r="Y464" s="213"/>
      <c r="Z464" s="213"/>
      <c r="AA464" s="213"/>
      <c r="AB464" s="213"/>
      <c r="AC464" s="213"/>
      <c r="AD464" s="213"/>
      <c r="AE464" s="213"/>
      <c r="AF464" s="213"/>
      <c r="AG464" s="213"/>
      <c r="AH464" s="213"/>
      <c r="AI464" s="213"/>
      <c r="AP464" s="337"/>
      <c r="AT464" s="337"/>
    </row>
    <row r="465" s="268" customFormat="true" ht="15" hidden="false" customHeight="true" outlineLevel="0" collapsed="false">
      <c r="A465" s="331"/>
      <c r="B465" s="331"/>
      <c r="C465" s="213"/>
      <c r="D465" s="213"/>
      <c r="E465" s="213"/>
      <c r="F465" s="213"/>
      <c r="G465" s="213"/>
      <c r="H465" s="213"/>
      <c r="I465" s="213"/>
      <c r="J465" s="213"/>
      <c r="K465" s="213"/>
      <c r="L465" s="213"/>
      <c r="M465" s="213"/>
      <c r="N465" s="213"/>
      <c r="O465" s="213"/>
      <c r="P465" s="213"/>
      <c r="Q465" s="213"/>
      <c r="R465" s="213"/>
      <c r="S465" s="213"/>
      <c r="T465" s="213"/>
      <c r="U465" s="213"/>
      <c r="V465" s="213"/>
      <c r="W465" s="213"/>
      <c r="X465" s="213"/>
      <c r="Y465" s="213"/>
      <c r="Z465" s="213"/>
      <c r="AA465" s="213"/>
      <c r="AB465" s="213"/>
      <c r="AC465" s="213"/>
      <c r="AD465" s="213"/>
      <c r="AE465" s="213"/>
      <c r="AF465" s="213"/>
      <c r="AG465" s="213"/>
      <c r="AH465" s="213"/>
      <c r="AI465" s="213"/>
      <c r="AP465" s="337"/>
      <c r="AT465" s="337"/>
    </row>
    <row r="466" s="268" customFormat="true" ht="15" hidden="false" customHeight="true" outlineLevel="0" collapsed="false">
      <c r="A466" s="331"/>
      <c r="B466" s="331"/>
      <c r="C466" s="213"/>
      <c r="D466" s="213"/>
      <c r="E466" s="213"/>
      <c r="F466" s="213"/>
      <c r="G466" s="213"/>
      <c r="H466" s="213"/>
      <c r="I466" s="213"/>
      <c r="J466" s="213"/>
      <c r="K466" s="213"/>
      <c r="L466" s="213"/>
      <c r="M466" s="213"/>
      <c r="N466" s="213"/>
      <c r="O466" s="213"/>
      <c r="P466" s="213"/>
      <c r="Q466" s="213"/>
      <c r="R466" s="213"/>
      <c r="S466" s="213"/>
      <c r="T466" s="213"/>
      <c r="U466" s="213"/>
      <c r="V466" s="213"/>
      <c r="W466" s="213"/>
      <c r="X466" s="213"/>
      <c r="Y466" s="213"/>
      <c r="Z466" s="213"/>
      <c r="AA466" s="213"/>
      <c r="AB466" s="213"/>
      <c r="AC466" s="213"/>
      <c r="AD466" s="213"/>
      <c r="AE466" s="213"/>
      <c r="AF466" s="213"/>
      <c r="AG466" s="213"/>
      <c r="AH466" s="213"/>
      <c r="AI466" s="213"/>
      <c r="AP466" s="337"/>
      <c r="AT466" s="337"/>
    </row>
    <row r="467" s="268" customFormat="true" ht="15" hidden="false" customHeight="true" outlineLevel="0" collapsed="false">
      <c r="A467" s="331"/>
      <c r="B467" s="331"/>
      <c r="C467" s="213"/>
      <c r="D467" s="213"/>
      <c r="E467" s="213"/>
      <c r="F467" s="213"/>
      <c r="G467" s="213"/>
      <c r="H467" s="213"/>
      <c r="I467" s="213"/>
      <c r="J467" s="213"/>
      <c r="K467" s="213"/>
      <c r="L467" s="213"/>
      <c r="M467" s="213"/>
      <c r="N467" s="213"/>
      <c r="O467" s="213"/>
      <c r="P467" s="213"/>
      <c r="Q467" s="213"/>
      <c r="R467" s="213"/>
      <c r="S467" s="213"/>
      <c r="T467" s="213"/>
      <c r="U467" s="213"/>
      <c r="V467" s="213"/>
      <c r="W467" s="213"/>
      <c r="X467" s="213"/>
      <c r="Y467" s="213"/>
      <c r="Z467" s="213"/>
      <c r="AA467" s="213"/>
      <c r="AB467" s="213"/>
      <c r="AC467" s="213"/>
      <c r="AD467" s="213"/>
      <c r="AE467" s="213"/>
      <c r="AF467" s="213"/>
      <c r="AG467" s="213"/>
      <c r="AH467" s="213"/>
      <c r="AI467" s="213"/>
      <c r="AP467" s="337"/>
      <c r="AT467" s="337"/>
    </row>
    <row r="468" s="268" customFormat="true" ht="15" hidden="false" customHeight="true" outlineLevel="0" collapsed="false">
      <c r="A468" s="331"/>
      <c r="B468" s="331"/>
      <c r="C468" s="213"/>
      <c r="D468" s="213"/>
      <c r="E468" s="213"/>
      <c r="F468" s="213"/>
      <c r="G468" s="213"/>
      <c r="H468" s="213"/>
      <c r="I468" s="213"/>
      <c r="J468" s="213"/>
      <c r="K468" s="213"/>
      <c r="L468" s="213"/>
      <c r="M468" s="213"/>
      <c r="N468" s="213"/>
      <c r="O468" s="213"/>
      <c r="P468" s="213"/>
      <c r="Q468" s="213"/>
      <c r="R468" s="213"/>
      <c r="S468" s="213"/>
      <c r="T468" s="213"/>
      <c r="U468" s="213"/>
      <c r="V468" s="213"/>
      <c r="W468" s="213"/>
      <c r="X468" s="213"/>
      <c r="Y468" s="213"/>
      <c r="Z468" s="213"/>
      <c r="AA468" s="213"/>
      <c r="AB468" s="213"/>
      <c r="AC468" s="213"/>
      <c r="AD468" s="213"/>
      <c r="AE468" s="213"/>
      <c r="AF468" s="213"/>
      <c r="AG468" s="213"/>
      <c r="AH468" s="213"/>
      <c r="AI468" s="213"/>
      <c r="AP468" s="337"/>
      <c r="AT468" s="337"/>
    </row>
    <row r="469" s="268" customFormat="true" ht="15" hidden="false" customHeight="true" outlineLevel="0" collapsed="false">
      <c r="A469" s="331"/>
      <c r="B469" s="331"/>
      <c r="C469" s="213"/>
      <c r="D469" s="213"/>
      <c r="E469" s="213"/>
      <c r="F469" s="213"/>
      <c r="G469" s="213"/>
      <c r="H469" s="213"/>
      <c r="I469" s="213"/>
      <c r="J469" s="213"/>
      <c r="K469" s="213"/>
      <c r="L469" s="213"/>
      <c r="M469" s="213"/>
      <c r="N469" s="213"/>
      <c r="O469" s="213"/>
      <c r="P469" s="213"/>
      <c r="Q469" s="213"/>
      <c r="R469" s="213"/>
      <c r="S469" s="213"/>
      <c r="T469" s="213"/>
      <c r="U469" s="213"/>
      <c r="V469" s="213"/>
      <c r="W469" s="213"/>
      <c r="X469" s="213"/>
      <c r="Y469" s="213"/>
      <c r="Z469" s="213"/>
      <c r="AA469" s="213"/>
      <c r="AB469" s="213"/>
      <c r="AC469" s="213"/>
      <c r="AD469" s="213"/>
      <c r="AE469" s="213"/>
      <c r="AF469" s="213"/>
      <c r="AG469" s="213"/>
      <c r="AH469" s="213"/>
      <c r="AI469" s="213"/>
      <c r="AP469" s="337"/>
      <c r="AT469" s="337"/>
    </row>
    <row r="470" s="268" customFormat="true" ht="15" hidden="false" customHeight="true" outlineLevel="0" collapsed="false">
      <c r="A470" s="331"/>
      <c r="B470" s="331"/>
      <c r="C470" s="213"/>
      <c r="D470" s="213"/>
      <c r="E470" s="213"/>
      <c r="F470" s="213"/>
      <c r="G470" s="213"/>
      <c r="H470" s="213"/>
      <c r="I470" s="213"/>
      <c r="J470" s="213"/>
      <c r="K470" s="213"/>
      <c r="L470" s="213"/>
      <c r="M470" s="213"/>
      <c r="N470" s="213"/>
      <c r="O470" s="213"/>
      <c r="P470" s="213"/>
      <c r="Q470" s="213"/>
      <c r="R470" s="213"/>
      <c r="S470" s="213"/>
      <c r="T470" s="213"/>
      <c r="U470" s="213"/>
      <c r="V470" s="213"/>
      <c r="W470" s="213"/>
      <c r="X470" s="213"/>
      <c r="Y470" s="213"/>
      <c r="Z470" s="213"/>
      <c r="AA470" s="213"/>
      <c r="AB470" s="213"/>
      <c r="AC470" s="213"/>
      <c r="AD470" s="213"/>
      <c r="AE470" s="213"/>
      <c r="AF470" s="213"/>
      <c r="AG470" s="213"/>
      <c r="AH470" s="213"/>
      <c r="AI470" s="213"/>
      <c r="AP470" s="337"/>
      <c r="AT470" s="337"/>
    </row>
    <row r="471" s="268" customFormat="true" ht="15" hidden="false" customHeight="true" outlineLevel="0" collapsed="false">
      <c r="A471" s="331"/>
      <c r="B471" s="331"/>
      <c r="C471" s="213"/>
      <c r="D471" s="213"/>
      <c r="E471" s="213"/>
      <c r="F471" s="213"/>
      <c r="G471" s="213"/>
      <c r="H471" s="213"/>
      <c r="I471" s="213"/>
      <c r="J471" s="213"/>
      <c r="K471" s="213"/>
      <c r="L471" s="213"/>
      <c r="M471" s="213"/>
      <c r="N471" s="213"/>
      <c r="O471" s="213"/>
      <c r="P471" s="213"/>
      <c r="Q471" s="213"/>
      <c r="R471" s="213"/>
      <c r="S471" s="213"/>
      <c r="T471" s="213"/>
      <c r="U471" s="213"/>
      <c r="V471" s="213"/>
      <c r="W471" s="213"/>
      <c r="X471" s="213"/>
      <c r="Y471" s="213"/>
      <c r="Z471" s="213"/>
      <c r="AA471" s="213"/>
      <c r="AB471" s="213"/>
      <c r="AC471" s="213"/>
      <c r="AD471" s="213"/>
      <c r="AE471" s="213"/>
      <c r="AF471" s="213"/>
      <c r="AG471" s="213"/>
      <c r="AH471" s="213"/>
      <c r="AI471" s="213"/>
      <c r="AP471" s="337"/>
      <c r="AT471" s="337"/>
    </row>
    <row r="472" s="268" customFormat="true" ht="15" hidden="false" customHeight="true" outlineLevel="0" collapsed="false">
      <c r="A472" s="331"/>
      <c r="B472" s="331"/>
      <c r="C472" s="213"/>
      <c r="D472" s="213"/>
      <c r="E472" s="213"/>
      <c r="F472" s="213"/>
      <c r="G472" s="213"/>
      <c r="H472" s="213"/>
      <c r="I472" s="213"/>
      <c r="J472" s="213"/>
      <c r="K472" s="213"/>
      <c r="L472" s="213"/>
      <c r="M472" s="213"/>
      <c r="N472" s="213"/>
      <c r="O472" s="213"/>
      <c r="P472" s="213"/>
      <c r="Q472" s="213"/>
      <c r="R472" s="213"/>
      <c r="S472" s="213"/>
      <c r="T472" s="213"/>
      <c r="U472" s="213"/>
      <c r="V472" s="213"/>
      <c r="W472" s="213"/>
      <c r="X472" s="213"/>
      <c r="Y472" s="213"/>
      <c r="Z472" s="213"/>
      <c r="AA472" s="213"/>
      <c r="AB472" s="213"/>
      <c r="AC472" s="213"/>
      <c r="AD472" s="213"/>
      <c r="AE472" s="213"/>
      <c r="AF472" s="213"/>
      <c r="AG472" s="213"/>
      <c r="AH472" s="213"/>
      <c r="AI472" s="213"/>
      <c r="AP472" s="337"/>
      <c r="AT472" s="337"/>
    </row>
    <row r="473" s="268" customFormat="true" ht="15" hidden="false" customHeight="true" outlineLevel="0" collapsed="false">
      <c r="A473" s="331"/>
      <c r="B473" s="331"/>
      <c r="C473" s="213"/>
      <c r="D473" s="213"/>
      <c r="E473" s="213"/>
      <c r="F473" s="213"/>
      <c r="G473" s="213"/>
      <c r="H473" s="213"/>
      <c r="I473" s="213"/>
      <c r="J473" s="213"/>
      <c r="K473" s="213"/>
      <c r="L473" s="213"/>
      <c r="M473" s="213"/>
      <c r="N473" s="213"/>
      <c r="O473" s="213"/>
      <c r="P473" s="213"/>
      <c r="Q473" s="213"/>
      <c r="R473" s="213"/>
      <c r="S473" s="213"/>
      <c r="T473" s="213"/>
      <c r="U473" s="213"/>
      <c r="V473" s="213"/>
      <c r="W473" s="213"/>
      <c r="X473" s="213"/>
      <c r="Y473" s="213"/>
      <c r="Z473" s="213"/>
      <c r="AA473" s="213"/>
      <c r="AB473" s="213"/>
      <c r="AC473" s="213"/>
      <c r="AD473" s="213"/>
      <c r="AE473" s="213"/>
      <c r="AF473" s="213"/>
      <c r="AG473" s="213"/>
      <c r="AH473" s="213"/>
      <c r="AI473" s="213"/>
      <c r="AP473" s="337"/>
      <c r="AT473" s="337"/>
    </row>
    <row r="474" s="268" customFormat="true" ht="15" hidden="false" customHeight="true" outlineLevel="0" collapsed="false">
      <c r="A474" s="331"/>
      <c r="B474" s="331"/>
      <c r="C474" s="213"/>
      <c r="D474" s="213"/>
      <c r="E474" s="213"/>
      <c r="F474" s="213"/>
      <c r="G474" s="213"/>
      <c r="H474" s="213"/>
      <c r="I474" s="213"/>
      <c r="J474" s="213"/>
      <c r="K474" s="213"/>
      <c r="L474" s="213"/>
      <c r="M474" s="213"/>
      <c r="N474" s="213"/>
      <c r="O474" s="213"/>
      <c r="P474" s="213"/>
      <c r="Q474" s="213"/>
      <c r="R474" s="213"/>
      <c r="S474" s="213"/>
      <c r="T474" s="213"/>
      <c r="U474" s="213"/>
      <c r="V474" s="213"/>
      <c r="W474" s="213"/>
      <c r="X474" s="213"/>
      <c r="Y474" s="213"/>
      <c r="Z474" s="213"/>
      <c r="AA474" s="213"/>
      <c r="AB474" s="213"/>
      <c r="AC474" s="213"/>
      <c r="AD474" s="213"/>
      <c r="AE474" s="213"/>
      <c r="AF474" s="213"/>
      <c r="AG474" s="213"/>
      <c r="AH474" s="213"/>
      <c r="AI474" s="213"/>
      <c r="AP474" s="337"/>
      <c r="AT474" s="337"/>
    </row>
    <row r="475" s="268" customFormat="true" ht="15" hidden="false" customHeight="true" outlineLevel="0" collapsed="false">
      <c r="A475" s="331"/>
      <c r="B475" s="331"/>
      <c r="C475" s="213"/>
      <c r="D475" s="213"/>
      <c r="E475" s="213"/>
      <c r="F475" s="213"/>
      <c r="G475" s="213"/>
      <c r="H475" s="213"/>
      <c r="I475" s="213"/>
      <c r="J475" s="213"/>
      <c r="K475" s="213"/>
      <c r="L475" s="213"/>
      <c r="M475" s="213"/>
      <c r="N475" s="213"/>
      <c r="O475" s="213"/>
      <c r="P475" s="213"/>
      <c r="Q475" s="213"/>
      <c r="R475" s="213"/>
      <c r="S475" s="213"/>
      <c r="T475" s="213"/>
      <c r="U475" s="213"/>
      <c r="V475" s="213"/>
      <c r="W475" s="213"/>
      <c r="X475" s="213"/>
      <c r="Y475" s="213"/>
      <c r="Z475" s="213"/>
      <c r="AA475" s="213"/>
      <c r="AB475" s="213"/>
      <c r="AC475" s="213"/>
      <c r="AD475" s="213"/>
      <c r="AE475" s="213"/>
      <c r="AF475" s="213"/>
      <c r="AG475" s="213"/>
      <c r="AH475" s="213"/>
      <c r="AI475" s="213"/>
      <c r="AP475" s="337"/>
      <c r="AT475" s="337"/>
    </row>
    <row r="476" s="268" customFormat="true" ht="15" hidden="false" customHeight="true" outlineLevel="0" collapsed="false">
      <c r="A476" s="331"/>
      <c r="B476" s="331"/>
      <c r="C476" s="213"/>
      <c r="D476" s="213"/>
      <c r="E476" s="213"/>
      <c r="F476" s="213"/>
      <c r="G476" s="213"/>
      <c r="H476" s="213"/>
      <c r="I476" s="213"/>
      <c r="J476" s="213"/>
      <c r="K476" s="213"/>
      <c r="L476" s="213"/>
      <c r="M476" s="213"/>
      <c r="N476" s="213"/>
      <c r="O476" s="213"/>
      <c r="P476" s="213"/>
      <c r="Q476" s="213"/>
      <c r="R476" s="213"/>
      <c r="S476" s="213"/>
      <c r="T476" s="213"/>
      <c r="U476" s="213"/>
      <c r="V476" s="213"/>
      <c r="W476" s="213"/>
      <c r="X476" s="213"/>
      <c r="Y476" s="213"/>
      <c r="Z476" s="213"/>
      <c r="AA476" s="213"/>
      <c r="AB476" s="213"/>
      <c r="AC476" s="213"/>
      <c r="AD476" s="213"/>
      <c r="AE476" s="213"/>
      <c r="AF476" s="213"/>
      <c r="AG476" s="213"/>
      <c r="AH476" s="213"/>
      <c r="AI476" s="213"/>
      <c r="AP476" s="337"/>
      <c r="AT476" s="337"/>
    </row>
    <row r="477" s="268" customFormat="true" ht="15" hidden="false" customHeight="true" outlineLevel="0" collapsed="false">
      <c r="A477" s="331"/>
      <c r="B477" s="331"/>
      <c r="C477" s="213"/>
      <c r="D477" s="213"/>
      <c r="E477" s="213"/>
      <c r="F477" s="213"/>
      <c r="G477" s="213"/>
      <c r="H477" s="213"/>
      <c r="I477" s="213"/>
      <c r="J477" s="213"/>
      <c r="K477" s="213"/>
      <c r="L477" s="213"/>
      <c r="M477" s="213"/>
      <c r="N477" s="213"/>
      <c r="O477" s="213"/>
      <c r="P477" s="213"/>
      <c r="Q477" s="213"/>
      <c r="R477" s="213"/>
      <c r="S477" s="213"/>
      <c r="T477" s="213"/>
      <c r="U477" s="213"/>
      <c r="V477" s="213"/>
      <c r="W477" s="213"/>
      <c r="X477" s="213"/>
      <c r="Y477" s="213"/>
      <c r="Z477" s="213"/>
      <c r="AA477" s="213"/>
      <c r="AB477" s="213"/>
      <c r="AC477" s="213"/>
      <c r="AD477" s="213"/>
      <c r="AE477" s="213"/>
      <c r="AF477" s="213"/>
      <c r="AG477" s="213"/>
      <c r="AH477" s="213"/>
      <c r="AI477" s="213"/>
      <c r="AP477" s="337"/>
      <c r="AT477" s="337"/>
    </row>
    <row r="478" s="268" customFormat="true" ht="15" hidden="false" customHeight="true" outlineLevel="0" collapsed="false">
      <c r="A478" s="331"/>
      <c r="B478" s="331"/>
      <c r="C478" s="213"/>
      <c r="D478" s="213"/>
      <c r="E478" s="213"/>
      <c r="F478" s="213"/>
      <c r="G478" s="213"/>
      <c r="H478" s="213"/>
      <c r="I478" s="213"/>
      <c r="J478" s="213"/>
      <c r="K478" s="213"/>
      <c r="L478" s="213"/>
      <c r="M478" s="213"/>
      <c r="N478" s="213"/>
      <c r="O478" s="213"/>
      <c r="P478" s="213"/>
      <c r="Q478" s="213"/>
      <c r="R478" s="213"/>
      <c r="S478" s="213"/>
      <c r="T478" s="213"/>
      <c r="U478" s="213"/>
      <c r="V478" s="213"/>
      <c r="W478" s="213"/>
      <c r="X478" s="213"/>
      <c r="Y478" s="213"/>
      <c r="Z478" s="213"/>
      <c r="AA478" s="213"/>
      <c r="AB478" s="213"/>
      <c r="AC478" s="213"/>
      <c r="AD478" s="213"/>
      <c r="AE478" s="213"/>
      <c r="AF478" s="213"/>
      <c r="AG478" s="213"/>
      <c r="AH478" s="213"/>
      <c r="AI478" s="213"/>
      <c r="AP478" s="337"/>
      <c r="AT478" s="337"/>
    </row>
    <row r="479" s="268" customFormat="true" ht="15" hidden="false" customHeight="true" outlineLevel="0" collapsed="false">
      <c r="A479" s="331"/>
      <c r="B479" s="331"/>
      <c r="C479" s="213"/>
      <c r="D479" s="213"/>
      <c r="E479" s="213"/>
      <c r="F479" s="213"/>
      <c r="G479" s="213"/>
      <c r="H479" s="213"/>
      <c r="I479" s="213"/>
      <c r="J479" s="213"/>
      <c r="K479" s="213"/>
      <c r="L479" s="213"/>
      <c r="M479" s="213"/>
      <c r="N479" s="213"/>
      <c r="O479" s="213"/>
      <c r="P479" s="213"/>
      <c r="Q479" s="213"/>
      <c r="R479" s="213"/>
      <c r="S479" s="213"/>
      <c r="T479" s="213"/>
      <c r="U479" s="213"/>
      <c r="V479" s="213"/>
      <c r="W479" s="213"/>
      <c r="X479" s="213"/>
      <c r="Y479" s="213"/>
      <c r="Z479" s="213"/>
      <c r="AA479" s="213"/>
      <c r="AB479" s="213"/>
      <c r="AC479" s="213"/>
      <c r="AD479" s="213"/>
      <c r="AE479" s="213"/>
      <c r="AF479" s="213"/>
      <c r="AG479" s="213"/>
      <c r="AH479" s="213"/>
      <c r="AI479" s="213"/>
      <c r="AP479" s="337"/>
      <c r="AT479" s="337"/>
    </row>
    <row r="480" s="268" customFormat="true" ht="15" hidden="false" customHeight="true" outlineLevel="0" collapsed="false">
      <c r="A480" s="331"/>
      <c r="B480" s="331"/>
      <c r="C480" s="213"/>
      <c r="D480" s="213"/>
      <c r="E480" s="213"/>
      <c r="F480" s="213"/>
      <c r="G480" s="213"/>
      <c r="H480" s="213"/>
      <c r="I480" s="213"/>
      <c r="J480" s="213"/>
      <c r="K480" s="213"/>
      <c r="L480" s="213"/>
      <c r="M480" s="213"/>
      <c r="N480" s="213"/>
      <c r="O480" s="213"/>
      <c r="P480" s="213"/>
      <c r="Q480" s="213"/>
      <c r="R480" s="213"/>
      <c r="S480" s="213"/>
      <c r="T480" s="213"/>
      <c r="U480" s="213"/>
      <c r="V480" s="213"/>
      <c r="W480" s="213"/>
      <c r="X480" s="213"/>
      <c r="Y480" s="213"/>
      <c r="Z480" s="213"/>
      <c r="AA480" s="213"/>
      <c r="AB480" s="213"/>
      <c r="AC480" s="213"/>
      <c r="AD480" s="213"/>
      <c r="AE480" s="213"/>
      <c r="AF480" s="213"/>
      <c r="AG480" s="213"/>
      <c r="AH480" s="213"/>
      <c r="AI480" s="213"/>
      <c r="AP480" s="337"/>
      <c r="AT480" s="337"/>
    </row>
    <row r="481" s="268" customFormat="true" ht="15" hidden="false" customHeight="true" outlineLevel="0" collapsed="false">
      <c r="A481" s="331"/>
      <c r="B481" s="331"/>
      <c r="C481" s="213"/>
      <c r="D481" s="213"/>
      <c r="E481" s="213"/>
      <c r="F481" s="213"/>
      <c r="G481" s="213"/>
      <c r="H481" s="213"/>
      <c r="I481" s="213"/>
      <c r="J481" s="213"/>
      <c r="K481" s="213"/>
      <c r="L481" s="213"/>
      <c r="M481" s="213"/>
      <c r="N481" s="213"/>
      <c r="O481" s="213"/>
      <c r="P481" s="213"/>
      <c r="Q481" s="213"/>
      <c r="R481" s="213"/>
      <c r="S481" s="213"/>
      <c r="T481" s="213"/>
      <c r="U481" s="213"/>
      <c r="V481" s="213"/>
      <c r="W481" s="213"/>
      <c r="X481" s="213"/>
      <c r="Y481" s="213"/>
      <c r="Z481" s="213"/>
      <c r="AA481" s="213"/>
      <c r="AB481" s="213"/>
      <c r="AC481" s="213"/>
      <c r="AD481" s="213"/>
      <c r="AE481" s="213"/>
      <c r="AF481" s="213"/>
      <c r="AG481" s="213"/>
      <c r="AH481" s="213"/>
      <c r="AI481" s="213"/>
      <c r="AP481" s="337"/>
      <c r="AT481" s="337"/>
    </row>
    <row r="482" s="268" customFormat="true" ht="15" hidden="false" customHeight="true" outlineLevel="0" collapsed="false">
      <c r="A482" s="331"/>
      <c r="B482" s="331"/>
      <c r="C482" s="213"/>
      <c r="D482" s="213"/>
      <c r="E482" s="213"/>
      <c r="F482" s="213"/>
      <c r="G482" s="213"/>
      <c r="H482" s="213"/>
      <c r="I482" s="213"/>
      <c r="J482" s="213"/>
      <c r="K482" s="213"/>
      <c r="L482" s="213"/>
      <c r="M482" s="213"/>
      <c r="N482" s="213"/>
      <c r="O482" s="213"/>
      <c r="P482" s="213"/>
      <c r="Q482" s="213"/>
      <c r="R482" s="213"/>
      <c r="S482" s="213"/>
      <c r="T482" s="213"/>
      <c r="U482" s="213"/>
      <c r="V482" s="213"/>
      <c r="W482" s="213"/>
      <c r="X482" s="213"/>
      <c r="Y482" s="213"/>
      <c r="Z482" s="213"/>
      <c r="AA482" s="213"/>
      <c r="AB482" s="213"/>
      <c r="AC482" s="213"/>
      <c r="AD482" s="213"/>
      <c r="AE482" s="213"/>
      <c r="AF482" s="213"/>
      <c r="AG482" s="213"/>
      <c r="AH482" s="213"/>
      <c r="AI482" s="213"/>
      <c r="AP482" s="337"/>
      <c r="AT482" s="337"/>
    </row>
    <row r="483" s="268" customFormat="true" ht="15" hidden="false" customHeight="true" outlineLevel="0" collapsed="false">
      <c r="A483" s="331"/>
      <c r="B483" s="331"/>
      <c r="C483" s="213"/>
      <c r="D483" s="213"/>
      <c r="E483" s="213"/>
      <c r="F483" s="213"/>
      <c r="G483" s="213"/>
      <c r="H483" s="213"/>
      <c r="I483" s="213"/>
      <c r="J483" s="213"/>
      <c r="K483" s="213"/>
      <c r="L483" s="213"/>
      <c r="M483" s="213"/>
      <c r="N483" s="213"/>
      <c r="O483" s="213"/>
      <c r="P483" s="213"/>
      <c r="Q483" s="213"/>
      <c r="R483" s="213"/>
      <c r="S483" s="213"/>
      <c r="T483" s="213"/>
      <c r="U483" s="213"/>
      <c r="V483" s="213"/>
      <c r="W483" s="213"/>
      <c r="X483" s="213"/>
      <c r="Y483" s="213"/>
      <c r="Z483" s="213"/>
      <c r="AA483" s="213"/>
      <c r="AB483" s="213"/>
      <c r="AC483" s="213"/>
      <c r="AD483" s="213"/>
      <c r="AE483" s="213"/>
      <c r="AF483" s="213"/>
      <c r="AG483" s="213"/>
      <c r="AH483" s="213"/>
      <c r="AI483" s="213"/>
      <c r="AP483" s="337"/>
      <c r="AT483" s="337"/>
    </row>
    <row r="484" s="268" customFormat="true" ht="15" hidden="false" customHeight="true" outlineLevel="0" collapsed="false">
      <c r="A484" s="331"/>
      <c r="B484" s="331"/>
      <c r="C484" s="213"/>
      <c r="D484" s="213"/>
      <c r="E484" s="213"/>
      <c r="F484" s="213"/>
      <c r="G484" s="213"/>
      <c r="H484" s="213"/>
      <c r="I484" s="213"/>
      <c r="J484" s="213"/>
      <c r="K484" s="213"/>
      <c r="L484" s="213"/>
      <c r="M484" s="213"/>
      <c r="N484" s="213"/>
      <c r="O484" s="213"/>
      <c r="P484" s="213"/>
      <c r="Q484" s="213"/>
      <c r="R484" s="213"/>
      <c r="S484" s="213"/>
      <c r="T484" s="213"/>
      <c r="U484" s="213"/>
      <c r="V484" s="213"/>
      <c r="W484" s="213"/>
      <c r="X484" s="213"/>
      <c r="Y484" s="213"/>
      <c r="Z484" s="213"/>
      <c r="AA484" s="213"/>
      <c r="AB484" s="213"/>
      <c r="AC484" s="213"/>
      <c r="AD484" s="213"/>
      <c r="AE484" s="213"/>
      <c r="AF484" s="213"/>
      <c r="AG484" s="213"/>
      <c r="AH484" s="213"/>
      <c r="AI484" s="213"/>
      <c r="AP484" s="337"/>
      <c r="AT484" s="337"/>
    </row>
    <row r="485" s="268" customFormat="true" ht="15" hidden="false" customHeight="true" outlineLevel="0" collapsed="false">
      <c r="A485" s="331"/>
      <c r="B485" s="331"/>
      <c r="C485" s="213"/>
      <c r="D485" s="213"/>
      <c r="E485" s="213"/>
      <c r="F485" s="213"/>
      <c r="G485" s="213"/>
      <c r="H485" s="213"/>
      <c r="I485" s="213"/>
      <c r="J485" s="213"/>
      <c r="K485" s="213"/>
      <c r="L485" s="213"/>
      <c r="M485" s="213"/>
      <c r="N485" s="213"/>
      <c r="O485" s="213"/>
      <c r="P485" s="213"/>
      <c r="Q485" s="213"/>
      <c r="R485" s="213"/>
      <c r="S485" s="213"/>
      <c r="T485" s="213"/>
      <c r="U485" s="213"/>
      <c r="V485" s="213"/>
      <c r="W485" s="213"/>
      <c r="X485" s="213"/>
      <c r="Y485" s="213"/>
      <c r="Z485" s="213"/>
      <c r="AA485" s="213"/>
      <c r="AB485" s="213"/>
      <c r="AC485" s="213"/>
      <c r="AD485" s="213"/>
      <c r="AE485" s="213"/>
      <c r="AF485" s="213"/>
      <c r="AG485" s="213"/>
      <c r="AH485" s="213"/>
      <c r="AI485" s="213"/>
      <c r="AP485" s="337"/>
      <c r="AT485" s="337"/>
    </row>
    <row r="486" s="268" customFormat="true" ht="15" hidden="false" customHeight="true" outlineLevel="0" collapsed="false">
      <c r="A486" s="331"/>
      <c r="B486" s="331"/>
      <c r="C486" s="213"/>
      <c r="D486" s="213"/>
      <c r="E486" s="213"/>
      <c r="F486" s="213"/>
      <c r="G486" s="213"/>
      <c r="H486" s="213"/>
      <c r="I486" s="213"/>
      <c r="J486" s="213"/>
      <c r="K486" s="213"/>
      <c r="L486" s="213"/>
      <c r="M486" s="213"/>
      <c r="N486" s="213"/>
      <c r="O486" s="213"/>
      <c r="P486" s="213"/>
      <c r="Q486" s="213"/>
      <c r="R486" s="213"/>
      <c r="S486" s="213"/>
      <c r="T486" s="213"/>
      <c r="U486" s="213"/>
      <c r="V486" s="213"/>
      <c r="W486" s="213"/>
      <c r="X486" s="213"/>
      <c r="Y486" s="213"/>
      <c r="Z486" s="213"/>
      <c r="AA486" s="213"/>
      <c r="AB486" s="213"/>
      <c r="AC486" s="213"/>
      <c r="AD486" s="213"/>
      <c r="AE486" s="213"/>
      <c r="AF486" s="213"/>
      <c r="AG486" s="213"/>
      <c r="AH486" s="213"/>
      <c r="AI486" s="213"/>
      <c r="AP486" s="337"/>
      <c r="AT486" s="337"/>
    </row>
    <row r="487" s="268" customFormat="true" ht="15" hidden="false" customHeight="true" outlineLevel="0" collapsed="false">
      <c r="A487" s="331"/>
      <c r="B487" s="331"/>
      <c r="C487" s="213"/>
      <c r="D487" s="213"/>
      <c r="E487" s="213"/>
      <c r="F487" s="213"/>
      <c r="G487" s="213"/>
      <c r="H487" s="213"/>
      <c r="I487" s="213"/>
      <c r="J487" s="213"/>
      <c r="K487" s="213"/>
      <c r="L487" s="213"/>
      <c r="M487" s="213"/>
      <c r="N487" s="213"/>
      <c r="O487" s="213"/>
      <c r="P487" s="213"/>
      <c r="Q487" s="213"/>
      <c r="R487" s="213"/>
      <c r="S487" s="213"/>
      <c r="T487" s="213"/>
      <c r="U487" s="213"/>
      <c r="V487" s="213"/>
      <c r="W487" s="213"/>
      <c r="X487" s="213"/>
      <c r="Y487" s="213"/>
      <c r="Z487" s="213"/>
      <c r="AA487" s="213"/>
      <c r="AB487" s="213"/>
      <c r="AC487" s="213"/>
      <c r="AD487" s="213"/>
      <c r="AE487" s="213"/>
      <c r="AF487" s="213"/>
      <c r="AG487" s="213"/>
      <c r="AH487" s="213"/>
      <c r="AI487" s="213"/>
      <c r="AP487" s="337"/>
      <c r="AT487" s="337"/>
    </row>
    <row r="488" s="268" customFormat="true" ht="15" hidden="false" customHeight="true" outlineLevel="0" collapsed="false">
      <c r="A488" s="331"/>
      <c r="B488" s="331"/>
      <c r="C488" s="213"/>
      <c r="D488" s="213"/>
      <c r="E488" s="213"/>
      <c r="F488" s="213"/>
      <c r="G488" s="213"/>
      <c r="H488" s="213"/>
      <c r="I488" s="213"/>
      <c r="J488" s="213"/>
      <c r="K488" s="213"/>
      <c r="L488" s="213"/>
      <c r="M488" s="213"/>
      <c r="N488" s="213"/>
      <c r="O488" s="213"/>
      <c r="P488" s="213"/>
      <c r="Q488" s="213"/>
      <c r="R488" s="213"/>
      <c r="S488" s="213"/>
      <c r="T488" s="213"/>
      <c r="U488" s="213"/>
      <c r="V488" s="213"/>
      <c r="W488" s="213"/>
      <c r="X488" s="213"/>
      <c r="Y488" s="213"/>
      <c r="Z488" s="213"/>
      <c r="AA488" s="213"/>
      <c r="AB488" s="213"/>
      <c r="AC488" s="213"/>
      <c r="AD488" s="213"/>
      <c r="AE488" s="213"/>
      <c r="AF488" s="213"/>
      <c r="AG488" s="213"/>
      <c r="AH488" s="213"/>
      <c r="AI488" s="213"/>
      <c r="AP488" s="337"/>
      <c r="AT488" s="337"/>
    </row>
    <row r="489" s="268" customFormat="true" ht="15" hidden="false" customHeight="true" outlineLevel="0" collapsed="false">
      <c r="A489" s="331"/>
      <c r="B489" s="331"/>
      <c r="C489" s="213"/>
      <c r="D489" s="213"/>
      <c r="E489" s="213"/>
      <c r="F489" s="213"/>
      <c r="G489" s="213"/>
      <c r="H489" s="213"/>
      <c r="I489" s="213"/>
      <c r="J489" s="213"/>
      <c r="K489" s="213"/>
      <c r="L489" s="213"/>
      <c r="M489" s="213"/>
      <c r="N489" s="213"/>
      <c r="O489" s="213"/>
      <c r="P489" s="213"/>
      <c r="Q489" s="213"/>
      <c r="R489" s="213"/>
      <c r="S489" s="213"/>
      <c r="T489" s="213"/>
      <c r="U489" s="213"/>
      <c r="V489" s="213"/>
      <c r="W489" s="213"/>
      <c r="X489" s="213"/>
      <c r="Y489" s="213"/>
      <c r="Z489" s="213"/>
      <c r="AA489" s="213"/>
      <c r="AB489" s="213"/>
      <c r="AC489" s="213"/>
      <c r="AD489" s="213"/>
      <c r="AE489" s="213"/>
      <c r="AF489" s="213"/>
      <c r="AG489" s="213"/>
      <c r="AH489" s="213"/>
      <c r="AI489" s="213"/>
      <c r="AP489" s="337"/>
      <c r="AT489" s="337"/>
    </row>
    <row r="490" s="268" customFormat="true" ht="15" hidden="false" customHeight="true" outlineLevel="0" collapsed="false">
      <c r="A490" s="331"/>
      <c r="B490" s="331"/>
      <c r="C490" s="213"/>
      <c r="D490" s="213"/>
      <c r="E490" s="213"/>
      <c r="F490" s="213"/>
      <c r="G490" s="213"/>
      <c r="H490" s="213"/>
      <c r="I490" s="213"/>
      <c r="J490" s="213"/>
      <c r="K490" s="213"/>
      <c r="L490" s="213"/>
      <c r="M490" s="213"/>
      <c r="N490" s="213"/>
      <c r="O490" s="213"/>
      <c r="P490" s="213"/>
      <c r="Q490" s="213"/>
      <c r="R490" s="213"/>
      <c r="S490" s="213"/>
      <c r="T490" s="213"/>
      <c r="U490" s="213"/>
      <c r="V490" s="213"/>
      <c r="W490" s="213"/>
      <c r="X490" s="213"/>
      <c r="Y490" s="213"/>
      <c r="Z490" s="213"/>
      <c r="AA490" s="213"/>
      <c r="AB490" s="213"/>
      <c r="AC490" s="213"/>
      <c r="AD490" s="213"/>
      <c r="AE490" s="213"/>
      <c r="AF490" s="213"/>
      <c r="AG490" s="213"/>
      <c r="AH490" s="213"/>
      <c r="AI490" s="213"/>
      <c r="AP490" s="337"/>
      <c r="AT490" s="337"/>
    </row>
    <row r="491" s="268" customFormat="true" ht="15" hidden="false" customHeight="true" outlineLevel="0" collapsed="false">
      <c r="A491" s="331"/>
      <c r="B491" s="331"/>
      <c r="C491" s="213"/>
      <c r="D491" s="213"/>
      <c r="E491" s="213"/>
      <c r="F491" s="213"/>
      <c r="G491" s="213"/>
      <c r="H491" s="213"/>
      <c r="I491" s="213"/>
      <c r="J491" s="213"/>
      <c r="K491" s="213"/>
      <c r="L491" s="213"/>
      <c r="M491" s="213"/>
      <c r="N491" s="213"/>
      <c r="O491" s="213"/>
      <c r="P491" s="213"/>
      <c r="Q491" s="213"/>
      <c r="R491" s="213"/>
      <c r="S491" s="213"/>
      <c r="T491" s="213"/>
      <c r="U491" s="213"/>
      <c r="V491" s="213"/>
      <c r="W491" s="213"/>
      <c r="X491" s="213"/>
      <c r="Y491" s="213"/>
      <c r="Z491" s="213"/>
      <c r="AA491" s="213"/>
      <c r="AB491" s="213"/>
      <c r="AC491" s="213"/>
      <c r="AD491" s="213"/>
      <c r="AE491" s="213"/>
      <c r="AF491" s="213"/>
      <c r="AG491" s="213"/>
      <c r="AH491" s="213"/>
      <c r="AI491" s="213"/>
      <c r="AP491" s="337"/>
      <c r="AT491" s="337"/>
    </row>
    <row r="492" s="268" customFormat="true" ht="15" hidden="false" customHeight="true" outlineLevel="0" collapsed="false">
      <c r="A492" s="331"/>
      <c r="B492" s="331"/>
      <c r="C492" s="213"/>
      <c r="D492" s="213"/>
      <c r="E492" s="213"/>
      <c r="F492" s="213"/>
      <c r="G492" s="213"/>
      <c r="H492" s="213"/>
      <c r="I492" s="213"/>
      <c r="J492" s="213"/>
      <c r="K492" s="213"/>
      <c r="L492" s="213"/>
      <c r="M492" s="213"/>
      <c r="N492" s="213"/>
      <c r="O492" s="213"/>
      <c r="P492" s="213"/>
      <c r="Q492" s="213"/>
      <c r="R492" s="213"/>
      <c r="S492" s="213"/>
      <c r="T492" s="213"/>
      <c r="U492" s="213"/>
      <c r="V492" s="213"/>
      <c r="W492" s="213"/>
      <c r="X492" s="213"/>
      <c r="Y492" s="213"/>
      <c r="Z492" s="213"/>
      <c r="AA492" s="213"/>
      <c r="AB492" s="213"/>
      <c r="AC492" s="213"/>
      <c r="AD492" s="213"/>
      <c r="AE492" s="213"/>
      <c r="AF492" s="213"/>
      <c r="AG492" s="213"/>
      <c r="AH492" s="213"/>
      <c r="AI492" s="213"/>
      <c r="AP492" s="337"/>
      <c r="AT492" s="337"/>
    </row>
    <row r="493" s="268" customFormat="true" ht="15" hidden="false" customHeight="true" outlineLevel="0" collapsed="false">
      <c r="A493" s="331"/>
      <c r="B493" s="331"/>
      <c r="C493" s="213"/>
      <c r="D493" s="213"/>
      <c r="E493" s="213"/>
      <c r="F493" s="213"/>
      <c r="G493" s="213"/>
      <c r="H493" s="213"/>
      <c r="I493" s="213"/>
      <c r="J493" s="213"/>
      <c r="K493" s="213"/>
      <c r="L493" s="213"/>
      <c r="M493" s="213"/>
      <c r="N493" s="213"/>
      <c r="O493" s="213"/>
      <c r="P493" s="213"/>
      <c r="Q493" s="213"/>
      <c r="R493" s="213"/>
      <c r="S493" s="213"/>
      <c r="T493" s="213"/>
      <c r="U493" s="213"/>
      <c r="V493" s="213"/>
      <c r="W493" s="213"/>
      <c r="X493" s="213"/>
      <c r="Y493" s="213"/>
      <c r="Z493" s="213"/>
      <c r="AA493" s="213"/>
      <c r="AB493" s="213"/>
      <c r="AC493" s="213"/>
      <c r="AD493" s="213"/>
      <c r="AE493" s="213"/>
      <c r="AF493" s="213"/>
      <c r="AG493" s="213"/>
      <c r="AH493" s="213"/>
      <c r="AI493" s="213"/>
      <c r="AP493" s="337"/>
      <c r="AT493" s="337"/>
    </row>
    <row r="494" s="268" customFormat="true" ht="15" hidden="false" customHeight="true" outlineLevel="0" collapsed="false">
      <c r="A494" s="331"/>
      <c r="B494" s="331"/>
      <c r="C494" s="213"/>
      <c r="D494" s="213"/>
      <c r="E494" s="213"/>
      <c r="F494" s="213"/>
      <c r="G494" s="213"/>
      <c r="H494" s="213"/>
      <c r="I494" s="213"/>
      <c r="J494" s="213"/>
      <c r="K494" s="213"/>
      <c r="L494" s="213"/>
      <c r="M494" s="213"/>
      <c r="N494" s="213"/>
      <c r="O494" s="213"/>
      <c r="P494" s="213"/>
      <c r="Q494" s="213"/>
      <c r="R494" s="213"/>
      <c r="S494" s="213"/>
      <c r="T494" s="213"/>
      <c r="U494" s="213"/>
      <c r="V494" s="213"/>
      <c r="W494" s="213"/>
      <c r="X494" s="213"/>
      <c r="Y494" s="213"/>
      <c r="Z494" s="213"/>
      <c r="AA494" s="213"/>
      <c r="AB494" s="213"/>
      <c r="AC494" s="213"/>
      <c r="AD494" s="213"/>
      <c r="AE494" s="213"/>
      <c r="AF494" s="213"/>
      <c r="AG494" s="213"/>
      <c r="AH494" s="213"/>
      <c r="AI494" s="213"/>
      <c r="AP494" s="337"/>
      <c r="AT494" s="337"/>
    </row>
    <row r="495" s="268" customFormat="true" ht="15" hidden="false" customHeight="true" outlineLevel="0" collapsed="false">
      <c r="A495" s="331"/>
      <c r="B495" s="331"/>
      <c r="C495" s="213"/>
      <c r="D495" s="213"/>
      <c r="E495" s="213"/>
      <c r="F495" s="213"/>
      <c r="G495" s="213"/>
      <c r="H495" s="213"/>
      <c r="I495" s="213"/>
      <c r="J495" s="213"/>
      <c r="K495" s="213"/>
      <c r="L495" s="213"/>
      <c r="M495" s="213"/>
      <c r="N495" s="213"/>
      <c r="O495" s="213"/>
      <c r="P495" s="213"/>
      <c r="Q495" s="213"/>
      <c r="R495" s="213"/>
      <c r="S495" s="213"/>
      <c r="T495" s="213"/>
      <c r="U495" s="213"/>
      <c r="V495" s="213"/>
      <c r="W495" s="213"/>
      <c r="X495" s="213"/>
      <c r="Y495" s="213"/>
      <c r="Z495" s="213"/>
      <c r="AA495" s="213"/>
      <c r="AB495" s="213"/>
      <c r="AC495" s="213"/>
      <c r="AD495" s="213"/>
      <c r="AE495" s="213"/>
      <c r="AF495" s="213"/>
      <c r="AG495" s="213"/>
      <c r="AH495" s="213"/>
      <c r="AI495" s="213"/>
      <c r="AP495" s="337"/>
      <c r="AT495" s="337"/>
    </row>
    <row r="496" s="268" customFormat="true" ht="15" hidden="false" customHeight="true" outlineLevel="0" collapsed="false">
      <c r="A496" s="331"/>
      <c r="B496" s="331"/>
      <c r="C496" s="213"/>
      <c r="D496" s="213"/>
      <c r="E496" s="213"/>
      <c r="F496" s="213"/>
      <c r="G496" s="213"/>
      <c r="H496" s="213"/>
      <c r="I496" s="213"/>
      <c r="J496" s="213"/>
      <c r="K496" s="213"/>
      <c r="L496" s="213"/>
      <c r="M496" s="213"/>
      <c r="N496" s="213"/>
      <c r="O496" s="213"/>
      <c r="P496" s="213"/>
      <c r="Q496" s="213"/>
      <c r="R496" s="213"/>
      <c r="S496" s="213"/>
      <c r="T496" s="213"/>
      <c r="U496" s="213"/>
      <c r="V496" s="213"/>
      <c r="W496" s="213"/>
      <c r="X496" s="213"/>
      <c r="Y496" s="213"/>
      <c r="Z496" s="213"/>
      <c r="AA496" s="213"/>
      <c r="AB496" s="213"/>
      <c r="AC496" s="213"/>
      <c r="AD496" s="213"/>
      <c r="AE496" s="213"/>
      <c r="AF496" s="213"/>
      <c r="AG496" s="213"/>
      <c r="AH496" s="213"/>
      <c r="AI496" s="213"/>
      <c r="AP496" s="337"/>
      <c r="AT496" s="337"/>
    </row>
    <row r="497" s="268" customFormat="true" ht="15" hidden="false" customHeight="true" outlineLevel="0" collapsed="false">
      <c r="A497" s="331"/>
      <c r="B497" s="331"/>
      <c r="C497" s="213"/>
      <c r="D497" s="213"/>
      <c r="E497" s="213"/>
      <c r="F497" s="213"/>
      <c r="G497" s="213"/>
      <c r="H497" s="213"/>
      <c r="I497" s="213"/>
      <c r="J497" s="213"/>
      <c r="K497" s="213"/>
      <c r="L497" s="213"/>
      <c r="M497" s="213"/>
      <c r="N497" s="213"/>
      <c r="O497" s="213"/>
      <c r="P497" s="213"/>
      <c r="Q497" s="213"/>
      <c r="R497" s="213"/>
      <c r="S497" s="213"/>
      <c r="T497" s="213"/>
      <c r="U497" s="213"/>
      <c r="V497" s="213"/>
      <c r="W497" s="213"/>
      <c r="X497" s="213"/>
      <c r="Y497" s="213"/>
      <c r="Z497" s="213"/>
      <c r="AA497" s="213"/>
      <c r="AB497" s="213"/>
      <c r="AC497" s="213"/>
      <c r="AD497" s="213"/>
      <c r="AE497" s="213"/>
      <c r="AF497" s="213"/>
      <c r="AG497" s="213"/>
      <c r="AH497" s="213"/>
      <c r="AI497" s="213"/>
      <c r="AP497" s="337"/>
      <c r="AT497" s="337"/>
    </row>
    <row r="498" s="268" customFormat="true" ht="15" hidden="false" customHeight="true" outlineLevel="0" collapsed="false">
      <c r="A498" s="331"/>
      <c r="B498" s="331"/>
      <c r="C498" s="213"/>
      <c r="D498" s="213"/>
      <c r="E498" s="213"/>
      <c r="F498" s="213"/>
      <c r="G498" s="213"/>
      <c r="H498" s="213"/>
      <c r="I498" s="213"/>
      <c r="J498" s="213"/>
      <c r="K498" s="213"/>
      <c r="L498" s="213"/>
      <c r="M498" s="213"/>
      <c r="N498" s="213"/>
      <c r="O498" s="213"/>
      <c r="P498" s="213"/>
      <c r="Q498" s="213"/>
      <c r="R498" s="213"/>
      <c r="S498" s="213"/>
      <c r="T498" s="213"/>
      <c r="U498" s="213"/>
      <c r="V498" s="213"/>
      <c r="W498" s="213"/>
      <c r="X498" s="213"/>
      <c r="Y498" s="213"/>
      <c r="Z498" s="213"/>
      <c r="AA498" s="213"/>
      <c r="AB498" s="213"/>
      <c r="AC498" s="213"/>
      <c r="AD498" s="213"/>
      <c r="AE498" s="213"/>
      <c r="AF498" s="213"/>
      <c r="AG498" s="213"/>
      <c r="AH498" s="213"/>
      <c r="AI498" s="213"/>
      <c r="AP498" s="337"/>
      <c r="AT498" s="337"/>
    </row>
    <row r="499" s="268" customFormat="true" ht="15" hidden="false" customHeight="true" outlineLevel="0" collapsed="false">
      <c r="A499" s="331"/>
      <c r="B499" s="331"/>
      <c r="C499" s="213"/>
      <c r="D499" s="213"/>
      <c r="E499" s="213"/>
      <c r="F499" s="213"/>
      <c r="G499" s="213"/>
      <c r="H499" s="213"/>
      <c r="I499" s="213"/>
      <c r="J499" s="213"/>
      <c r="K499" s="213"/>
      <c r="L499" s="213"/>
      <c r="M499" s="213"/>
      <c r="N499" s="213"/>
      <c r="O499" s="213"/>
      <c r="P499" s="213"/>
      <c r="Q499" s="213"/>
      <c r="R499" s="213"/>
      <c r="S499" s="213"/>
      <c r="T499" s="213"/>
      <c r="U499" s="213"/>
      <c r="V499" s="213"/>
      <c r="W499" s="213"/>
      <c r="X499" s="213"/>
      <c r="Y499" s="213"/>
      <c r="Z499" s="213"/>
      <c r="AA499" s="213"/>
      <c r="AB499" s="213"/>
      <c r="AC499" s="213"/>
      <c r="AD499" s="213"/>
      <c r="AE499" s="213"/>
      <c r="AF499" s="213"/>
      <c r="AG499" s="213"/>
      <c r="AH499" s="213"/>
      <c r="AI499" s="213"/>
      <c r="AP499" s="337"/>
      <c r="AT499" s="337"/>
    </row>
    <row r="500" s="268" customFormat="true" ht="15" hidden="false" customHeight="true" outlineLevel="0" collapsed="false">
      <c r="A500" s="331"/>
      <c r="B500" s="331"/>
      <c r="C500" s="213"/>
      <c r="D500" s="213"/>
      <c r="E500" s="213"/>
      <c r="F500" s="213"/>
      <c r="G500" s="213"/>
      <c r="H500" s="213"/>
      <c r="I500" s="213"/>
      <c r="J500" s="213"/>
      <c r="K500" s="213"/>
      <c r="L500" s="213"/>
      <c r="M500" s="213"/>
      <c r="N500" s="213"/>
      <c r="O500" s="213"/>
      <c r="P500" s="213"/>
      <c r="Q500" s="213"/>
      <c r="R500" s="213"/>
      <c r="S500" s="213"/>
      <c r="T500" s="213"/>
      <c r="U500" s="213"/>
      <c r="V500" s="213"/>
      <c r="W500" s="213"/>
      <c r="X500" s="213"/>
      <c r="Y500" s="213"/>
      <c r="Z500" s="213"/>
      <c r="AA500" s="213"/>
      <c r="AB500" s="213"/>
      <c r="AC500" s="213"/>
      <c r="AD500" s="213"/>
      <c r="AE500" s="213"/>
      <c r="AF500" s="213"/>
      <c r="AG500" s="213"/>
      <c r="AH500" s="213"/>
      <c r="AI500" s="213"/>
      <c r="AP500" s="337"/>
      <c r="AT500" s="337"/>
    </row>
    <row r="501" s="268" customFormat="true" ht="15" hidden="false" customHeight="true" outlineLevel="0" collapsed="false">
      <c r="A501" s="331"/>
      <c r="B501" s="331"/>
      <c r="C501" s="213"/>
      <c r="D501" s="213"/>
      <c r="E501" s="213"/>
      <c r="F501" s="213"/>
      <c r="G501" s="213"/>
      <c r="H501" s="213"/>
      <c r="I501" s="213"/>
      <c r="J501" s="213"/>
      <c r="K501" s="213"/>
      <c r="L501" s="213"/>
      <c r="M501" s="213"/>
      <c r="N501" s="213"/>
      <c r="O501" s="213"/>
      <c r="P501" s="213"/>
      <c r="Q501" s="213"/>
      <c r="R501" s="213"/>
      <c r="S501" s="213"/>
      <c r="T501" s="213"/>
      <c r="U501" s="213"/>
      <c r="V501" s="213"/>
      <c r="W501" s="213"/>
      <c r="X501" s="213"/>
      <c r="Y501" s="213"/>
      <c r="Z501" s="213"/>
      <c r="AA501" s="213"/>
      <c r="AB501" s="213"/>
      <c r="AC501" s="213"/>
      <c r="AD501" s="213"/>
      <c r="AE501" s="213"/>
      <c r="AF501" s="213"/>
      <c r="AG501" s="213"/>
      <c r="AH501" s="213"/>
      <c r="AI501" s="213"/>
      <c r="AP501" s="337"/>
      <c r="AT501" s="337"/>
    </row>
    <row r="502" s="268" customFormat="true" ht="15" hidden="false" customHeight="true" outlineLevel="0" collapsed="false">
      <c r="A502" s="331"/>
      <c r="B502" s="331"/>
      <c r="C502" s="213"/>
      <c r="D502" s="213"/>
      <c r="E502" s="213"/>
      <c r="F502" s="213"/>
      <c r="G502" s="213"/>
      <c r="H502" s="213"/>
      <c r="I502" s="213"/>
      <c r="J502" s="213"/>
      <c r="K502" s="213"/>
      <c r="L502" s="213"/>
      <c r="M502" s="213"/>
      <c r="N502" s="213"/>
      <c r="O502" s="213"/>
      <c r="P502" s="213"/>
      <c r="Q502" s="213"/>
      <c r="R502" s="213"/>
      <c r="S502" s="213"/>
      <c r="T502" s="213"/>
      <c r="U502" s="213"/>
      <c r="V502" s="213"/>
      <c r="W502" s="213"/>
      <c r="X502" s="213"/>
      <c r="Y502" s="213"/>
      <c r="Z502" s="213"/>
      <c r="AA502" s="213"/>
      <c r="AB502" s="213"/>
      <c r="AC502" s="213"/>
      <c r="AD502" s="213"/>
      <c r="AE502" s="213"/>
      <c r="AF502" s="213"/>
      <c r="AG502" s="213"/>
      <c r="AH502" s="213"/>
      <c r="AI502" s="213"/>
      <c r="AP502" s="337"/>
      <c r="AT502" s="337"/>
    </row>
    <row r="503" s="268" customFormat="true" ht="15" hidden="false" customHeight="true" outlineLevel="0" collapsed="false">
      <c r="A503" s="331"/>
      <c r="B503" s="331"/>
      <c r="C503" s="213"/>
      <c r="D503" s="213"/>
      <c r="E503" s="213"/>
      <c r="F503" s="213"/>
      <c r="G503" s="213"/>
      <c r="H503" s="213"/>
      <c r="I503" s="213"/>
      <c r="J503" s="213"/>
      <c r="K503" s="213"/>
      <c r="L503" s="213"/>
      <c r="M503" s="213"/>
      <c r="N503" s="213"/>
      <c r="O503" s="213"/>
      <c r="P503" s="213"/>
      <c r="Q503" s="213"/>
      <c r="R503" s="213"/>
      <c r="S503" s="213"/>
      <c r="T503" s="213"/>
      <c r="U503" s="213"/>
      <c r="V503" s="213"/>
      <c r="W503" s="213"/>
      <c r="X503" s="213"/>
      <c r="Y503" s="213"/>
      <c r="Z503" s="213"/>
      <c r="AA503" s="213"/>
      <c r="AB503" s="213"/>
      <c r="AC503" s="213"/>
      <c r="AD503" s="213"/>
      <c r="AE503" s="213"/>
      <c r="AF503" s="213"/>
      <c r="AG503" s="213"/>
      <c r="AH503" s="213"/>
      <c r="AI503" s="213"/>
      <c r="AP503" s="337"/>
      <c r="AT503" s="337"/>
    </row>
    <row r="504" s="268" customFormat="true" ht="15" hidden="false" customHeight="true" outlineLevel="0" collapsed="false">
      <c r="A504" s="331"/>
      <c r="B504" s="331"/>
      <c r="C504" s="213"/>
      <c r="D504" s="213"/>
      <c r="E504" s="213"/>
      <c r="F504" s="213"/>
      <c r="G504" s="213"/>
      <c r="H504" s="213"/>
      <c r="I504" s="213"/>
      <c r="J504" s="213"/>
      <c r="K504" s="213"/>
      <c r="L504" s="213"/>
      <c r="M504" s="213"/>
      <c r="N504" s="213"/>
      <c r="O504" s="213"/>
      <c r="P504" s="213"/>
      <c r="Q504" s="213"/>
      <c r="R504" s="213"/>
      <c r="S504" s="213"/>
      <c r="T504" s="213"/>
      <c r="U504" s="213"/>
      <c r="V504" s="213"/>
      <c r="W504" s="213"/>
      <c r="X504" s="213"/>
      <c r="Y504" s="213"/>
      <c r="Z504" s="213"/>
      <c r="AA504" s="213"/>
      <c r="AB504" s="213"/>
      <c r="AC504" s="213"/>
      <c r="AD504" s="213"/>
      <c r="AE504" s="213"/>
      <c r="AF504" s="213"/>
      <c r="AG504" s="213"/>
      <c r="AH504" s="213"/>
      <c r="AI504" s="213"/>
      <c r="AP504" s="337"/>
      <c r="AT504" s="337"/>
    </row>
    <row r="505" s="268" customFormat="true" ht="15" hidden="false" customHeight="true" outlineLevel="0" collapsed="false">
      <c r="A505" s="331"/>
      <c r="B505" s="331"/>
      <c r="C505" s="213"/>
      <c r="D505" s="213"/>
      <c r="E505" s="213"/>
      <c r="F505" s="213"/>
      <c r="G505" s="213"/>
      <c r="H505" s="213"/>
      <c r="I505" s="213"/>
      <c r="J505" s="213"/>
      <c r="K505" s="213"/>
      <c r="L505" s="213"/>
      <c r="M505" s="213"/>
      <c r="N505" s="213"/>
      <c r="O505" s="213"/>
      <c r="P505" s="213"/>
      <c r="Q505" s="213"/>
      <c r="R505" s="213"/>
      <c r="S505" s="213"/>
      <c r="T505" s="213"/>
      <c r="U505" s="213"/>
      <c r="V505" s="213"/>
      <c r="W505" s="213"/>
      <c r="X505" s="213"/>
      <c r="Y505" s="213"/>
      <c r="Z505" s="213"/>
      <c r="AA505" s="213"/>
      <c r="AB505" s="213"/>
      <c r="AC505" s="213"/>
      <c r="AD505" s="213"/>
      <c r="AE505" s="213"/>
      <c r="AF505" s="213"/>
      <c r="AG505" s="213"/>
      <c r="AH505" s="213"/>
      <c r="AI505" s="213"/>
      <c r="AP505" s="337"/>
      <c r="AT505" s="337"/>
    </row>
    <row r="506" s="268" customFormat="true" ht="15" hidden="false" customHeight="true" outlineLevel="0" collapsed="false">
      <c r="A506" s="331"/>
      <c r="B506" s="331"/>
      <c r="C506" s="213"/>
      <c r="D506" s="213"/>
      <c r="E506" s="213"/>
      <c r="F506" s="213"/>
      <c r="G506" s="213"/>
      <c r="H506" s="213"/>
      <c r="I506" s="213"/>
      <c r="J506" s="213"/>
      <c r="K506" s="213"/>
      <c r="L506" s="213"/>
      <c r="M506" s="213"/>
      <c r="N506" s="213"/>
      <c r="O506" s="213"/>
      <c r="P506" s="213"/>
      <c r="Q506" s="213"/>
      <c r="R506" s="213"/>
      <c r="S506" s="213"/>
      <c r="T506" s="213"/>
      <c r="U506" s="213"/>
      <c r="V506" s="213"/>
      <c r="W506" s="213"/>
      <c r="X506" s="213"/>
      <c r="Y506" s="213"/>
      <c r="Z506" s="213"/>
      <c r="AA506" s="213"/>
      <c r="AB506" s="213"/>
      <c r="AC506" s="213"/>
      <c r="AD506" s="213"/>
      <c r="AE506" s="213"/>
      <c r="AF506" s="213"/>
      <c r="AG506" s="213"/>
      <c r="AH506" s="213"/>
      <c r="AI506" s="213"/>
      <c r="AP506" s="337"/>
      <c r="AT506" s="337"/>
    </row>
    <row r="507" s="268" customFormat="true" ht="15" hidden="false" customHeight="true" outlineLevel="0" collapsed="false">
      <c r="A507" s="331"/>
      <c r="B507" s="331"/>
      <c r="C507" s="213"/>
      <c r="D507" s="213"/>
      <c r="E507" s="213"/>
      <c r="F507" s="213"/>
      <c r="G507" s="213"/>
      <c r="H507" s="213"/>
      <c r="I507" s="213"/>
      <c r="J507" s="213"/>
      <c r="K507" s="213"/>
      <c r="L507" s="213"/>
      <c r="M507" s="213"/>
      <c r="N507" s="213"/>
      <c r="O507" s="213"/>
      <c r="P507" s="213"/>
      <c r="Q507" s="213"/>
      <c r="R507" s="213"/>
      <c r="S507" s="213"/>
      <c r="T507" s="213"/>
      <c r="U507" s="213"/>
      <c r="V507" s="213"/>
      <c r="W507" s="213"/>
      <c r="X507" s="213"/>
      <c r="Y507" s="213"/>
      <c r="Z507" s="213"/>
      <c r="AA507" s="213"/>
      <c r="AB507" s="213"/>
      <c r="AC507" s="213"/>
      <c r="AD507" s="213"/>
      <c r="AE507" s="213"/>
      <c r="AF507" s="213"/>
      <c r="AG507" s="213"/>
      <c r="AH507" s="213"/>
      <c r="AI507" s="213"/>
      <c r="AP507" s="337"/>
      <c r="AT507" s="337"/>
    </row>
    <row r="508" s="268" customFormat="true" ht="15" hidden="false" customHeight="true" outlineLevel="0" collapsed="false">
      <c r="A508" s="331"/>
      <c r="B508" s="331"/>
      <c r="C508" s="213"/>
      <c r="D508" s="213"/>
      <c r="E508" s="213"/>
      <c r="F508" s="213"/>
      <c r="G508" s="213"/>
      <c r="H508" s="213"/>
      <c r="I508" s="213"/>
      <c r="J508" s="213"/>
      <c r="K508" s="213"/>
      <c r="L508" s="213"/>
      <c r="M508" s="213"/>
      <c r="N508" s="213"/>
      <c r="O508" s="213"/>
      <c r="P508" s="213"/>
      <c r="Q508" s="213"/>
      <c r="R508" s="213"/>
      <c r="S508" s="213"/>
      <c r="T508" s="213"/>
      <c r="U508" s="213"/>
      <c r="V508" s="213"/>
      <c r="W508" s="213"/>
      <c r="X508" s="213"/>
      <c r="Y508" s="213"/>
      <c r="Z508" s="213"/>
      <c r="AA508" s="213"/>
      <c r="AB508" s="213"/>
      <c r="AC508" s="213"/>
      <c r="AD508" s="213"/>
      <c r="AE508" s="213"/>
      <c r="AF508" s="213"/>
      <c r="AG508" s="213"/>
      <c r="AH508" s="213"/>
      <c r="AI508" s="213"/>
      <c r="AP508" s="337"/>
      <c r="AT508" s="337"/>
    </row>
    <row r="509" s="268" customFormat="true" ht="15" hidden="false" customHeight="true" outlineLevel="0" collapsed="false">
      <c r="A509" s="331"/>
      <c r="B509" s="331"/>
      <c r="C509" s="213"/>
      <c r="D509" s="213"/>
      <c r="E509" s="213"/>
      <c r="F509" s="213"/>
      <c r="G509" s="213"/>
      <c r="H509" s="213"/>
      <c r="I509" s="213"/>
      <c r="J509" s="213"/>
      <c r="K509" s="213"/>
      <c r="L509" s="213"/>
      <c r="M509" s="213"/>
      <c r="N509" s="213"/>
      <c r="O509" s="213"/>
      <c r="P509" s="213"/>
      <c r="Q509" s="213"/>
      <c r="R509" s="213"/>
      <c r="S509" s="213"/>
      <c r="T509" s="213"/>
      <c r="U509" s="213"/>
      <c r="V509" s="213"/>
      <c r="W509" s="213"/>
      <c r="X509" s="213"/>
      <c r="Y509" s="213"/>
      <c r="Z509" s="213"/>
      <c r="AA509" s="213"/>
      <c r="AB509" s="213"/>
      <c r="AC509" s="213"/>
      <c r="AD509" s="213"/>
      <c r="AE509" s="213"/>
      <c r="AF509" s="213"/>
      <c r="AG509" s="213"/>
      <c r="AH509" s="213"/>
      <c r="AI509" s="213"/>
      <c r="AP509" s="337"/>
      <c r="AT509" s="337"/>
    </row>
    <row r="510" s="268" customFormat="true" ht="15" hidden="false" customHeight="true" outlineLevel="0" collapsed="false">
      <c r="A510" s="331"/>
      <c r="B510" s="331"/>
      <c r="C510" s="213"/>
      <c r="D510" s="213"/>
      <c r="E510" s="213"/>
      <c r="F510" s="213"/>
      <c r="G510" s="213"/>
      <c r="H510" s="213"/>
      <c r="I510" s="213"/>
      <c r="J510" s="213"/>
      <c r="K510" s="213"/>
      <c r="L510" s="213"/>
      <c r="M510" s="213"/>
      <c r="N510" s="213"/>
      <c r="O510" s="213"/>
      <c r="P510" s="213"/>
      <c r="Q510" s="213"/>
      <c r="R510" s="213"/>
      <c r="S510" s="213"/>
      <c r="T510" s="213"/>
      <c r="U510" s="213"/>
      <c r="V510" s="213"/>
      <c r="W510" s="213"/>
      <c r="X510" s="213"/>
      <c r="Y510" s="213"/>
      <c r="Z510" s="213"/>
      <c r="AA510" s="213"/>
      <c r="AB510" s="213"/>
      <c r="AC510" s="213"/>
      <c r="AD510" s="213"/>
      <c r="AE510" s="213"/>
      <c r="AF510" s="213"/>
      <c r="AG510" s="213"/>
      <c r="AH510" s="213"/>
      <c r="AI510" s="213"/>
      <c r="AP510" s="337"/>
      <c r="AT510" s="337"/>
    </row>
    <row r="511" s="268" customFormat="true" ht="15" hidden="false" customHeight="true" outlineLevel="0" collapsed="false">
      <c r="A511" s="331"/>
      <c r="B511" s="331"/>
      <c r="C511" s="213"/>
      <c r="D511" s="213"/>
      <c r="E511" s="213"/>
      <c r="F511" s="213"/>
      <c r="G511" s="213"/>
      <c r="H511" s="213"/>
      <c r="I511" s="213"/>
      <c r="J511" s="213"/>
      <c r="K511" s="213"/>
      <c r="L511" s="213"/>
      <c r="M511" s="213"/>
      <c r="N511" s="213"/>
      <c r="O511" s="213"/>
      <c r="P511" s="213"/>
      <c r="Q511" s="213"/>
      <c r="R511" s="213"/>
      <c r="S511" s="213"/>
      <c r="T511" s="213"/>
      <c r="U511" s="213"/>
      <c r="V511" s="213"/>
      <c r="W511" s="213"/>
      <c r="X511" s="213"/>
      <c r="Y511" s="213"/>
      <c r="Z511" s="213"/>
      <c r="AA511" s="213"/>
      <c r="AB511" s="213"/>
      <c r="AC511" s="213"/>
      <c r="AD511" s="213"/>
      <c r="AE511" s="213"/>
      <c r="AF511" s="213"/>
      <c r="AG511" s="213"/>
      <c r="AH511" s="213"/>
      <c r="AI511" s="213"/>
      <c r="AP511" s="337"/>
      <c r="AT511" s="337"/>
    </row>
    <row r="512" s="268" customFormat="true" ht="15" hidden="false" customHeight="true" outlineLevel="0" collapsed="false">
      <c r="A512" s="331"/>
      <c r="B512" s="331"/>
      <c r="C512" s="213"/>
      <c r="D512" s="213"/>
      <c r="E512" s="213"/>
      <c r="F512" s="213"/>
      <c r="G512" s="213"/>
      <c r="H512" s="213"/>
      <c r="I512" s="213"/>
      <c r="J512" s="213"/>
      <c r="K512" s="213"/>
      <c r="L512" s="213"/>
      <c r="M512" s="213"/>
      <c r="N512" s="213"/>
      <c r="O512" s="213"/>
      <c r="P512" s="213"/>
      <c r="Q512" s="213"/>
      <c r="R512" s="213"/>
      <c r="S512" s="213"/>
      <c r="T512" s="213"/>
      <c r="U512" s="213"/>
      <c r="V512" s="213"/>
      <c r="W512" s="213"/>
      <c r="X512" s="213"/>
      <c r="Y512" s="213"/>
      <c r="Z512" s="213"/>
      <c r="AA512" s="213"/>
      <c r="AB512" s="213"/>
      <c r="AC512" s="213"/>
      <c r="AD512" s="213"/>
      <c r="AE512" s="213"/>
      <c r="AF512" s="213"/>
      <c r="AG512" s="213"/>
      <c r="AH512" s="213"/>
      <c r="AI512" s="213"/>
      <c r="AP512" s="337"/>
      <c r="AT512" s="337"/>
    </row>
    <row r="513" s="268" customFormat="true" ht="15" hidden="false" customHeight="true" outlineLevel="0" collapsed="false">
      <c r="A513" s="331"/>
      <c r="B513" s="331"/>
      <c r="C513" s="213"/>
      <c r="D513" s="213"/>
      <c r="E513" s="213"/>
      <c r="F513" s="213"/>
      <c r="G513" s="213"/>
      <c r="H513" s="213"/>
      <c r="I513" s="213"/>
      <c r="J513" s="213"/>
      <c r="K513" s="213"/>
      <c r="L513" s="213"/>
      <c r="M513" s="213"/>
      <c r="N513" s="213"/>
      <c r="O513" s="213"/>
      <c r="P513" s="213"/>
      <c r="Q513" s="213"/>
      <c r="R513" s="213"/>
      <c r="S513" s="213"/>
      <c r="T513" s="213"/>
      <c r="U513" s="213"/>
      <c r="V513" s="213"/>
      <c r="W513" s="213"/>
      <c r="X513" s="213"/>
      <c r="Y513" s="213"/>
      <c r="Z513" s="213"/>
      <c r="AA513" s="213"/>
      <c r="AB513" s="213"/>
      <c r="AC513" s="213"/>
      <c r="AD513" s="213"/>
      <c r="AE513" s="213"/>
      <c r="AF513" s="213"/>
      <c r="AG513" s="213"/>
      <c r="AH513" s="213"/>
      <c r="AI513" s="213"/>
      <c r="AP513" s="337"/>
      <c r="AT513" s="337"/>
    </row>
    <row r="514" s="268" customFormat="true" ht="15" hidden="false" customHeight="true" outlineLevel="0" collapsed="false">
      <c r="A514" s="331"/>
      <c r="B514" s="331"/>
      <c r="C514" s="213"/>
      <c r="D514" s="213"/>
      <c r="E514" s="213"/>
      <c r="F514" s="213"/>
      <c r="G514" s="213"/>
      <c r="H514" s="213"/>
      <c r="I514" s="213"/>
      <c r="J514" s="213"/>
      <c r="K514" s="213"/>
      <c r="L514" s="213"/>
      <c r="M514" s="213"/>
      <c r="N514" s="213"/>
      <c r="O514" s="213"/>
      <c r="P514" s="213"/>
      <c r="Q514" s="213"/>
      <c r="R514" s="213"/>
      <c r="S514" s="213"/>
      <c r="T514" s="213"/>
      <c r="U514" s="213"/>
      <c r="V514" s="213"/>
      <c r="W514" s="213"/>
      <c r="X514" s="213"/>
      <c r="Y514" s="213"/>
      <c r="Z514" s="213"/>
      <c r="AA514" s="213"/>
      <c r="AB514" s="213"/>
      <c r="AC514" s="213"/>
      <c r="AD514" s="213"/>
      <c r="AE514" s="213"/>
      <c r="AF514" s="213"/>
      <c r="AG514" s="213"/>
      <c r="AH514" s="213"/>
      <c r="AI514" s="213"/>
      <c r="AP514" s="337"/>
      <c r="AT514" s="337"/>
    </row>
    <row r="515" s="268" customFormat="true" ht="15" hidden="false" customHeight="true" outlineLevel="0" collapsed="false">
      <c r="A515" s="331"/>
      <c r="B515" s="331"/>
      <c r="C515" s="213"/>
      <c r="D515" s="213"/>
      <c r="E515" s="213"/>
      <c r="F515" s="213"/>
      <c r="G515" s="213"/>
      <c r="H515" s="213"/>
      <c r="I515" s="213"/>
      <c r="J515" s="213"/>
      <c r="K515" s="213"/>
      <c r="L515" s="213"/>
      <c r="M515" s="213"/>
      <c r="N515" s="213"/>
      <c r="O515" s="213"/>
      <c r="P515" s="213"/>
      <c r="Q515" s="213"/>
      <c r="R515" s="213"/>
      <c r="S515" s="213"/>
      <c r="T515" s="213"/>
      <c r="U515" s="213"/>
      <c r="V515" s="213"/>
      <c r="W515" s="213"/>
      <c r="X515" s="213"/>
      <c r="Y515" s="213"/>
      <c r="Z515" s="213"/>
      <c r="AA515" s="213"/>
      <c r="AB515" s="213"/>
      <c r="AC515" s="213"/>
      <c r="AD515" s="213"/>
      <c r="AE515" s="213"/>
      <c r="AF515" s="213"/>
      <c r="AG515" s="213"/>
      <c r="AH515" s="213"/>
      <c r="AI515" s="213"/>
      <c r="AP515" s="337"/>
      <c r="AT515" s="337"/>
    </row>
    <row r="516" s="268" customFormat="true" ht="15" hidden="false" customHeight="true" outlineLevel="0" collapsed="false">
      <c r="A516" s="331"/>
      <c r="B516" s="331"/>
      <c r="C516" s="213"/>
      <c r="D516" s="213"/>
      <c r="E516" s="213"/>
      <c r="F516" s="213"/>
      <c r="G516" s="213"/>
      <c r="H516" s="213"/>
      <c r="I516" s="213"/>
      <c r="J516" s="213"/>
      <c r="K516" s="213"/>
      <c r="L516" s="213"/>
      <c r="M516" s="213"/>
      <c r="N516" s="213"/>
      <c r="O516" s="213"/>
      <c r="P516" s="213"/>
      <c r="Q516" s="213"/>
      <c r="R516" s="213"/>
      <c r="S516" s="213"/>
      <c r="T516" s="213"/>
      <c r="U516" s="213"/>
      <c r="V516" s="213"/>
      <c r="W516" s="213"/>
      <c r="X516" s="213"/>
      <c r="Y516" s="213"/>
      <c r="Z516" s="213"/>
      <c r="AA516" s="213"/>
      <c r="AB516" s="213"/>
      <c r="AC516" s="213"/>
      <c r="AD516" s="213"/>
      <c r="AE516" s="213"/>
      <c r="AF516" s="213"/>
      <c r="AG516" s="213"/>
      <c r="AH516" s="213"/>
      <c r="AI516" s="213"/>
      <c r="AP516" s="337"/>
      <c r="AT516" s="337"/>
    </row>
    <row r="517" s="268" customFormat="true" ht="15" hidden="false" customHeight="true" outlineLevel="0" collapsed="false">
      <c r="A517" s="331"/>
      <c r="B517" s="331"/>
      <c r="C517" s="213"/>
      <c r="D517" s="213"/>
      <c r="E517" s="213"/>
      <c r="F517" s="213"/>
      <c r="G517" s="213"/>
      <c r="H517" s="213"/>
      <c r="I517" s="213"/>
      <c r="J517" s="213"/>
      <c r="K517" s="213"/>
      <c r="L517" s="213"/>
      <c r="M517" s="213"/>
      <c r="N517" s="213"/>
      <c r="O517" s="213"/>
      <c r="P517" s="213"/>
      <c r="Q517" s="213"/>
      <c r="R517" s="213"/>
      <c r="S517" s="213"/>
      <c r="T517" s="213"/>
      <c r="U517" s="213"/>
      <c r="V517" s="213"/>
      <c r="W517" s="213"/>
      <c r="X517" s="213"/>
      <c r="Y517" s="213"/>
      <c r="Z517" s="213"/>
      <c r="AA517" s="213"/>
      <c r="AB517" s="213"/>
      <c r="AC517" s="213"/>
      <c r="AD517" s="213"/>
      <c r="AE517" s="213"/>
      <c r="AF517" s="213"/>
      <c r="AG517" s="213"/>
      <c r="AH517" s="213"/>
      <c r="AI517" s="213"/>
      <c r="AP517" s="337"/>
      <c r="AT517" s="337"/>
    </row>
    <row r="518" s="268" customFormat="true" ht="15" hidden="false" customHeight="true" outlineLevel="0" collapsed="false">
      <c r="A518" s="331"/>
      <c r="B518" s="331"/>
      <c r="C518" s="213"/>
      <c r="D518" s="213"/>
      <c r="E518" s="213"/>
      <c r="F518" s="213"/>
      <c r="G518" s="213"/>
      <c r="H518" s="213"/>
      <c r="I518" s="213"/>
      <c r="J518" s="213"/>
      <c r="K518" s="213"/>
      <c r="L518" s="213"/>
      <c r="M518" s="213"/>
      <c r="N518" s="213"/>
      <c r="O518" s="213"/>
      <c r="P518" s="213"/>
      <c r="Q518" s="213"/>
      <c r="R518" s="213"/>
      <c r="S518" s="213"/>
      <c r="T518" s="213"/>
      <c r="U518" s="213"/>
      <c r="V518" s="213"/>
      <c r="W518" s="213"/>
      <c r="X518" s="213"/>
      <c r="Y518" s="213"/>
      <c r="Z518" s="213"/>
      <c r="AA518" s="213"/>
      <c r="AB518" s="213"/>
      <c r="AC518" s="213"/>
      <c r="AD518" s="213"/>
      <c r="AE518" s="213"/>
      <c r="AF518" s="213"/>
      <c r="AG518" s="213"/>
      <c r="AH518" s="213"/>
      <c r="AI518" s="213"/>
      <c r="AP518" s="337"/>
      <c r="AT518" s="337"/>
    </row>
    <row r="519" s="268" customFormat="true" ht="15" hidden="false" customHeight="true" outlineLevel="0" collapsed="false">
      <c r="A519" s="331"/>
      <c r="B519" s="331"/>
      <c r="C519" s="213"/>
      <c r="D519" s="213"/>
      <c r="E519" s="213"/>
      <c r="F519" s="213"/>
      <c r="G519" s="213"/>
      <c r="H519" s="213"/>
      <c r="I519" s="213"/>
      <c r="J519" s="213"/>
      <c r="K519" s="213"/>
      <c r="L519" s="213"/>
      <c r="M519" s="213"/>
      <c r="N519" s="213"/>
      <c r="O519" s="213"/>
      <c r="P519" s="213"/>
      <c r="Q519" s="213"/>
      <c r="R519" s="213"/>
      <c r="S519" s="213"/>
      <c r="T519" s="213"/>
      <c r="U519" s="213"/>
      <c r="V519" s="213"/>
      <c r="W519" s="213"/>
      <c r="X519" s="213"/>
      <c r="Y519" s="213"/>
      <c r="Z519" s="213"/>
      <c r="AA519" s="213"/>
      <c r="AB519" s="213"/>
      <c r="AC519" s="213"/>
      <c r="AD519" s="213"/>
      <c r="AE519" s="213"/>
      <c r="AF519" s="213"/>
      <c r="AG519" s="213"/>
      <c r="AH519" s="213"/>
      <c r="AI519" s="213"/>
      <c r="AP519" s="337"/>
      <c r="AT519" s="337"/>
    </row>
    <row r="520" s="268" customFormat="true" ht="15" hidden="false" customHeight="true" outlineLevel="0" collapsed="false">
      <c r="A520" s="331"/>
      <c r="B520" s="331"/>
      <c r="C520" s="213"/>
      <c r="D520" s="213"/>
      <c r="E520" s="213"/>
      <c r="F520" s="213"/>
      <c r="G520" s="213"/>
      <c r="H520" s="213"/>
      <c r="I520" s="213"/>
      <c r="J520" s="213"/>
      <c r="K520" s="213"/>
      <c r="L520" s="213"/>
      <c r="M520" s="213"/>
      <c r="N520" s="213"/>
      <c r="O520" s="213"/>
      <c r="P520" s="213"/>
      <c r="Q520" s="213"/>
      <c r="R520" s="213"/>
      <c r="S520" s="213"/>
      <c r="T520" s="213"/>
      <c r="U520" s="213"/>
      <c r="V520" s="213"/>
      <c r="W520" s="213"/>
      <c r="X520" s="213"/>
      <c r="Y520" s="213"/>
      <c r="Z520" s="213"/>
      <c r="AA520" s="213"/>
      <c r="AB520" s="213"/>
      <c r="AC520" s="213"/>
      <c r="AD520" s="213"/>
      <c r="AE520" s="213"/>
      <c r="AF520" s="213"/>
      <c r="AG520" s="213"/>
      <c r="AH520" s="213"/>
      <c r="AI520" s="213"/>
      <c r="AP520" s="337"/>
      <c r="AT520" s="337"/>
    </row>
    <row r="521" s="268" customFormat="true" ht="15" hidden="false" customHeight="true" outlineLevel="0" collapsed="false">
      <c r="A521" s="331"/>
      <c r="B521" s="331"/>
      <c r="C521" s="213"/>
      <c r="D521" s="213"/>
      <c r="E521" s="213"/>
      <c r="F521" s="213"/>
      <c r="G521" s="213"/>
      <c r="H521" s="213"/>
      <c r="I521" s="213"/>
      <c r="J521" s="213"/>
      <c r="K521" s="213"/>
      <c r="L521" s="213"/>
      <c r="M521" s="213"/>
      <c r="N521" s="213"/>
      <c r="O521" s="213"/>
      <c r="P521" s="213"/>
      <c r="Q521" s="213"/>
      <c r="R521" s="213"/>
      <c r="S521" s="213"/>
      <c r="T521" s="213"/>
      <c r="U521" s="213"/>
      <c r="V521" s="213"/>
      <c r="W521" s="213"/>
      <c r="X521" s="213"/>
      <c r="Y521" s="213"/>
      <c r="Z521" s="213"/>
      <c r="AA521" s="213"/>
      <c r="AB521" s="213"/>
      <c r="AC521" s="213"/>
      <c r="AD521" s="213"/>
      <c r="AE521" s="213"/>
      <c r="AF521" s="213"/>
      <c r="AG521" s="213"/>
      <c r="AH521" s="213"/>
      <c r="AI521" s="213"/>
      <c r="AP521" s="337"/>
      <c r="AT521" s="337"/>
    </row>
    <row r="522" s="268" customFormat="true" ht="15" hidden="false" customHeight="true" outlineLevel="0" collapsed="false">
      <c r="A522" s="331"/>
      <c r="B522" s="331"/>
      <c r="C522" s="213"/>
      <c r="D522" s="213"/>
      <c r="E522" s="213"/>
      <c r="F522" s="213"/>
      <c r="G522" s="213"/>
      <c r="H522" s="213"/>
      <c r="I522" s="213"/>
      <c r="J522" s="213"/>
      <c r="K522" s="213"/>
      <c r="L522" s="213"/>
      <c r="M522" s="213"/>
      <c r="N522" s="213"/>
      <c r="O522" s="213"/>
      <c r="P522" s="213"/>
      <c r="Q522" s="213"/>
      <c r="R522" s="213"/>
      <c r="S522" s="213"/>
      <c r="T522" s="213"/>
      <c r="U522" s="213"/>
      <c r="V522" s="213"/>
      <c r="W522" s="213"/>
      <c r="X522" s="213"/>
      <c r="Y522" s="213"/>
      <c r="Z522" s="213"/>
      <c r="AA522" s="213"/>
      <c r="AB522" s="213"/>
      <c r="AC522" s="213"/>
      <c r="AD522" s="213"/>
      <c r="AE522" s="213"/>
      <c r="AF522" s="213"/>
      <c r="AG522" s="213"/>
      <c r="AH522" s="213"/>
      <c r="AI522" s="213"/>
      <c r="AP522" s="337"/>
      <c r="AT522" s="337"/>
    </row>
    <row r="523" s="268" customFormat="true" ht="15" hidden="false" customHeight="true" outlineLevel="0" collapsed="false">
      <c r="A523" s="331"/>
      <c r="B523" s="331"/>
      <c r="C523" s="213"/>
      <c r="D523" s="213"/>
      <c r="E523" s="213"/>
      <c r="F523" s="213"/>
      <c r="G523" s="213"/>
      <c r="H523" s="213"/>
      <c r="I523" s="213"/>
      <c r="J523" s="213"/>
      <c r="K523" s="213"/>
      <c r="L523" s="213"/>
      <c r="M523" s="213"/>
      <c r="N523" s="213"/>
      <c r="O523" s="213"/>
      <c r="P523" s="213"/>
      <c r="Q523" s="213"/>
      <c r="R523" s="213"/>
      <c r="S523" s="213"/>
      <c r="T523" s="213"/>
      <c r="U523" s="213"/>
      <c r="V523" s="213"/>
      <c r="W523" s="213"/>
      <c r="X523" s="213"/>
      <c r="Y523" s="213"/>
      <c r="Z523" s="213"/>
      <c r="AA523" s="213"/>
      <c r="AB523" s="213"/>
      <c r="AC523" s="213"/>
      <c r="AD523" s="213"/>
      <c r="AE523" s="213"/>
      <c r="AF523" s="213"/>
      <c r="AG523" s="213"/>
      <c r="AH523" s="213"/>
      <c r="AI523" s="213"/>
      <c r="AP523" s="337"/>
      <c r="AT523" s="337"/>
    </row>
    <row r="524" s="268" customFormat="true" ht="15" hidden="false" customHeight="true" outlineLevel="0" collapsed="false">
      <c r="A524" s="331"/>
      <c r="B524" s="331"/>
      <c r="C524" s="213"/>
      <c r="D524" s="213"/>
      <c r="E524" s="213"/>
      <c r="F524" s="213"/>
      <c r="G524" s="213"/>
      <c r="H524" s="213"/>
      <c r="I524" s="213"/>
      <c r="J524" s="213"/>
      <c r="K524" s="213"/>
      <c r="L524" s="213"/>
      <c r="M524" s="213"/>
      <c r="N524" s="213"/>
      <c r="O524" s="213"/>
      <c r="P524" s="213"/>
      <c r="Q524" s="213"/>
      <c r="R524" s="213"/>
      <c r="S524" s="213"/>
      <c r="T524" s="213"/>
      <c r="U524" s="213"/>
      <c r="V524" s="213"/>
      <c r="W524" s="213"/>
      <c r="X524" s="213"/>
      <c r="Y524" s="213"/>
      <c r="Z524" s="213"/>
      <c r="AA524" s="213"/>
      <c r="AB524" s="213"/>
      <c r="AC524" s="213"/>
      <c r="AD524" s="213"/>
      <c r="AE524" s="213"/>
      <c r="AF524" s="213"/>
      <c r="AG524" s="213"/>
      <c r="AH524" s="213"/>
      <c r="AI524" s="213"/>
      <c r="AP524" s="337"/>
      <c r="AT524" s="337"/>
    </row>
    <row r="525" s="268" customFormat="true" ht="15" hidden="false" customHeight="true" outlineLevel="0" collapsed="false">
      <c r="A525" s="331"/>
      <c r="B525" s="331"/>
      <c r="C525" s="213"/>
      <c r="D525" s="213"/>
      <c r="E525" s="213"/>
      <c r="F525" s="213"/>
      <c r="G525" s="213"/>
      <c r="H525" s="213"/>
      <c r="I525" s="213"/>
      <c r="J525" s="213"/>
      <c r="K525" s="213"/>
      <c r="L525" s="213"/>
      <c r="M525" s="213"/>
      <c r="N525" s="213"/>
      <c r="O525" s="213"/>
      <c r="P525" s="213"/>
      <c r="Q525" s="213"/>
      <c r="R525" s="213"/>
      <c r="S525" s="213"/>
      <c r="T525" s="213"/>
      <c r="U525" s="213"/>
      <c r="V525" s="213"/>
      <c r="W525" s="213"/>
      <c r="X525" s="213"/>
      <c r="Y525" s="213"/>
      <c r="Z525" s="213"/>
      <c r="AA525" s="213"/>
      <c r="AB525" s="213"/>
      <c r="AC525" s="213"/>
      <c r="AD525" s="213"/>
      <c r="AE525" s="213"/>
      <c r="AF525" s="213"/>
      <c r="AG525" s="213"/>
      <c r="AH525" s="213"/>
      <c r="AI525" s="213"/>
      <c r="AP525" s="337"/>
      <c r="AT525" s="337"/>
    </row>
    <row r="526" s="268" customFormat="true" ht="15" hidden="false" customHeight="true" outlineLevel="0" collapsed="false">
      <c r="A526" s="331"/>
      <c r="B526" s="331"/>
      <c r="C526" s="213"/>
      <c r="D526" s="213"/>
      <c r="E526" s="213"/>
      <c r="F526" s="213"/>
      <c r="G526" s="213"/>
      <c r="H526" s="213"/>
      <c r="I526" s="213"/>
      <c r="J526" s="213"/>
      <c r="K526" s="213"/>
      <c r="L526" s="213"/>
      <c r="M526" s="213"/>
      <c r="N526" s="213"/>
      <c r="O526" s="213"/>
      <c r="P526" s="213"/>
      <c r="Q526" s="213"/>
      <c r="R526" s="213"/>
      <c r="S526" s="213"/>
      <c r="T526" s="213"/>
      <c r="U526" s="213"/>
      <c r="V526" s="213"/>
      <c r="W526" s="213"/>
      <c r="X526" s="213"/>
      <c r="Y526" s="213"/>
      <c r="Z526" s="213"/>
      <c r="AA526" s="213"/>
      <c r="AB526" s="213"/>
      <c r="AC526" s="213"/>
      <c r="AD526" s="213"/>
      <c r="AE526" s="213"/>
      <c r="AF526" s="213"/>
      <c r="AG526" s="213"/>
      <c r="AH526" s="213"/>
      <c r="AI526" s="213"/>
      <c r="AP526" s="337"/>
      <c r="AT526" s="337"/>
    </row>
    <row r="527" s="268" customFormat="true" ht="15" hidden="false" customHeight="true" outlineLevel="0" collapsed="false">
      <c r="A527" s="331"/>
      <c r="B527" s="331"/>
      <c r="C527" s="213"/>
      <c r="D527" s="213"/>
      <c r="E527" s="213"/>
      <c r="F527" s="213"/>
      <c r="G527" s="213"/>
      <c r="H527" s="213"/>
      <c r="I527" s="213"/>
      <c r="J527" s="213"/>
      <c r="K527" s="213"/>
      <c r="L527" s="213"/>
      <c r="M527" s="213"/>
      <c r="N527" s="213"/>
      <c r="O527" s="213"/>
      <c r="P527" s="213"/>
      <c r="Q527" s="213"/>
      <c r="R527" s="213"/>
      <c r="S527" s="213"/>
      <c r="T527" s="213"/>
      <c r="U527" s="213"/>
      <c r="V527" s="213"/>
      <c r="W527" s="213"/>
      <c r="X527" s="213"/>
      <c r="Y527" s="213"/>
      <c r="Z527" s="213"/>
      <c r="AA527" s="213"/>
      <c r="AB527" s="213"/>
      <c r="AC527" s="213"/>
      <c r="AD527" s="213"/>
      <c r="AE527" s="213"/>
      <c r="AF527" s="213"/>
      <c r="AG527" s="213"/>
      <c r="AH527" s="213"/>
      <c r="AI527" s="213"/>
      <c r="AP527" s="337"/>
      <c r="AT527" s="337"/>
    </row>
    <row r="528" s="268" customFormat="true" ht="15" hidden="false" customHeight="true" outlineLevel="0" collapsed="false">
      <c r="A528" s="331"/>
      <c r="B528" s="331"/>
      <c r="C528" s="213"/>
      <c r="D528" s="213"/>
      <c r="E528" s="213"/>
      <c r="F528" s="213"/>
      <c r="G528" s="213"/>
      <c r="H528" s="213"/>
      <c r="I528" s="213"/>
      <c r="J528" s="213"/>
      <c r="K528" s="213"/>
      <c r="L528" s="213"/>
      <c r="M528" s="213"/>
      <c r="N528" s="213"/>
      <c r="O528" s="213"/>
      <c r="P528" s="213"/>
      <c r="Q528" s="213"/>
      <c r="R528" s="213"/>
      <c r="S528" s="213"/>
      <c r="T528" s="213"/>
      <c r="U528" s="213"/>
      <c r="V528" s="213"/>
      <c r="W528" s="213"/>
      <c r="X528" s="213"/>
      <c r="Y528" s="213"/>
      <c r="Z528" s="213"/>
      <c r="AA528" s="213"/>
      <c r="AB528" s="213"/>
      <c r="AC528" s="213"/>
      <c r="AD528" s="213"/>
      <c r="AE528" s="213"/>
      <c r="AF528" s="213"/>
      <c r="AG528" s="213"/>
      <c r="AH528" s="213"/>
      <c r="AI528" s="213"/>
      <c r="AP528" s="337"/>
      <c r="AT528" s="337"/>
    </row>
    <row r="529" s="268" customFormat="true" ht="15" hidden="false" customHeight="true" outlineLevel="0" collapsed="false">
      <c r="A529" s="331"/>
      <c r="B529" s="331"/>
      <c r="C529" s="213"/>
      <c r="D529" s="213"/>
      <c r="E529" s="213"/>
      <c r="F529" s="213"/>
      <c r="G529" s="213"/>
      <c r="H529" s="213"/>
      <c r="I529" s="213"/>
      <c r="J529" s="213"/>
      <c r="K529" s="213"/>
      <c r="L529" s="213"/>
      <c r="M529" s="213"/>
      <c r="N529" s="213"/>
      <c r="O529" s="213"/>
      <c r="P529" s="213"/>
      <c r="Q529" s="213"/>
      <c r="R529" s="213"/>
      <c r="S529" s="213"/>
      <c r="T529" s="213"/>
      <c r="U529" s="213"/>
      <c r="V529" s="213"/>
      <c r="W529" s="213"/>
      <c r="X529" s="213"/>
      <c r="Y529" s="213"/>
      <c r="Z529" s="213"/>
      <c r="AA529" s="213"/>
      <c r="AB529" s="213"/>
      <c r="AC529" s="213"/>
      <c r="AD529" s="213"/>
      <c r="AE529" s="213"/>
      <c r="AF529" s="213"/>
      <c r="AG529" s="213"/>
      <c r="AH529" s="213"/>
      <c r="AI529" s="213"/>
      <c r="AP529" s="337"/>
      <c r="AT529" s="337"/>
    </row>
    <row r="530" s="268" customFormat="true" ht="15" hidden="false" customHeight="true" outlineLevel="0" collapsed="false">
      <c r="A530" s="331"/>
      <c r="B530" s="331"/>
      <c r="C530" s="213"/>
      <c r="D530" s="213"/>
      <c r="E530" s="213"/>
      <c r="F530" s="213"/>
      <c r="G530" s="213"/>
      <c r="H530" s="213"/>
      <c r="I530" s="213"/>
      <c r="J530" s="213"/>
      <c r="K530" s="213"/>
      <c r="L530" s="213"/>
      <c r="M530" s="213"/>
      <c r="N530" s="213"/>
      <c r="O530" s="213"/>
      <c r="P530" s="213"/>
      <c r="Q530" s="213"/>
      <c r="R530" s="213"/>
      <c r="S530" s="213"/>
      <c r="T530" s="213"/>
      <c r="U530" s="213"/>
      <c r="V530" s="213"/>
      <c r="W530" s="213"/>
      <c r="X530" s="213"/>
      <c r="Y530" s="213"/>
      <c r="Z530" s="213"/>
      <c r="AA530" s="213"/>
      <c r="AB530" s="213"/>
      <c r="AC530" s="213"/>
      <c r="AD530" s="213"/>
      <c r="AE530" s="213"/>
      <c r="AF530" s="213"/>
      <c r="AG530" s="213"/>
      <c r="AH530" s="213"/>
      <c r="AI530" s="213"/>
      <c r="AP530" s="337"/>
      <c r="AT530" s="337"/>
    </row>
    <row r="531" s="268" customFormat="true" ht="15" hidden="false" customHeight="true" outlineLevel="0" collapsed="false">
      <c r="A531" s="331"/>
      <c r="B531" s="331"/>
      <c r="C531" s="213"/>
      <c r="D531" s="213"/>
      <c r="E531" s="213"/>
      <c r="F531" s="213"/>
      <c r="G531" s="213"/>
      <c r="H531" s="213"/>
      <c r="I531" s="213"/>
      <c r="J531" s="213"/>
      <c r="K531" s="213"/>
      <c r="L531" s="213"/>
      <c r="M531" s="213"/>
      <c r="N531" s="213"/>
      <c r="O531" s="213"/>
      <c r="P531" s="213"/>
      <c r="Q531" s="213"/>
      <c r="R531" s="213"/>
      <c r="S531" s="213"/>
      <c r="T531" s="213"/>
      <c r="U531" s="213"/>
      <c r="V531" s="213"/>
      <c r="W531" s="213"/>
      <c r="X531" s="213"/>
      <c r="Y531" s="213"/>
      <c r="Z531" s="213"/>
      <c r="AA531" s="213"/>
      <c r="AB531" s="213"/>
      <c r="AC531" s="213"/>
      <c r="AD531" s="213"/>
      <c r="AE531" s="213"/>
      <c r="AF531" s="213"/>
      <c r="AG531" s="213"/>
      <c r="AH531" s="213"/>
      <c r="AI531" s="213"/>
      <c r="AP531" s="337"/>
      <c r="AT531" s="337"/>
    </row>
    <row r="532" s="268" customFormat="true" ht="15" hidden="false" customHeight="true" outlineLevel="0" collapsed="false">
      <c r="A532" s="331"/>
      <c r="B532" s="331"/>
      <c r="C532" s="213"/>
      <c r="D532" s="213"/>
      <c r="E532" s="213"/>
      <c r="F532" s="213"/>
      <c r="G532" s="213"/>
      <c r="H532" s="213"/>
      <c r="I532" s="213"/>
      <c r="J532" s="213"/>
      <c r="K532" s="213"/>
      <c r="L532" s="213"/>
      <c r="M532" s="213"/>
      <c r="N532" s="213"/>
      <c r="O532" s="213"/>
      <c r="P532" s="213"/>
      <c r="Q532" s="213"/>
      <c r="R532" s="213"/>
      <c r="S532" s="213"/>
      <c r="T532" s="213"/>
      <c r="U532" s="213"/>
      <c r="V532" s="213"/>
      <c r="W532" s="213"/>
      <c r="X532" s="213"/>
      <c r="Y532" s="213"/>
      <c r="Z532" s="213"/>
      <c r="AA532" s="213"/>
      <c r="AB532" s="213"/>
      <c r="AC532" s="213"/>
      <c r="AD532" s="213"/>
      <c r="AE532" s="213"/>
      <c r="AF532" s="213"/>
      <c r="AG532" s="213"/>
      <c r="AH532" s="213"/>
      <c r="AI532" s="213"/>
      <c r="AP532" s="337"/>
      <c r="AT532" s="337"/>
    </row>
    <row r="533" s="268" customFormat="true" ht="15" hidden="false" customHeight="true" outlineLevel="0" collapsed="false">
      <c r="A533" s="331"/>
      <c r="B533" s="331"/>
      <c r="C533" s="213"/>
      <c r="D533" s="213"/>
      <c r="E533" s="213"/>
      <c r="F533" s="213"/>
      <c r="G533" s="213"/>
      <c r="H533" s="213"/>
      <c r="I533" s="213"/>
      <c r="J533" s="213"/>
      <c r="K533" s="213"/>
      <c r="L533" s="213"/>
      <c r="M533" s="213"/>
      <c r="N533" s="213"/>
      <c r="O533" s="213"/>
      <c r="P533" s="213"/>
      <c r="Q533" s="213"/>
      <c r="R533" s="213"/>
      <c r="S533" s="213"/>
      <c r="T533" s="213"/>
      <c r="U533" s="213"/>
      <c r="V533" s="213"/>
      <c r="W533" s="213"/>
      <c r="X533" s="213"/>
      <c r="Y533" s="213"/>
      <c r="Z533" s="213"/>
      <c r="AA533" s="213"/>
      <c r="AB533" s="213"/>
      <c r="AC533" s="213"/>
      <c r="AD533" s="213"/>
      <c r="AE533" s="213"/>
      <c r="AF533" s="213"/>
      <c r="AG533" s="213"/>
      <c r="AH533" s="213"/>
      <c r="AI533" s="213"/>
      <c r="AP533" s="337"/>
      <c r="AT533" s="337"/>
    </row>
    <row r="534" s="268" customFormat="true" ht="15" hidden="false" customHeight="true" outlineLevel="0" collapsed="false">
      <c r="A534" s="331"/>
      <c r="B534" s="331"/>
      <c r="C534" s="213"/>
      <c r="D534" s="213"/>
      <c r="E534" s="213"/>
      <c r="F534" s="213"/>
      <c r="G534" s="213"/>
      <c r="H534" s="213"/>
      <c r="I534" s="213"/>
      <c r="J534" s="213"/>
      <c r="K534" s="213"/>
      <c r="L534" s="213"/>
      <c r="M534" s="213"/>
      <c r="N534" s="213"/>
      <c r="O534" s="213"/>
      <c r="P534" s="213"/>
      <c r="Q534" s="213"/>
      <c r="R534" s="213"/>
      <c r="S534" s="213"/>
      <c r="T534" s="213"/>
      <c r="U534" s="213"/>
      <c r="V534" s="213"/>
      <c r="W534" s="213"/>
      <c r="X534" s="213"/>
      <c r="Y534" s="213"/>
      <c r="Z534" s="213"/>
      <c r="AA534" s="213"/>
      <c r="AB534" s="213"/>
      <c r="AC534" s="213"/>
      <c r="AD534" s="213"/>
      <c r="AE534" s="213"/>
      <c r="AF534" s="213"/>
      <c r="AG534" s="213"/>
      <c r="AH534" s="213"/>
      <c r="AI534" s="213"/>
      <c r="AP534" s="337"/>
      <c r="AT534" s="337"/>
    </row>
    <row r="535" s="268" customFormat="true" ht="15" hidden="false" customHeight="true" outlineLevel="0" collapsed="false">
      <c r="A535" s="331"/>
      <c r="B535" s="331"/>
      <c r="C535" s="213"/>
      <c r="D535" s="213"/>
      <c r="E535" s="213"/>
      <c r="F535" s="213"/>
      <c r="G535" s="213"/>
      <c r="H535" s="213"/>
      <c r="I535" s="213"/>
      <c r="J535" s="213"/>
      <c r="K535" s="213"/>
      <c r="L535" s="213"/>
      <c r="M535" s="213"/>
      <c r="N535" s="213"/>
      <c r="O535" s="213"/>
      <c r="P535" s="213"/>
      <c r="Q535" s="213"/>
      <c r="R535" s="213"/>
      <c r="S535" s="213"/>
      <c r="T535" s="213"/>
      <c r="U535" s="213"/>
      <c r="V535" s="213"/>
      <c r="W535" s="213"/>
      <c r="X535" s="213"/>
      <c r="Y535" s="213"/>
      <c r="Z535" s="213"/>
      <c r="AA535" s="213"/>
      <c r="AB535" s="213"/>
      <c r="AC535" s="213"/>
      <c r="AD535" s="213"/>
      <c r="AE535" s="213"/>
      <c r="AF535" s="213"/>
      <c r="AG535" s="213"/>
      <c r="AH535" s="213"/>
      <c r="AI535" s="213"/>
      <c r="AP535" s="337"/>
      <c r="AT535" s="337"/>
    </row>
    <row r="536" s="268" customFormat="true" ht="15" hidden="false" customHeight="true" outlineLevel="0" collapsed="false">
      <c r="A536" s="331"/>
      <c r="B536" s="331"/>
      <c r="C536" s="213"/>
      <c r="D536" s="213"/>
      <c r="E536" s="213"/>
      <c r="F536" s="213"/>
      <c r="G536" s="213"/>
      <c r="H536" s="213"/>
      <c r="I536" s="213"/>
      <c r="J536" s="213"/>
      <c r="K536" s="213"/>
      <c r="L536" s="213"/>
      <c r="M536" s="213"/>
      <c r="N536" s="213"/>
      <c r="O536" s="213"/>
      <c r="P536" s="213"/>
      <c r="Q536" s="213"/>
      <c r="R536" s="213"/>
      <c r="S536" s="213"/>
      <c r="T536" s="213"/>
      <c r="U536" s="213"/>
      <c r="V536" s="213"/>
      <c r="W536" s="213"/>
      <c r="X536" s="213"/>
      <c r="Y536" s="213"/>
      <c r="Z536" s="213"/>
      <c r="AA536" s="213"/>
      <c r="AB536" s="213"/>
      <c r="AC536" s="213"/>
      <c r="AD536" s="213"/>
      <c r="AE536" s="213"/>
      <c r="AF536" s="213"/>
      <c r="AG536" s="213"/>
      <c r="AH536" s="213"/>
      <c r="AI536" s="213"/>
      <c r="AP536" s="337"/>
      <c r="AT536" s="337"/>
    </row>
    <row r="537" s="268" customFormat="true" ht="15" hidden="false" customHeight="true" outlineLevel="0" collapsed="false">
      <c r="A537" s="331"/>
      <c r="B537" s="331"/>
      <c r="C537" s="213"/>
      <c r="D537" s="213"/>
      <c r="E537" s="213"/>
      <c r="F537" s="213"/>
      <c r="G537" s="213"/>
      <c r="H537" s="213"/>
      <c r="I537" s="213"/>
      <c r="J537" s="213"/>
      <c r="K537" s="213"/>
      <c r="L537" s="213"/>
      <c r="M537" s="213"/>
      <c r="N537" s="213"/>
      <c r="O537" s="213"/>
      <c r="P537" s="213"/>
      <c r="Q537" s="213"/>
      <c r="R537" s="213"/>
      <c r="S537" s="213"/>
      <c r="T537" s="213"/>
      <c r="U537" s="213"/>
      <c r="V537" s="213"/>
      <c r="W537" s="213"/>
      <c r="X537" s="213"/>
      <c r="Y537" s="213"/>
      <c r="Z537" s="213"/>
      <c r="AA537" s="213"/>
      <c r="AB537" s="213"/>
      <c r="AC537" s="213"/>
      <c r="AD537" s="213"/>
      <c r="AE537" s="213"/>
      <c r="AF537" s="213"/>
      <c r="AG537" s="213"/>
      <c r="AH537" s="213"/>
      <c r="AI537" s="213"/>
      <c r="AP537" s="337"/>
      <c r="AT537" s="337"/>
    </row>
    <row r="538" s="268" customFormat="true" ht="15" hidden="false" customHeight="true" outlineLevel="0" collapsed="false">
      <c r="A538" s="331"/>
      <c r="B538" s="331"/>
      <c r="C538" s="213"/>
      <c r="D538" s="213"/>
      <c r="E538" s="213"/>
      <c r="F538" s="213"/>
      <c r="G538" s="213"/>
      <c r="H538" s="213"/>
      <c r="I538" s="213"/>
      <c r="J538" s="213"/>
      <c r="K538" s="213"/>
      <c r="L538" s="213"/>
      <c r="M538" s="213"/>
      <c r="N538" s="213"/>
      <c r="O538" s="213"/>
      <c r="P538" s="213"/>
      <c r="Q538" s="213"/>
      <c r="R538" s="213"/>
      <c r="S538" s="213"/>
      <c r="T538" s="213"/>
      <c r="U538" s="213"/>
      <c r="V538" s="213"/>
      <c r="W538" s="213"/>
      <c r="X538" s="213"/>
      <c r="Y538" s="213"/>
      <c r="Z538" s="213"/>
      <c r="AA538" s="213"/>
      <c r="AB538" s="213"/>
      <c r="AC538" s="213"/>
      <c r="AD538" s="213"/>
      <c r="AE538" s="213"/>
      <c r="AF538" s="213"/>
      <c r="AG538" s="213"/>
      <c r="AH538" s="213"/>
      <c r="AI538" s="213"/>
      <c r="AP538" s="337"/>
      <c r="AT538" s="337"/>
    </row>
    <row r="539" s="268" customFormat="true" ht="15" hidden="false" customHeight="true" outlineLevel="0" collapsed="false">
      <c r="A539" s="331"/>
      <c r="B539" s="331"/>
      <c r="C539" s="213"/>
      <c r="D539" s="213"/>
      <c r="E539" s="213"/>
      <c r="F539" s="213"/>
      <c r="G539" s="213"/>
      <c r="H539" s="213"/>
      <c r="I539" s="213"/>
      <c r="J539" s="213"/>
      <c r="K539" s="213"/>
      <c r="L539" s="213"/>
      <c r="M539" s="213"/>
      <c r="N539" s="213"/>
      <c r="O539" s="213"/>
      <c r="P539" s="213"/>
      <c r="Q539" s="213"/>
      <c r="R539" s="213"/>
      <c r="S539" s="213"/>
      <c r="T539" s="213"/>
      <c r="U539" s="213"/>
      <c r="V539" s="213"/>
      <c r="W539" s="213"/>
      <c r="X539" s="213"/>
      <c r="Y539" s="213"/>
      <c r="Z539" s="213"/>
      <c r="AA539" s="213"/>
      <c r="AB539" s="213"/>
      <c r="AC539" s="213"/>
      <c r="AD539" s="213"/>
      <c r="AE539" s="213"/>
      <c r="AF539" s="213"/>
      <c r="AG539" s="213"/>
      <c r="AH539" s="213"/>
      <c r="AI539" s="213"/>
      <c r="AP539" s="337"/>
      <c r="AT539" s="337"/>
    </row>
    <row r="540" s="268" customFormat="true" ht="15" hidden="false" customHeight="true" outlineLevel="0" collapsed="false">
      <c r="A540" s="331"/>
      <c r="B540" s="331"/>
      <c r="C540" s="213"/>
      <c r="D540" s="213"/>
      <c r="E540" s="213"/>
      <c r="F540" s="213"/>
      <c r="G540" s="213"/>
      <c r="H540" s="213"/>
      <c r="I540" s="213"/>
      <c r="J540" s="213"/>
      <c r="K540" s="213"/>
      <c r="L540" s="213"/>
      <c r="M540" s="213"/>
      <c r="N540" s="213"/>
      <c r="O540" s="213"/>
      <c r="P540" s="213"/>
      <c r="Q540" s="213"/>
      <c r="R540" s="213"/>
      <c r="S540" s="213"/>
      <c r="T540" s="213"/>
      <c r="U540" s="213"/>
      <c r="V540" s="213"/>
      <c r="W540" s="213"/>
      <c r="X540" s="213"/>
      <c r="Y540" s="213"/>
      <c r="Z540" s="213"/>
      <c r="AA540" s="213"/>
      <c r="AB540" s="213"/>
      <c r="AC540" s="213"/>
      <c r="AD540" s="213"/>
      <c r="AE540" s="213"/>
      <c r="AF540" s="213"/>
      <c r="AG540" s="213"/>
      <c r="AH540" s="213"/>
      <c r="AI540" s="213"/>
      <c r="AP540" s="337"/>
      <c r="AT540" s="337"/>
    </row>
    <row r="541" s="268" customFormat="true" ht="15" hidden="false" customHeight="true" outlineLevel="0" collapsed="false">
      <c r="A541" s="331"/>
      <c r="B541" s="331"/>
      <c r="C541" s="213"/>
      <c r="D541" s="213"/>
      <c r="E541" s="213"/>
      <c r="F541" s="213"/>
      <c r="G541" s="213"/>
      <c r="H541" s="213"/>
      <c r="I541" s="213"/>
      <c r="J541" s="213"/>
      <c r="K541" s="213"/>
      <c r="L541" s="213"/>
      <c r="M541" s="213"/>
      <c r="N541" s="213"/>
      <c r="O541" s="213"/>
      <c r="P541" s="213"/>
      <c r="Q541" s="213"/>
      <c r="R541" s="213"/>
      <c r="S541" s="213"/>
      <c r="T541" s="213"/>
      <c r="U541" s="213"/>
      <c r="V541" s="213"/>
      <c r="W541" s="213"/>
      <c r="X541" s="213"/>
      <c r="Y541" s="213"/>
      <c r="Z541" s="213"/>
      <c r="AA541" s="213"/>
      <c r="AB541" s="213"/>
      <c r="AC541" s="213"/>
      <c r="AD541" s="213"/>
      <c r="AE541" s="213"/>
      <c r="AF541" s="213"/>
      <c r="AG541" s="213"/>
      <c r="AH541" s="213"/>
      <c r="AI541" s="213"/>
      <c r="AP541" s="337"/>
      <c r="AT541" s="337"/>
    </row>
    <row r="542" s="268" customFormat="true" ht="15" hidden="false" customHeight="true" outlineLevel="0" collapsed="false">
      <c r="A542" s="331"/>
      <c r="B542" s="331"/>
      <c r="C542" s="213"/>
      <c r="D542" s="213"/>
      <c r="E542" s="213"/>
      <c r="F542" s="213"/>
      <c r="G542" s="213"/>
      <c r="H542" s="213"/>
      <c r="I542" s="213"/>
      <c r="J542" s="213"/>
      <c r="K542" s="213"/>
      <c r="L542" s="213"/>
      <c r="M542" s="213"/>
      <c r="N542" s="213"/>
      <c r="O542" s="213"/>
      <c r="P542" s="213"/>
      <c r="Q542" s="213"/>
      <c r="R542" s="213"/>
      <c r="S542" s="213"/>
      <c r="T542" s="213"/>
      <c r="U542" s="213"/>
      <c r="V542" s="213"/>
      <c r="W542" s="213"/>
      <c r="X542" s="213"/>
      <c r="Y542" s="213"/>
      <c r="Z542" s="213"/>
      <c r="AA542" s="213"/>
      <c r="AB542" s="213"/>
      <c r="AC542" s="213"/>
      <c r="AD542" s="213"/>
      <c r="AE542" s="213"/>
      <c r="AF542" s="213"/>
      <c r="AG542" s="213"/>
      <c r="AH542" s="213"/>
      <c r="AI542" s="213"/>
      <c r="AP542" s="337"/>
      <c r="AT542" s="337"/>
    </row>
    <row r="543" s="268" customFormat="true" ht="15" hidden="false" customHeight="true" outlineLevel="0" collapsed="false">
      <c r="A543" s="331"/>
      <c r="B543" s="331"/>
      <c r="C543" s="213"/>
      <c r="D543" s="213"/>
      <c r="E543" s="213"/>
      <c r="F543" s="213"/>
      <c r="G543" s="213"/>
      <c r="H543" s="213"/>
      <c r="I543" s="213"/>
      <c r="J543" s="213"/>
      <c r="K543" s="213"/>
      <c r="L543" s="213"/>
      <c r="M543" s="213"/>
      <c r="N543" s="213"/>
      <c r="O543" s="213"/>
      <c r="P543" s="213"/>
      <c r="Q543" s="213"/>
      <c r="R543" s="213"/>
      <c r="S543" s="213"/>
      <c r="T543" s="213"/>
      <c r="U543" s="213"/>
      <c r="V543" s="213"/>
      <c r="W543" s="213"/>
      <c r="X543" s="213"/>
      <c r="Y543" s="213"/>
      <c r="Z543" s="213"/>
      <c r="AA543" s="213"/>
      <c r="AB543" s="213"/>
      <c r="AC543" s="213"/>
      <c r="AD543" s="213"/>
      <c r="AE543" s="213"/>
      <c r="AF543" s="213"/>
      <c r="AG543" s="213"/>
      <c r="AH543" s="213"/>
      <c r="AI543" s="213"/>
      <c r="AP543" s="337"/>
      <c r="AT543" s="337"/>
    </row>
    <row r="544" s="268" customFormat="true" ht="15" hidden="false" customHeight="true" outlineLevel="0" collapsed="false">
      <c r="A544" s="331"/>
      <c r="B544" s="331"/>
      <c r="C544" s="213"/>
      <c r="D544" s="213"/>
      <c r="E544" s="213"/>
      <c r="F544" s="213"/>
      <c r="G544" s="213"/>
      <c r="H544" s="213"/>
      <c r="I544" s="213"/>
      <c r="J544" s="213"/>
      <c r="K544" s="213"/>
      <c r="L544" s="213"/>
      <c r="M544" s="213"/>
      <c r="N544" s="213"/>
      <c r="O544" s="213"/>
      <c r="P544" s="213"/>
      <c r="Q544" s="213"/>
      <c r="R544" s="213"/>
      <c r="S544" s="213"/>
      <c r="T544" s="213"/>
      <c r="U544" s="213"/>
      <c r="V544" s="213"/>
      <c r="W544" s="213"/>
      <c r="X544" s="213"/>
      <c r="Y544" s="213"/>
      <c r="Z544" s="213"/>
      <c r="AA544" s="213"/>
      <c r="AB544" s="213"/>
      <c r="AC544" s="213"/>
      <c r="AD544" s="213"/>
      <c r="AE544" s="213"/>
      <c r="AF544" s="213"/>
      <c r="AG544" s="213"/>
      <c r="AH544" s="213"/>
      <c r="AI544" s="213"/>
      <c r="AP544" s="337"/>
      <c r="AT544" s="337"/>
    </row>
    <row r="545" s="268" customFormat="true" ht="15" hidden="false" customHeight="true" outlineLevel="0" collapsed="false">
      <c r="A545" s="331"/>
      <c r="B545" s="331"/>
      <c r="C545" s="213"/>
      <c r="D545" s="213"/>
      <c r="E545" s="213"/>
      <c r="F545" s="213"/>
      <c r="G545" s="213"/>
      <c r="H545" s="213"/>
      <c r="I545" s="213"/>
      <c r="J545" s="213"/>
      <c r="K545" s="213"/>
      <c r="L545" s="213"/>
      <c r="M545" s="213"/>
      <c r="N545" s="213"/>
      <c r="O545" s="213"/>
      <c r="P545" s="213"/>
      <c r="Q545" s="213"/>
      <c r="R545" s="213"/>
      <c r="S545" s="213"/>
      <c r="T545" s="213"/>
      <c r="U545" s="213"/>
      <c r="V545" s="213"/>
      <c r="W545" s="213"/>
      <c r="X545" s="213"/>
      <c r="Y545" s="213"/>
      <c r="Z545" s="213"/>
      <c r="AA545" s="213"/>
      <c r="AB545" s="213"/>
      <c r="AC545" s="213"/>
      <c r="AD545" s="213"/>
      <c r="AE545" s="213"/>
      <c r="AF545" s="213"/>
      <c r="AG545" s="213"/>
      <c r="AH545" s="213"/>
      <c r="AI545" s="213"/>
      <c r="AP545" s="337"/>
      <c r="AT545" s="337"/>
    </row>
    <row r="546" s="268" customFormat="true" ht="15" hidden="false" customHeight="true" outlineLevel="0" collapsed="false">
      <c r="A546" s="331"/>
      <c r="B546" s="331"/>
      <c r="C546" s="213"/>
      <c r="D546" s="213"/>
      <c r="E546" s="213"/>
      <c r="F546" s="213"/>
      <c r="G546" s="213"/>
      <c r="H546" s="213"/>
      <c r="I546" s="213"/>
      <c r="J546" s="213"/>
      <c r="K546" s="213"/>
      <c r="L546" s="213"/>
      <c r="M546" s="213"/>
      <c r="N546" s="213"/>
      <c r="O546" s="213"/>
      <c r="P546" s="213"/>
      <c r="Q546" s="213"/>
      <c r="R546" s="213"/>
      <c r="S546" s="213"/>
      <c r="T546" s="213"/>
      <c r="U546" s="213"/>
      <c r="V546" s="213"/>
      <c r="W546" s="213"/>
      <c r="X546" s="213"/>
      <c r="Y546" s="213"/>
      <c r="Z546" s="213"/>
      <c r="AA546" s="213"/>
      <c r="AB546" s="213"/>
      <c r="AC546" s="213"/>
      <c r="AD546" s="213"/>
      <c r="AE546" s="213"/>
      <c r="AF546" s="213"/>
      <c r="AG546" s="213"/>
      <c r="AH546" s="213"/>
      <c r="AI546" s="213"/>
      <c r="AP546" s="337"/>
      <c r="AT546" s="337"/>
    </row>
    <row r="547" s="268" customFormat="true" ht="15" hidden="false" customHeight="true" outlineLevel="0" collapsed="false">
      <c r="A547" s="331"/>
      <c r="B547" s="331"/>
      <c r="C547" s="213"/>
      <c r="D547" s="213"/>
      <c r="E547" s="213"/>
      <c r="F547" s="213"/>
      <c r="G547" s="213"/>
      <c r="H547" s="213"/>
      <c r="I547" s="213"/>
      <c r="J547" s="213"/>
      <c r="K547" s="213"/>
      <c r="L547" s="213"/>
      <c r="M547" s="213"/>
      <c r="N547" s="213"/>
      <c r="O547" s="213"/>
      <c r="P547" s="213"/>
      <c r="Q547" s="213"/>
      <c r="R547" s="213"/>
      <c r="S547" s="213"/>
      <c r="T547" s="213"/>
      <c r="U547" s="213"/>
      <c r="V547" s="213"/>
      <c r="W547" s="213"/>
      <c r="X547" s="213"/>
      <c r="Y547" s="213"/>
      <c r="Z547" s="213"/>
      <c r="AA547" s="213"/>
      <c r="AB547" s="213"/>
      <c r="AC547" s="213"/>
      <c r="AD547" s="213"/>
      <c r="AE547" s="213"/>
      <c r="AF547" s="213"/>
      <c r="AG547" s="213"/>
      <c r="AH547" s="213"/>
      <c r="AI547" s="213"/>
      <c r="AP547" s="337"/>
      <c r="AT547" s="337"/>
    </row>
    <row r="548" s="268" customFormat="true" ht="15" hidden="false" customHeight="true" outlineLevel="0" collapsed="false">
      <c r="A548" s="331"/>
      <c r="B548" s="331"/>
      <c r="C548" s="213"/>
      <c r="D548" s="213"/>
      <c r="E548" s="213"/>
      <c r="F548" s="213"/>
      <c r="G548" s="213"/>
      <c r="H548" s="213"/>
      <c r="I548" s="213"/>
      <c r="J548" s="213"/>
      <c r="K548" s="213"/>
      <c r="L548" s="213"/>
      <c r="M548" s="213"/>
      <c r="N548" s="213"/>
      <c r="O548" s="213"/>
      <c r="P548" s="213"/>
      <c r="Q548" s="213"/>
      <c r="R548" s="213"/>
      <c r="S548" s="213"/>
      <c r="T548" s="213"/>
      <c r="U548" s="213"/>
      <c r="V548" s="213"/>
      <c r="W548" s="213"/>
      <c r="X548" s="213"/>
      <c r="Y548" s="213"/>
      <c r="Z548" s="213"/>
      <c r="AA548" s="213"/>
      <c r="AB548" s="213"/>
      <c r="AC548" s="213"/>
      <c r="AD548" s="213"/>
      <c r="AE548" s="213"/>
      <c r="AF548" s="213"/>
      <c r="AG548" s="213"/>
      <c r="AH548" s="213"/>
      <c r="AI548" s="213"/>
      <c r="AP548" s="337"/>
      <c r="AT548" s="337"/>
    </row>
    <row r="549" s="268" customFormat="true" ht="15" hidden="false" customHeight="true" outlineLevel="0" collapsed="false">
      <c r="A549" s="331"/>
      <c r="B549" s="331"/>
      <c r="C549" s="213"/>
      <c r="D549" s="213"/>
      <c r="E549" s="213"/>
      <c r="F549" s="213"/>
      <c r="G549" s="213"/>
      <c r="H549" s="213"/>
      <c r="I549" s="213"/>
      <c r="J549" s="213"/>
      <c r="K549" s="213"/>
      <c r="L549" s="213"/>
      <c r="M549" s="213"/>
      <c r="N549" s="213"/>
      <c r="O549" s="213"/>
      <c r="P549" s="213"/>
      <c r="Q549" s="213"/>
      <c r="R549" s="213"/>
      <c r="S549" s="213"/>
      <c r="T549" s="213"/>
      <c r="U549" s="213"/>
      <c r="V549" s="213"/>
      <c r="W549" s="213"/>
      <c r="X549" s="213"/>
      <c r="Y549" s="213"/>
      <c r="Z549" s="213"/>
      <c r="AA549" s="213"/>
      <c r="AB549" s="213"/>
      <c r="AC549" s="213"/>
      <c r="AD549" s="213"/>
      <c r="AE549" s="213"/>
      <c r="AF549" s="213"/>
      <c r="AG549" s="213"/>
      <c r="AH549" s="213"/>
      <c r="AI549" s="213"/>
      <c r="AP549" s="337"/>
      <c r="AT549" s="337"/>
    </row>
    <row r="550" s="268" customFormat="true" ht="15" hidden="false" customHeight="true" outlineLevel="0" collapsed="false">
      <c r="A550" s="331"/>
      <c r="B550" s="331"/>
      <c r="C550" s="213"/>
      <c r="D550" s="213"/>
      <c r="E550" s="213"/>
      <c r="F550" s="213"/>
      <c r="G550" s="213"/>
      <c r="H550" s="213"/>
      <c r="I550" s="213"/>
      <c r="J550" s="213"/>
      <c r="K550" s="213"/>
      <c r="L550" s="213"/>
      <c r="M550" s="213"/>
      <c r="N550" s="213"/>
      <c r="O550" s="213"/>
      <c r="P550" s="213"/>
      <c r="Q550" s="213"/>
      <c r="R550" s="213"/>
      <c r="S550" s="213"/>
      <c r="T550" s="213"/>
      <c r="U550" s="213"/>
      <c r="V550" s="213"/>
      <c r="W550" s="213"/>
      <c r="X550" s="213"/>
      <c r="Y550" s="213"/>
      <c r="Z550" s="213"/>
      <c r="AA550" s="213"/>
      <c r="AB550" s="213"/>
      <c r="AC550" s="213"/>
      <c r="AD550" s="213"/>
      <c r="AE550" s="213"/>
      <c r="AF550" s="213"/>
      <c r="AG550" s="213"/>
      <c r="AH550" s="213"/>
      <c r="AI550" s="213"/>
      <c r="AP550" s="337"/>
      <c r="AT550" s="337"/>
    </row>
    <row r="551" s="268" customFormat="true" ht="15" hidden="false" customHeight="true" outlineLevel="0" collapsed="false">
      <c r="A551" s="331"/>
      <c r="B551" s="331"/>
      <c r="C551" s="213"/>
      <c r="D551" s="213"/>
      <c r="E551" s="213"/>
      <c r="F551" s="213"/>
      <c r="G551" s="213"/>
      <c r="H551" s="213"/>
      <c r="I551" s="213"/>
      <c r="J551" s="213"/>
      <c r="K551" s="213"/>
      <c r="L551" s="213"/>
      <c r="M551" s="213"/>
      <c r="N551" s="213"/>
      <c r="O551" s="213"/>
      <c r="P551" s="213"/>
      <c r="Q551" s="213"/>
      <c r="R551" s="213"/>
      <c r="S551" s="213"/>
      <c r="T551" s="213"/>
      <c r="U551" s="213"/>
      <c r="V551" s="213"/>
      <c r="W551" s="213"/>
      <c r="X551" s="213"/>
      <c r="Y551" s="213"/>
      <c r="Z551" s="213"/>
      <c r="AA551" s="213"/>
      <c r="AB551" s="213"/>
      <c r="AC551" s="213"/>
      <c r="AD551" s="213"/>
      <c r="AE551" s="213"/>
      <c r="AF551" s="213"/>
      <c r="AG551" s="213"/>
      <c r="AH551" s="213"/>
      <c r="AI551" s="213"/>
      <c r="AP551" s="337"/>
      <c r="AT551" s="337"/>
    </row>
    <row r="552" s="268" customFormat="true" ht="15" hidden="false" customHeight="true" outlineLevel="0" collapsed="false">
      <c r="A552" s="331"/>
      <c r="B552" s="331"/>
      <c r="C552" s="213"/>
      <c r="D552" s="213"/>
      <c r="E552" s="213"/>
      <c r="F552" s="213"/>
      <c r="G552" s="213"/>
      <c r="H552" s="213"/>
      <c r="I552" s="213"/>
      <c r="J552" s="213"/>
      <c r="K552" s="213"/>
      <c r="L552" s="213"/>
      <c r="M552" s="213"/>
      <c r="N552" s="213"/>
      <c r="O552" s="213"/>
      <c r="P552" s="213"/>
      <c r="Q552" s="213"/>
      <c r="R552" s="213"/>
      <c r="S552" s="213"/>
      <c r="T552" s="213"/>
      <c r="U552" s="213"/>
      <c r="V552" s="213"/>
      <c r="W552" s="213"/>
      <c r="X552" s="213"/>
      <c r="Y552" s="213"/>
      <c r="Z552" s="213"/>
      <c r="AA552" s="213"/>
      <c r="AB552" s="213"/>
      <c r="AC552" s="213"/>
      <c r="AD552" s="213"/>
      <c r="AE552" s="213"/>
      <c r="AF552" s="213"/>
      <c r="AG552" s="213"/>
      <c r="AH552" s="213"/>
      <c r="AI552" s="213"/>
      <c r="AP552" s="337"/>
      <c r="AT552" s="337"/>
    </row>
    <row r="553" s="268" customFormat="true" ht="15" hidden="false" customHeight="true" outlineLevel="0" collapsed="false">
      <c r="A553" s="331"/>
      <c r="B553" s="331"/>
      <c r="C553" s="213"/>
      <c r="D553" s="213"/>
      <c r="E553" s="213"/>
      <c r="F553" s="213"/>
      <c r="G553" s="213"/>
      <c r="H553" s="213"/>
      <c r="I553" s="213"/>
      <c r="J553" s="213"/>
      <c r="K553" s="213"/>
      <c r="L553" s="213"/>
      <c r="M553" s="213"/>
      <c r="N553" s="213"/>
      <c r="O553" s="213"/>
      <c r="P553" s="213"/>
      <c r="Q553" s="213"/>
      <c r="R553" s="213"/>
      <c r="S553" s="213"/>
      <c r="T553" s="213"/>
      <c r="U553" s="213"/>
      <c r="V553" s="213"/>
      <c r="W553" s="213"/>
      <c r="X553" s="213"/>
      <c r="Y553" s="213"/>
      <c r="Z553" s="213"/>
      <c r="AA553" s="213"/>
      <c r="AB553" s="213"/>
      <c r="AC553" s="213"/>
      <c r="AD553" s="213"/>
      <c r="AE553" s="213"/>
      <c r="AF553" s="213"/>
      <c r="AG553" s="213"/>
      <c r="AH553" s="213"/>
      <c r="AI553" s="213"/>
      <c r="AP553" s="337"/>
      <c r="AT553" s="337"/>
    </row>
    <row r="554" s="268" customFormat="true" ht="15" hidden="false" customHeight="true" outlineLevel="0" collapsed="false">
      <c r="A554" s="331"/>
      <c r="B554" s="331"/>
      <c r="C554" s="213"/>
      <c r="D554" s="213"/>
      <c r="E554" s="213"/>
      <c r="F554" s="213"/>
      <c r="G554" s="213"/>
      <c r="H554" s="213"/>
      <c r="I554" s="213"/>
      <c r="J554" s="213"/>
      <c r="K554" s="213"/>
      <c r="L554" s="213"/>
      <c r="M554" s="213"/>
      <c r="N554" s="213"/>
      <c r="O554" s="213"/>
      <c r="P554" s="213"/>
      <c r="Q554" s="213"/>
      <c r="R554" s="213"/>
      <c r="S554" s="213"/>
      <c r="T554" s="213"/>
      <c r="U554" s="213"/>
      <c r="V554" s="213"/>
      <c r="W554" s="213"/>
      <c r="X554" s="213"/>
      <c r="Y554" s="213"/>
      <c r="Z554" s="213"/>
      <c r="AA554" s="213"/>
      <c r="AB554" s="213"/>
      <c r="AC554" s="213"/>
      <c r="AD554" s="213"/>
      <c r="AE554" s="213"/>
      <c r="AF554" s="213"/>
      <c r="AG554" s="213"/>
      <c r="AH554" s="213"/>
      <c r="AI554" s="213"/>
      <c r="AP554" s="337"/>
      <c r="AT554" s="337"/>
    </row>
    <row r="555" s="268" customFormat="true" ht="15" hidden="false" customHeight="true" outlineLevel="0" collapsed="false">
      <c r="A555" s="331"/>
      <c r="B555" s="331"/>
      <c r="C555" s="213"/>
      <c r="D555" s="213"/>
      <c r="E555" s="213"/>
      <c r="F555" s="213"/>
      <c r="G555" s="213"/>
      <c r="H555" s="213"/>
      <c r="I555" s="213"/>
      <c r="J555" s="213"/>
      <c r="K555" s="213"/>
      <c r="L555" s="213"/>
      <c r="M555" s="213"/>
      <c r="N555" s="213"/>
      <c r="O555" s="213"/>
      <c r="P555" s="213"/>
      <c r="Q555" s="213"/>
      <c r="R555" s="213"/>
      <c r="S555" s="213"/>
      <c r="T555" s="213"/>
      <c r="U555" s="213"/>
      <c r="V555" s="213"/>
      <c r="W555" s="213"/>
      <c r="X555" s="213"/>
      <c r="Y555" s="213"/>
      <c r="Z555" s="213"/>
      <c r="AA555" s="213"/>
      <c r="AB555" s="213"/>
      <c r="AC555" s="213"/>
      <c r="AD555" s="213"/>
      <c r="AE555" s="213"/>
      <c r="AF555" s="213"/>
      <c r="AG555" s="213"/>
      <c r="AH555" s="213"/>
      <c r="AI555" s="213"/>
      <c r="AP555" s="337"/>
      <c r="AT555" s="337"/>
    </row>
    <row r="556" s="268" customFormat="true" ht="15" hidden="false" customHeight="true" outlineLevel="0" collapsed="false">
      <c r="A556" s="331"/>
      <c r="B556" s="331"/>
      <c r="C556" s="213"/>
      <c r="D556" s="213"/>
      <c r="E556" s="213"/>
      <c r="F556" s="213"/>
      <c r="G556" s="213"/>
      <c r="H556" s="213"/>
      <c r="I556" s="213"/>
      <c r="J556" s="213"/>
      <c r="K556" s="213"/>
      <c r="L556" s="213"/>
      <c r="M556" s="213"/>
      <c r="N556" s="213"/>
      <c r="O556" s="213"/>
      <c r="P556" s="213"/>
      <c r="Q556" s="213"/>
      <c r="R556" s="213"/>
      <c r="S556" s="213"/>
      <c r="T556" s="213"/>
      <c r="U556" s="213"/>
      <c r="V556" s="213"/>
      <c r="W556" s="213"/>
      <c r="X556" s="213"/>
      <c r="Y556" s="213"/>
      <c r="Z556" s="213"/>
      <c r="AA556" s="213"/>
      <c r="AB556" s="213"/>
      <c r="AC556" s="213"/>
      <c r="AD556" s="213"/>
      <c r="AE556" s="213"/>
      <c r="AF556" s="213"/>
      <c r="AG556" s="213"/>
      <c r="AH556" s="213"/>
      <c r="AI556" s="213"/>
      <c r="AP556" s="337"/>
      <c r="AT556" s="337"/>
    </row>
    <row r="557" s="268" customFormat="true" ht="15" hidden="false" customHeight="true" outlineLevel="0" collapsed="false">
      <c r="A557" s="331"/>
      <c r="B557" s="331"/>
      <c r="C557" s="213"/>
      <c r="D557" s="213"/>
      <c r="E557" s="213"/>
      <c r="F557" s="213"/>
      <c r="G557" s="213"/>
      <c r="H557" s="213"/>
      <c r="I557" s="213"/>
      <c r="J557" s="213"/>
      <c r="K557" s="213"/>
      <c r="L557" s="213"/>
      <c r="M557" s="213"/>
      <c r="N557" s="213"/>
      <c r="O557" s="213"/>
      <c r="P557" s="213"/>
      <c r="Q557" s="213"/>
      <c r="R557" s="213"/>
      <c r="S557" s="213"/>
      <c r="T557" s="213"/>
      <c r="U557" s="213"/>
      <c r="V557" s="213"/>
      <c r="W557" s="213"/>
      <c r="X557" s="213"/>
      <c r="Y557" s="213"/>
      <c r="Z557" s="213"/>
      <c r="AA557" s="213"/>
      <c r="AB557" s="213"/>
      <c r="AC557" s="213"/>
      <c r="AD557" s="213"/>
      <c r="AE557" s="213"/>
      <c r="AF557" s="213"/>
      <c r="AG557" s="213"/>
      <c r="AH557" s="213"/>
      <c r="AI557" s="213"/>
      <c r="AP557" s="337"/>
      <c r="AT557" s="337"/>
    </row>
    <row r="558" s="268" customFormat="true" ht="15" hidden="false" customHeight="true" outlineLevel="0" collapsed="false">
      <c r="A558" s="331"/>
      <c r="B558" s="331"/>
      <c r="C558" s="213"/>
      <c r="D558" s="213"/>
      <c r="E558" s="213"/>
      <c r="F558" s="213"/>
      <c r="G558" s="213"/>
      <c r="H558" s="213"/>
      <c r="I558" s="213"/>
      <c r="J558" s="213"/>
      <c r="K558" s="213"/>
      <c r="L558" s="213"/>
      <c r="M558" s="213"/>
      <c r="N558" s="213"/>
      <c r="O558" s="213"/>
      <c r="P558" s="213"/>
      <c r="Q558" s="213"/>
      <c r="R558" s="213"/>
      <c r="S558" s="213"/>
      <c r="T558" s="213"/>
      <c r="U558" s="213"/>
      <c r="V558" s="213"/>
      <c r="W558" s="213"/>
      <c r="X558" s="213"/>
      <c r="Y558" s="213"/>
      <c r="Z558" s="213"/>
      <c r="AA558" s="213"/>
      <c r="AB558" s="213"/>
      <c r="AC558" s="213"/>
      <c r="AD558" s="213"/>
      <c r="AE558" s="213"/>
      <c r="AF558" s="213"/>
      <c r="AG558" s="213"/>
      <c r="AH558" s="213"/>
      <c r="AI558" s="213"/>
      <c r="AP558" s="337"/>
      <c r="AT558" s="337"/>
    </row>
    <row r="559" s="268" customFormat="true" ht="15" hidden="false" customHeight="true" outlineLevel="0" collapsed="false">
      <c r="A559" s="331"/>
      <c r="B559" s="331"/>
      <c r="C559" s="213"/>
      <c r="D559" s="213"/>
      <c r="E559" s="213"/>
      <c r="F559" s="213"/>
      <c r="G559" s="213"/>
      <c r="H559" s="213"/>
      <c r="I559" s="213"/>
      <c r="J559" s="213"/>
      <c r="K559" s="213"/>
      <c r="L559" s="213"/>
      <c r="M559" s="213"/>
      <c r="N559" s="213"/>
      <c r="O559" s="213"/>
      <c r="P559" s="213"/>
      <c r="Q559" s="213"/>
      <c r="R559" s="213"/>
      <c r="S559" s="213"/>
      <c r="T559" s="213"/>
      <c r="U559" s="213"/>
      <c r="V559" s="213"/>
      <c r="W559" s="213"/>
      <c r="X559" s="213"/>
      <c r="Y559" s="213"/>
      <c r="Z559" s="213"/>
      <c r="AA559" s="213"/>
      <c r="AB559" s="213"/>
      <c r="AC559" s="213"/>
      <c r="AD559" s="213"/>
      <c r="AE559" s="213"/>
      <c r="AF559" s="213"/>
      <c r="AG559" s="213"/>
      <c r="AH559" s="213"/>
      <c r="AI559" s="213"/>
      <c r="AP559" s="337"/>
      <c r="AT559" s="337"/>
    </row>
    <row r="560" s="268" customFormat="true" ht="15" hidden="false" customHeight="true" outlineLevel="0" collapsed="false">
      <c r="A560" s="331"/>
      <c r="B560" s="331"/>
      <c r="C560" s="213"/>
      <c r="D560" s="213"/>
      <c r="E560" s="213"/>
      <c r="F560" s="213"/>
      <c r="G560" s="213"/>
      <c r="H560" s="213"/>
      <c r="I560" s="213"/>
      <c r="J560" s="213"/>
      <c r="K560" s="213"/>
      <c r="L560" s="213"/>
      <c r="M560" s="213"/>
      <c r="N560" s="213"/>
      <c r="O560" s="213"/>
      <c r="P560" s="213"/>
      <c r="Q560" s="213"/>
      <c r="R560" s="213"/>
      <c r="S560" s="213"/>
      <c r="T560" s="213"/>
      <c r="U560" s="213"/>
      <c r="V560" s="213"/>
      <c r="W560" s="213"/>
      <c r="X560" s="213"/>
      <c r="Y560" s="213"/>
      <c r="Z560" s="213"/>
      <c r="AA560" s="213"/>
      <c r="AB560" s="213"/>
      <c r="AC560" s="213"/>
      <c r="AD560" s="213"/>
      <c r="AE560" s="213"/>
      <c r="AF560" s="213"/>
      <c r="AG560" s="213"/>
      <c r="AH560" s="213"/>
      <c r="AI560" s="213"/>
      <c r="AP560" s="337"/>
      <c r="AT560" s="337"/>
    </row>
    <row r="561" s="268" customFormat="true" ht="15" hidden="false" customHeight="true" outlineLevel="0" collapsed="false">
      <c r="A561" s="331"/>
      <c r="B561" s="331"/>
      <c r="C561" s="213"/>
      <c r="D561" s="213"/>
      <c r="E561" s="213"/>
      <c r="F561" s="213"/>
      <c r="G561" s="213"/>
      <c r="H561" s="213"/>
      <c r="I561" s="213"/>
      <c r="J561" s="213"/>
      <c r="K561" s="213"/>
      <c r="L561" s="213"/>
      <c r="M561" s="213"/>
      <c r="N561" s="213"/>
      <c r="O561" s="213"/>
      <c r="P561" s="213"/>
      <c r="Q561" s="213"/>
      <c r="R561" s="213"/>
      <c r="S561" s="213"/>
      <c r="T561" s="213"/>
      <c r="U561" s="213"/>
      <c r="V561" s="213"/>
      <c r="W561" s="213"/>
      <c r="X561" s="213"/>
      <c r="Y561" s="213"/>
      <c r="Z561" s="213"/>
      <c r="AA561" s="213"/>
      <c r="AB561" s="213"/>
      <c r="AC561" s="213"/>
      <c r="AD561" s="213"/>
      <c r="AE561" s="213"/>
      <c r="AF561" s="213"/>
      <c r="AG561" s="213"/>
      <c r="AH561" s="213"/>
      <c r="AI561" s="213"/>
      <c r="AP561" s="337"/>
      <c r="AT561" s="337"/>
    </row>
    <row r="562" s="268" customFormat="true" ht="15" hidden="false" customHeight="true" outlineLevel="0" collapsed="false">
      <c r="A562" s="331"/>
      <c r="B562" s="331"/>
      <c r="C562" s="213"/>
      <c r="D562" s="213"/>
      <c r="E562" s="213"/>
      <c r="F562" s="213"/>
      <c r="G562" s="213"/>
      <c r="H562" s="213"/>
      <c r="I562" s="213"/>
      <c r="J562" s="213"/>
      <c r="K562" s="213"/>
      <c r="L562" s="213"/>
      <c r="M562" s="213"/>
      <c r="N562" s="213"/>
      <c r="O562" s="213"/>
      <c r="P562" s="213"/>
      <c r="Q562" s="213"/>
      <c r="R562" s="213"/>
      <c r="S562" s="213"/>
      <c r="T562" s="213"/>
      <c r="U562" s="213"/>
      <c r="V562" s="213"/>
      <c r="W562" s="213"/>
      <c r="X562" s="213"/>
      <c r="Y562" s="213"/>
      <c r="Z562" s="213"/>
      <c r="AA562" s="213"/>
      <c r="AB562" s="213"/>
      <c r="AC562" s="213"/>
      <c r="AD562" s="213"/>
      <c r="AE562" s="213"/>
      <c r="AF562" s="213"/>
      <c r="AG562" s="213"/>
      <c r="AH562" s="213"/>
      <c r="AI562" s="213"/>
      <c r="AP562" s="337"/>
      <c r="AT562" s="337"/>
    </row>
    <row r="563" s="268" customFormat="true" ht="15" hidden="false" customHeight="true" outlineLevel="0" collapsed="false">
      <c r="A563" s="331"/>
      <c r="B563" s="331"/>
      <c r="C563" s="213"/>
      <c r="D563" s="213"/>
      <c r="E563" s="213"/>
      <c r="F563" s="213"/>
      <c r="G563" s="213"/>
      <c r="H563" s="213"/>
      <c r="I563" s="213"/>
      <c r="J563" s="213"/>
      <c r="K563" s="213"/>
      <c r="L563" s="213"/>
      <c r="M563" s="213"/>
      <c r="N563" s="213"/>
      <c r="O563" s="213"/>
      <c r="P563" s="213"/>
      <c r="Q563" s="213"/>
      <c r="R563" s="213"/>
      <c r="S563" s="213"/>
      <c r="T563" s="213"/>
      <c r="U563" s="213"/>
      <c r="V563" s="213"/>
      <c r="W563" s="213"/>
      <c r="X563" s="213"/>
      <c r="Y563" s="213"/>
      <c r="Z563" s="213"/>
      <c r="AA563" s="213"/>
      <c r="AB563" s="213"/>
      <c r="AC563" s="213"/>
      <c r="AD563" s="213"/>
      <c r="AE563" s="213"/>
      <c r="AF563" s="213"/>
      <c r="AG563" s="213"/>
      <c r="AH563" s="213"/>
      <c r="AI563" s="213"/>
      <c r="AP563" s="337"/>
      <c r="AT563" s="337"/>
    </row>
    <row r="564" s="268" customFormat="true" ht="15" hidden="false" customHeight="true" outlineLevel="0" collapsed="false">
      <c r="A564" s="331"/>
      <c r="B564" s="331"/>
      <c r="C564" s="213"/>
      <c r="D564" s="213"/>
      <c r="E564" s="213"/>
      <c r="F564" s="213"/>
      <c r="G564" s="213"/>
      <c r="H564" s="213"/>
      <c r="I564" s="213"/>
      <c r="J564" s="213"/>
      <c r="K564" s="213"/>
      <c r="L564" s="213"/>
      <c r="M564" s="213"/>
      <c r="N564" s="213"/>
      <c r="O564" s="213"/>
      <c r="P564" s="213"/>
      <c r="Q564" s="213"/>
      <c r="R564" s="213"/>
      <c r="S564" s="213"/>
      <c r="T564" s="213"/>
      <c r="U564" s="213"/>
      <c r="V564" s="213"/>
      <c r="W564" s="213"/>
      <c r="X564" s="213"/>
      <c r="Y564" s="213"/>
      <c r="Z564" s="213"/>
      <c r="AA564" s="213"/>
      <c r="AB564" s="213"/>
      <c r="AC564" s="213"/>
      <c r="AD564" s="213"/>
      <c r="AE564" s="213"/>
      <c r="AF564" s="213"/>
      <c r="AG564" s="213"/>
      <c r="AH564" s="213"/>
      <c r="AI564" s="213"/>
      <c r="AP564" s="337"/>
      <c r="AT564" s="337"/>
    </row>
    <row r="565" s="268" customFormat="true" ht="15" hidden="false" customHeight="true" outlineLevel="0" collapsed="false">
      <c r="A565" s="331"/>
      <c r="B565" s="331"/>
      <c r="C565" s="213"/>
      <c r="D565" s="213"/>
      <c r="E565" s="213"/>
      <c r="F565" s="213"/>
      <c r="G565" s="213"/>
      <c r="H565" s="213"/>
      <c r="I565" s="213"/>
      <c r="J565" s="213"/>
      <c r="K565" s="213"/>
      <c r="L565" s="213"/>
      <c r="M565" s="213"/>
      <c r="N565" s="213"/>
      <c r="O565" s="213"/>
      <c r="P565" s="213"/>
      <c r="Q565" s="213"/>
      <c r="R565" s="213"/>
      <c r="S565" s="213"/>
      <c r="T565" s="213"/>
      <c r="U565" s="213"/>
      <c r="V565" s="213"/>
      <c r="W565" s="213"/>
      <c r="X565" s="213"/>
      <c r="Y565" s="213"/>
      <c r="Z565" s="213"/>
      <c r="AA565" s="213"/>
      <c r="AB565" s="213"/>
      <c r="AC565" s="213"/>
      <c r="AD565" s="213"/>
      <c r="AE565" s="213"/>
      <c r="AF565" s="213"/>
      <c r="AG565" s="213"/>
      <c r="AH565" s="213"/>
      <c r="AI565" s="213"/>
      <c r="AP565" s="337"/>
      <c r="AT565" s="337"/>
    </row>
    <row r="566" s="268" customFormat="true" ht="15" hidden="false" customHeight="true" outlineLevel="0" collapsed="false">
      <c r="A566" s="331"/>
      <c r="B566" s="331"/>
      <c r="C566" s="213"/>
      <c r="D566" s="213"/>
      <c r="E566" s="213"/>
      <c r="F566" s="213"/>
      <c r="G566" s="213"/>
      <c r="H566" s="213"/>
      <c r="I566" s="213"/>
      <c r="J566" s="213"/>
      <c r="K566" s="213"/>
      <c r="L566" s="213"/>
      <c r="M566" s="213"/>
      <c r="N566" s="213"/>
      <c r="O566" s="213"/>
      <c r="P566" s="213"/>
      <c r="Q566" s="213"/>
      <c r="R566" s="213"/>
      <c r="S566" s="213"/>
      <c r="T566" s="213"/>
      <c r="U566" s="213"/>
      <c r="V566" s="213"/>
      <c r="W566" s="213"/>
      <c r="X566" s="213"/>
      <c r="Y566" s="213"/>
      <c r="Z566" s="213"/>
      <c r="AA566" s="213"/>
      <c r="AB566" s="213"/>
      <c r="AC566" s="213"/>
      <c r="AD566" s="213"/>
      <c r="AE566" s="213"/>
      <c r="AF566" s="213"/>
      <c r="AG566" s="213"/>
      <c r="AH566" s="213"/>
      <c r="AI566" s="213"/>
      <c r="AP566" s="337"/>
      <c r="AT566" s="337"/>
    </row>
    <row r="567" s="268" customFormat="true" ht="15" hidden="false" customHeight="true" outlineLevel="0" collapsed="false">
      <c r="A567" s="331"/>
      <c r="B567" s="331"/>
      <c r="C567" s="213"/>
      <c r="D567" s="213"/>
      <c r="E567" s="213"/>
      <c r="F567" s="213"/>
      <c r="G567" s="213"/>
      <c r="H567" s="213"/>
      <c r="I567" s="213"/>
      <c r="J567" s="213"/>
      <c r="K567" s="213"/>
      <c r="L567" s="213"/>
      <c r="M567" s="213"/>
      <c r="N567" s="213"/>
      <c r="O567" s="213"/>
      <c r="P567" s="213"/>
      <c r="Q567" s="213"/>
      <c r="R567" s="213"/>
      <c r="S567" s="213"/>
      <c r="T567" s="213"/>
      <c r="U567" s="213"/>
      <c r="V567" s="213"/>
      <c r="W567" s="213"/>
      <c r="X567" s="213"/>
      <c r="Y567" s="213"/>
      <c r="Z567" s="213"/>
      <c r="AA567" s="213"/>
      <c r="AB567" s="213"/>
      <c r="AC567" s="213"/>
      <c r="AD567" s="213"/>
      <c r="AE567" s="213"/>
      <c r="AF567" s="213"/>
      <c r="AG567" s="213"/>
      <c r="AH567" s="213"/>
      <c r="AI567" s="213"/>
      <c r="AP567" s="337"/>
      <c r="AT567" s="337"/>
    </row>
    <row r="568" s="268" customFormat="true" ht="15" hidden="false" customHeight="true" outlineLevel="0" collapsed="false">
      <c r="A568" s="331"/>
      <c r="B568" s="331"/>
      <c r="C568" s="213"/>
      <c r="D568" s="213"/>
      <c r="E568" s="213"/>
      <c r="F568" s="213"/>
      <c r="G568" s="213"/>
      <c r="H568" s="213"/>
      <c r="I568" s="213"/>
      <c r="J568" s="213"/>
      <c r="K568" s="213"/>
      <c r="L568" s="213"/>
      <c r="M568" s="213"/>
      <c r="N568" s="213"/>
      <c r="O568" s="213"/>
      <c r="P568" s="213"/>
      <c r="Q568" s="213"/>
      <c r="R568" s="213"/>
      <c r="S568" s="213"/>
      <c r="T568" s="213"/>
      <c r="U568" s="213"/>
      <c r="V568" s="213"/>
      <c r="W568" s="213"/>
      <c r="X568" s="213"/>
      <c r="Y568" s="213"/>
      <c r="Z568" s="213"/>
      <c r="AA568" s="213"/>
      <c r="AB568" s="213"/>
      <c r="AC568" s="213"/>
      <c r="AD568" s="213"/>
      <c r="AE568" s="213"/>
      <c r="AF568" s="213"/>
      <c r="AG568" s="213"/>
      <c r="AH568" s="213"/>
      <c r="AI568" s="213"/>
      <c r="AP568" s="337"/>
      <c r="AT568" s="337"/>
    </row>
    <row r="569" s="268" customFormat="true" ht="15" hidden="false" customHeight="true" outlineLevel="0" collapsed="false">
      <c r="A569" s="331"/>
      <c r="B569" s="331"/>
      <c r="C569" s="213"/>
      <c r="D569" s="213"/>
      <c r="E569" s="213"/>
      <c r="F569" s="213"/>
      <c r="G569" s="213"/>
      <c r="H569" s="213"/>
      <c r="I569" s="213"/>
      <c r="J569" s="213"/>
      <c r="K569" s="213"/>
      <c r="L569" s="213"/>
      <c r="M569" s="213"/>
      <c r="N569" s="213"/>
      <c r="O569" s="213"/>
      <c r="P569" s="213"/>
      <c r="Q569" s="213"/>
      <c r="R569" s="213"/>
      <c r="S569" s="213"/>
      <c r="T569" s="213"/>
      <c r="U569" s="213"/>
      <c r="V569" s="213"/>
      <c r="W569" s="213"/>
      <c r="X569" s="213"/>
      <c r="Y569" s="213"/>
      <c r="Z569" s="213"/>
      <c r="AA569" s="213"/>
      <c r="AB569" s="213"/>
      <c r="AC569" s="213"/>
      <c r="AD569" s="213"/>
      <c r="AE569" s="213"/>
      <c r="AF569" s="213"/>
      <c r="AG569" s="213"/>
      <c r="AH569" s="213"/>
      <c r="AI569" s="213"/>
      <c r="AP569" s="337"/>
      <c r="AT569" s="337"/>
    </row>
    <row r="570" s="268" customFormat="true" ht="15" hidden="false" customHeight="true" outlineLevel="0" collapsed="false">
      <c r="A570" s="331"/>
      <c r="B570" s="331"/>
      <c r="C570" s="213"/>
      <c r="D570" s="213"/>
      <c r="E570" s="213"/>
      <c r="F570" s="213"/>
      <c r="G570" s="213"/>
      <c r="H570" s="213"/>
      <c r="I570" s="213"/>
      <c r="J570" s="213"/>
      <c r="K570" s="213"/>
      <c r="L570" s="213"/>
      <c r="M570" s="213"/>
      <c r="N570" s="213"/>
      <c r="O570" s="213"/>
      <c r="P570" s="213"/>
      <c r="Q570" s="213"/>
      <c r="R570" s="213"/>
      <c r="S570" s="213"/>
      <c r="T570" s="213"/>
      <c r="U570" s="213"/>
      <c r="V570" s="213"/>
      <c r="W570" s="213"/>
      <c r="X570" s="213"/>
      <c r="Y570" s="213"/>
      <c r="Z570" s="213"/>
      <c r="AA570" s="213"/>
      <c r="AB570" s="213"/>
      <c r="AC570" s="213"/>
      <c r="AD570" s="213"/>
      <c r="AE570" s="213"/>
      <c r="AF570" s="213"/>
      <c r="AG570" s="213"/>
      <c r="AH570" s="213"/>
      <c r="AI570" s="213"/>
      <c r="AP570" s="337"/>
      <c r="AT570" s="337"/>
    </row>
    <row r="571" s="268" customFormat="true" ht="15" hidden="false" customHeight="true" outlineLevel="0" collapsed="false">
      <c r="A571" s="331"/>
      <c r="B571" s="331"/>
      <c r="C571" s="213"/>
      <c r="D571" s="213"/>
      <c r="E571" s="213"/>
      <c r="F571" s="213"/>
      <c r="G571" s="213"/>
      <c r="H571" s="213"/>
      <c r="I571" s="213"/>
      <c r="J571" s="213"/>
      <c r="K571" s="213"/>
      <c r="L571" s="213"/>
      <c r="M571" s="213"/>
      <c r="N571" s="213"/>
      <c r="O571" s="213"/>
      <c r="P571" s="213"/>
      <c r="Q571" s="213"/>
      <c r="R571" s="213"/>
      <c r="S571" s="213"/>
      <c r="T571" s="213"/>
      <c r="U571" s="213"/>
      <c r="V571" s="213"/>
      <c r="W571" s="213"/>
      <c r="X571" s="213"/>
      <c r="Y571" s="213"/>
      <c r="Z571" s="213"/>
      <c r="AA571" s="213"/>
      <c r="AB571" s="213"/>
      <c r="AC571" s="213"/>
      <c r="AD571" s="213"/>
      <c r="AE571" s="213"/>
      <c r="AF571" s="213"/>
      <c r="AG571" s="213"/>
      <c r="AH571" s="213"/>
      <c r="AI571" s="213"/>
      <c r="AP571" s="337"/>
      <c r="AT571" s="337"/>
    </row>
    <row r="572" s="268" customFormat="true" ht="15" hidden="false" customHeight="true" outlineLevel="0" collapsed="false">
      <c r="A572" s="331"/>
      <c r="B572" s="331"/>
      <c r="C572" s="213"/>
      <c r="D572" s="213"/>
      <c r="E572" s="213"/>
      <c r="F572" s="213"/>
      <c r="G572" s="213"/>
      <c r="H572" s="213"/>
      <c r="I572" s="213"/>
      <c r="J572" s="213"/>
      <c r="K572" s="213"/>
      <c r="L572" s="213"/>
      <c r="M572" s="213"/>
      <c r="N572" s="213"/>
      <c r="O572" s="213"/>
      <c r="P572" s="213"/>
      <c r="Q572" s="213"/>
      <c r="R572" s="213"/>
      <c r="S572" s="213"/>
      <c r="T572" s="213"/>
      <c r="U572" s="213"/>
      <c r="V572" s="213"/>
      <c r="W572" s="213"/>
      <c r="X572" s="213"/>
      <c r="Y572" s="213"/>
      <c r="Z572" s="213"/>
      <c r="AA572" s="213"/>
      <c r="AB572" s="213"/>
      <c r="AC572" s="213"/>
      <c r="AD572" s="213"/>
      <c r="AE572" s="213"/>
      <c r="AF572" s="213"/>
      <c r="AG572" s="213"/>
      <c r="AH572" s="213"/>
      <c r="AI572" s="213"/>
      <c r="AP572" s="337"/>
      <c r="AT572" s="337"/>
    </row>
    <row r="573" s="268" customFormat="true" ht="15" hidden="false" customHeight="true" outlineLevel="0" collapsed="false">
      <c r="A573" s="331"/>
      <c r="B573" s="331"/>
      <c r="C573" s="213"/>
      <c r="D573" s="213"/>
      <c r="E573" s="213"/>
      <c r="F573" s="213"/>
      <c r="G573" s="213"/>
      <c r="H573" s="213"/>
      <c r="I573" s="213"/>
      <c r="J573" s="213"/>
      <c r="K573" s="213"/>
      <c r="L573" s="213"/>
      <c r="M573" s="213"/>
      <c r="N573" s="213"/>
      <c r="O573" s="213"/>
      <c r="P573" s="213"/>
      <c r="Q573" s="213"/>
      <c r="R573" s="213"/>
      <c r="S573" s="213"/>
      <c r="T573" s="213"/>
      <c r="U573" s="213"/>
      <c r="V573" s="213"/>
      <c r="W573" s="213"/>
      <c r="X573" s="213"/>
      <c r="Y573" s="213"/>
      <c r="Z573" s="213"/>
      <c r="AA573" s="213"/>
      <c r="AB573" s="213"/>
      <c r="AC573" s="213"/>
      <c r="AD573" s="213"/>
      <c r="AE573" s="213"/>
      <c r="AF573" s="213"/>
      <c r="AG573" s="213"/>
      <c r="AH573" s="213"/>
      <c r="AI573" s="213"/>
      <c r="AP573" s="337"/>
      <c r="AT573" s="337"/>
    </row>
    <row r="574" s="268" customFormat="true" ht="15" hidden="false" customHeight="true" outlineLevel="0" collapsed="false">
      <c r="A574" s="331"/>
      <c r="B574" s="331"/>
      <c r="C574" s="213"/>
      <c r="D574" s="213"/>
      <c r="E574" s="213"/>
      <c r="F574" s="213"/>
      <c r="G574" s="213"/>
      <c r="H574" s="213"/>
      <c r="I574" s="213"/>
      <c r="J574" s="213"/>
      <c r="K574" s="213"/>
      <c r="L574" s="213"/>
      <c r="M574" s="213"/>
      <c r="N574" s="213"/>
      <c r="O574" s="213"/>
      <c r="P574" s="213"/>
      <c r="Q574" s="213"/>
      <c r="R574" s="213"/>
      <c r="S574" s="213"/>
      <c r="T574" s="213"/>
      <c r="U574" s="213"/>
      <c r="V574" s="213"/>
      <c r="W574" s="213"/>
      <c r="X574" s="213"/>
      <c r="Y574" s="213"/>
      <c r="Z574" s="213"/>
      <c r="AA574" s="213"/>
      <c r="AB574" s="213"/>
      <c r="AC574" s="213"/>
      <c r="AD574" s="213"/>
      <c r="AE574" s="213"/>
      <c r="AF574" s="213"/>
      <c r="AG574" s="213"/>
      <c r="AH574" s="213"/>
      <c r="AI574" s="213"/>
      <c r="AP574" s="337"/>
      <c r="AT574" s="337"/>
    </row>
    <row r="575" s="268" customFormat="true" ht="15" hidden="false" customHeight="true" outlineLevel="0" collapsed="false">
      <c r="A575" s="331"/>
      <c r="B575" s="331"/>
      <c r="C575" s="213"/>
      <c r="D575" s="213"/>
      <c r="E575" s="213"/>
      <c r="F575" s="213"/>
      <c r="G575" s="213"/>
      <c r="H575" s="213"/>
      <c r="I575" s="213"/>
      <c r="J575" s="213"/>
      <c r="K575" s="213"/>
      <c r="L575" s="213"/>
      <c r="M575" s="213"/>
      <c r="N575" s="213"/>
      <c r="O575" s="213"/>
      <c r="P575" s="213"/>
      <c r="Q575" s="213"/>
      <c r="R575" s="213"/>
      <c r="S575" s="213"/>
      <c r="T575" s="213"/>
      <c r="U575" s="213"/>
      <c r="V575" s="213"/>
      <c r="W575" s="213"/>
      <c r="X575" s="213"/>
      <c r="Y575" s="213"/>
      <c r="Z575" s="213"/>
      <c r="AA575" s="213"/>
      <c r="AB575" s="213"/>
      <c r="AC575" s="213"/>
      <c r="AD575" s="213"/>
      <c r="AE575" s="213"/>
      <c r="AF575" s="213"/>
      <c r="AG575" s="213"/>
      <c r="AH575" s="213"/>
      <c r="AI575" s="213"/>
      <c r="AP575" s="337"/>
      <c r="AT575" s="337"/>
    </row>
    <row r="576" s="268" customFormat="true" ht="15" hidden="false" customHeight="true" outlineLevel="0" collapsed="false">
      <c r="A576" s="331"/>
      <c r="B576" s="331"/>
      <c r="C576" s="213"/>
      <c r="D576" s="213"/>
      <c r="E576" s="213"/>
      <c r="F576" s="213"/>
      <c r="G576" s="213"/>
      <c r="H576" s="213"/>
      <c r="I576" s="213"/>
      <c r="J576" s="213"/>
      <c r="K576" s="213"/>
      <c r="L576" s="213"/>
      <c r="M576" s="213"/>
      <c r="N576" s="213"/>
      <c r="O576" s="213"/>
      <c r="P576" s="213"/>
      <c r="Q576" s="213"/>
      <c r="R576" s="213"/>
      <c r="S576" s="213"/>
      <c r="T576" s="213"/>
      <c r="U576" s="213"/>
      <c r="V576" s="213"/>
      <c r="W576" s="213"/>
      <c r="X576" s="213"/>
      <c r="Y576" s="213"/>
      <c r="Z576" s="213"/>
      <c r="AA576" s="213"/>
      <c r="AB576" s="213"/>
      <c r="AC576" s="213"/>
      <c r="AD576" s="213"/>
      <c r="AE576" s="213"/>
      <c r="AF576" s="213"/>
      <c r="AG576" s="213"/>
      <c r="AH576" s="213"/>
      <c r="AI576" s="213"/>
      <c r="AP576" s="337"/>
      <c r="AT576" s="337"/>
    </row>
    <row r="577" s="268" customFormat="true" ht="15" hidden="false" customHeight="true" outlineLevel="0" collapsed="false">
      <c r="A577" s="331"/>
      <c r="B577" s="331"/>
      <c r="C577" s="213"/>
      <c r="D577" s="213"/>
      <c r="E577" s="213"/>
      <c r="F577" s="213"/>
      <c r="G577" s="213"/>
      <c r="H577" s="213"/>
      <c r="I577" s="213"/>
      <c r="J577" s="213"/>
      <c r="K577" s="213"/>
      <c r="L577" s="213"/>
      <c r="M577" s="213"/>
      <c r="N577" s="213"/>
      <c r="O577" s="213"/>
      <c r="P577" s="213"/>
      <c r="Q577" s="213"/>
      <c r="R577" s="213"/>
      <c r="S577" s="213"/>
      <c r="T577" s="213"/>
      <c r="U577" s="213"/>
      <c r="V577" s="213"/>
      <c r="W577" s="213"/>
      <c r="X577" s="213"/>
      <c r="Y577" s="213"/>
      <c r="Z577" s="213"/>
      <c r="AA577" s="213"/>
      <c r="AB577" s="213"/>
      <c r="AC577" s="213"/>
      <c r="AD577" s="213"/>
      <c r="AE577" s="213"/>
      <c r="AF577" s="213"/>
      <c r="AG577" s="213"/>
      <c r="AH577" s="213"/>
      <c r="AI577" s="213"/>
      <c r="AP577" s="337"/>
      <c r="AT577" s="337"/>
    </row>
    <row r="578" s="268" customFormat="true" ht="15" hidden="false" customHeight="true" outlineLevel="0" collapsed="false">
      <c r="A578" s="331"/>
      <c r="B578" s="331"/>
      <c r="C578" s="213"/>
      <c r="D578" s="213"/>
      <c r="E578" s="213"/>
      <c r="F578" s="213"/>
      <c r="G578" s="213"/>
      <c r="H578" s="213"/>
      <c r="I578" s="213"/>
      <c r="J578" s="213"/>
      <c r="K578" s="213"/>
      <c r="L578" s="213"/>
      <c r="M578" s="213"/>
      <c r="N578" s="213"/>
      <c r="O578" s="213"/>
      <c r="P578" s="213"/>
      <c r="Q578" s="213"/>
      <c r="R578" s="213"/>
      <c r="S578" s="213"/>
      <c r="T578" s="213"/>
      <c r="U578" s="213"/>
      <c r="V578" s="213"/>
      <c r="W578" s="213"/>
      <c r="X578" s="213"/>
      <c r="Y578" s="213"/>
      <c r="Z578" s="213"/>
      <c r="AA578" s="213"/>
      <c r="AB578" s="213"/>
      <c r="AC578" s="213"/>
      <c r="AD578" s="213"/>
      <c r="AE578" s="213"/>
      <c r="AF578" s="213"/>
      <c r="AG578" s="213"/>
      <c r="AH578" s="213"/>
      <c r="AI578" s="213"/>
      <c r="AP578" s="337"/>
      <c r="AT578" s="337"/>
    </row>
    <row r="579" s="268" customFormat="true" ht="15" hidden="false" customHeight="true" outlineLevel="0" collapsed="false">
      <c r="A579" s="331"/>
      <c r="B579" s="331"/>
      <c r="C579" s="213"/>
      <c r="D579" s="213"/>
      <c r="E579" s="213"/>
      <c r="F579" s="213"/>
      <c r="G579" s="213"/>
      <c r="H579" s="213"/>
      <c r="I579" s="213"/>
      <c r="J579" s="213"/>
      <c r="K579" s="213"/>
      <c r="L579" s="213"/>
      <c r="M579" s="213"/>
      <c r="N579" s="213"/>
      <c r="O579" s="213"/>
      <c r="P579" s="213"/>
      <c r="Q579" s="213"/>
      <c r="R579" s="213"/>
      <c r="S579" s="213"/>
      <c r="T579" s="213"/>
      <c r="U579" s="213"/>
      <c r="V579" s="213"/>
      <c r="W579" s="213"/>
      <c r="X579" s="213"/>
      <c r="Y579" s="213"/>
      <c r="Z579" s="213"/>
      <c r="AA579" s="213"/>
      <c r="AB579" s="213"/>
      <c r="AC579" s="213"/>
      <c r="AD579" s="213"/>
      <c r="AE579" s="213"/>
      <c r="AF579" s="213"/>
      <c r="AG579" s="213"/>
      <c r="AH579" s="213"/>
      <c r="AI579" s="213"/>
      <c r="AP579" s="337"/>
      <c r="AT579" s="337"/>
    </row>
    <row r="580" s="268" customFormat="true" ht="15" hidden="false" customHeight="true" outlineLevel="0" collapsed="false">
      <c r="A580" s="331"/>
      <c r="B580" s="331"/>
      <c r="C580" s="213"/>
      <c r="D580" s="213"/>
      <c r="E580" s="213"/>
      <c r="F580" s="213"/>
      <c r="G580" s="213"/>
      <c r="H580" s="213"/>
      <c r="I580" s="213"/>
      <c r="J580" s="213"/>
      <c r="K580" s="213"/>
      <c r="L580" s="213"/>
      <c r="M580" s="213"/>
      <c r="N580" s="213"/>
      <c r="O580" s="213"/>
      <c r="P580" s="213"/>
      <c r="Q580" s="213"/>
      <c r="R580" s="213"/>
      <c r="S580" s="213"/>
      <c r="T580" s="213"/>
      <c r="U580" s="213"/>
      <c r="V580" s="213"/>
      <c r="W580" s="213"/>
      <c r="X580" s="213"/>
      <c r="Y580" s="213"/>
      <c r="Z580" s="213"/>
      <c r="AA580" s="213"/>
      <c r="AB580" s="213"/>
      <c r="AC580" s="213"/>
      <c r="AD580" s="213"/>
      <c r="AE580" s="213"/>
      <c r="AF580" s="213"/>
      <c r="AG580" s="213"/>
      <c r="AH580" s="213"/>
      <c r="AI580" s="213"/>
      <c r="AP580" s="337"/>
      <c r="AT580" s="337"/>
    </row>
    <row r="581" s="268" customFormat="true" ht="15" hidden="false" customHeight="true" outlineLevel="0" collapsed="false">
      <c r="A581" s="331"/>
      <c r="B581" s="331"/>
      <c r="C581" s="213"/>
      <c r="D581" s="213"/>
      <c r="E581" s="213"/>
      <c r="F581" s="213"/>
      <c r="G581" s="213"/>
      <c r="H581" s="213"/>
      <c r="I581" s="213"/>
      <c r="J581" s="213"/>
      <c r="K581" s="213"/>
      <c r="L581" s="213"/>
      <c r="M581" s="213"/>
      <c r="N581" s="213"/>
      <c r="O581" s="213"/>
      <c r="P581" s="213"/>
      <c r="Q581" s="213"/>
      <c r="R581" s="213"/>
      <c r="S581" s="213"/>
      <c r="T581" s="213"/>
      <c r="U581" s="213"/>
      <c r="V581" s="213"/>
      <c r="W581" s="213"/>
      <c r="X581" s="213"/>
      <c r="Y581" s="213"/>
      <c r="Z581" s="213"/>
      <c r="AA581" s="213"/>
      <c r="AB581" s="213"/>
      <c r="AC581" s="213"/>
      <c r="AD581" s="213"/>
      <c r="AE581" s="213"/>
      <c r="AF581" s="213"/>
      <c r="AG581" s="213"/>
      <c r="AH581" s="213"/>
      <c r="AI581" s="213"/>
      <c r="AP581" s="337"/>
      <c r="AT581" s="337"/>
    </row>
    <row r="582" s="268" customFormat="true" ht="15" hidden="false" customHeight="true" outlineLevel="0" collapsed="false">
      <c r="A582" s="331"/>
      <c r="B582" s="331"/>
      <c r="C582" s="213"/>
      <c r="D582" s="213"/>
      <c r="E582" s="213"/>
      <c r="F582" s="213"/>
      <c r="G582" s="213"/>
      <c r="H582" s="213"/>
      <c r="I582" s="213"/>
      <c r="J582" s="213"/>
      <c r="K582" s="213"/>
      <c r="L582" s="213"/>
      <c r="M582" s="213"/>
      <c r="N582" s="213"/>
      <c r="O582" s="213"/>
      <c r="P582" s="213"/>
      <c r="Q582" s="213"/>
      <c r="R582" s="213"/>
      <c r="S582" s="213"/>
      <c r="T582" s="213"/>
      <c r="U582" s="213"/>
      <c r="V582" s="213"/>
      <c r="W582" s="213"/>
      <c r="X582" s="213"/>
      <c r="Y582" s="213"/>
      <c r="Z582" s="213"/>
      <c r="AA582" s="213"/>
      <c r="AB582" s="213"/>
      <c r="AC582" s="213"/>
      <c r="AD582" s="213"/>
      <c r="AE582" s="213"/>
      <c r="AF582" s="213"/>
      <c r="AG582" s="213"/>
      <c r="AH582" s="213"/>
      <c r="AI582" s="213"/>
      <c r="AP582" s="337"/>
      <c r="AT582" s="337"/>
    </row>
    <row r="583" s="268" customFormat="true" ht="15" hidden="false" customHeight="true" outlineLevel="0" collapsed="false">
      <c r="A583" s="331"/>
      <c r="B583" s="331"/>
      <c r="C583" s="213"/>
      <c r="D583" s="213"/>
      <c r="E583" s="213"/>
      <c r="F583" s="213"/>
      <c r="G583" s="213"/>
      <c r="H583" s="213"/>
      <c r="I583" s="213"/>
      <c r="J583" s="213"/>
      <c r="K583" s="213"/>
      <c r="L583" s="213"/>
      <c r="M583" s="213"/>
      <c r="N583" s="213"/>
      <c r="O583" s="213"/>
      <c r="P583" s="213"/>
      <c r="Q583" s="213"/>
      <c r="R583" s="213"/>
      <c r="S583" s="213"/>
      <c r="T583" s="213"/>
      <c r="U583" s="213"/>
      <c r="V583" s="213"/>
      <c r="W583" s="213"/>
      <c r="X583" s="213"/>
      <c r="Y583" s="213"/>
      <c r="Z583" s="213"/>
      <c r="AA583" s="213"/>
      <c r="AB583" s="213"/>
      <c r="AC583" s="213"/>
      <c r="AD583" s="213"/>
      <c r="AE583" s="213"/>
      <c r="AF583" s="213"/>
      <c r="AG583" s="213"/>
      <c r="AH583" s="213"/>
      <c r="AI583" s="213"/>
      <c r="AP583" s="337"/>
      <c r="AT583" s="337"/>
    </row>
    <row r="584" s="268" customFormat="true" ht="15" hidden="false" customHeight="true" outlineLevel="0" collapsed="false">
      <c r="A584" s="331"/>
      <c r="B584" s="331"/>
      <c r="C584" s="213"/>
      <c r="D584" s="213"/>
      <c r="E584" s="213"/>
      <c r="F584" s="213"/>
      <c r="G584" s="213"/>
      <c r="H584" s="213"/>
      <c r="I584" s="213"/>
      <c r="J584" s="213"/>
      <c r="K584" s="213"/>
      <c r="L584" s="213"/>
      <c r="M584" s="213"/>
      <c r="N584" s="213"/>
      <c r="O584" s="213"/>
      <c r="P584" s="213"/>
      <c r="Q584" s="213"/>
      <c r="R584" s="213"/>
      <c r="S584" s="213"/>
      <c r="T584" s="213"/>
      <c r="U584" s="213"/>
      <c r="V584" s="213"/>
      <c r="W584" s="213"/>
      <c r="X584" s="213"/>
      <c r="Y584" s="213"/>
      <c r="Z584" s="213"/>
      <c r="AA584" s="213"/>
      <c r="AB584" s="213"/>
      <c r="AC584" s="213"/>
      <c r="AD584" s="213"/>
      <c r="AE584" s="213"/>
      <c r="AF584" s="213"/>
      <c r="AG584" s="213"/>
      <c r="AH584" s="213"/>
      <c r="AI584" s="213"/>
      <c r="AP584" s="337"/>
      <c r="AT584" s="337"/>
    </row>
    <row r="585" s="268" customFormat="true" ht="15" hidden="false" customHeight="true" outlineLevel="0" collapsed="false">
      <c r="A585" s="331"/>
      <c r="B585" s="331"/>
      <c r="C585" s="213"/>
      <c r="D585" s="213"/>
      <c r="E585" s="213"/>
      <c r="F585" s="213"/>
      <c r="G585" s="213"/>
      <c r="H585" s="213"/>
      <c r="I585" s="213"/>
      <c r="J585" s="213"/>
      <c r="K585" s="213"/>
      <c r="L585" s="213"/>
      <c r="M585" s="213"/>
      <c r="N585" s="213"/>
      <c r="O585" s="213"/>
      <c r="P585" s="213"/>
      <c r="Q585" s="213"/>
      <c r="R585" s="213"/>
      <c r="S585" s="213"/>
      <c r="T585" s="213"/>
      <c r="U585" s="213"/>
      <c r="V585" s="213"/>
      <c r="W585" s="213"/>
      <c r="X585" s="213"/>
      <c r="Y585" s="213"/>
      <c r="Z585" s="213"/>
      <c r="AA585" s="213"/>
      <c r="AB585" s="213"/>
      <c r="AC585" s="213"/>
      <c r="AD585" s="213"/>
      <c r="AE585" s="213"/>
      <c r="AF585" s="213"/>
      <c r="AG585" s="213"/>
      <c r="AH585" s="213"/>
      <c r="AI585" s="213"/>
      <c r="AP585" s="337"/>
      <c r="AT585" s="337"/>
    </row>
    <row r="586" s="268" customFormat="true" ht="15" hidden="false" customHeight="true" outlineLevel="0" collapsed="false">
      <c r="A586" s="331"/>
      <c r="B586" s="331"/>
      <c r="C586" s="213"/>
      <c r="D586" s="213"/>
      <c r="E586" s="213"/>
      <c r="F586" s="213"/>
      <c r="G586" s="213"/>
      <c r="H586" s="213"/>
      <c r="I586" s="213"/>
      <c r="J586" s="213"/>
      <c r="K586" s="213"/>
      <c r="L586" s="213"/>
      <c r="M586" s="213"/>
      <c r="N586" s="213"/>
      <c r="O586" s="213"/>
      <c r="P586" s="213"/>
      <c r="Q586" s="213"/>
      <c r="R586" s="213"/>
      <c r="S586" s="213"/>
      <c r="T586" s="213"/>
      <c r="U586" s="213"/>
      <c r="V586" s="213"/>
      <c r="W586" s="213"/>
      <c r="X586" s="213"/>
      <c r="Y586" s="213"/>
      <c r="Z586" s="213"/>
      <c r="AA586" s="213"/>
      <c r="AB586" s="213"/>
      <c r="AC586" s="213"/>
      <c r="AD586" s="213"/>
      <c r="AE586" s="213"/>
      <c r="AF586" s="213"/>
      <c r="AG586" s="213"/>
      <c r="AH586" s="213"/>
      <c r="AI586" s="213"/>
      <c r="AP586" s="337"/>
      <c r="AT586" s="337"/>
    </row>
    <row r="587" s="268" customFormat="true" ht="15" hidden="false" customHeight="true" outlineLevel="0" collapsed="false">
      <c r="A587" s="331"/>
      <c r="B587" s="331"/>
      <c r="C587" s="213"/>
      <c r="D587" s="213"/>
      <c r="E587" s="213"/>
      <c r="F587" s="213"/>
      <c r="G587" s="213"/>
      <c r="H587" s="213"/>
      <c r="I587" s="213"/>
      <c r="J587" s="213"/>
      <c r="K587" s="213"/>
      <c r="L587" s="213"/>
      <c r="M587" s="213"/>
      <c r="N587" s="213"/>
      <c r="O587" s="213"/>
      <c r="P587" s="213"/>
      <c r="Q587" s="213"/>
      <c r="R587" s="213"/>
      <c r="S587" s="213"/>
      <c r="T587" s="213"/>
      <c r="U587" s="213"/>
      <c r="V587" s="213"/>
      <c r="W587" s="213"/>
      <c r="X587" s="213"/>
      <c r="Y587" s="213"/>
      <c r="Z587" s="213"/>
      <c r="AA587" s="213"/>
      <c r="AB587" s="213"/>
      <c r="AC587" s="213"/>
      <c r="AD587" s="213"/>
      <c r="AE587" s="213"/>
      <c r="AF587" s="213"/>
      <c r="AG587" s="213"/>
      <c r="AH587" s="213"/>
      <c r="AI587" s="213"/>
      <c r="AP587" s="337"/>
      <c r="AT587" s="337"/>
    </row>
    <row r="588" s="268" customFormat="true" ht="15" hidden="false" customHeight="true" outlineLevel="0" collapsed="false">
      <c r="A588" s="331"/>
      <c r="B588" s="331"/>
      <c r="C588" s="213"/>
      <c r="D588" s="213"/>
      <c r="E588" s="213"/>
      <c r="F588" s="213"/>
      <c r="G588" s="213"/>
      <c r="H588" s="213"/>
      <c r="I588" s="213"/>
      <c r="J588" s="213"/>
      <c r="K588" s="213"/>
      <c r="L588" s="213"/>
      <c r="M588" s="213"/>
      <c r="N588" s="213"/>
      <c r="O588" s="213"/>
      <c r="P588" s="213"/>
      <c r="Q588" s="213"/>
      <c r="R588" s="213"/>
      <c r="S588" s="213"/>
      <c r="T588" s="213"/>
      <c r="U588" s="213"/>
      <c r="V588" s="213"/>
      <c r="W588" s="213"/>
      <c r="X588" s="213"/>
      <c r="Y588" s="213"/>
      <c r="Z588" s="213"/>
      <c r="AA588" s="213"/>
      <c r="AB588" s="213"/>
      <c r="AC588" s="213"/>
      <c r="AD588" s="213"/>
      <c r="AE588" s="213"/>
      <c r="AF588" s="213"/>
      <c r="AG588" s="213"/>
      <c r="AH588" s="213"/>
      <c r="AI588" s="213"/>
      <c r="AP588" s="337"/>
      <c r="AT588" s="337"/>
    </row>
    <row r="589" s="268" customFormat="true" ht="15" hidden="false" customHeight="true" outlineLevel="0" collapsed="false">
      <c r="A589" s="331"/>
      <c r="B589" s="331"/>
      <c r="C589" s="213"/>
      <c r="D589" s="213"/>
      <c r="E589" s="213"/>
      <c r="F589" s="213"/>
      <c r="G589" s="213"/>
      <c r="H589" s="213"/>
      <c r="I589" s="213"/>
      <c r="J589" s="213"/>
      <c r="K589" s="213"/>
      <c r="L589" s="213"/>
      <c r="M589" s="213"/>
      <c r="N589" s="213"/>
      <c r="O589" s="213"/>
      <c r="P589" s="213"/>
      <c r="Q589" s="213"/>
      <c r="R589" s="213"/>
      <c r="S589" s="213"/>
      <c r="T589" s="213"/>
      <c r="U589" s="213"/>
      <c r="V589" s="213"/>
      <c r="W589" s="213"/>
      <c r="X589" s="213"/>
      <c r="Y589" s="213"/>
      <c r="Z589" s="213"/>
      <c r="AA589" s="213"/>
      <c r="AB589" s="213"/>
      <c r="AC589" s="213"/>
      <c r="AD589" s="213"/>
      <c r="AE589" s="213"/>
      <c r="AF589" s="213"/>
      <c r="AG589" s="213"/>
      <c r="AH589" s="213"/>
      <c r="AI589" s="213"/>
      <c r="AP589" s="337"/>
      <c r="AT589" s="337"/>
    </row>
    <row r="590" s="268" customFormat="true" ht="15" hidden="false" customHeight="true" outlineLevel="0" collapsed="false">
      <c r="A590" s="331"/>
      <c r="B590" s="331"/>
      <c r="C590" s="213"/>
      <c r="D590" s="213"/>
      <c r="E590" s="213"/>
      <c r="F590" s="213"/>
      <c r="G590" s="213"/>
      <c r="H590" s="213"/>
      <c r="I590" s="213"/>
      <c r="J590" s="213"/>
      <c r="K590" s="213"/>
      <c r="L590" s="213"/>
      <c r="M590" s="213"/>
      <c r="N590" s="213"/>
      <c r="O590" s="213"/>
      <c r="P590" s="213"/>
      <c r="Q590" s="213"/>
      <c r="R590" s="213"/>
      <c r="S590" s="213"/>
      <c r="T590" s="213"/>
      <c r="U590" s="213"/>
      <c r="V590" s="213"/>
      <c r="W590" s="213"/>
      <c r="X590" s="213"/>
      <c r="Y590" s="213"/>
      <c r="Z590" s="213"/>
      <c r="AA590" s="213"/>
      <c r="AB590" s="213"/>
      <c r="AC590" s="213"/>
      <c r="AD590" s="213"/>
      <c r="AE590" s="213"/>
      <c r="AF590" s="213"/>
      <c r="AG590" s="213"/>
      <c r="AH590" s="213"/>
      <c r="AI590" s="213"/>
      <c r="AP590" s="337"/>
      <c r="AT590" s="337"/>
    </row>
    <row r="591" s="268" customFormat="true" ht="15" hidden="false" customHeight="true" outlineLevel="0" collapsed="false">
      <c r="A591" s="331"/>
      <c r="B591" s="331"/>
      <c r="C591" s="213"/>
      <c r="D591" s="213"/>
      <c r="E591" s="213"/>
      <c r="F591" s="213"/>
      <c r="G591" s="213"/>
      <c r="H591" s="213"/>
      <c r="I591" s="213"/>
      <c r="J591" s="213"/>
      <c r="K591" s="213"/>
      <c r="L591" s="213"/>
      <c r="M591" s="213"/>
      <c r="N591" s="213"/>
      <c r="O591" s="213"/>
      <c r="P591" s="213"/>
      <c r="Q591" s="213"/>
      <c r="R591" s="213"/>
      <c r="S591" s="213"/>
      <c r="T591" s="213"/>
      <c r="U591" s="213"/>
      <c r="V591" s="213"/>
      <c r="W591" s="213"/>
      <c r="X591" s="213"/>
      <c r="Y591" s="213"/>
      <c r="Z591" s="213"/>
      <c r="AA591" s="213"/>
      <c r="AB591" s="213"/>
      <c r="AC591" s="213"/>
      <c r="AD591" s="213"/>
      <c r="AE591" s="213"/>
      <c r="AF591" s="213"/>
      <c r="AG591" s="213"/>
      <c r="AH591" s="213"/>
      <c r="AI591" s="213"/>
      <c r="AP591" s="337"/>
      <c r="AT591" s="337"/>
    </row>
    <row r="592" s="268" customFormat="true" ht="15" hidden="false" customHeight="true" outlineLevel="0" collapsed="false">
      <c r="A592" s="331"/>
      <c r="B592" s="331"/>
      <c r="C592" s="213"/>
      <c r="D592" s="213"/>
      <c r="E592" s="213"/>
      <c r="F592" s="213"/>
      <c r="G592" s="213"/>
      <c r="H592" s="213"/>
      <c r="I592" s="213"/>
      <c r="J592" s="213"/>
      <c r="K592" s="213"/>
      <c r="L592" s="213"/>
      <c r="M592" s="213"/>
      <c r="N592" s="213"/>
      <c r="O592" s="213"/>
      <c r="P592" s="213"/>
      <c r="Q592" s="213"/>
      <c r="R592" s="213"/>
      <c r="S592" s="213"/>
      <c r="T592" s="213"/>
      <c r="U592" s="213"/>
      <c r="V592" s="213"/>
      <c r="W592" s="213"/>
      <c r="X592" s="213"/>
      <c r="Y592" s="213"/>
      <c r="Z592" s="213"/>
      <c r="AA592" s="213"/>
      <c r="AB592" s="213"/>
      <c r="AC592" s="213"/>
      <c r="AD592" s="213"/>
      <c r="AE592" s="213"/>
      <c r="AF592" s="213"/>
      <c r="AG592" s="213"/>
      <c r="AH592" s="213"/>
      <c r="AI592" s="213"/>
      <c r="AP592" s="337"/>
      <c r="AT592" s="337"/>
    </row>
    <row r="593" s="268" customFormat="true" ht="15" hidden="false" customHeight="true" outlineLevel="0" collapsed="false">
      <c r="A593" s="331"/>
      <c r="B593" s="331"/>
      <c r="C593" s="213"/>
      <c r="D593" s="213"/>
      <c r="E593" s="213"/>
      <c r="F593" s="213"/>
      <c r="G593" s="213"/>
      <c r="H593" s="213"/>
      <c r="I593" s="213"/>
      <c r="J593" s="213"/>
      <c r="K593" s="213"/>
      <c r="L593" s="213"/>
      <c r="M593" s="213"/>
      <c r="N593" s="213"/>
      <c r="O593" s="213"/>
      <c r="P593" s="213"/>
      <c r="Q593" s="213"/>
      <c r="R593" s="213"/>
      <c r="S593" s="213"/>
      <c r="T593" s="213"/>
      <c r="U593" s="213"/>
      <c r="V593" s="213"/>
      <c r="W593" s="213"/>
      <c r="X593" s="213"/>
      <c r="Y593" s="213"/>
      <c r="Z593" s="213"/>
      <c r="AA593" s="213"/>
      <c r="AB593" s="213"/>
      <c r="AC593" s="213"/>
      <c r="AD593" s="213"/>
      <c r="AE593" s="213"/>
      <c r="AF593" s="213"/>
      <c r="AG593" s="213"/>
      <c r="AH593" s="213"/>
      <c r="AI593" s="213"/>
      <c r="AP593" s="337"/>
      <c r="AT593" s="337"/>
    </row>
    <row r="594" s="268" customFormat="true" ht="15" hidden="false" customHeight="true" outlineLevel="0" collapsed="false">
      <c r="A594" s="331"/>
      <c r="B594" s="331"/>
      <c r="C594" s="213"/>
      <c r="D594" s="213"/>
      <c r="E594" s="213"/>
      <c r="F594" s="213"/>
      <c r="G594" s="213"/>
      <c r="H594" s="213"/>
      <c r="I594" s="213"/>
      <c r="J594" s="213"/>
      <c r="K594" s="213"/>
      <c r="L594" s="213"/>
      <c r="M594" s="213"/>
      <c r="N594" s="213"/>
      <c r="O594" s="213"/>
      <c r="P594" s="213"/>
      <c r="Q594" s="213"/>
      <c r="R594" s="213"/>
      <c r="S594" s="213"/>
      <c r="T594" s="213"/>
      <c r="U594" s="213"/>
      <c r="V594" s="213"/>
      <c r="W594" s="213"/>
      <c r="X594" s="213"/>
      <c r="Y594" s="213"/>
      <c r="Z594" s="213"/>
      <c r="AA594" s="213"/>
      <c r="AB594" s="213"/>
      <c r="AC594" s="213"/>
      <c r="AD594" s="213"/>
      <c r="AE594" s="213"/>
      <c r="AF594" s="213"/>
      <c r="AG594" s="213"/>
      <c r="AH594" s="213"/>
      <c r="AI594" s="213"/>
      <c r="AP594" s="337"/>
      <c r="AT594" s="337"/>
    </row>
    <row r="595" s="268" customFormat="true" ht="15" hidden="false" customHeight="true" outlineLevel="0" collapsed="false">
      <c r="A595" s="331"/>
      <c r="B595" s="331"/>
      <c r="C595" s="213"/>
      <c r="D595" s="213"/>
      <c r="E595" s="213"/>
      <c r="F595" s="213"/>
      <c r="G595" s="213"/>
      <c r="H595" s="213"/>
      <c r="I595" s="213"/>
      <c r="J595" s="213"/>
      <c r="K595" s="213"/>
      <c r="L595" s="213"/>
      <c r="M595" s="213"/>
      <c r="N595" s="213"/>
      <c r="O595" s="213"/>
      <c r="P595" s="213"/>
      <c r="Q595" s="213"/>
      <c r="R595" s="213"/>
      <c r="S595" s="213"/>
      <c r="T595" s="213"/>
      <c r="U595" s="213"/>
      <c r="V595" s="213"/>
      <c r="W595" s="213"/>
      <c r="X595" s="213"/>
      <c r="Y595" s="213"/>
      <c r="Z595" s="213"/>
      <c r="AA595" s="213"/>
      <c r="AB595" s="213"/>
      <c r="AC595" s="213"/>
      <c r="AD595" s="213"/>
      <c r="AE595" s="213"/>
      <c r="AF595" s="213"/>
      <c r="AG595" s="213"/>
      <c r="AH595" s="213"/>
      <c r="AI595" s="213"/>
      <c r="AP595" s="337"/>
      <c r="AT595" s="337"/>
    </row>
    <row r="596" s="268" customFormat="true" ht="15" hidden="false" customHeight="true" outlineLevel="0" collapsed="false">
      <c r="A596" s="331"/>
      <c r="B596" s="331"/>
      <c r="C596" s="213"/>
      <c r="D596" s="213"/>
      <c r="E596" s="213"/>
      <c r="F596" s="213"/>
      <c r="G596" s="213"/>
      <c r="H596" s="213"/>
      <c r="I596" s="213"/>
      <c r="J596" s="213"/>
      <c r="K596" s="213"/>
      <c r="L596" s="213"/>
      <c r="M596" s="213"/>
      <c r="N596" s="213"/>
      <c r="O596" s="213"/>
      <c r="P596" s="213"/>
      <c r="Q596" s="213"/>
      <c r="R596" s="213"/>
      <c r="S596" s="213"/>
      <c r="T596" s="213"/>
      <c r="U596" s="213"/>
      <c r="V596" s="213"/>
      <c r="W596" s="213"/>
      <c r="X596" s="213"/>
      <c r="Y596" s="213"/>
      <c r="Z596" s="213"/>
      <c r="AA596" s="213"/>
      <c r="AB596" s="213"/>
      <c r="AC596" s="213"/>
      <c r="AD596" s="213"/>
      <c r="AE596" s="213"/>
      <c r="AF596" s="213"/>
      <c r="AG596" s="213"/>
      <c r="AH596" s="213"/>
      <c r="AI596" s="213"/>
      <c r="AP596" s="337"/>
      <c r="AT596" s="337"/>
    </row>
    <row r="597" s="268" customFormat="true" ht="15" hidden="false" customHeight="true" outlineLevel="0" collapsed="false">
      <c r="A597" s="331"/>
      <c r="B597" s="331"/>
      <c r="C597" s="213"/>
      <c r="D597" s="213"/>
      <c r="E597" s="213"/>
      <c r="F597" s="213"/>
      <c r="G597" s="213"/>
      <c r="H597" s="213"/>
      <c r="I597" s="213"/>
      <c r="J597" s="213"/>
      <c r="K597" s="213"/>
      <c r="L597" s="213"/>
      <c r="M597" s="213"/>
      <c r="N597" s="213"/>
      <c r="O597" s="213"/>
      <c r="P597" s="213"/>
      <c r="Q597" s="213"/>
      <c r="R597" s="213"/>
      <c r="S597" s="213"/>
      <c r="T597" s="213"/>
      <c r="U597" s="213"/>
      <c r="V597" s="213"/>
      <c r="W597" s="213"/>
      <c r="X597" s="213"/>
      <c r="Y597" s="213"/>
      <c r="Z597" s="213"/>
      <c r="AA597" s="213"/>
      <c r="AB597" s="213"/>
      <c r="AC597" s="213"/>
      <c r="AD597" s="213"/>
      <c r="AE597" s="213"/>
      <c r="AF597" s="213"/>
      <c r="AG597" s="213"/>
      <c r="AH597" s="213"/>
      <c r="AI597" s="213"/>
      <c r="AP597" s="337"/>
      <c r="AT597" s="337"/>
    </row>
    <row r="598" s="268" customFormat="true" ht="15" hidden="false" customHeight="true" outlineLevel="0" collapsed="false">
      <c r="A598" s="331"/>
      <c r="B598" s="331"/>
      <c r="C598" s="213"/>
      <c r="D598" s="213"/>
      <c r="E598" s="213"/>
      <c r="F598" s="213"/>
      <c r="G598" s="213"/>
      <c r="H598" s="213"/>
      <c r="I598" s="213"/>
      <c r="J598" s="213"/>
      <c r="K598" s="213"/>
      <c r="L598" s="213"/>
      <c r="M598" s="213"/>
      <c r="N598" s="213"/>
      <c r="O598" s="213"/>
      <c r="P598" s="213"/>
      <c r="Q598" s="213"/>
      <c r="R598" s="213"/>
      <c r="S598" s="213"/>
      <c r="T598" s="213"/>
      <c r="U598" s="213"/>
      <c r="V598" s="213"/>
      <c r="W598" s="213"/>
      <c r="X598" s="213"/>
      <c r="Y598" s="213"/>
      <c r="Z598" s="213"/>
      <c r="AA598" s="213"/>
      <c r="AB598" s="213"/>
      <c r="AC598" s="213"/>
      <c r="AD598" s="213"/>
      <c r="AE598" s="213"/>
      <c r="AF598" s="213"/>
      <c r="AG598" s="213"/>
      <c r="AH598" s="213"/>
      <c r="AI598" s="213"/>
      <c r="AP598" s="337"/>
      <c r="AT598" s="337"/>
    </row>
    <row r="599" s="268" customFormat="true" ht="15" hidden="false" customHeight="true" outlineLevel="0" collapsed="false">
      <c r="A599" s="331"/>
      <c r="B599" s="331"/>
      <c r="C599" s="213"/>
      <c r="D599" s="213"/>
      <c r="E599" s="213"/>
      <c r="F599" s="213"/>
      <c r="G599" s="213"/>
      <c r="H599" s="213"/>
      <c r="I599" s="213"/>
      <c r="J599" s="213"/>
      <c r="K599" s="213"/>
      <c r="L599" s="213"/>
      <c r="M599" s="213"/>
      <c r="N599" s="213"/>
      <c r="O599" s="213"/>
      <c r="P599" s="213"/>
      <c r="Q599" s="213"/>
      <c r="R599" s="213"/>
      <c r="S599" s="213"/>
      <c r="T599" s="213"/>
      <c r="U599" s="213"/>
      <c r="V599" s="213"/>
      <c r="W599" s="213"/>
      <c r="X599" s="213"/>
      <c r="Y599" s="213"/>
      <c r="Z599" s="213"/>
      <c r="AA599" s="213"/>
      <c r="AB599" s="213"/>
      <c r="AC599" s="213"/>
      <c r="AD599" s="213"/>
      <c r="AE599" s="213"/>
      <c r="AF599" s="213"/>
      <c r="AG599" s="213"/>
      <c r="AH599" s="213"/>
      <c r="AI599" s="213"/>
      <c r="AP599" s="337"/>
      <c r="AT599" s="337"/>
    </row>
    <row r="600" s="268" customFormat="true" ht="15" hidden="false" customHeight="true" outlineLevel="0" collapsed="false">
      <c r="A600" s="331"/>
      <c r="B600" s="331"/>
      <c r="C600" s="213"/>
      <c r="D600" s="213"/>
      <c r="E600" s="213"/>
      <c r="F600" s="213"/>
      <c r="G600" s="213"/>
      <c r="H600" s="213"/>
      <c r="I600" s="213"/>
      <c r="J600" s="213"/>
      <c r="K600" s="213"/>
      <c r="L600" s="213"/>
      <c r="M600" s="213"/>
      <c r="N600" s="213"/>
      <c r="O600" s="213"/>
      <c r="P600" s="213"/>
      <c r="Q600" s="213"/>
      <c r="R600" s="213"/>
      <c r="S600" s="213"/>
      <c r="T600" s="213"/>
      <c r="U600" s="213"/>
      <c r="V600" s="213"/>
      <c r="W600" s="213"/>
      <c r="X600" s="213"/>
      <c r="Y600" s="213"/>
      <c r="Z600" s="213"/>
      <c r="AA600" s="213"/>
      <c r="AB600" s="213"/>
      <c r="AC600" s="213"/>
      <c r="AD600" s="213"/>
      <c r="AE600" s="213"/>
      <c r="AF600" s="213"/>
      <c r="AG600" s="213"/>
      <c r="AH600" s="213"/>
      <c r="AI600" s="213"/>
      <c r="AP600" s="337"/>
      <c r="AT600" s="337"/>
    </row>
    <row r="601" s="268" customFormat="true" ht="15" hidden="false" customHeight="true" outlineLevel="0" collapsed="false">
      <c r="A601" s="331"/>
      <c r="B601" s="331"/>
      <c r="C601" s="213"/>
      <c r="D601" s="213"/>
      <c r="E601" s="213"/>
      <c r="F601" s="213"/>
      <c r="G601" s="213"/>
      <c r="H601" s="213"/>
      <c r="I601" s="213"/>
      <c r="J601" s="213"/>
      <c r="K601" s="213"/>
      <c r="L601" s="213"/>
      <c r="M601" s="213"/>
      <c r="N601" s="213"/>
      <c r="O601" s="213"/>
      <c r="P601" s="213"/>
      <c r="Q601" s="213"/>
      <c r="R601" s="213"/>
      <c r="S601" s="213"/>
      <c r="T601" s="213"/>
      <c r="U601" s="213"/>
      <c r="V601" s="213"/>
      <c r="W601" s="213"/>
      <c r="X601" s="213"/>
      <c r="Y601" s="213"/>
      <c r="Z601" s="213"/>
      <c r="AA601" s="213"/>
      <c r="AB601" s="213"/>
      <c r="AC601" s="213"/>
      <c r="AD601" s="213"/>
      <c r="AE601" s="213"/>
      <c r="AF601" s="213"/>
      <c r="AG601" s="213"/>
      <c r="AH601" s="213"/>
      <c r="AI601" s="213"/>
      <c r="AP601" s="337"/>
      <c r="AT601" s="337"/>
    </row>
    <row r="602" s="268" customFormat="true" ht="15" hidden="false" customHeight="true" outlineLevel="0" collapsed="false">
      <c r="A602" s="331"/>
      <c r="B602" s="331"/>
      <c r="C602" s="213"/>
      <c r="D602" s="213"/>
      <c r="E602" s="213"/>
      <c r="F602" s="213"/>
      <c r="G602" s="213"/>
      <c r="H602" s="213"/>
      <c r="I602" s="213"/>
      <c r="J602" s="213"/>
      <c r="K602" s="213"/>
      <c r="L602" s="213"/>
      <c r="M602" s="213"/>
      <c r="N602" s="213"/>
      <c r="O602" s="213"/>
      <c r="P602" s="213"/>
      <c r="Q602" s="213"/>
      <c r="R602" s="213"/>
      <c r="S602" s="213"/>
      <c r="T602" s="213"/>
      <c r="U602" s="213"/>
      <c r="V602" s="213"/>
      <c r="W602" s="213"/>
      <c r="X602" s="213"/>
      <c r="Y602" s="213"/>
      <c r="Z602" s="213"/>
      <c r="AA602" s="213"/>
      <c r="AB602" s="213"/>
      <c r="AC602" s="213"/>
      <c r="AD602" s="213"/>
      <c r="AE602" s="213"/>
      <c r="AF602" s="213"/>
      <c r="AG602" s="213"/>
      <c r="AH602" s="213"/>
      <c r="AI602" s="213"/>
      <c r="AP602" s="337"/>
      <c r="AT602" s="337"/>
    </row>
    <row r="603" s="268" customFormat="true" ht="15" hidden="false" customHeight="true" outlineLevel="0" collapsed="false">
      <c r="A603" s="331"/>
      <c r="B603" s="331"/>
      <c r="C603" s="213"/>
      <c r="D603" s="213"/>
      <c r="E603" s="213"/>
      <c r="F603" s="213"/>
      <c r="G603" s="213"/>
      <c r="H603" s="213"/>
      <c r="I603" s="213"/>
      <c r="J603" s="213"/>
      <c r="K603" s="213"/>
      <c r="L603" s="213"/>
      <c r="M603" s="213"/>
      <c r="N603" s="213"/>
      <c r="O603" s="213"/>
      <c r="P603" s="213"/>
      <c r="Q603" s="213"/>
      <c r="R603" s="213"/>
      <c r="S603" s="213"/>
      <c r="T603" s="213"/>
      <c r="U603" s="213"/>
      <c r="V603" s="213"/>
      <c r="W603" s="213"/>
      <c r="X603" s="213"/>
      <c r="Y603" s="213"/>
      <c r="Z603" s="213"/>
      <c r="AA603" s="213"/>
      <c r="AB603" s="213"/>
      <c r="AC603" s="213"/>
      <c r="AD603" s="213"/>
      <c r="AE603" s="213"/>
      <c r="AF603" s="213"/>
      <c r="AG603" s="213"/>
      <c r="AH603" s="213"/>
      <c r="AI603" s="213"/>
      <c r="AP603" s="337"/>
      <c r="AT603" s="337"/>
    </row>
    <row r="604" s="268" customFormat="true" ht="15" hidden="false" customHeight="true" outlineLevel="0" collapsed="false">
      <c r="A604" s="331"/>
      <c r="B604" s="331"/>
      <c r="C604" s="213"/>
      <c r="D604" s="213"/>
      <c r="E604" s="213"/>
      <c r="F604" s="213"/>
      <c r="G604" s="213"/>
      <c r="H604" s="213"/>
      <c r="I604" s="213"/>
      <c r="J604" s="213"/>
      <c r="K604" s="213"/>
      <c r="L604" s="213"/>
      <c r="M604" s="213"/>
      <c r="N604" s="213"/>
      <c r="O604" s="213"/>
      <c r="P604" s="213"/>
      <c r="Q604" s="213"/>
      <c r="R604" s="213"/>
      <c r="S604" s="213"/>
      <c r="T604" s="213"/>
      <c r="U604" s="213"/>
      <c r="V604" s="213"/>
      <c r="W604" s="213"/>
      <c r="X604" s="213"/>
      <c r="Y604" s="213"/>
      <c r="Z604" s="213"/>
      <c r="AA604" s="213"/>
      <c r="AB604" s="213"/>
      <c r="AC604" s="213"/>
      <c r="AD604" s="213"/>
      <c r="AE604" s="213"/>
      <c r="AF604" s="213"/>
      <c r="AG604" s="213"/>
      <c r="AH604" s="213"/>
      <c r="AI604" s="213"/>
      <c r="AP604" s="337"/>
      <c r="AT604" s="337"/>
    </row>
    <row r="605" s="268" customFormat="true" ht="15" hidden="false" customHeight="true" outlineLevel="0" collapsed="false">
      <c r="A605" s="331"/>
      <c r="B605" s="331"/>
      <c r="C605" s="213"/>
      <c r="D605" s="213"/>
      <c r="E605" s="213"/>
      <c r="F605" s="213"/>
      <c r="G605" s="213"/>
      <c r="H605" s="213"/>
      <c r="I605" s="213"/>
      <c r="J605" s="213"/>
      <c r="K605" s="213"/>
      <c r="L605" s="213"/>
      <c r="M605" s="213"/>
      <c r="N605" s="213"/>
      <c r="O605" s="213"/>
      <c r="P605" s="213"/>
      <c r="Q605" s="213"/>
      <c r="R605" s="213"/>
      <c r="S605" s="213"/>
      <c r="T605" s="213"/>
      <c r="U605" s="213"/>
      <c r="V605" s="213"/>
      <c r="W605" s="213"/>
      <c r="X605" s="213"/>
      <c r="Y605" s="213"/>
      <c r="Z605" s="213"/>
      <c r="AA605" s="213"/>
      <c r="AB605" s="213"/>
      <c r="AC605" s="213"/>
      <c r="AD605" s="213"/>
      <c r="AE605" s="213"/>
      <c r="AF605" s="213"/>
      <c r="AG605" s="213"/>
      <c r="AH605" s="213"/>
      <c r="AI605" s="213"/>
      <c r="AP605" s="337"/>
      <c r="AT605" s="337"/>
    </row>
    <row r="606" s="268" customFormat="true" ht="15" hidden="false" customHeight="true" outlineLevel="0" collapsed="false">
      <c r="A606" s="331"/>
      <c r="B606" s="331"/>
      <c r="C606" s="213"/>
      <c r="D606" s="213"/>
      <c r="E606" s="213"/>
      <c r="F606" s="213"/>
      <c r="G606" s="213"/>
      <c r="H606" s="213"/>
      <c r="I606" s="213"/>
      <c r="J606" s="213"/>
      <c r="K606" s="213"/>
      <c r="L606" s="213"/>
      <c r="M606" s="213"/>
      <c r="N606" s="213"/>
      <c r="O606" s="213"/>
      <c r="P606" s="213"/>
      <c r="Q606" s="213"/>
      <c r="R606" s="213"/>
      <c r="S606" s="213"/>
      <c r="T606" s="213"/>
      <c r="U606" s="213"/>
      <c r="V606" s="213"/>
      <c r="W606" s="213"/>
      <c r="X606" s="213"/>
      <c r="Y606" s="213"/>
      <c r="Z606" s="213"/>
      <c r="AA606" s="213"/>
      <c r="AB606" s="213"/>
      <c r="AC606" s="213"/>
      <c r="AD606" s="213"/>
      <c r="AE606" s="213"/>
      <c r="AF606" s="213"/>
      <c r="AG606" s="213"/>
      <c r="AH606" s="213"/>
      <c r="AI606" s="213"/>
      <c r="AP606" s="337"/>
      <c r="AT606" s="337"/>
    </row>
    <row r="607" s="268" customFormat="true" ht="15" hidden="false" customHeight="true" outlineLevel="0" collapsed="false">
      <c r="A607" s="331"/>
      <c r="B607" s="331"/>
      <c r="C607" s="213"/>
      <c r="D607" s="213"/>
      <c r="E607" s="213"/>
      <c r="F607" s="213"/>
      <c r="G607" s="213"/>
      <c r="H607" s="213"/>
      <c r="I607" s="213"/>
      <c r="J607" s="213"/>
      <c r="K607" s="213"/>
      <c r="L607" s="213"/>
      <c r="M607" s="213"/>
      <c r="N607" s="213"/>
      <c r="O607" s="213"/>
      <c r="P607" s="213"/>
      <c r="Q607" s="213"/>
      <c r="R607" s="213"/>
      <c r="S607" s="213"/>
      <c r="T607" s="213"/>
      <c r="U607" s="213"/>
      <c r="V607" s="213"/>
      <c r="W607" s="213"/>
      <c r="X607" s="213"/>
      <c r="Y607" s="213"/>
      <c r="Z607" s="213"/>
      <c r="AA607" s="213"/>
      <c r="AB607" s="213"/>
      <c r="AC607" s="213"/>
      <c r="AD607" s="213"/>
      <c r="AE607" s="213"/>
      <c r="AF607" s="213"/>
      <c r="AG607" s="213"/>
      <c r="AH607" s="213"/>
      <c r="AI607" s="213"/>
      <c r="AP607" s="337"/>
      <c r="AT607" s="337"/>
    </row>
    <row r="608" s="268" customFormat="true" ht="15" hidden="false" customHeight="true" outlineLevel="0" collapsed="false">
      <c r="A608" s="331"/>
      <c r="B608" s="331"/>
      <c r="C608" s="213"/>
      <c r="D608" s="213"/>
      <c r="E608" s="213"/>
      <c r="F608" s="213"/>
      <c r="G608" s="213"/>
      <c r="H608" s="213"/>
      <c r="I608" s="213"/>
      <c r="J608" s="213"/>
      <c r="K608" s="213"/>
      <c r="L608" s="213"/>
      <c r="M608" s="213"/>
      <c r="N608" s="213"/>
      <c r="O608" s="213"/>
      <c r="P608" s="213"/>
      <c r="Q608" s="213"/>
      <c r="R608" s="213"/>
      <c r="S608" s="213"/>
      <c r="T608" s="213"/>
      <c r="U608" s="213"/>
      <c r="V608" s="213"/>
      <c r="W608" s="213"/>
      <c r="X608" s="213"/>
      <c r="Y608" s="213"/>
      <c r="Z608" s="213"/>
      <c r="AA608" s="213"/>
      <c r="AB608" s="213"/>
      <c r="AC608" s="213"/>
      <c r="AD608" s="213"/>
      <c r="AE608" s="213"/>
      <c r="AF608" s="213"/>
      <c r="AG608" s="213"/>
      <c r="AH608" s="213"/>
      <c r="AI608" s="213"/>
      <c r="AP608" s="337"/>
      <c r="AT608" s="337"/>
    </row>
    <row r="609" s="268" customFormat="true" ht="15" hidden="false" customHeight="true" outlineLevel="0" collapsed="false">
      <c r="A609" s="331"/>
      <c r="B609" s="331"/>
      <c r="C609" s="213"/>
      <c r="D609" s="213"/>
      <c r="E609" s="213"/>
      <c r="F609" s="213"/>
      <c r="G609" s="213"/>
      <c r="H609" s="213"/>
      <c r="I609" s="213"/>
      <c r="J609" s="213"/>
      <c r="K609" s="213"/>
      <c r="L609" s="213"/>
      <c r="M609" s="213"/>
      <c r="N609" s="213"/>
      <c r="O609" s="213"/>
      <c r="P609" s="213"/>
      <c r="Q609" s="213"/>
      <c r="R609" s="213"/>
      <c r="S609" s="213"/>
      <c r="T609" s="213"/>
      <c r="U609" s="213"/>
      <c r="V609" s="213"/>
      <c r="W609" s="213"/>
      <c r="X609" s="213"/>
      <c r="Y609" s="213"/>
      <c r="Z609" s="213"/>
      <c r="AA609" s="213"/>
      <c r="AB609" s="213"/>
      <c r="AC609" s="213"/>
      <c r="AD609" s="213"/>
      <c r="AE609" s="213"/>
      <c r="AF609" s="213"/>
      <c r="AG609" s="213"/>
      <c r="AH609" s="213"/>
      <c r="AI609" s="213"/>
      <c r="AP609" s="337"/>
      <c r="AT609" s="337"/>
    </row>
    <row r="610" s="268" customFormat="true" ht="15" hidden="false" customHeight="true" outlineLevel="0" collapsed="false">
      <c r="A610" s="331"/>
      <c r="B610" s="331"/>
      <c r="C610" s="213"/>
      <c r="D610" s="213"/>
      <c r="E610" s="213"/>
      <c r="F610" s="213"/>
      <c r="G610" s="213"/>
      <c r="H610" s="213"/>
      <c r="I610" s="213"/>
      <c r="J610" s="213"/>
      <c r="K610" s="213"/>
      <c r="L610" s="213"/>
      <c r="M610" s="213"/>
      <c r="N610" s="213"/>
      <c r="O610" s="213"/>
      <c r="P610" s="213"/>
      <c r="Q610" s="213"/>
      <c r="R610" s="213"/>
      <c r="S610" s="213"/>
      <c r="T610" s="213"/>
      <c r="U610" s="213"/>
      <c r="V610" s="213"/>
      <c r="W610" s="213"/>
      <c r="X610" s="213"/>
      <c r="Y610" s="213"/>
      <c r="Z610" s="213"/>
      <c r="AA610" s="213"/>
      <c r="AB610" s="213"/>
      <c r="AC610" s="213"/>
      <c r="AD610" s="213"/>
      <c r="AE610" s="213"/>
      <c r="AF610" s="213"/>
      <c r="AG610" s="213"/>
      <c r="AH610" s="213"/>
      <c r="AI610" s="213"/>
      <c r="AP610" s="337"/>
      <c r="AT610" s="337"/>
    </row>
    <row r="611" s="268" customFormat="true" ht="15" hidden="false" customHeight="true" outlineLevel="0" collapsed="false">
      <c r="A611" s="331"/>
      <c r="B611" s="331"/>
      <c r="C611" s="213"/>
      <c r="D611" s="213"/>
      <c r="E611" s="213"/>
      <c r="F611" s="213"/>
      <c r="G611" s="213"/>
      <c r="H611" s="213"/>
      <c r="I611" s="213"/>
      <c r="J611" s="213"/>
      <c r="K611" s="213"/>
      <c r="L611" s="213"/>
      <c r="M611" s="213"/>
      <c r="N611" s="213"/>
      <c r="O611" s="213"/>
      <c r="P611" s="213"/>
      <c r="Q611" s="213"/>
      <c r="R611" s="213"/>
      <c r="S611" s="213"/>
      <c r="T611" s="213"/>
      <c r="U611" s="213"/>
      <c r="V611" s="213"/>
      <c r="W611" s="213"/>
      <c r="X611" s="213"/>
      <c r="Y611" s="213"/>
      <c r="Z611" s="213"/>
      <c r="AA611" s="213"/>
      <c r="AB611" s="213"/>
      <c r="AC611" s="213"/>
      <c r="AD611" s="213"/>
      <c r="AE611" s="213"/>
      <c r="AF611" s="213"/>
      <c r="AG611" s="213"/>
      <c r="AH611" s="213"/>
      <c r="AI611" s="213"/>
      <c r="AP611" s="337"/>
      <c r="AT611" s="337"/>
    </row>
    <row r="612" s="268" customFormat="true" ht="15" hidden="false" customHeight="true" outlineLevel="0" collapsed="false">
      <c r="A612" s="331"/>
      <c r="B612" s="331"/>
      <c r="C612" s="213"/>
      <c r="D612" s="213"/>
      <c r="E612" s="213"/>
      <c r="F612" s="213"/>
      <c r="G612" s="213"/>
      <c r="H612" s="213"/>
      <c r="I612" s="213"/>
      <c r="J612" s="213"/>
      <c r="K612" s="213"/>
      <c r="L612" s="213"/>
      <c r="M612" s="213"/>
      <c r="N612" s="213"/>
      <c r="O612" s="213"/>
      <c r="P612" s="213"/>
      <c r="Q612" s="213"/>
      <c r="R612" s="213"/>
      <c r="S612" s="213"/>
      <c r="T612" s="213"/>
      <c r="U612" s="213"/>
      <c r="V612" s="213"/>
      <c r="W612" s="213"/>
      <c r="X612" s="213"/>
      <c r="Y612" s="213"/>
      <c r="Z612" s="213"/>
      <c r="AA612" s="213"/>
      <c r="AB612" s="213"/>
      <c r="AC612" s="213"/>
      <c r="AD612" s="213"/>
      <c r="AE612" s="213"/>
      <c r="AF612" s="213"/>
      <c r="AG612" s="213"/>
      <c r="AH612" s="213"/>
      <c r="AI612" s="213"/>
      <c r="AP612" s="337"/>
      <c r="AT612" s="337"/>
    </row>
    <row r="613" s="268" customFormat="true" ht="15" hidden="false" customHeight="true" outlineLevel="0" collapsed="false">
      <c r="A613" s="331"/>
      <c r="B613" s="331"/>
      <c r="C613" s="213"/>
      <c r="D613" s="213"/>
      <c r="E613" s="213"/>
      <c r="F613" s="213"/>
      <c r="G613" s="213"/>
      <c r="H613" s="213"/>
      <c r="I613" s="213"/>
      <c r="J613" s="213"/>
      <c r="K613" s="213"/>
      <c r="L613" s="213"/>
      <c r="M613" s="213"/>
      <c r="N613" s="213"/>
      <c r="O613" s="213"/>
      <c r="P613" s="213"/>
      <c r="Q613" s="213"/>
      <c r="R613" s="213"/>
      <c r="S613" s="213"/>
      <c r="T613" s="213"/>
      <c r="U613" s="213"/>
      <c r="V613" s="213"/>
      <c r="W613" s="213"/>
      <c r="X613" s="213"/>
      <c r="Y613" s="213"/>
      <c r="Z613" s="213"/>
      <c r="AA613" s="213"/>
      <c r="AB613" s="213"/>
      <c r="AC613" s="213"/>
      <c r="AD613" s="213"/>
      <c r="AE613" s="213"/>
      <c r="AF613" s="213"/>
      <c r="AG613" s="213"/>
      <c r="AH613" s="213"/>
      <c r="AI613" s="213"/>
      <c r="AP613" s="337"/>
      <c r="AT613" s="337"/>
    </row>
    <row r="614" s="268" customFormat="true" ht="15" hidden="false" customHeight="true" outlineLevel="0" collapsed="false">
      <c r="A614" s="331"/>
      <c r="B614" s="331"/>
      <c r="C614" s="213"/>
      <c r="D614" s="213"/>
      <c r="E614" s="213"/>
      <c r="F614" s="213"/>
      <c r="G614" s="213"/>
      <c r="H614" s="213"/>
      <c r="I614" s="213"/>
      <c r="J614" s="213"/>
      <c r="K614" s="213"/>
      <c r="L614" s="213"/>
      <c r="M614" s="213"/>
      <c r="N614" s="213"/>
      <c r="O614" s="213"/>
      <c r="P614" s="213"/>
      <c r="Q614" s="213"/>
      <c r="R614" s="213"/>
      <c r="S614" s="213"/>
      <c r="T614" s="213"/>
      <c r="U614" s="213"/>
      <c r="V614" s="213"/>
      <c r="W614" s="213"/>
      <c r="X614" s="213"/>
      <c r="Y614" s="213"/>
      <c r="Z614" s="213"/>
      <c r="AA614" s="213"/>
      <c r="AB614" s="213"/>
      <c r="AC614" s="213"/>
      <c r="AD614" s="213"/>
      <c r="AE614" s="213"/>
      <c r="AF614" s="213"/>
      <c r="AG614" s="213"/>
      <c r="AH614" s="213"/>
      <c r="AI614" s="213"/>
      <c r="AP614" s="337"/>
      <c r="AT614" s="337"/>
    </row>
    <row r="615" s="268" customFormat="true" ht="15" hidden="false" customHeight="true" outlineLevel="0" collapsed="false">
      <c r="A615" s="331"/>
      <c r="B615" s="331"/>
      <c r="C615" s="213"/>
      <c r="D615" s="213"/>
      <c r="E615" s="213"/>
      <c r="F615" s="213"/>
      <c r="G615" s="213"/>
      <c r="H615" s="213"/>
      <c r="I615" s="213"/>
      <c r="J615" s="213"/>
      <c r="K615" s="213"/>
      <c r="L615" s="213"/>
      <c r="M615" s="213"/>
      <c r="N615" s="213"/>
      <c r="O615" s="213"/>
      <c r="P615" s="213"/>
      <c r="Q615" s="213"/>
      <c r="R615" s="213"/>
      <c r="S615" s="213"/>
      <c r="T615" s="213"/>
      <c r="U615" s="213"/>
      <c r="V615" s="213"/>
      <c r="W615" s="213"/>
      <c r="X615" s="213"/>
      <c r="Y615" s="213"/>
      <c r="Z615" s="213"/>
      <c r="AA615" s="213"/>
      <c r="AB615" s="213"/>
      <c r="AC615" s="213"/>
      <c r="AD615" s="213"/>
      <c r="AE615" s="213"/>
      <c r="AF615" s="213"/>
      <c r="AG615" s="213"/>
      <c r="AH615" s="213"/>
      <c r="AI615" s="213"/>
      <c r="AP615" s="337"/>
      <c r="AT615" s="337"/>
    </row>
    <row r="616" s="268" customFormat="true" ht="15" hidden="false" customHeight="true" outlineLevel="0" collapsed="false">
      <c r="A616" s="331"/>
      <c r="B616" s="331"/>
      <c r="C616" s="213"/>
      <c r="D616" s="213"/>
      <c r="E616" s="213"/>
      <c r="F616" s="213"/>
      <c r="G616" s="213"/>
      <c r="H616" s="213"/>
      <c r="I616" s="213"/>
      <c r="J616" s="213"/>
      <c r="K616" s="213"/>
      <c r="L616" s="213"/>
      <c r="M616" s="213"/>
      <c r="N616" s="213"/>
      <c r="O616" s="213"/>
      <c r="P616" s="213"/>
      <c r="Q616" s="213"/>
      <c r="R616" s="213"/>
      <c r="S616" s="213"/>
      <c r="T616" s="213"/>
      <c r="U616" s="213"/>
      <c r="V616" s="213"/>
      <c r="W616" s="213"/>
      <c r="X616" s="213"/>
      <c r="Y616" s="213"/>
      <c r="Z616" s="213"/>
      <c r="AA616" s="213"/>
      <c r="AB616" s="213"/>
      <c r="AC616" s="213"/>
      <c r="AD616" s="213"/>
      <c r="AE616" s="213"/>
      <c r="AF616" s="213"/>
      <c r="AG616" s="213"/>
      <c r="AH616" s="213"/>
      <c r="AI616" s="213"/>
      <c r="AP616" s="337"/>
      <c r="AT616" s="337"/>
    </row>
    <row r="617" s="268" customFormat="true" ht="15" hidden="false" customHeight="true" outlineLevel="0" collapsed="false">
      <c r="A617" s="331"/>
      <c r="B617" s="331"/>
      <c r="C617" s="213"/>
      <c r="D617" s="213"/>
      <c r="E617" s="213"/>
      <c r="F617" s="213"/>
      <c r="G617" s="213"/>
      <c r="H617" s="213"/>
      <c r="I617" s="213"/>
      <c r="J617" s="213"/>
      <c r="K617" s="213"/>
      <c r="L617" s="213"/>
      <c r="M617" s="213"/>
      <c r="N617" s="213"/>
      <c r="O617" s="213"/>
      <c r="P617" s="213"/>
      <c r="Q617" s="213"/>
      <c r="R617" s="213"/>
      <c r="S617" s="213"/>
      <c r="T617" s="213"/>
      <c r="U617" s="213"/>
      <c r="V617" s="213"/>
      <c r="W617" s="213"/>
      <c r="X617" s="213"/>
      <c r="Y617" s="213"/>
      <c r="Z617" s="213"/>
      <c r="AA617" s="213"/>
      <c r="AB617" s="213"/>
      <c r="AC617" s="213"/>
      <c r="AD617" s="213"/>
      <c r="AE617" s="213"/>
      <c r="AF617" s="213"/>
      <c r="AG617" s="213"/>
      <c r="AH617" s="213"/>
      <c r="AI617" s="213"/>
      <c r="AP617" s="337"/>
      <c r="AT617" s="337"/>
    </row>
    <row r="618" s="268" customFormat="true" ht="15" hidden="false" customHeight="true" outlineLevel="0" collapsed="false">
      <c r="A618" s="331"/>
      <c r="B618" s="331"/>
      <c r="C618" s="213"/>
      <c r="D618" s="213"/>
      <c r="E618" s="213"/>
      <c r="F618" s="213"/>
      <c r="G618" s="213"/>
      <c r="H618" s="213"/>
      <c r="I618" s="213"/>
      <c r="J618" s="213"/>
      <c r="K618" s="213"/>
      <c r="L618" s="213"/>
      <c r="M618" s="213"/>
      <c r="N618" s="213"/>
      <c r="O618" s="213"/>
      <c r="P618" s="213"/>
      <c r="Q618" s="213"/>
      <c r="R618" s="213"/>
      <c r="S618" s="213"/>
      <c r="T618" s="213"/>
      <c r="U618" s="213"/>
      <c r="V618" s="213"/>
      <c r="W618" s="213"/>
      <c r="X618" s="213"/>
      <c r="Y618" s="213"/>
      <c r="Z618" s="213"/>
      <c r="AA618" s="213"/>
      <c r="AB618" s="213"/>
      <c r="AC618" s="213"/>
      <c r="AD618" s="213"/>
      <c r="AE618" s="213"/>
      <c r="AF618" s="213"/>
      <c r="AG618" s="213"/>
      <c r="AH618" s="213"/>
      <c r="AI618" s="213"/>
      <c r="AP618" s="337"/>
      <c r="AT618" s="337"/>
    </row>
    <row r="619" s="268" customFormat="true" ht="15" hidden="false" customHeight="true" outlineLevel="0" collapsed="false">
      <c r="A619" s="331"/>
      <c r="B619" s="331"/>
      <c r="C619" s="213"/>
      <c r="D619" s="213"/>
      <c r="E619" s="213"/>
      <c r="F619" s="213"/>
      <c r="G619" s="213"/>
      <c r="H619" s="213"/>
      <c r="I619" s="213"/>
      <c r="J619" s="213"/>
      <c r="K619" s="213"/>
      <c r="L619" s="213"/>
      <c r="M619" s="213"/>
      <c r="N619" s="213"/>
      <c r="O619" s="213"/>
      <c r="P619" s="213"/>
      <c r="Q619" s="213"/>
      <c r="R619" s="213"/>
      <c r="S619" s="213"/>
      <c r="T619" s="213"/>
      <c r="U619" s="213"/>
      <c r="V619" s="213"/>
      <c r="W619" s="213"/>
      <c r="X619" s="213"/>
      <c r="Y619" s="213"/>
      <c r="Z619" s="213"/>
      <c r="AA619" s="213"/>
      <c r="AB619" s="213"/>
      <c r="AC619" s="213"/>
      <c r="AD619" s="213"/>
      <c r="AE619" s="213"/>
      <c r="AF619" s="213"/>
      <c r="AG619" s="213"/>
      <c r="AH619" s="213"/>
      <c r="AI619" s="213"/>
      <c r="AP619" s="337"/>
      <c r="AT619" s="337"/>
    </row>
    <row r="620" s="268" customFormat="true" ht="15" hidden="false" customHeight="true" outlineLevel="0" collapsed="false">
      <c r="A620" s="331"/>
      <c r="B620" s="331"/>
      <c r="C620" s="213"/>
      <c r="D620" s="213"/>
      <c r="E620" s="213"/>
      <c r="F620" s="213"/>
      <c r="G620" s="213"/>
      <c r="H620" s="213"/>
      <c r="I620" s="213"/>
      <c r="J620" s="213"/>
      <c r="K620" s="213"/>
      <c r="L620" s="213"/>
      <c r="M620" s="213"/>
      <c r="N620" s="213"/>
      <c r="O620" s="213"/>
      <c r="P620" s="213"/>
      <c r="Q620" s="213"/>
      <c r="R620" s="213"/>
      <c r="S620" s="213"/>
      <c r="T620" s="213"/>
      <c r="U620" s="213"/>
      <c r="V620" s="213"/>
      <c r="W620" s="213"/>
      <c r="X620" s="213"/>
      <c r="Y620" s="213"/>
      <c r="Z620" s="213"/>
      <c r="AA620" s="213"/>
      <c r="AB620" s="213"/>
      <c r="AC620" s="213"/>
      <c r="AD620" s="213"/>
      <c r="AE620" s="213"/>
      <c r="AF620" s="213"/>
      <c r="AG620" s="213"/>
      <c r="AH620" s="213"/>
      <c r="AI620" s="213"/>
      <c r="AP620" s="337"/>
      <c r="AT620" s="337"/>
    </row>
    <row r="621" s="268" customFormat="true" ht="15" hidden="false" customHeight="true" outlineLevel="0" collapsed="false">
      <c r="A621" s="331"/>
      <c r="B621" s="331"/>
      <c r="C621" s="213"/>
      <c r="D621" s="213"/>
      <c r="E621" s="213"/>
      <c r="F621" s="213"/>
      <c r="G621" s="213"/>
      <c r="H621" s="213"/>
      <c r="I621" s="213"/>
      <c r="J621" s="213"/>
      <c r="K621" s="213"/>
      <c r="L621" s="213"/>
      <c r="M621" s="213"/>
      <c r="N621" s="213"/>
      <c r="O621" s="213"/>
      <c r="P621" s="213"/>
      <c r="Q621" s="213"/>
      <c r="R621" s="213"/>
      <c r="S621" s="213"/>
      <c r="T621" s="213"/>
      <c r="U621" s="213"/>
      <c r="V621" s="213"/>
      <c r="W621" s="213"/>
      <c r="X621" s="213"/>
      <c r="Y621" s="213"/>
      <c r="Z621" s="213"/>
      <c r="AA621" s="213"/>
      <c r="AB621" s="213"/>
      <c r="AC621" s="213"/>
      <c r="AD621" s="213"/>
      <c r="AE621" s="213"/>
      <c r="AF621" s="213"/>
      <c r="AG621" s="213"/>
      <c r="AH621" s="213"/>
      <c r="AI621" s="213"/>
      <c r="AP621" s="337"/>
      <c r="AT621" s="337"/>
    </row>
    <row r="622" s="268" customFormat="true" ht="15" hidden="false" customHeight="true" outlineLevel="0" collapsed="false">
      <c r="A622" s="331"/>
      <c r="B622" s="331"/>
      <c r="C622" s="213"/>
      <c r="D622" s="213"/>
      <c r="E622" s="213"/>
      <c r="F622" s="213"/>
      <c r="G622" s="213"/>
      <c r="H622" s="213"/>
      <c r="I622" s="213"/>
      <c r="J622" s="213"/>
      <c r="K622" s="213"/>
      <c r="L622" s="213"/>
      <c r="M622" s="213"/>
      <c r="N622" s="213"/>
      <c r="O622" s="213"/>
      <c r="P622" s="213"/>
      <c r="Q622" s="213"/>
      <c r="R622" s="213"/>
      <c r="S622" s="213"/>
      <c r="T622" s="213"/>
      <c r="U622" s="213"/>
      <c r="V622" s="213"/>
      <c r="W622" s="213"/>
      <c r="X622" s="213"/>
      <c r="Y622" s="213"/>
      <c r="Z622" s="213"/>
      <c r="AA622" s="213"/>
      <c r="AB622" s="213"/>
      <c r="AC622" s="213"/>
      <c r="AD622" s="213"/>
      <c r="AE622" s="213"/>
      <c r="AF622" s="213"/>
      <c r="AG622" s="213"/>
      <c r="AH622" s="213"/>
      <c r="AI622" s="213"/>
      <c r="AP622" s="337"/>
      <c r="AT622" s="337"/>
    </row>
    <row r="623" s="268" customFormat="true" ht="15" hidden="false" customHeight="true" outlineLevel="0" collapsed="false">
      <c r="A623" s="331"/>
      <c r="B623" s="331"/>
      <c r="C623" s="213"/>
      <c r="D623" s="213"/>
      <c r="E623" s="213"/>
      <c r="F623" s="213"/>
      <c r="G623" s="213"/>
      <c r="H623" s="213"/>
      <c r="I623" s="213"/>
      <c r="J623" s="213"/>
      <c r="K623" s="213"/>
      <c r="L623" s="213"/>
      <c r="M623" s="213"/>
      <c r="N623" s="213"/>
      <c r="O623" s="213"/>
      <c r="P623" s="213"/>
      <c r="Q623" s="213"/>
      <c r="R623" s="213"/>
      <c r="S623" s="213"/>
      <c r="T623" s="213"/>
      <c r="U623" s="213"/>
      <c r="V623" s="213"/>
      <c r="W623" s="213"/>
      <c r="X623" s="213"/>
      <c r="Y623" s="213"/>
      <c r="Z623" s="213"/>
      <c r="AA623" s="213"/>
      <c r="AB623" s="213"/>
      <c r="AC623" s="213"/>
      <c r="AD623" s="213"/>
      <c r="AE623" s="213"/>
      <c r="AF623" s="213"/>
      <c r="AG623" s="213"/>
      <c r="AH623" s="213"/>
      <c r="AI623" s="213"/>
      <c r="AP623" s="337"/>
      <c r="AT623" s="337"/>
    </row>
    <row r="624" s="268" customFormat="true" ht="15" hidden="false" customHeight="true" outlineLevel="0" collapsed="false">
      <c r="A624" s="331"/>
      <c r="B624" s="331"/>
      <c r="C624" s="213"/>
      <c r="D624" s="213"/>
      <c r="E624" s="213"/>
      <c r="F624" s="213"/>
      <c r="G624" s="213"/>
      <c r="H624" s="213"/>
      <c r="I624" s="213"/>
      <c r="J624" s="213"/>
      <c r="K624" s="213"/>
      <c r="L624" s="213"/>
      <c r="M624" s="213"/>
      <c r="N624" s="213"/>
      <c r="O624" s="213"/>
      <c r="P624" s="213"/>
      <c r="Q624" s="213"/>
      <c r="R624" s="213"/>
      <c r="S624" s="213"/>
      <c r="T624" s="213"/>
      <c r="U624" s="213"/>
      <c r="V624" s="213"/>
      <c r="W624" s="213"/>
      <c r="X624" s="213"/>
      <c r="Y624" s="213"/>
      <c r="Z624" s="213"/>
      <c r="AA624" s="213"/>
      <c r="AB624" s="213"/>
      <c r="AC624" s="213"/>
      <c r="AD624" s="213"/>
      <c r="AE624" s="213"/>
      <c r="AF624" s="213"/>
      <c r="AG624" s="213"/>
      <c r="AH624" s="213"/>
      <c r="AI624" s="213"/>
      <c r="AP624" s="337"/>
      <c r="AT624" s="337"/>
    </row>
    <row r="625" s="268" customFormat="true" ht="15" hidden="false" customHeight="true" outlineLevel="0" collapsed="false">
      <c r="A625" s="331"/>
      <c r="B625" s="331"/>
      <c r="C625" s="213"/>
      <c r="D625" s="213"/>
      <c r="E625" s="213"/>
      <c r="F625" s="213"/>
      <c r="G625" s="213"/>
      <c r="H625" s="213"/>
      <c r="I625" s="213"/>
      <c r="J625" s="213"/>
      <c r="K625" s="213"/>
      <c r="L625" s="213"/>
      <c r="M625" s="213"/>
      <c r="N625" s="213"/>
      <c r="O625" s="213"/>
      <c r="P625" s="213"/>
      <c r="Q625" s="213"/>
      <c r="R625" s="213"/>
      <c r="S625" s="213"/>
      <c r="T625" s="213"/>
      <c r="U625" s="213"/>
      <c r="V625" s="213"/>
      <c r="W625" s="213"/>
      <c r="X625" s="213"/>
      <c r="Y625" s="213"/>
      <c r="Z625" s="213"/>
      <c r="AA625" s="213"/>
      <c r="AB625" s="213"/>
      <c r="AC625" s="213"/>
      <c r="AD625" s="213"/>
      <c r="AE625" s="213"/>
      <c r="AF625" s="213"/>
      <c r="AG625" s="213"/>
      <c r="AH625" s="213"/>
      <c r="AI625" s="213"/>
      <c r="AP625" s="337"/>
      <c r="AT625" s="337"/>
    </row>
    <row r="626" s="268" customFormat="true" ht="15" hidden="false" customHeight="true" outlineLevel="0" collapsed="false">
      <c r="A626" s="331"/>
      <c r="B626" s="331"/>
      <c r="C626" s="213"/>
      <c r="D626" s="213"/>
      <c r="E626" s="213"/>
      <c r="F626" s="213"/>
      <c r="G626" s="213"/>
      <c r="H626" s="213"/>
      <c r="I626" s="213"/>
      <c r="J626" s="213"/>
      <c r="K626" s="213"/>
      <c r="L626" s="213"/>
      <c r="M626" s="213"/>
      <c r="N626" s="213"/>
      <c r="O626" s="213"/>
      <c r="P626" s="213"/>
      <c r="Q626" s="213"/>
      <c r="R626" s="213"/>
      <c r="S626" s="213"/>
      <c r="T626" s="213"/>
      <c r="U626" s="213"/>
      <c r="V626" s="213"/>
      <c r="W626" s="213"/>
      <c r="X626" s="213"/>
      <c r="Y626" s="213"/>
      <c r="Z626" s="213"/>
      <c r="AA626" s="213"/>
      <c r="AB626" s="213"/>
      <c r="AC626" s="213"/>
      <c r="AD626" s="213"/>
      <c r="AE626" s="213"/>
      <c r="AF626" s="213"/>
      <c r="AG626" s="213"/>
      <c r="AH626" s="213"/>
      <c r="AI626" s="213"/>
      <c r="AP626" s="337"/>
      <c r="AT626" s="337"/>
    </row>
    <row r="627" s="268" customFormat="true" ht="15" hidden="false" customHeight="true" outlineLevel="0" collapsed="false">
      <c r="A627" s="331"/>
      <c r="B627" s="331"/>
      <c r="C627" s="213"/>
      <c r="D627" s="213"/>
      <c r="E627" s="213"/>
      <c r="F627" s="213"/>
      <c r="G627" s="213"/>
      <c r="H627" s="213"/>
      <c r="I627" s="213"/>
      <c r="J627" s="213"/>
      <c r="K627" s="213"/>
      <c r="L627" s="213"/>
      <c r="M627" s="213"/>
      <c r="N627" s="213"/>
      <c r="O627" s="213"/>
      <c r="P627" s="213"/>
      <c r="Q627" s="213"/>
      <c r="R627" s="213"/>
      <c r="S627" s="213"/>
      <c r="T627" s="213"/>
      <c r="U627" s="213"/>
      <c r="V627" s="213"/>
      <c r="W627" s="213"/>
      <c r="X627" s="213"/>
      <c r="Y627" s="213"/>
      <c r="Z627" s="213"/>
      <c r="AA627" s="213"/>
      <c r="AB627" s="213"/>
      <c r="AC627" s="213"/>
      <c r="AD627" s="213"/>
      <c r="AE627" s="213"/>
      <c r="AF627" s="213"/>
      <c r="AG627" s="213"/>
      <c r="AH627" s="213"/>
      <c r="AI627" s="213"/>
      <c r="AP627" s="337"/>
      <c r="AT627" s="337"/>
    </row>
    <row r="628" s="268" customFormat="true" ht="15" hidden="false" customHeight="true" outlineLevel="0" collapsed="false">
      <c r="A628" s="331"/>
      <c r="B628" s="331"/>
      <c r="C628" s="213"/>
      <c r="D628" s="213"/>
      <c r="E628" s="213"/>
      <c r="F628" s="213"/>
      <c r="G628" s="213"/>
      <c r="H628" s="213"/>
      <c r="I628" s="213"/>
      <c r="J628" s="213"/>
      <c r="K628" s="213"/>
      <c r="L628" s="213"/>
      <c r="M628" s="213"/>
      <c r="N628" s="213"/>
      <c r="O628" s="213"/>
      <c r="P628" s="213"/>
      <c r="Q628" s="213"/>
      <c r="R628" s="213"/>
      <c r="S628" s="213"/>
      <c r="T628" s="213"/>
      <c r="U628" s="213"/>
      <c r="V628" s="213"/>
      <c r="W628" s="213"/>
      <c r="X628" s="213"/>
      <c r="Y628" s="213"/>
      <c r="Z628" s="213"/>
      <c r="AA628" s="213"/>
      <c r="AB628" s="213"/>
      <c r="AC628" s="213"/>
      <c r="AD628" s="213"/>
      <c r="AE628" s="213"/>
      <c r="AF628" s="213"/>
      <c r="AG628" s="213"/>
      <c r="AH628" s="213"/>
      <c r="AI628" s="213"/>
      <c r="AP628" s="337"/>
      <c r="AT628" s="337"/>
    </row>
    <row r="629" s="268" customFormat="true" ht="15" hidden="false" customHeight="true" outlineLevel="0" collapsed="false">
      <c r="A629" s="331"/>
      <c r="B629" s="331"/>
      <c r="C629" s="213"/>
      <c r="D629" s="213"/>
      <c r="E629" s="213"/>
      <c r="F629" s="213"/>
      <c r="G629" s="213"/>
      <c r="H629" s="213"/>
      <c r="I629" s="213"/>
      <c r="J629" s="213"/>
      <c r="K629" s="213"/>
      <c r="L629" s="213"/>
      <c r="M629" s="213"/>
      <c r="N629" s="213"/>
      <c r="O629" s="213"/>
      <c r="P629" s="213"/>
      <c r="Q629" s="213"/>
      <c r="R629" s="213"/>
      <c r="S629" s="213"/>
      <c r="T629" s="213"/>
      <c r="U629" s="213"/>
      <c r="V629" s="213"/>
      <c r="W629" s="213"/>
      <c r="X629" s="213"/>
      <c r="Y629" s="213"/>
      <c r="Z629" s="213"/>
      <c r="AA629" s="213"/>
      <c r="AB629" s="213"/>
      <c r="AC629" s="213"/>
      <c r="AD629" s="213"/>
      <c r="AE629" s="213"/>
      <c r="AF629" s="213"/>
      <c r="AG629" s="213"/>
      <c r="AH629" s="213"/>
      <c r="AI629" s="213"/>
      <c r="AP629" s="337"/>
      <c r="AT629" s="337"/>
    </row>
    <row r="630" s="268" customFormat="true" ht="15" hidden="false" customHeight="true" outlineLevel="0" collapsed="false">
      <c r="A630" s="331"/>
      <c r="B630" s="331"/>
      <c r="C630" s="213"/>
      <c r="D630" s="213"/>
      <c r="E630" s="213"/>
      <c r="F630" s="213"/>
      <c r="G630" s="213"/>
      <c r="H630" s="213"/>
      <c r="I630" s="213"/>
      <c r="J630" s="213"/>
      <c r="K630" s="213"/>
      <c r="L630" s="213"/>
      <c r="M630" s="213"/>
      <c r="N630" s="213"/>
      <c r="O630" s="213"/>
      <c r="P630" s="213"/>
      <c r="Q630" s="213"/>
      <c r="R630" s="213"/>
      <c r="S630" s="213"/>
      <c r="T630" s="213"/>
      <c r="U630" s="213"/>
      <c r="V630" s="213"/>
      <c r="W630" s="213"/>
      <c r="X630" s="213"/>
      <c r="Y630" s="213"/>
      <c r="Z630" s="213"/>
      <c r="AA630" s="213"/>
      <c r="AB630" s="213"/>
      <c r="AC630" s="213"/>
      <c r="AD630" s="213"/>
      <c r="AE630" s="213"/>
      <c r="AF630" s="213"/>
      <c r="AG630" s="213"/>
      <c r="AH630" s="213"/>
      <c r="AI630" s="213"/>
      <c r="AP630" s="337"/>
      <c r="AT630" s="337"/>
    </row>
    <row r="631" s="268" customFormat="true" ht="15" hidden="false" customHeight="true" outlineLevel="0" collapsed="false">
      <c r="A631" s="331"/>
      <c r="B631" s="331"/>
      <c r="C631" s="213"/>
      <c r="D631" s="213"/>
      <c r="E631" s="213"/>
      <c r="F631" s="213"/>
      <c r="G631" s="213"/>
      <c r="H631" s="213"/>
      <c r="I631" s="213"/>
      <c r="J631" s="213"/>
      <c r="K631" s="213"/>
      <c r="L631" s="213"/>
      <c r="M631" s="213"/>
      <c r="N631" s="213"/>
      <c r="O631" s="213"/>
      <c r="P631" s="213"/>
      <c r="Q631" s="213"/>
      <c r="R631" s="213"/>
      <c r="S631" s="213"/>
      <c r="T631" s="213"/>
      <c r="U631" s="213"/>
      <c r="V631" s="213"/>
      <c r="W631" s="213"/>
      <c r="X631" s="213"/>
      <c r="Y631" s="213"/>
      <c r="Z631" s="213"/>
      <c r="AA631" s="213"/>
      <c r="AB631" s="213"/>
      <c r="AC631" s="213"/>
      <c r="AD631" s="213"/>
      <c r="AE631" s="213"/>
      <c r="AF631" s="213"/>
      <c r="AG631" s="213"/>
      <c r="AH631" s="213"/>
      <c r="AI631" s="213"/>
      <c r="AP631" s="337"/>
      <c r="AT631" s="337"/>
    </row>
    <row r="632" s="268" customFormat="true" ht="15" hidden="false" customHeight="true" outlineLevel="0" collapsed="false">
      <c r="A632" s="331"/>
      <c r="B632" s="331"/>
      <c r="C632" s="213"/>
      <c r="D632" s="213"/>
      <c r="E632" s="213"/>
      <c r="F632" s="213"/>
      <c r="G632" s="213"/>
      <c r="H632" s="213"/>
      <c r="I632" s="213"/>
      <c r="J632" s="213"/>
      <c r="K632" s="213"/>
      <c r="L632" s="213"/>
      <c r="M632" s="213"/>
      <c r="N632" s="213"/>
      <c r="O632" s="213"/>
      <c r="P632" s="213"/>
      <c r="Q632" s="213"/>
      <c r="R632" s="213"/>
      <c r="S632" s="213"/>
      <c r="T632" s="213"/>
      <c r="U632" s="213"/>
      <c r="V632" s="213"/>
      <c r="W632" s="213"/>
      <c r="X632" s="213"/>
      <c r="Y632" s="213"/>
      <c r="Z632" s="213"/>
      <c r="AA632" s="213"/>
      <c r="AB632" s="213"/>
      <c r="AC632" s="213"/>
      <c r="AD632" s="213"/>
      <c r="AE632" s="213"/>
      <c r="AF632" s="213"/>
      <c r="AG632" s="213"/>
      <c r="AH632" s="213"/>
      <c r="AI632" s="213"/>
      <c r="AP632" s="337"/>
      <c r="AT632" s="337"/>
    </row>
    <row r="633" s="268" customFormat="true" ht="15" hidden="false" customHeight="true" outlineLevel="0" collapsed="false">
      <c r="A633" s="331"/>
      <c r="B633" s="331"/>
      <c r="C633" s="213"/>
      <c r="D633" s="213"/>
      <c r="E633" s="213"/>
      <c r="F633" s="213"/>
      <c r="G633" s="213"/>
      <c r="H633" s="213"/>
      <c r="I633" s="213"/>
      <c r="J633" s="213"/>
      <c r="K633" s="213"/>
      <c r="L633" s="213"/>
      <c r="M633" s="213"/>
      <c r="N633" s="213"/>
      <c r="O633" s="213"/>
      <c r="P633" s="213"/>
      <c r="Q633" s="213"/>
      <c r="R633" s="213"/>
      <c r="S633" s="213"/>
      <c r="T633" s="213"/>
      <c r="U633" s="213"/>
      <c r="V633" s="213"/>
      <c r="W633" s="213"/>
      <c r="X633" s="213"/>
      <c r="Y633" s="213"/>
      <c r="Z633" s="213"/>
      <c r="AA633" s="213"/>
      <c r="AB633" s="213"/>
      <c r="AC633" s="213"/>
      <c r="AD633" s="213"/>
      <c r="AE633" s="213"/>
      <c r="AF633" s="213"/>
      <c r="AG633" s="213"/>
      <c r="AH633" s="213"/>
      <c r="AI633" s="213"/>
      <c r="AP633" s="337"/>
      <c r="AT633" s="337"/>
    </row>
    <row r="634" s="268" customFormat="true" ht="15" hidden="false" customHeight="true" outlineLevel="0" collapsed="false">
      <c r="A634" s="331"/>
      <c r="B634" s="331"/>
      <c r="C634" s="213"/>
      <c r="D634" s="213"/>
      <c r="E634" s="213"/>
      <c r="F634" s="213"/>
      <c r="G634" s="213"/>
      <c r="H634" s="213"/>
      <c r="I634" s="213"/>
      <c r="J634" s="213"/>
      <c r="K634" s="213"/>
      <c r="L634" s="213"/>
      <c r="M634" s="213"/>
      <c r="N634" s="213"/>
      <c r="O634" s="213"/>
      <c r="P634" s="213"/>
      <c r="Q634" s="213"/>
      <c r="R634" s="213"/>
      <c r="S634" s="213"/>
      <c r="T634" s="213"/>
      <c r="U634" s="213"/>
      <c r="V634" s="213"/>
      <c r="W634" s="213"/>
      <c r="X634" s="213"/>
      <c r="Y634" s="213"/>
      <c r="Z634" s="213"/>
      <c r="AA634" s="213"/>
      <c r="AB634" s="213"/>
      <c r="AC634" s="213"/>
      <c r="AD634" s="213"/>
      <c r="AE634" s="213"/>
      <c r="AF634" s="213"/>
      <c r="AG634" s="213"/>
      <c r="AH634" s="213"/>
      <c r="AI634" s="213"/>
      <c r="AP634" s="337"/>
      <c r="AT634" s="337"/>
    </row>
    <row r="635" s="268" customFormat="true" ht="15" hidden="false" customHeight="true" outlineLevel="0" collapsed="false">
      <c r="A635" s="331"/>
      <c r="B635" s="331"/>
      <c r="C635" s="213"/>
      <c r="D635" s="213"/>
      <c r="E635" s="213"/>
      <c r="F635" s="213"/>
      <c r="G635" s="213"/>
      <c r="H635" s="213"/>
      <c r="I635" s="213"/>
      <c r="J635" s="213"/>
      <c r="K635" s="213"/>
      <c r="L635" s="213"/>
      <c r="M635" s="213"/>
      <c r="N635" s="213"/>
      <c r="O635" s="213"/>
      <c r="P635" s="213"/>
      <c r="Q635" s="213"/>
      <c r="R635" s="213"/>
      <c r="S635" s="213"/>
      <c r="T635" s="213"/>
      <c r="U635" s="213"/>
      <c r="V635" s="213"/>
      <c r="W635" s="213"/>
      <c r="X635" s="213"/>
      <c r="Y635" s="213"/>
      <c r="Z635" s="213"/>
      <c r="AA635" s="213"/>
      <c r="AB635" s="213"/>
      <c r="AC635" s="213"/>
      <c r="AD635" s="213"/>
      <c r="AE635" s="213"/>
      <c r="AF635" s="213"/>
      <c r="AG635" s="213"/>
      <c r="AH635" s="213"/>
      <c r="AI635" s="213"/>
      <c r="AP635" s="337"/>
      <c r="AT635" s="337"/>
    </row>
    <row r="636" s="268" customFormat="true" ht="15" hidden="false" customHeight="true" outlineLevel="0" collapsed="false">
      <c r="A636" s="331"/>
      <c r="B636" s="331"/>
      <c r="C636" s="213"/>
      <c r="D636" s="213"/>
      <c r="E636" s="213"/>
      <c r="F636" s="213"/>
      <c r="G636" s="213"/>
      <c r="H636" s="213"/>
      <c r="I636" s="213"/>
      <c r="J636" s="213"/>
      <c r="K636" s="213"/>
      <c r="L636" s="213"/>
      <c r="M636" s="213"/>
      <c r="N636" s="213"/>
      <c r="O636" s="213"/>
      <c r="P636" s="213"/>
      <c r="Q636" s="213"/>
      <c r="R636" s="213"/>
      <c r="S636" s="213"/>
      <c r="T636" s="213"/>
      <c r="U636" s="213"/>
      <c r="V636" s="213"/>
      <c r="W636" s="213"/>
      <c r="X636" s="213"/>
      <c r="Y636" s="213"/>
      <c r="Z636" s="213"/>
      <c r="AA636" s="213"/>
      <c r="AB636" s="213"/>
      <c r="AC636" s="213"/>
      <c r="AD636" s="213"/>
      <c r="AE636" s="213"/>
      <c r="AF636" s="213"/>
      <c r="AG636" s="213"/>
      <c r="AH636" s="213"/>
      <c r="AI636" s="213"/>
      <c r="AP636" s="337"/>
      <c r="AT636" s="337"/>
    </row>
    <row r="637" s="268" customFormat="true" ht="15" hidden="false" customHeight="true" outlineLevel="0" collapsed="false">
      <c r="A637" s="331"/>
      <c r="B637" s="331"/>
      <c r="C637" s="213"/>
      <c r="D637" s="213"/>
      <c r="E637" s="213"/>
      <c r="F637" s="213"/>
      <c r="G637" s="213"/>
      <c r="H637" s="213"/>
      <c r="I637" s="213"/>
      <c r="J637" s="213"/>
      <c r="K637" s="213"/>
      <c r="L637" s="213"/>
      <c r="M637" s="213"/>
      <c r="N637" s="213"/>
      <c r="O637" s="213"/>
      <c r="P637" s="213"/>
      <c r="Q637" s="213"/>
      <c r="R637" s="213"/>
      <c r="S637" s="213"/>
      <c r="T637" s="213"/>
      <c r="U637" s="213"/>
      <c r="V637" s="213"/>
      <c r="W637" s="213"/>
      <c r="X637" s="213"/>
      <c r="Y637" s="213"/>
      <c r="Z637" s="213"/>
      <c r="AA637" s="213"/>
      <c r="AB637" s="213"/>
      <c r="AC637" s="213"/>
      <c r="AD637" s="213"/>
      <c r="AE637" s="213"/>
      <c r="AF637" s="213"/>
      <c r="AG637" s="213"/>
      <c r="AH637" s="213"/>
      <c r="AI637" s="213"/>
      <c r="AP637" s="337"/>
      <c r="AT637" s="337"/>
    </row>
    <row r="638" s="268" customFormat="true" ht="15" hidden="false" customHeight="true" outlineLevel="0" collapsed="false">
      <c r="A638" s="331"/>
      <c r="B638" s="331"/>
      <c r="C638" s="213"/>
      <c r="D638" s="213"/>
      <c r="E638" s="213"/>
      <c r="F638" s="213"/>
      <c r="G638" s="213"/>
      <c r="H638" s="213"/>
      <c r="I638" s="213"/>
      <c r="J638" s="213"/>
      <c r="K638" s="213"/>
      <c r="L638" s="213"/>
      <c r="M638" s="213"/>
      <c r="N638" s="213"/>
      <c r="O638" s="213"/>
      <c r="P638" s="213"/>
      <c r="Q638" s="213"/>
      <c r="R638" s="213"/>
      <c r="S638" s="213"/>
      <c r="T638" s="213"/>
      <c r="U638" s="213"/>
      <c r="V638" s="213"/>
      <c r="W638" s="213"/>
      <c r="X638" s="213"/>
      <c r="Y638" s="213"/>
      <c r="Z638" s="213"/>
      <c r="AA638" s="213"/>
      <c r="AB638" s="213"/>
      <c r="AC638" s="213"/>
      <c r="AD638" s="213"/>
      <c r="AE638" s="213"/>
      <c r="AF638" s="213"/>
      <c r="AG638" s="213"/>
      <c r="AH638" s="213"/>
      <c r="AI638" s="213"/>
      <c r="AP638" s="337"/>
      <c r="AT638" s="337"/>
    </row>
    <row r="639" s="268" customFormat="true" ht="15" hidden="false" customHeight="true" outlineLevel="0" collapsed="false">
      <c r="A639" s="331"/>
      <c r="B639" s="331"/>
      <c r="C639" s="213"/>
      <c r="D639" s="213"/>
      <c r="E639" s="213"/>
      <c r="F639" s="213"/>
      <c r="G639" s="213"/>
      <c r="H639" s="213"/>
      <c r="I639" s="213"/>
      <c r="J639" s="213"/>
      <c r="K639" s="213"/>
      <c r="L639" s="213"/>
      <c r="M639" s="213"/>
      <c r="N639" s="213"/>
      <c r="O639" s="213"/>
      <c r="P639" s="213"/>
      <c r="Q639" s="213"/>
      <c r="R639" s="213"/>
      <c r="S639" s="213"/>
      <c r="T639" s="213"/>
      <c r="U639" s="213"/>
      <c r="V639" s="213"/>
      <c r="W639" s="213"/>
      <c r="X639" s="213"/>
      <c r="Y639" s="213"/>
      <c r="Z639" s="213"/>
      <c r="AA639" s="213"/>
      <c r="AB639" s="213"/>
      <c r="AC639" s="213"/>
      <c r="AD639" s="213"/>
      <c r="AE639" s="213"/>
      <c r="AF639" s="213"/>
      <c r="AG639" s="213"/>
      <c r="AH639" s="213"/>
      <c r="AI639" s="213"/>
      <c r="AP639" s="337"/>
      <c r="AT639" s="337"/>
    </row>
    <row r="640" s="268" customFormat="true" ht="15" hidden="false" customHeight="true" outlineLevel="0" collapsed="false">
      <c r="A640" s="331"/>
      <c r="B640" s="331"/>
      <c r="C640" s="213"/>
      <c r="D640" s="213"/>
      <c r="E640" s="213"/>
      <c r="F640" s="213"/>
      <c r="G640" s="213"/>
      <c r="H640" s="213"/>
      <c r="I640" s="213"/>
      <c r="J640" s="213"/>
      <c r="K640" s="213"/>
      <c r="L640" s="213"/>
      <c r="M640" s="213"/>
      <c r="N640" s="213"/>
      <c r="O640" s="213"/>
      <c r="P640" s="213"/>
      <c r="Q640" s="213"/>
      <c r="R640" s="213"/>
      <c r="S640" s="213"/>
      <c r="T640" s="213"/>
      <c r="U640" s="213"/>
      <c r="V640" s="213"/>
      <c r="W640" s="213"/>
      <c r="X640" s="213"/>
      <c r="Y640" s="213"/>
      <c r="Z640" s="213"/>
      <c r="AA640" s="213"/>
      <c r="AB640" s="213"/>
      <c r="AC640" s="213"/>
      <c r="AD640" s="213"/>
      <c r="AE640" s="213"/>
      <c r="AF640" s="213"/>
      <c r="AG640" s="213"/>
      <c r="AH640" s="213"/>
      <c r="AI640" s="213"/>
      <c r="AP640" s="337"/>
      <c r="AT640" s="337"/>
    </row>
    <row r="641" s="268" customFormat="true" ht="15" hidden="false" customHeight="true" outlineLevel="0" collapsed="false">
      <c r="A641" s="331"/>
      <c r="B641" s="331"/>
      <c r="C641" s="213"/>
      <c r="D641" s="213"/>
      <c r="E641" s="213"/>
      <c r="F641" s="213"/>
      <c r="G641" s="213"/>
      <c r="H641" s="213"/>
      <c r="I641" s="213"/>
      <c r="J641" s="213"/>
      <c r="K641" s="213"/>
      <c r="L641" s="213"/>
      <c r="M641" s="213"/>
      <c r="N641" s="213"/>
      <c r="O641" s="213"/>
      <c r="P641" s="213"/>
      <c r="Q641" s="213"/>
      <c r="R641" s="213"/>
      <c r="S641" s="213"/>
      <c r="T641" s="213"/>
      <c r="U641" s="213"/>
      <c r="V641" s="213"/>
      <c r="W641" s="213"/>
      <c r="X641" s="213"/>
      <c r="Y641" s="213"/>
      <c r="Z641" s="213"/>
      <c r="AA641" s="213"/>
      <c r="AB641" s="213"/>
      <c r="AC641" s="213"/>
      <c r="AD641" s="213"/>
      <c r="AE641" s="213"/>
      <c r="AF641" s="213"/>
      <c r="AG641" s="213"/>
      <c r="AH641" s="213"/>
      <c r="AI641" s="213"/>
      <c r="AP641" s="337"/>
      <c r="AT641" s="337"/>
    </row>
    <row r="642" s="268" customFormat="true" ht="15" hidden="false" customHeight="true" outlineLevel="0" collapsed="false">
      <c r="A642" s="331"/>
      <c r="B642" s="331"/>
      <c r="C642" s="213"/>
      <c r="D642" s="213"/>
      <c r="E642" s="213"/>
      <c r="F642" s="213"/>
      <c r="G642" s="213"/>
      <c r="H642" s="213"/>
      <c r="I642" s="213"/>
      <c r="J642" s="213"/>
      <c r="K642" s="213"/>
      <c r="L642" s="213"/>
      <c r="M642" s="213"/>
      <c r="N642" s="213"/>
      <c r="O642" s="213"/>
      <c r="P642" s="213"/>
      <c r="Q642" s="213"/>
      <c r="R642" s="213"/>
      <c r="S642" s="213"/>
      <c r="T642" s="213"/>
      <c r="U642" s="213"/>
      <c r="V642" s="213"/>
      <c r="W642" s="213"/>
      <c r="X642" s="213"/>
      <c r="Y642" s="213"/>
      <c r="Z642" s="213"/>
      <c r="AA642" s="213"/>
      <c r="AB642" s="213"/>
      <c r="AC642" s="213"/>
      <c r="AD642" s="213"/>
      <c r="AE642" s="213"/>
      <c r="AF642" s="213"/>
      <c r="AG642" s="213"/>
      <c r="AH642" s="213"/>
      <c r="AI642" s="213"/>
      <c r="AP642" s="337"/>
      <c r="AT642" s="337"/>
    </row>
    <row r="643" s="268" customFormat="true" ht="15" hidden="false" customHeight="true" outlineLevel="0" collapsed="false">
      <c r="A643" s="331"/>
      <c r="B643" s="331"/>
      <c r="C643" s="213"/>
      <c r="D643" s="213"/>
      <c r="E643" s="213"/>
      <c r="F643" s="213"/>
      <c r="G643" s="213"/>
      <c r="H643" s="213"/>
      <c r="I643" s="213"/>
      <c r="J643" s="213"/>
      <c r="K643" s="213"/>
      <c r="L643" s="213"/>
      <c r="M643" s="213"/>
      <c r="N643" s="213"/>
      <c r="O643" s="213"/>
      <c r="P643" s="213"/>
      <c r="Q643" s="213"/>
      <c r="R643" s="213"/>
      <c r="S643" s="213"/>
      <c r="T643" s="213"/>
      <c r="U643" s="213"/>
      <c r="V643" s="213"/>
      <c r="W643" s="213"/>
      <c r="X643" s="213"/>
      <c r="Y643" s="213"/>
      <c r="Z643" s="213"/>
      <c r="AA643" s="213"/>
      <c r="AB643" s="213"/>
      <c r="AC643" s="213"/>
      <c r="AD643" s="213"/>
      <c r="AE643" s="213"/>
      <c r="AF643" s="213"/>
      <c r="AG643" s="213"/>
      <c r="AH643" s="213"/>
      <c r="AI643" s="213"/>
      <c r="AP643" s="337"/>
      <c r="AT643" s="337"/>
    </row>
    <row r="644" s="268" customFormat="true" ht="15" hidden="false" customHeight="true" outlineLevel="0" collapsed="false">
      <c r="A644" s="331"/>
      <c r="B644" s="331"/>
      <c r="C644" s="213"/>
      <c r="D644" s="213"/>
      <c r="E644" s="213"/>
      <c r="F644" s="213"/>
      <c r="G644" s="213"/>
      <c r="H644" s="213"/>
      <c r="I644" s="213"/>
      <c r="J644" s="213"/>
      <c r="K644" s="213"/>
      <c r="L644" s="213"/>
      <c r="M644" s="213"/>
      <c r="N644" s="213"/>
      <c r="O644" s="213"/>
      <c r="P644" s="213"/>
      <c r="Q644" s="213"/>
      <c r="R644" s="213"/>
      <c r="S644" s="213"/>
      <c r="T644" s="213"/>
      <c r="U644" s="213"/>
      <c r="V644" s="213"/>
      <c r="W644" s="213"/>
      <c r="X644" s="213"/>
      <c r="Y644" s="213"/>
      <c r="Z644" s="213"/>
      <c r="AA644" s="213"/>
      <c r="AB644" s="213"/>
      <c r="AC644" s="213"/>
      <c r="AD644" s="213"/>
      <c r="AE644" s="213"/>
      <c r="AF644" s="213"/>
      <c r="AG644" s="213"/>
      <c r="AH644" s="213"/>
      <c r="AI644" s="213"/>
      <c r="AP644" s="337"/>
      <c r="AT644" s="337"/>
    </row>
    <row r="645" s="268" customFormat="true" ht="15" hidden="false" customHeight="true" outlineLevel="0" collapsed="false">
      <c r="A645" s="331"/>
      <c r="B645" s="331"/>
      <c r="C645" s="213"/>
      <c r="D645" s="213"/>
      <c r="E645" s="213"/>
      <c r="F645" s="213"/>
      <c r="G645" s="213"/>
      <c r="H645" s="213"/>
      <c r="I645" s="213"/>
      <c r="J645" s="213"/>
      <c r="K645" s="213"/>
      <c r="L645" s="213"/>
      <c r="M645" s="213"/>
      <c r="N645" s="213"/>
      <c r="O645" s="213"/>
      <c r="P645" s="213"/>
      <c r="Q645" s="213"/>
      <c r="R645" s="213"/>
      <c r="S645" s="213"/>
      <c r="T645" s="213"/>
      <c r="U645" s="213"/>
      <c r="V645" s="213"/>
      <c r="W645" s="213"/>
      <c r="X645" s="213"/>
      <c r="Y645" s="213"/>
      <c r="Z645" s="213"/>
      <c r="AA645" s="213"/>
      <c r="AB645" s="213"/>
      <c r="AC645" s="213"/>
      <c r="AD645" s="213"/>
      <c r="AE645" s="213"/>
      <c r="AF645" s="213"/>
      <c r="AG645" s="213"/>
      <c r="AH645" s="213"/>
      <c r="AI645" s="213"/>
      <c r="AP645" s="337"/>
      <c r="AT645" s="337"/>
    </row>
    <row r="646" s="268" customFormat="true" ht="15" hidden="false" customHeight="true" outlineLevel="0" collapsed="false">
      <c r="A646" s="331"/>
      <c r="B646" s="331"/>
      <c r="C646" s="213"/>
      <c r="D646" s="213"/>
      <c r="E646" s="213"/>
      <c r="F646" s="213"/>
      <c r="G646" s="213"/>
      <c r="H646" s="213"/>
      <c r="I646" s="213"/>
      <c r="J646" s="213"/>
      <c r="K646" s="213"/>
      <c r="L646" s="213"/>
      <c r="M646" s="213"/>
      <c r="N646" s="213"/>
      <c r="O646" s="213"/>
      <c r="P646" s="213"/>
      <c r="Q646" s="213"/>
      <c r="R646" s="213"/>
      <c r="S646" s="213"/>
      <c r="T646" s="213"/>
      <c r="U646" s="213"/>
      <c r="V646" s="213"/>
      <c r="W646" s="213"/>
      <c r="X646" s="213"/>
      <c r="Y646" s="213"/>
      <c r="Z646" s="213"/>
      <c r="AA646" s="213"/>
      <c r="AB646" s="213"/>
      <c r="AC646" s="213"/>
      <c r="AD646" s="213"/>
      <c r="AE646" s="213"/>
      <c r="AF646" s="213"/>
      <c r="AG646" s="213"/>
      <c r="AH646" s="213"/>
      <c r="AI646" s="213"/>
      <c r="AP646" s="337"/>
      <c r="AT646" s="337"/>
    </row>
    <row r="647" s="268" customFormat="true" ht="15" hidden="false" customHeight="true" outlineLevel="0" collapsed="false">
      <c r="A647" s="331"/>
      <c r="B647" s="331"/>
      <c r="C647" s="213"/>
      <c r="D647" s="213"/>
      <c r="E647" s="213"/>
      <c r="F647" s="213"/>
      <c r="G647" s="213"/>
      <c r="H647" s="213"/>
      <c r="I647" s="213"/>
      <c r="J647" s="213"/>
      <c r="K647" s="213"/>
      <c r="L647" s="213"/>
      <c r="M647" s="213"/>
      <c r="N647" s="213"/>
      <c r="O647" s="213"/>
      <c r="P647" s="213"/>
      <c r="Q647" s="213"/>
      <c r="R647" s="213"/>
      <c r="S647" s="213"/>
      <c r="T647" s="213"/>
      <c r="U647" s="213"/>
      <c r="V647" s="213"/>
      <c r="W647" s="213"/>
      <c r="X647" s="213"/>
      <c r="Y647" s="213"/>
      <c r="Z647" s="213"/>
      <c r="AA647" s="213"/>
      <c r="AB647" s="213"/>
      <c r="AC647" s="213"/>
      <c r="AD647" s="213"/>
      <c r="AE647" s="213"/>
      <c r="AF647" s="213"/>
      <c r="AG647" s="213"/>
      <c r="AH647" s="213"/>
      <c r="AI647" s="213"/>
      <c r="AP647" s="337"/>
      <c r="AT647" s="337"/>
    </row>
    <row r="648" s="268" customFormat="true" ht="15" hidden="false" customHeight="true" outlineLevel="0" collapsed="false">
      <c r="A648" s="331"/>
      <c r="B648" s="331"/>
      <c r="C648" s="213"/>
      <c r="D648" s="213"/>
      <c r="E648" s="213"/>
      <c r="F648" s="213"/>
      <c r="G648" s="213"/>
      <c r="H648" s="213"/>
      <c r="I648" s="213"/>
      <c r="J648" s="213"/>
      <c r="K648" s="213"/>
      <c r="L648" s="213"/>
      <c r="M648" s="213"/>
      <c r="N648" s="213"/>
      <c r="O648" s="213"/>
      <c r="P648" s="213"/>
      <c r="Q648" s="213"/>
      <c r="R648" s="213"/>
      <c r="S648" s="213"/>
      <c r="T648" s="213"/>
      <c r="U648" s="213"/>
      <c r="V648" s="213"/>
      <c r="W648" s="213"/>
      <c r="X648" s="213"/>
      <c r="Y648" s="213"/>
      <c r="Z648" s="213"/>
      <c r="AA648" s="213"/>
      <c r="AB648" s="213"/>
      <c r="AC648" s="213"/>
      <c r="AD648" s="213"/>
      <c r="AE648" s="213"/>
      <c r="AF648" s="213"/>
      <c r="AG648" s="213"/>
      <c r="AH648" s="213"/>
      <c r="AI648" s="213"/>
      <c r="AP648" s="337"/>
      <c r="AT648" s="337"/>
    </row>
    <row r="649" s="268" customFormat="true" ht="15" hidden="false" customHeight="true" outlineLevel="0" collapsed="false">
      <c r="A649" s="331"/>
      <c r="B649" s="331"/>
      <c r="C649" s="213"/>
      <c r="D649" s="213"/>
      <c r="E649" s="213"/>
      <c r="F649" s="213"/>
      <c r="G649" s="213"/>
      <c r="H649" s="213"/>
      <c r="I649" s="213"/>
      <c r="J649" s="213"/>
      <c r="K649" s="213"/>
      <c r="L649" s="213"/>
      <c r="M649" s="213"/>
      <c r="N649" s="213"/>
      <c r="O649" s="213"/>
      <c r="P649" s="213"/>
      <c r="Q649" s="213"/>
      <c r="R649" s="213"/>
      <c r="S649" s="213"/>
      <c r="T649" s="213"/>
      <c r="U649" s="213"/>
      <c r="V649" s="213"/>
      <c r="W649" s="213"/>
      <c r="X649" s="213"/>
      <c r="Y649" s="213"/>
      <c r="Z649" s="213"/>
      <c r="AA649" s="213"/>
      <c r="AB649" s="213"/>
      <c r="AC649" s="213"/>
      <c r="AD649" s="213"/>
      <c r="AE649" s="213"/>
      <c r="AF649" s="213"/>
      <c r="AG649" s="213"/>
      <c r="AH649" s="213"/>
      <c r="AI649" s="213"/>
      <c r="AP649" s="337"/>
      <c r="AT649" s="337"/>
    </row>
    <row r="650" s="268" customFormat="true" ht="15" hidden="false" customHeight="true" outlineLevel="0" collapsed="false">
      <c r="A650" s="331"/>
      <c r="B650" s="331"/>
      <c r="C650" s="213"/>
      <c r="D650" s="213"/>
      <c r="E650" s="213"/>
      <c r="F650" s="213"/>
      <c r="G650" s="213"/>
      <c r="H650" s="213"/>
      <c r="I650" s="213"/>
      <c r="J650" s="213"/>
      <c r="K650" s="213"/>
      <c r="L650" s="213"/>
      <c r="M650" s="213"/>
      <c r="N650" s="213"/>
      <c r="O650" s="213"/>
      <c r="P650" s="213"/>
      <c r="Q650" s="213"/>
      <c r="R650" s="213"/>
      <c r="S650" s="213"/>
      <c r="T650" s="213"/>
      <c r="U650" s="213"/>
      <c r="V650" s="213"/>
      <c r="W650" s="213"/>
      <c r="X650" s="213"/>
      <c r="Y650" s="213"/>
      <c r="Z650" s="213"/>
      <c r="AA650" s="213"/>
      <c r="AB650" s="213"/>
      <c r="AC650" s="213"/>
      <c r="AD650" s="213"/>
      <c r="AE650" s="213"/>
      <c r="AF650" s="213"/>
      <c r="AG650" s="213"/>
      <c r="AH650" s="213"/>
      <c r="AI650" s="213"/>
      <c r="AP650" s="337"/>
      <c r="AT650" s="337"/>
    </row>
    <row r="651" s="268" customFormat="true" ht="15" hidden="false" customHeight="true" outlineLevel="0" collapsed="false">
      <c r="A651" s="331"/>
      <c r="B651" s="331"/>
      <c r="C651" s="213"/>
      <c r="D651" s="213"/>
      <c r="E651" s="213"/>
      <c r="F651" s="213"/>
      <c r="G651" s="213"/>
      <c r="H651" s="213"/>
      <c r="I651" s="213"/>
      <c r="J651" s="213"/>
      <c r="K651" s="213"/>
      <c r="L651" s="213"/>
      <c r="M651" s="213"/>
      <c r="N651" s="213"/>
      <c r="O651" s="213"/>
      <c r="P651" s="213"/>
      <c r="Q651" s="213"/>
      <c r="R651" s="213"/>
      <c r="S651" s="213"/>
      <c r="T651" s="213"/>
      <c r="U651" s="213"/>
      <c r="V651" s="213"/>
      <c r="W651" s="213"/>
      <c r="X651" s="213"/>
      <c r="Y651" s="213"/>
      <c r="Z651" s="213"/>
      <c r="AA651" s="213"/>
      <c r="AB651" s="213"/>
      <c r="AC651" s="213"/>
      <c r="AD651" s="213"/>
      <c r="AE651" s="213"/>
      <c r="AF651" s="213"/>
      <c r="AG651" s="213"/>
      <c r="AH651" s="213"/>
      <c r="AI651" s="213"/>
      <c r="AP651" s="337"/>
      <c r="AT651" s="337"/>
    </row>
    <row r="652" s="268" customFormat="true" ht="15" hidden="false" customHeight="true" outlineLevel="0" collapsed="false">
      <c r="A652" s="331"/>
      <c r="B652" s="331"/>
      <c r="C652" s="213"/>
      <c r="D652" s="213"/>
      <c r="E652" s="213"/>
      <c r="F652" s="213"/>
      <c r="G652" s="213"/>
      <c r="H652" s="213"/>
      <c r="I652" s="213"/>
      <c r="J652" s="213"/>
      <c r="K652" s="213"/>
      <c r="L652" s="213"/>
      <c r="M652" s="213"/>
      <c r="N652" s="213"/>
      <c r="O652" s="213"/>
      <c r="P652" s="213"/>
      <c r="Q652" s="213"/>
      <c r="R652" s="213"/>
      <c r="S652" s="213"/>
      <c r="T652" s="213"/>
      <c r="U652" s="213"/>
      <c r="V652" s="213"/>
      <c r="W652" s="213"/>
      <c r="X652" s="213"/>
      <c r="Y652" s="213"/>
      <c r="Z652" s="213"/>
      <c r="AA652" s="213"/>
      <c r="AB652" s="213"/>
      <c r="AC652" s="213"/>
      <c r="AD652" s="213"/>
      <c r="AE652" s="213"/>
      <c r="AF652" s="213"/>
      <c r="AG652" s="213"/>
      <c r="AH652" s="213"/>
      <c r="AI652" s="213"/>
      <c r="AP652" s="337"/>
      <c r="AT652" s="337"/>
    </row>
    <row r="653" s="268" customFormat="true" ht="15" hidden="false" customHeight="true" outlineLevel="0" collapsed="false">
      <c r="A653" s="331"/>
      <c r="B653" s="331"/>
      <c r="C653" s="213"/>
      <c r="D653" s="213"/>
      <c r="E653" s="213"/>
      <c r="F653" s="213"/>
      <c r="G653" s="213"/>
      <c r="H653" s="213"/>
      <c r="I653" s="213"/>
      <c r="J653" s="213"/>
      <c r="K653" s="213"/>
      <c r="L653" s="213"/>
      <c r="M653" s="213"/>
      <c r="N653" s="213"/>
      <c r="O653" s="213"/>
      <c r="P653" s="213"/>
      <c r="Q653" s="213"/>
      <c r="R653" s="213"/>
      <c r="S653" s="213"/>
      <c r="T653" s="213"/>
      <c r="U653" s="213"/>
      <c r="V653" s="213"/>
      <c r="W653" s="213"/>
      <c r="X653" s="213"/>
      <c r="Y653" s="213"/>
      <c r="Z653" s="213"/>
      <c r="AA653" s="213"/>
      <c r="AB653" s="213"/>
      <c r="AC653" s="213"/>
      <c r="AD653" s="213"/>
      <c r="AE653" s="213"/>
      <c r="AF653" s="213"/>
      <c r="AG653" s="213"/>
      <c r="AH653" s="213"/>
      <c r="AI653" s="213"/>
      <c r="AP653" s="337"/>
      <c r="AT653" s="337"/>
    </row>
    <row r="654" s="268" customFormat="true" ht="15" hidden="false" customHeight="true" outlineLevel="0" collapsed="false">
      <c r="A654" s="331"/>
      <c r="B654" s="331"/>
      <c r="C654" s="213"/>
      <c r="D654" s="213"/>
      <c r="E654" s="213"/>
      <c r="F654" s="213"/>
      <c r="G654" s="213"/>
      <c r="H654" s="213"/>
      <c r="I654" s="213"/>
      <c r="J654" s="213"/>
      <c r="K654" s="213"/>
      <c r="L654" s="213"/>
      <c r="M654" s="213"/>
      <c r="N654" s="213"/>
      <c r="O654" s="213"/>
      <c r="P654" s="213"/>
      <c r="Q654" s="213"/>
      <c r="R654" s="213"/>
      <c r="S654" s="213"/>
      <c r="T654" s="213"/>
      <c r="U654" s="213"/>
      <c r="V654" s="213"/>
      <c r="W654" s="213"/>
      <c r="X654" s="213"/>
      <c r="Y654" s="213"/>
      <c r="Z654" s="213"/>
      <c r="AA654" s="213"/>
      <c r="AB654" s="213"/>
      <c r="AC654" s="213"/>
      <c r="AD654" s="213"/>
      <c r="AE654" s="213"/>
      <c r="AF654" s="213"/>
      <c r="AG654" s="213"/>
      <c r="AH654" s="213"/>
      <c r="AI654" s="213"/>
      <c r="AP654" s="337"/>
      <c r="AT654" s="337"/>
    </row>
    <row r="655" s="268" customFormat="true" ht="15" hidden="false" customHeight="true" outlineLevel="0" collapsed="false">
      <c r="A655" s="331"/>
      <c r="B655" s="331"/>
      <c r="C655" s="213"/>
      <c r="D655" s="213"/>
      <c r="E655" s="213"/>
      <c r="F655" s="213"/>
      <c r="G655" s="213"/>
      <c r="H655" s="213"/>
      <c r="I655" s="213"/>
      <c r="J655" s="213"/>
      <c r="K655" s="213"/>
      <c r="L655" s="213"/>
      <c r="M655" s="213"/>
      <c r="N655" s="213"/>
      <c r="O655" s="213"/>
      <c r="P655" s="213"/>
      <c r="Q655" s="213"/>
      <c r="R655" s="213"/>
      <c r="S655" s="213"/>
      <c r="T655" s="213"/>
      <c r="U655" s="213"/>
      <c r="V655" s="213"/>
      <c r="W655" s="213"/>
      <c r="X655" s="213"/>
      <c r="Y655" s="213"/>
      <c r="Z655" s="213"/>
      <c r="AA655" s="213"/>
      <c r="AB655" s="213"/>
      <c r="AC655" s="213"/>
      <c r="AD655" s="213"/>
      <c r="AE655" s="213"/>
      <c r="AF655" s="213"/>
      <c r="AG655" s="213"/>
      <c r="AH655" s="213"/>
      <c r="AI655" s="213"/>
      <c r="AP655" s="337"/>
      <c r="AT655" s="337"/>
    </row>
    <row r="656" s="268" customFormat="true" ht="15" hidden="false" customHeight="true" outlineLevel="0" collapsed="false">
      <c r="A656" s="331"/>
      <c r="B656" s="331"/>
      <c r="C656" s="213"/>
      <c r="D656" s="213"/>
      <c r="E656" s="213"/>
      <c r="F656" s="213"/>
      <c r="G656" s="213"/>
      <c r="H656" s="213"/>
      <c r="I656" s="213"/>
      <c r="J656" s="213"/>
      <c r="K656" s="213"/>
      <c r="L656" s="213"/>
      <c r="M656" s="213"/>
      <c r="N656" s="213"/>
      <c r="O656" s="213"/>
      <c r="P656" s="213"/>
      <c r="Q656" s="213"/>
      <c r="R656" s="213"/>
      <c r="S656" s="213"/>
      <c r="T656" s="213"/>
      <c r="U656" s="213"/>
      <c r="V656" s="213"/>
      <c r="W656" s="213"/>
      <c r="X656" s="213"/>
      <c r="Y656" s="213"/>
      <c r="Z656" s="213"/>
      <c r="AA656" s="213"/>
      <c r="AB656" s="213"/>
      <c r="AC656" s="213"/>
      <c r="AD656" s="213"/>
      <c r="AE656" s="213"/>
      <c r="AF656" s="213"/>
      <c r="AG656" s="213"/>
      <c r="AH656" s="213"/>
      <c r="AI656" s="213"/>
      <c r="AP656" s="337"/>
      <c r="AT656" s="337"/>
    </row>
    <row r="657" s="268" customFormat="true" ht="15" hidden="false" customHeight="true" outlineLevel="0" collapsed="false">
      <c r="A657" s="331"/>
      <c r="B657" s="331"/>
      <c r="C657" s="213"/>
      <c r="D657" s="213"/>
      <c r="E657" s="213"/>
      <c r="F657" s="213"/>
      <c r="G657" s="213"/>
      <c r="H657" s="213"/>
      <c r="I657" s="213"/>
      <c r="J657" s="213"/>
      <c r="K657" s="213"/>
      <c r="L657" s="213"/>
      <c r="M657" s="213"/>
      <c r="N657" s="213"/>
      <c r="O657" s="213"/>
      <c r="P657" s="213"/>
      <c r="Q657" s="213"/>
      <c r="R657" s="213"/>
      <c r="S657" s="213"/>
      <c r="T657" s="213"/>
      <c r="U657" s="213"/>
      <c r="V657" s="213"/>
      <c r="W657" s="213"/>
      <c r="X657" s="213"/>
      <c r="Y657" s="213"/>
      <c r="Z657" s="213"/>
      <c r="AA657" s="213"/>
      <c r="AB657" s="213"/>
      <c r="AC657" s="213"/>
      <c r="AD657" s="213"/>
      <c r="AE657" s="213"/>
      <c r="AF657" s="213"/>
      <c r="AG657" s="213"/>
      <c r="AH657" s="213"/>
      <c r="AI657" s="213"/>
      <c r="AP657" s="337"/>
      <c r="AT657" s="337"/>
    </row>
    <row r="658" s="268" customFormat="true" ht="15" hidden="false" customHeight="true" outlineLevel="0" collapsed="false">
      <c r="A658" s="331"/>
      <c r="B658" s="331"/>
      <c r="C658" s="213"/>
      <c r="D658" s="213"/>
      <c r="E658" s="213"/>
      <c r="F658" s="213"/>
      <c r="G658" s="213"/>
      <c r="H658" s="213"/>
      <c r="I658" s="213"/>
      <c r="J658" s="213"/>
      <c r="K658" s="213"/>
      <c r="L658" s="213"/>
      <c r="M658" s="213"/>
      <c r="N658" s="213"/>
      <c r="O658" s="213"/>
      <c r="P658" s="213"/>
      <c r="Q658" s="213"/>
      <c r="R658" s="213"/>
      <c r="S658" s="213"/>
      <c r="T658" s="213"/>
      <c r="U658" s="213"/>
      <c r="V658" s="213"/>
      <c r="W658" s="213"/>
      <c r="X658" s="213"/>
      <c r="Y658" s="213"/>
      <c r="Z658" s="213"/>
      <c r="AA658" s="213"/>
      <c r="AB658" s="213"/>
      <c r="AC658" s="213"/>
      <c r="AD658" s="213"/>
      <c r="AE658" s="213"/>
      <c r="AF658" s="213"/>
      <c r="AG658" s="213"/>
      <c r="AH658" s="213"/>
      <c r="AI658" s="213"/>
      <c r="AP658" s="337"/>
      <c r="AT658" s="337"/>
    </row>
    <row r="659" s="268" customFormat="true" ht="15" hidden="false" customHeight="true" outlineLevel="0" collapsed="false">
      <c r="A659" s="331"/>
      <c r="B659" s="331"/>
      <c r="C659" s="213"/>
      <c r="D659" s="213"/>
      <c r="E659" s="213"/>
      <c r="F659" s="213"/>
      <c r="G659" s="213"/>
      <c r="H659" s="213"/>
      <c r="I659" s="213"/>
      <c r="J659" s="213"/>
      <c r="K659" s="213"/>
      <c r="L659" s="213"/>
      <c r="M659" s="213"/>
      <c r="N659" s="213"/>
      <c r="O659" s="213"/>
      <c r="P659" s="213"/>
      <c r="Q659" s="213"/>
      <c r="R659" s="213"/>
      <c r="S659" s="213"/>
      <c r="T659" s="213"/>
      <c r="U659" s="213"/>
      <c r="V659" s="213"/>
      <c r="W659" s="213"/>
      <c r="X659" s="213"/>
      <c r="Y659" s="213"/>
      <c r="Z659" s="213"/>
      <c r="AA659" s="213"/>
      <c r="AB659" s="213"/>
      <c r="AC659" s="213"/>
      <c r="AD659" s="213"/>
      <c r="AE659" s="213"/>
      <c r="AF659" s="213"/>
      <c r="AG659" s="213"/>
      <c r="AH659" s="213"/>
      <c r="AI659" s="213"/>
      <c r="AP659" s="337"/>
      <c r="AT659" s="337"/>
    </row>
    <row r="660" s="268" customFormat="true" ht="15" hidden="false" customHeight="true" outlineLevel="0" collapsed="false">
      <c r="A660" s="331"/>
      <c r="B660" s="331"/>
      <c r="C660" s="213"/>
      <c r="D660" s="213"/>
      <c r="E660" s="213"/>
      <c r="F660" s="213"/>
      <c r="G660" s="213"/>
      <c r="H660" s="213"/>
      <c r="I660" s="213"/>
      <c r="J660" s="213"/>
      <c r="K660" s="213"/>
      <c r="L660" s="213"/>
      <c r="M660" s="213"/>
      <c r="N660" s="213"/>
      <c r="O660" s="213"/>
      <c r="P660" s="213"/>
      <c r="Q660" s="213"/>
      <c r="R660" s="213"/>
      <c r="S660" s="213"/>
      <c r="T660" s="213"/>
      <c r="U660" s="213"/>
      <c r="V660" s="213"/>
      <c r="W660" s="213"/>
      <c r="X660" s="213"/>
      <c r="Y660" s="213"/>
      <c r="Z660" s="213"/>
      <c r="AA660" s="213"/>
      <c r="AB660" s="213"/>
      <c r="AC660" s="213"/>
      <c r="AD660" s="213"/>
      <c r="AE660" s="213"/>
      <c r="AF660" s="213"/>
      <c r="AG660" s="213"/>
      <c r="AH660" s="213"/>
      <c r="AI660" s="213"/>
      <c r="AP660" s="337"/>
      <c r="AT660" s="337"/>
    </row>
    <row r="661" s="268" customFormat="true" ht="15" hidden="false" customHeight="true" outlineLevel="0" collapsed="false">
      <c r="A661" s="331"/>
      <c r="B661" s="331"/>
      <c r="C661" s="213"/>
      <c r="D661" s="213"/>
      <c r="E661" s="213"/>
      <c r="F661" s="213"/>
      <c r="G661" s="213"/>
      <c r="H661" s="213"/>
      <c r="I661" s="213"/>
      <c r="J661" s="213"/>
      <c r="K661" s="213"/>
      <c r="L661" s="213"/>
      <c r="M661" s="213"/>
      <c r="N661" s="213"/>
      <c r="O661" s="213"/>
      <c r="P661" s="213"/>
      <c r="Q661" s="213"/>
      <c r="R661" s="213"/>
      <c r="S661" s="213"/>
      <c r="T661" s="213"/>
      <c r="U661" s="213"/>
      <c r="V661" s="213"/>
      <c r="W661" s="213"/>
      <c r="X661" s="213"/>
      <c r="Y661" s="213"/>
      <c r="Z661" s="213"/>
      <c r="AA661" s="213"/>
      <c r="AB661" s="213"/>
      <c r="AC661" s="213"/>
      <c r="AD661" s="213"/>
      <c r="AE661" s="213"/>
      <c r="AF661" s="213"/>
      <c r="AG661" s="213"/>
      <c r="AH661" s="213"/>
      <c r="AI661" s="213"/>
      <c r="AP661" s="337"/>
      <c r="AT661" s="337"/>
    </row>
    <row r="662" s="268" customFormat="true" ht="15" hidden="false" customHeight="true" outlineLevel="0" collapsed="false">
      <c r="A662" s="331"/>
      <c r="B662" s="331"/>
      <c r="C662" s="213"/>
      <c r="D662" s="213"/>
      <c r="E662" s="213"/>
      <c r="F662" s="213"/>
      <c r="G662" s="213"/>
      <c r="H662" s="213"/>
      <c r="I662" s="213"/>
      <c r="J662" s="213"/>
      <c r="K662" s="213"/>
      <c r="L662" s="213"/>
      <c r="M662" s="213"/>
      <c r="N662" s="213"/>
      <c r="O662" s="213"/>
      <c r="P662" s="213"/>
      <c r="Q662" s="213"/>
      <c r="R662" s="213"/>
      <c r="S662" s="213"/>
      <c r="T662" s="213"/>
      <c r="U662" s="213"/>
      <c r="V662" s="213"/>
      <c r="W662" s="213"/>
      <c r="X662" s="213"/>
      <c r="Y662" s="213"/>
      <c r="Z662" s="213"/>
      <c r="AA662" s="213"/>
      <c r="AB662" s="213"/>
      <c r="AC662" s="213"/>
      <c r="AD662" s="213"/>
      <c r="AE662" s="213"/>
      <c r="AF662" s="213"/>
      <c r="AG662" s="213"/>
      <c r="AH662" s="213"/>
      <c r="AI662" s="213"/>
      <c r="AP662" s="337"/>
      <c r="AT662" s="337"/>
    </row>
    <row r="663" s="268" customFormat="true" ht="15" hidden="false" customHeight="true" outlineLevel="0" collapsed="false">
      <c r="A663" s="331"/>
      <c r="B663" s="331"/>
      <c r="C663" s="213"/>
      <c r="D663" s="213"/>
      <c r="E663" s="213"/>
      <c r="F663" s="213"/>
      <c r="G663" s="213"/>
      <c r="H663" s="213"/>
      <c r="I663" s="213"/>
      <c r="J663" s="213"/>
      <c r="K663" s="213"/>
      <c r="L663" s="213"/>
      <c r="M663" s="213"/>
      <c r="N663" s="213"/>
      <c r="O663" s="213"/>
      <c r="P663" s="213"/>
      <c r="Q663" s="213"/>
      <c r="R663" s="213"/>
      <c r="S663" s="213"/>
      <c r="T663" s="213"/>
      <c r="U663" s="213"/>
      <c r="V663" s="213"/>
      <c r="W663" s="213"/>
      <c r="X663" s="213"/>
      <c r="Y663" s="213"/>
      <c r="Z663" s="213"/>
      <c r="AA663" s="213"/>
      <c r="AB663" s="213"/>
      <c r="AC663" s="213"/>
      <c r="AD663" s="213"/>
      <c r="AE663" s="213"/>
      <c r="AF663" s="213"/>
      <c r="AG663" s="213"/>
      <c r="AH663" s="213"/>
      <c r="AI663" s="213"/>
      <c r="AP663" s="337"/>
      <c r="AT663" s="337"/>
    </row>
    <row r="664" s="268" customFormat="true" ht="15" hidden="false" customHeight="true" outlineLevel="0" collapsed="false">
      <c r="A664" s="331"/>
      <c r="B664" s="331"/>
      <c r="C664" s="213"/>
      <c r="D664" s="213"/>
      <c r="E664" s="213"/>
      <c r="F664" s="213"/>
      <c r="G664" s="213"/>
      <c r="H664" s="213"/>
      <c r="I664" s="213"/>
      <c r="J664" s="213"/>
      <c r="K664" s="213"/>
      <c r="L664" s="213"/>
      <c r="M664" s="213"/>
      <c r="N664" s="213"/>
      <c r="O664" s="213"/>
      <c r="P664" s="213"/>
      <c r="Q664" s="213"/>
      <c r="R664" s="213"/>
      <c r="S664" s="213"/>
      <c r="T664" s="213"/>
      <c r="U664" s="213"/>
      <c r="V664" s="213"/>
      <c r="W664" s="213"/>
      <c r="X664" s="213"/>
      <c r="Y664" s="213"/>
      <c r="Z664" s="213"/>
      <c r="AA664" s="213"/>
      <c r="AB664" s="213"/>
      <c r="AC664" s="213"/>
      <c r="AD664" s="213"/>
      <c r="AE664" s="213"/>
      <c r="AF664" s="213"/>
      <c r="AG664" s="213"/>
      <c r="AH664" s="213"/>
      <c r="AI664" s="213"/>
      <c r="AP664" s="337"/>
      <c r="AT664" s="337"/>
    </row>
    <row r="665" s="268" customFormat="true" ht="15" hidden="false" customHeight="true" outlineLevel="0" collapsed="false">
      <c r="A665" s="331"/>
      <c r="B665" s="331"/>
      <c r="C665" s="213"/>
      <c r="D665" s="213"/>
      <c r="E665" s="213"/>
      <c r="F665" s="213"/>
      <c r="G665" s="213"/>
      <c r="H665" s="213"/>
      <c r="I665" s="213"/>
      <c r="J665" s="213"/>
      <c r="K665" s="213"/>
      <c r="L665" s="213"/>
      <c r="M665" s="213"/>
      <c r="N665" s="213"/>
      <c r="O665" s="213"/>
      <c r="P665" s="213"/>
      <c r="Q665" s="213"/>
      <c r="R665" s="213"/>
      <c r="S665" s="213"/>
      <c r="T665" s="213"/>
      <c r="U665" s="213"/>
      <c r="V665" s="213"/>
      <c r="W665" s="213"/>
      <c r="X665" s="213"/>
      <c r="Y665" s="213"/>
      <c r="Z665" s="213"/>
      <c r="AA665" s="213"/>
      <c r="AB665" s="213"/>
      <c r="AC665" s="213"/>
      <c r="AD665" s="213"/>
      <c r="AE665" s="213"/>
      <c r="AF665" s="213"/>
      <c r="AG665" s="213"/>
      <c r="AH665" s="213"/>
      <c r="AI665" s="213"/>
      <c r="AP665" s="337"/>
      <c r="AT665" s="337"/>
    </row>
    <row r="666" s="268" customFormat="true" ht="15" hidden="false" customHeight="true" outlineLevel="0" collapsed="false">
      <c r="A666" s="331"/>
      <c r="B666" s="331"/>
      <c r="C666" s="213"/>
      <c r="D666" s="213"/>
      <c r="E666" s="213"/>
      <c r="F666" s="213"/>
      <c r="G666" s="213"/>
      <c r="H666" s="213"/>
      <c r="I666" s="213"/>
      <c r="J666" s="213"/>
      <c r="K666" s="213"/>
      <c r="L666" s="213"/>
      <c r="M666" s="213"/>
      <c r="N666" s="213"/>
      <c r="O666" s="213"/>
      <c r="P666" s="213"/>
      <c r="Q666" s="213"/>
      <c r="R666" s="213"/>
      <c r="S666" s="213"/>
      <c r="T666" s="213"/>
      <c r="U666" s="213"/>
      <c r="V666" s="213"/>
      <c r="W666" s="213"/>
      <c r="X666" s="213"/>
      <c r="Y666" s="213"/>
      <c r="Z666" s="213"/>
      <c r="AA666" s="213"/>
      <c r="AB666" s="213"/>
      <c r="AC666" s="213"/>
      <c r="AD666" s="213"/>
      <c r="AE666" s="213"/>
      <c r="AF666" s="213"/>
      <c r="AG666" s="213"/>
      <c r="AH666" s="213"/>
      <c r="AI666" s="213"/>
      <c r="AP666" s="337"/>
      <c r="AT666" s="337"/>
    </row>
    <row r="667" s="268" customFormat="true" ht="15" hidden="false" customHeight="true" outlineLevel="0" collapsed="false">
      <c r="A667" s="331"/>
      <c r="B667" s="331"/>
      <c r="C667" s="213"/>
      <c r="D667" s="213"/>
      <c r="E667" s="213"/>
      <c r="F667" s="213"/>
      <c r="G667" s="213"/>
      <c r="H667" s="213"/>
      <c r="I667" s="213"/>
      <c r="J667" s="213"/>
      <c r="K667" s="213"/>
      <c r="L667" s="213"/>
      <c r="M667" s="213"/>
      <c r="N667" s="213"/>
      <c r="O667" s="213"/>
      <c r="P667" s="213"/>
      <c r="Q667" s="213"/>
      <c r="R667" s="213"/>
      <c r="S667" s="213"/>
      <c r="T667" s="213"/>
      <c r="U667" s="213"/>
      <c r="V667" s="213"/>
      <c r="W667" s="213"/>
      <c r="X667" s="213"/>
      <c r="Y667" s="213"/>
      <c r="Z667" s="213"/>
      <c r="AA667" s="213"/>
      <c r="AB667" s="213"/>
      <c r="AC667" s="213"/>
      <c r="AD667" s="213"/>
      <c r="AE667" s="213"/>
      <c r="AF667" s="213"/>
      <c r="AG667" s="213"/>
      <c r="AH667" s="213"/>
      <c r="AI667" s="213"/>
      <c r="AP667" s="337"/>
      <c r="AT667" s="337"/>
    </row>
    <row r="668" s="268" customFormat="true" ht="15" hidden="false" customHeight="true" outlineLevel="0" collapsed="false">
      <c r="A668" s="331"/>
      <c r="B668" s="331"/>
      <c r="C668" s="213"/>
      <c r="D668" s="213"/>
      <c r="E668" s="213"/>
      <c r="F668" s="213"/>
      <c r="G668" s="213"/>
      <c r="H668" s="213"/>
      <c r="I668" s="213"/>
      <c r="J668" s="213"/>
      <c r="K668" s="213"/>
      <c r="L668" s="213"/>
      <c r="M668" s="213"/>
      <c r="N668" s="213"/>
      <c r="O668" s="213"/>
      <c r="P668" s="213"/>
      <c r="Q668" s="213"/>
      <c r="R668" s="213"/>
      <c r="S668" s="213"/>
      <c r="T668" s="213"/>
      <c r="U668" s="213"/>
      <c r="V668" s="213"/>
      <c r="W668" s="213"/>
      <c r="X668" s="213"/>
      <c r="Y668" s="213"/>
      <c r="Z668" s="213"/>
      <c r="AA668" s="213"/>
      <c r="AB668" s="213"/>
      <c r="AC668" s="213"/>
      <c r="AD668" s="213"/>
      <c r="AE668" s="213"/>
      <c r="AF668" s="213"/>
      <c r="AG668" s="213"/>
      <c r="AH668" s="213"/>
      <c r="AI668" s="213"/>
      <c r="AP668" s="337"/>
      <c r="AT668" s="337"/>
    </row>
    <row r="669" s="268" customFormat="true" ht="15" hidden="false" customHeight="true" outlineLevel="0" collapsed="false">
      <c r="A669" s="331"/>
      <c r="B669" s="331"/>
      <c r="C669" s="213"/>
      <c r="D669" s="213"/>
      <c r="E669" s="213"/>
      <c r="F669" s="213"/>
      <c r="G669" s="213"/>
      <c r="H669" s="213"/>
      <c r="I669" s="213"/>
      <c r="J669" s="213"/>
      <c r="K669" s="213"/>
      <c r="L669" s="213"/>
      <c r="M669" s="213"/>
      <c r="N669" s="213"/>
      <c r="O669" s="213"/>
      <c r="P669" s="213"/>
      <c r="Q669" s="213"/>
      <c r="R669" s="213"/>
      <c r="S669" s="213"/>
      <c r="T669" s="213"/>
      <c r="U669" s="213"/>
      <c r="V669" s="213"/>
      <c r="W669" s="213"/>
      <c r="X669" s="213"/>
      <c r="Y669" s="213"/>
      <c r="Z669" s="213"/>
      <c r="AA669" s="213"/>
      <c r="AB669" s="213"/>
      <c r="AC669" s="213"/>
      <c r="AD669" s="213"/>
      <c r="AE669" s="213"/>
      <c r="AF669" s="213"/>
      <c r="AG669" s="213"/>
      <c r="AH669" s="213"/>
      <c r="AI669" s="213"/>
      <c r="AP669" s="337"/>
      <c r="AT669" s="337"/>
    </row>
    <row r="670" s="268" customFormat="true" ht="15" hidden="false" customHeight="true" outlineLevel="0" collapsed="false">
      <c r="A670" s="331"/>
      <c r="B670" s="331"/>
      <c r="C670" s="213"/>
      <c r="D670" s="213"/>
      <c r="E670" s="213"/>
      <c r="F670" s="213"/>
      <c r="G670" s="213"/>
      <c r="H670" s="213"/>
      <c r="I670" s="213"/>
      <c r="J670" s="213"/>
      <c r="K670" s="213"/>
      <c r="L670" s="213"/>
      <c r="M670" s="213"/>
      <c r="N670" s="213"/>
      <c r="O670" s="213"/>
      <c r="P670" s="213"/>
      <c r="Q670" s="213"/>
      <c r="R670" s="213"/>
      <c r="S670" s="213"/>
      <c r="T670" s="213"/>
      <c r="U670" s="213"/>
      <c r="V670" s="213"/>
      <c r="W670" s="213"/>
      <c r="X670" s="213"/>
      <c r="Y670" s="213"/>
      <c r="Z670" s="213"/>
      <c r="AA670" s="213"/>
      <c r="AB670" s="213"/>
      <c r="AC670" s="213"/>
      <c r="AD670" s="213"/>
      <c r="AE670" s="213"/>
      <c r="AF670" s="213"/>
      <c r="AG670" s="213"/>
      <c r="AH670" s="213"/>
      <c r="AI670" s="213"/>
      <c r="AP670" s="337"/>
      <c r="AT670" s="337"/>
    </row>
    <row r="671" s="268" customFormat="true" ht="15" hidden="false" customHeight="true" outlineLevel="0" collapsed="false">
      <c r="A671" s="331"/>
      <c r="B671" s="331"/>
      <c r="C671" s="213"/>
      <c r="D671" s="213"/>
      <c r="E671" s="213"/>
      <c r="F671" s="213"/>
      <c r="G671" s="213"/>
      <c r="H671" s="213"/>
      <c r="I671" s="213"/>
      <c r="J671" s="213"/>
      <c r="K671" s="213"/>
      <c r="L671" s="213"/>
      <c r="M671" s="213"/>
      <c r="N671" s="213"/>
      <c r="O671" s="213"/>
      <c r="P671" s="213"/>
      <c r="Q671" s="213"/>
      <c r="R671" s="213"/>
      <c r="S671" s="213"/>
      <c r="T671" s="213"/>
      <c r="U671" s="213"/>
      <c r="V671" s="213"/>
      <c r="W671" s="213"/>
      <c r="X671" s="213"/>
      <c r="Y671" s="213"/>
      <c r="Z671" s="213"/>
      <c r="AA671" s="213"/>
      <c r="AB671" s="213"/>
      <c r="AC671" s="213"/>
      <c r="AD671" s="213"/>
      <c r="AE671" s="213"/>
      <c r="AF671" s="213"/>
      <c r="AG671" s="213"/>
      <c r="AH671" s="213"/>
      <c r="AI671" s="213"/>
      <c r="AP671" s="337"/>
      <c r="AT671" s="337"/>
    </row>
    <row r="672" s="268" customFormat="true" ht="15" hidden="false" customHeight="true" outlineLevel="0" collapsed="false">
      <c r="A672" s="331"/>
      <c r="B672" s="331"/>
      <c r="C672" s="213"/>
      <c r="D672" s="213"/>
      <c r="E672" s="213"/>
      <c r="F672" s="213"/>
      <c r="G672" s="213"/>
      <c r="H672" s="213"/>
      <c r="I672" s="213"/>
      <c r="J672" s="213"/>
      <c r="K672" s="213"/>
      <c r="L672" s="213"/>
      <c r="M672" s="213"/>
      <c r="N672" s="213"/>
      <c r="O672" s="213"/>
      <c r="P672" s="213"/>
      <c r="Q672" s="213"/>
      <c r="R672" s="213"/>
      <c r="S672" s="213"/>
      <c r="T672" s="213"/>
      <c r="U672" s="213"/>
      <c r="V672" s="213"/>
      <c r="W672" s="213"/>
      <c r="X672" s="213"/>
      <c r="Y672" s="213"/>
      <c r="Z672" s="213"/>
      <c r="AA672" s="213"/>
      <c r="AB672" s="213"/>
      <c r="AC672" s="213"/>
      <c r="AD672" s="213"/>
      <c r="AE672" s="213"/>
      <c r="AF672" s="213"/>
      <c r="AG672" s="213"/>
      <c r="AH672" s="213"/>
      <c r="AI672" s="213"/>
      <c r="AP672" s="337"/>
      <c r="AT672" s="337"/>
    </row>
    <row r="673" s="268" customFormat="true" ht="15" hidden="false" customHeight="true" outlineLevel="0" collapsed="false">
      <c r="A673" s="331"/>
      <c r="B673" s="331"/>
      <c r="C673" s="213"/>
      <c r="D673" s="213"/>
      <c r="E673" s="213"/>
      <c r="F673" s="213"/>
      <c r="G673" s="213"/>
      <c r="H673" s="213"/>
      <c r="I673" s="213"/>
      <c r="J673" s="213"/>
      <c r="K673" s="213"/>
      <c r="L673" s="213"/>
      <c r="M673" s="213"/>
      <c r="N673" s="213"/>
      <c r="O673" s="213"/>
      <c r="P673" s="213"/>
      <c r="Q673" s="213"/>
      <c r="R673" s="213"/>
      <c r="S673" s="213"/>
      <c r="T673" s="213"/>
      <c r="U673" s="213"/>
      <c r="V673" s="213"/>
      <c r="W673" s="213"/>
      <c r="X673" s="213"/>
      <c r="Y673" s="213"/>
      <c r="Z673" s="213"/>
      <c r="AA673" s="213"/>
      <c r="AB673" s="213"/>
      <c r="AC673" s="213"/>
      <c r="AD673" s="213"/>
      <c r="AE673" s="213"/>
      <c r="AF673" s="213"/>
      <c r="AG673" s="213"/>
      <c r="AH673" s="213"/>
      <c r="AI673" s="213"/>
      <c r="AP673" s="337"/>
      <c r="AT673" s="337"/>
    </row>
    <row r="674" s="268" customFormat="true" ht="15" hidden="false" customHeight="true" outlineLevel="0" collapsed="false">
      <c r="A674" s="331"/>
      <c r="B674" s="331"/>
      <c r="C674" s="213"/>
      <c r="D674" s="213"/>
      <c r="E674" s="213"/>
      <c r="F674" s="213"/>
      <c r="G674" s="213"/>
      <c r="H674" s="213"/>
      <c r="I674" s="213"/>
      <c r="J674" s="213"/>
      <c r="K674" s="213"/>
      <c r="L674" s="213"/>
      <c r="M674" s="213"/>
      <c r="N674" s="213"/>
      <c r="O674" s="213"/>
      <c r="P674" s="213"/>
      <c r="Q674" s="213"/>
      <c r="R674" s="213"/>
      <c r="S674" s="213"/>
      <c r="T674" s="213"/>
      <c r="U674" s="213"/>
      <c r="V674" s="213"/>
      <c r="W674" s="213"/>
      <c r="X674" s="213"/>
      <c r="Y674" s="213"/>
      <c r="Z674" s="213"/>
      <c r="AA674" s="213"/>
      <c r="AB674" s="213"/>
      <c r="AC674" s="213"/>
      <c r="AD674" s="213"/>
      <c r="AE674" s="213"/>
      <c r="AF674" s="213"/>
      <c r="AG674" s="213"/>
      <c r="AH674" s="213"/>
      <c r="AI674" s="213"/>
      <c r="AP674" s="337"/>
      <c r="AT674" s="337"/>
    </row>
    <row r="675" s="268" customFormat="true" ht="15" hidden="false" customHeight="true" outlineLevel="0" collapsed="false">
      <c r="A675" s="331"/>
      <c r="B675" s="331"/>
      <c r="C675" s="213"/>
      <c r="D675" s="213"/>
      <c r="E675" s="213"/>
      <c r="F675" s="213"/>
      <c r="G675" s="213"/>
      <c r="H675" s="213"/>
      <c r="I675" s="213"/>
      <c r="J675" s="213"/>
      <c r="K675" s="213"/>
      <c r="L675" s="213"/>
      <c r="M675" s="213"/>
      <c r="N675" s="213"/>
      <c r="O675" s="213"/>
      <c r="P675" s="213"/>
      <c r="Q675" s="213"/>
      <c r="R675" s="213"/>
      <c r="S675" s="213"/>
      <c r="T675" s="213"/>
      <c r="U675" s="213"/>
      <c r="V675" s="213"/>
      <c r="W675" s="213"/>
      <c r="X675" s="213"/>
      <c r="Y675" s="213"/>
      <c r="Z675" s="213"/>
      <c r="AA675" s="213"/>
      <c r="AB675" s="213"/>
      <c r="AC675" s="213"/>
      <c r="AD675" s="213"/>
      <c r="AE675" s="213"/>
      <c r="AF675" s="213"/>
      <c r="AG675" s="213"/>
      <c r="AH675" s="213"/>
      <c r="AI675" s="213"/>
      <c r="AP675" s="337"/>
      <c r="AT675" s="337"/>
    </row>
    <row r="676" s="268" customFormat="true" ht="15" hidden="false" customHeight="true" outlineLevel="0" collapsed="false">
      <c r="A676" s="331"/>
      <c r="B676" s="331"/>
      <c r="C676" s="213"/>
      <c r="D676" s="213"/>
      <c r="E676" s="213"/>
      <c r="F676" s="213"/>
      <c r="G676" s="213"/>
      <c r="H676" s="213"/>
      <c r="I676" s="213"/>
      <c r="J676" s="213"/>
      <c r="K676" s="213"/>
      <c r="L676" s="213"/>
      <c r="M676" s="213"/>
      <c r="N676" s="213"/>
      <c r="O676" s="213"/>
      <c r="P676" s="213"/>
      <c r="Q676" s="213"/>
      <c r="R676" s="213"/>
      <c r="S676" s="213"/>
      <c r="T676" s="213"/>
      <c r="U676" s="213"/>
      <c r="V676" s="213"/>
      <c r="W676" s="213"/>
      <c r="X676" s="213"/>
      <c r="Y676" s="213"/>
      <c r="Z676" s="213"/>
      <c r="AA676" s="213"/>
      <c r="AB676" s="213"/>
      <c r="AC676" s="213"/>
      <c r="AD676" s="213"/>
      <c r="AE676" s="213"/>
      <c r="AF676" s="213"/>
      <c r="AG676" s="213"/>
      <c r="AH676" s="213"/>
      <c r="AI676" s="213"/>
      <c r="AP676" s="337"/>
      <c r="AT676" s="337"/>
    </row>
    <row r="677" s="268" customFormat="true" ht="15" hidden="false" customHeight="true" outlineLevel="0" collapsed="false">
      <c r="A677" s="331"/>
      <c r="B677" s="331"/>
      <c r="C677" s="213"/>
      <c r="D677" s="213"/>
      <c r="E677" s="213"/>
      <c r="F677" s="213"/>
      <c r="G677" s="213"/>
      <c r="H677" s="213"/>
      <c r="I677" s="213"/>
      <c r="J677" s="213"/>
      <c r="K677" s="213"/>
      <c r="L677" s="213"/>
      <c r="M677" s="213"/>
      <c r="N677" s="213"/>
      <c r="O677" s="213"/>
      <c r="P677" s="213"/>
      <c r="Q677" s="213"/>
      <c r="R677" s="213"/>
      <c r="S677" s="213"/>
      <c r="T677" s="213"/>
      <c r="U677" s="213"/>
      <c r="V677" s="213"/>
      <c r="W677" s="213"/>
      <c r="X677" s="213"/>
      <c r="Y677" s="213"/>
      <c r="Z677" s="213"/>
      <c r="AA677" s="213"/>
      <c r="AB677" s="213"/>
      <c r="AC677" s="213"/>
      <c r="AD677" s="213"/>
      <c r="AE677" s="213"/>
      <c r="AF677" s="213"/>
      <c r="AG677" s="213"/>
      <c r="AH677" s="213"/>
      <c r="AI677" s="213"/>
      <c r="AP677" s="337"/>
      <c r="AT677" s="337"/>
    </row>
    <row r="678" s="268" customFormat="true" ht="15" hidden="false" customHeight="true" outlineLevel="0" collapsed="false">
      <c r="A678" s="331"/>
      <c r="B678" s="331"/>
      <c r="C678" s="213"/>
      <c r="D678" s="213"/>
      <c r="E678" s="213"/>
      <c r="F678" s="213"/>
      <c r="G678" s="213"/>
      <c r="H678" s="213"/>
      <c r="I678" s="213"/>
      <c r="J678" s="213"/>
      <c r="K678" s="213"/>
      <c r="L678" s="213"/>
      <c r="M678" s="213"/>
      <c r="N678" s="213"/>
      <c r="O678" s="213"/>
      <c r="P678" s="213"/>
      <c r="Q678" s="213"/>
      <c r="R678" s="213"/>
      <c r="S678" s="213"/>
      <c r="T678" s="213"/>
      <c r="U678" s="213"/>
      <c r="V678" s="213"/>
      <c r="W678" s="213"/>
      <c r="X678" s="213"/>
      <c r="Y678" s="213"/>
      <c r="Z678" s="213"/>
      <c r="AA678" s="213"/>
      <c r="AB678" s="213"/>
      <c r="AC678" s="213"/>
      <c r="AD678" s="213"/>
      <c r="AE678" s="213"/>
      <c r="AF678" s="213"/>
      <c r="AG678" s="213"/>
      <c r="AH678" s="213"/>
      <c r="AI678" s="213"/>
      <c r="AP678" s="337"/>
      <c r="AT678" s="337"/>
    </row>
    <row r="679" s="268" customFormat="true" ht="15" hidden="false" customHeight="true" outlineLevel="0" collapsed="false">
      <c r="A679" s="331"/>
      <c r="B679" s="331"/>
      <c r="C679" s="213"/>
      <c r="D679" s="213"/>
      <c r="E679" s="213"/>
      <c r="F679" s="213"/>
      <c r="G679" s="213"/>
      <c r="H679" s="213"/>
      <c r="I679" s="213"/>
      <c r="J679" s="213"/>
      <c r="K679" s="213"/>
      <c r="L679" s="213"/>
      <c r="M679" s="213"/>
      <c r="N679" s="213"/>
      <c r="O679" s="213"/>
      <c r="P679" s="213"/>
      <c r="Q679" s="213"/>
      <c r="R679" s="213"/>
      <c r="S679" s="213"/>
      <c r="T679" s="213"/>
      <c r="U679" s="213"/>
      <c r="V679" s="213"/>
      <c r="W679" s="213"/>
      <c r="X679" s="213"/>
      <c r="Y679" s="213"/>
      <c r="Z679" s="213"/>
      <c r="AA679" s="213"/>
      <c r="AB679" s="213"/>
      <c r="AC679" s="213"/>
      <c r="AD679" s="213"/>
      <c r="AE679" s="213"/>
      <c r="AF679" s="213"/>
      <c r="AG679" s="213"/>
      <c r="AH679" s="213"/>
      <c r="AI679" s="213"/>
      <c r="AP679" s="337"/>
      <c r="AT679" s="337"/>
    </row>
    <row r="680" s="268" customFormat="true" ht="15" hidden="false" customHeight="true" outlineLevel="0" collapsed="false">
      <c r="A680" s="331"/>
      <c r="B680" s="331"/>
      <c r="C680" s="213"/>
      <c r="D680" s="213"/>
      <c r="E680" s="213"/>
      <c r="F680" s="213"/>
      <c r="G680" s="213"/>
      <c r="H680" s="213"/>
      <c r="I680" s="213"/>
      <c r="J680" s="213"/>
      <c r="K680" s="213"/>
      <c r="L680" s="213"/>
      <c r="M680" s="213"/>
      <c r="N680" s="213"/>
      <c r="O680" s="213"/>
      <c r="P680" s="213"/>
      <c r="Q680" s="213"/>
      <c r="R680" s="213"/>
      <c r="S680" s="213"/>
      <c r="T680" s="213"/>
      <c r="U680" s="213"/>
      <c r="V680" s="213"/>
      <c r="W680" s="213"/>
      <c r="X680" s="213"/>
      <c r="Y680" s="213"/>
      <c r="Z680" s="213"/>
      <c r="AA680" s="213"/>
      <c r="AB680" s="213"/>
      <c r="AC680" s="213"/>
      <c r="AD680" s="213"/>
      <c r="AE680" s="213"/>
      <c r="AF680" s="213"/>
      <c r="AG680" s="213"/>
      <c r="AH680" s="213"/>
      <c r="AI680" s="213"/>
      <c r="AP680" s="337"/>
      <c r="AT680" s="337"/>
    </row>
    <row r="681" s="268" customFormat="true" ht="15" hidden="false" customHeight="true" outlineLevel="0" collapsed="false">
      <c r="A681" s="331"/>
      <c r="B681" s="331"/>
      <c r="C681" s="213"/>
      <c r="D681" s="213"/>
      <c r="E681" s="213"/>
      <c r="F681" s="213"/>
      <c r="G681" s="213"/>
      <c r="H681" s="213"/>
      <c r="I681" s="213"/>
      <c r="J681" s="213"/>
      <c r="K681" s="213"/>
      <c r="L681" s="213"/>
      <c r="M681" s="213"/>
      <c r="N681" s="213"/>
      <c r="O681" s="213"/>
      <c r="P681" s="213"/>
      <c r="Q681" s="213"/>
      <c r="R681" s="213"/>
      <c r="S681" s="213"/>
      <c r="T681" s="213"/>
      <c r="U681" s="213"/>
      <c r="V681" s="213"/>
      <c r="W681" s="213"/>
      <c r="X681" s="213"/>
      <c r="Y681" s="213"/>
      <c r="Z681" s="213"/>
      <c r="AA681" s="213"/>
      <c r="AB681" s="213"/>
      <c r="AC681" s="213"/>
      <c r="AD681" s="213"/>
      <c r="AE681" s="213"/>
      <c r="AF681" s="213"/>
      <c r="AG681" s="213"/>
      <c r="AH681" s="213"/>
      <c r="AI681" s="213"/>
      <c r="AP681" s="337"/>
      <c r="AT681" s="337"/>
    </row>
    <row r="682" s="268" customFormat="true" ht="15" hidden="false" customHeight="true" outlineLevel="0" collapsed="false">
      <c r="A682" s="331"/>
      <c r="B682" s="331"/>
      <c r="C682" s="213"/>
      <c r="D682" s="213"/>
      <c r="E682" s="213"/>
      <c r="F682" s="213"/>
      <c r="G682" s="213"/>
      <c r="H682" s="213"/>
      <c r="I682" s="213"/>
      <c r="J682" s="213"/>
      <c r="K682" s="213"/>
      <c r="L682" s="213"/>
      <c r="M682" s="213"/>
      <c r="N682" s="213"/>
      <c r="O682" s="213"/>
      <c r="P682" s="213"/>
      <c r="Q682" s="213"/>
      <c r="R682" s="213"/>
      <c r="S682" s="213"/>
      <c r="T682" s="213"/>
      <c r="U682" s="213"/>
      <c r="V682" s="213"/>
      <c r="W682" s="213"/>
      <c r="X682" s="213"/>
      <c r="Y682" s="213"/>
      <c r="Z682" s="213"/>
      <c r="AA682" s="213"/>
      <c r="AB682" s="213"/>
      <c r="AC682" s="213"/>
      <c r="AD682" s="213"/>
      <c r="AE682" s="213"/>
      <c r="AF682" s="213"/>
      <c r="AG682" s="213"/>
      <c r="AH682" s="213"/>
      <c r="AI682" s="213"/>
      <c r="AP682" s="337"/>
      <c r="AT682" s="337"/>
    </row>
    <row r="683" s="268" customFormat="true" ht="15" hidden="false" customHeight="true" outlineLevel="0" collapsed="false">
      <c r="A683" s="331"/>
      <c r="B683" s="331"/>
      <c r="C683" s="213"/>
      <c r="D683" s="213"/>
      <c r="E683" s="213"/>
      <c r="F683" s="213"/>
      <c r="G683" s="213"/>
      <c r="H683" s="213"/>
      <c r="I683" s="213"/>
      <c r="J683" s="213"/>
      <c r="K683" s="213"/>
      <c r="L683" s="213"/>
      <c r="M683" s="213"/>
      <c r="N683" s="213"/>
      <c r="O683" s="213"/>
      <c r="P683" s="213"/>
      <c r="Q683" s="213"/>
      <c r="R683" s="213"/>
      <c r="S683" s="213"/>
      <c r="T683" s="213"/>
      <c r="U683" s="213"/>
      <c r="V683" s="213"/>
      <c r="W683" s="213"/>
      <c r="X683" s="213"/>
      <c r="Y683" s="213"/>
      <c r="Z683" s="213"/>
      <c r="AA683" s="213"/>
      <c r="AB683" s="213"/>
      <c r="AC683" s="213"/>
      <c r="AD683" s="213"/>
      <c r="AE683" s="213"/>
      <c r="AF683" s="213"/>
      <c r="AG683" s="213"/>
      <c r="AH683" s="213"/>
      <c r="AI683" s="213"/>
      <c r="AP683" s="337"/>
      <c r="AT683" s="337"/>
    </row>
    <row r="684" s="268" customFormat="true" ht="15" hidden="false" customHeight="true" outlineLevel="0" collapsed="false">
      <c r="A684" s="331"/>
      <c r="B684" s="331"/>
      <c r="C684" s="213"/>
      <c r="D684" s="213"/>
      <c r="E684" s="213"/>
      <c r="F684" s="213"/>
      <c r="G684" s="213"/>
      <c r="H684" s="213"/>
      <c r="I684" s="213"/>
      <c r="J684" s="213"/>
      <c r="K684" s="213"/>
      <c r="L684" s="213"/>
      <c r="M684" s="213"/>
      <c r="N684" s="213"/>
      <c r="O684" s="213"/>
      <c r="P684" s="213"/>
      <c r="Q684" s="213"/>
      <c r="R684" s="213"/>
      <c r="S684" s="213"/>
      <c r="T684" s="213"/>
      <c r="U684" s="213"/>
      <c r="V684" s="213"/>
      <c r="W684" s="213"/>
      <c r="X684" s="213"/>
      <c r="Y684" s="213"/>
      <c r="Z684" s="213"/>
      <c r="AA684" s="213"/>
      <c r="AB684" s="213"/>
      <c r="AC684" s="213"/>
      <c r="AD684" s="213"/>
      <c r="AE684" s="213"/>
      <c r="AF684" s="213"/>
      <c r="AG684" s="213"/>
      <c r="AH684" s="213"/>
      <c r="AI684" s="213"/>
      <c r="AP684" s="337"/>
      <c r="AT684" s="337"/>
    </row>
    <row r="685" s="268" customFormat="true" ht="15" hidden="false" customHeight="true" outlineLevel="0" collapsed="false">
      <c r="A685" s="331"/>
      <c r="B685" s="331"/>
      <c r="C685" s="213"/>
      <c r="D685" s="213"/>
      <c r="E685" s="213"/>
      <c r="F685" s="213"/>
      <c r="G685" s="213"/>
      <c r="H685" s="213"/>
      <c r="I685" s="213"/>
      <c r="J685" s="213"/>
      <c r="K685" s="213"/>
      <c r="L685" s="213"/>
      <c r="M685" s="213"/>
      <c r="N685" s="213"/>
      <c r="O685" s="213"/>
      <c r="P685" s="213"/>
      <c r="Q685" s="213"/>
      <c r="R685" s="213"/>
      <c r="S685" s="213"/>
      <c r="T685" s="213"/>
      <c r="U685" s="213"/>
      <c r="V685" s="213"/>
      <c r="W685" s="213"/>
      <c r="X685" s="213"/>
      <c r="Y685" s="213"/>
      <c r="Z685" s="213"/>
      <c r="AA685" s="213"/>
      <c r="AB685" s="213"/>
      <c r="AC685" s="213"/>
      <c r="AD685" s="213"/>
      <c r="AE685" s="213"/>
      <c r="AF685" s="213"/>
      <c r="AG685" s="213"/>
      <c r="AH685" s="213"/>
      <c r="AI685" s="213"/>
      <c r="AP685" s="337"/>
      <c r="AT685" s="337"/>
    </row>
    <row r="686" s="268" customFormat="true" ht="15" hidden="false" customHeight="true" outlineLevel="0" collapsed="false">
      <c r="A686" s="331"/>
      <c r="B686" s="331"/>
      <c r="C686" s="213"/>
      <c r="D686" s="213"/>
      <c r="E686" s="213"/>
      <c r="F686" s="213"/>
      <c r="G686" s="213"/>
      <c r="H686" s="213"/>
      <c r="I686" s="213"/>
      <c r="J686" s="213"/>
      <c r="K686" s="213"/>
      <c r="L686" s="213"/>
      <c r="M686" s="213"/>
      <c r="N686" s="213"/>
      <c r="O686" s="213"/>
      <c r="P686" s="213"/>
      <c r="Q686" s="213"/>
      <c r="R686" s="213"/>
      <c r="S686" s="213"/>
      <c r="T686" s="213"/>
      <c r="U686" s="213"/>
      <c r="V686" s="213"/>
      <c r="W686" s="213"/>
      <c r="X686" s="213"/>
      <c r="Y686" s="213"/>
      <c r="Z686" s="213"/>
      <c r="AA686" s="213"/>
      <c r="AB686" s="213"/>
      <c r="AC686" s="213"/>
      <c r="AD686" s="213"/>
      <c r="AE686" s="213"/>
      <c r="AF686" s="213"/>
      <c r="AG686" s="213"/>
      <c r="AH686" s="213"/>
      <c r="AI686" s="213"/>
      <c r="AP686" s="337"/>
      <c r="AT686" s="337"/>
    </row>
    <row r="687" s="268" customFormat="true" ht="15" hidden="false" customHeight="true" outlineLevel="0" collapsed="false">
      <c r="A687" s="331"/>
      <c r="B687" s="331"/>
      <c r="C687" s="213"/>
      <c r="D687" s="213"/>
      <c r="E687" s="213"/>
      <c r="F687" s="213"/>
      <c r="G687" s="213"/>
      <c r="H687" s="213"/>
      <c r="I687" s="213"/>
      <c r="J687" s="213"/>
      <c r="K687" s="213"/>
      <c r="L687" s="213"/>
      <c r="M687" s="213"/>
      <c r="N687" s="213"/>
      <c r="O687" s="213"/>
      <c r="P687" s="213"/>
      <c r="Q687" s="213"/>
      <c r="R687" s="213"/>
      <c r="S687" s="213"/>
      <c r="T687" s="213"/>
      <c r="U687" s="213"/>
      <c r="V687" s="213"/>
      <c r="W687" s="213"/>
      <c r="X687" s="213"/>
      <c r="Y687" s="213"/>
      <c r="Z687" s="213"/>
      <c r="AA687" s="213"/>
      <c r="AB687" s="213"/>
      <c r="AC687" s="213"/>
      <c r="AD687" s="213"/>
      <c r="AE687" s="213"/>
      <c r="AF687" s="213"/>
      <c r="AG687" s="213"/>
      <c r="AH687" s="213"/>
      <c r="AI687" s="213"/>
      <c r="AP687" s="337"/>
      <c r="AT687" s="337"/>
    </row>
    <row r="688" s="268" customFormat="true" ht="15" hidden="false" customHeight="true" outlineLevel="0" collapsed="false">
      <c r="A688" s="331"/>
      <c r="B688" s="331"/>
      <c r="C688" s="213"/>
      <c r="D688" s="213"/>
      <c r="E688" s="213"/>
      <c r="F688" s="213"/>
      <c r="G688" s="213"/>
      <c r="H688" s="213"/>
      <c r="I688" s="213"/>
      <c r="J688" s="213"/>
      <c r="K688" s="213"/>
      <c r="L688" s="213"/>
      <c r="M688" s="213"/>
      <c r="N688" s="213"/>
      <c r="O688" s="213"/>
      <c r="P688" s="213"/>
      <c r="Q688" s="213"/>
      <c r="R688" s="213"/>
      <c r="S688" s="213"/>
      <c r="T688" s="213"/>
      <c r="U688" s="213"/>
      <c r="V688" s="213"/>
      <c r="W688" s="213"/>
      <c r="X688" s="213"/>
      <c r="Y688" s="213"/>
      <c r="Z688" s="213"/>
      <c r="AA688" s="213"/>
      <c r="AB688" s="213"/>
      <c r="AC688" s="213"/>
      <c r="AD688" s="213"/>
      <c r="AE688" s="213"/>
      <c r="AF688" s="213"/>
      <c r="AG688" s="213"/>
      <c r="AH688" s="213"/>
      <c r="AI688" s="213"/>
      <c r="AP688" s="337"/>
      <c r="AT688" s="337"/>
    </row>
    <row r="689" s="268" customFormat="true" ht="15" hidden="false" customHeight="true" outlineLevel="0" collapsed="false">
      <c r="A689" s="331"/>
      <c r="B689" s="331"/>
      <c r="C689" s="213"/>
      <c r="D689" s="213"/>
      <c r="E689" s="213"/>
      <c r="F689" s="213"/>
      <c r="G689" s="213"/>
      <c r="H689" s="213"/>
      <c r="I689" s="213"/>
      <c r="J689" s="213"/>
      <c r="K689" s="213"/>
      <c r="L689" s="213"/>
      <c r="M689" s="213"/>
      <c r="N689" s="213"/>
      <c r="O689" s="213"/>
      <c r="P689" s="213"/>
      <c r="Q689" s="213"/>
      <c r="R689" s="213"/>
      <c r="S689" s="213"/>
      <c r="T689" s="213"/>
      <c r="U689" s="213"/>
      <c r="V689" s="213"/>
      <c r="W689" s="213"/>
      <c r="X689" s="213"/>
      <c r="Y689" s="213"/>
      <c r="Z689" s="213"/>
      <c r="AA689" s="213"/>
      <c r="AB689" s="213"/>
      <c r="AC689" s="213"/>
      <c r="AD689" s="213"/>
      <c r="AE689" s="213"/>
      <c r="AF689" s="213"/>
      <c r="AG689" s="213"/>
      <c r="AH689" s="213"/>
      <c r="AI689" s="213"/>
      <c r="AP689" s="337"/>
      <c r="AT689" s="337"/>
    </row>
    <row r="690" s="268" customFormat="true" ht="15" hidden="false" customHeight="true" outlineLevel="0" collapsed="false">
      <c r="A690" s="331"/>
      <c r="B690" s="331"/>
      <c r="C690" s="213"/>
      <c r="D690" s="213"/>
      <c r="E690" s="213"/>
      <c r="F690" s="213"/>
      <c r="G690" s="213"/>
      <c r="H690" s="213"/>
      <c r="I690" s="213"/>
      <c r="J690" s="213"/>
      <c r="K690" s="213"/>
      <c r="L690" s="213"/>
      <c r="M690" s="213"/>
      <c r="N690" s="213"/>
      <c r="O690" s="213"/>
      <c r="P690" s="213"/>
      <c r="Q690" s="213"/>
      <c r="R690" s="213"/>
      <c r="S690" s="213"/>
      <c r="T690" s="213"/>
      <c r="U690" s="213"/>
      <c r="V690" s="213"/>
      <c r="W690" s="213"/>
      <c r="X690" s="213"/>
      <c r="Y690" s="213"/>
      <c r="Z690" s="213"/>
      <c r="AA690" s="213"/>
      <c r="AB690" s="213"/>
      <c r="AC690" s="213"/>
      <c r="AD690" s="213"/>
      <c r="AE690" s="213"/>
      <c r="AF690" s="213"/>
      <c r="AG690" s="213"/>
      <c r="AH690" s="213"/>
      <c r="AI690" s="213"/>
      <c r="AP690" s="337"/>
      <c r="AT690" s="337"/>
    </row>
    <row r="691" s="268" customFormat="true" ht="15" hidden="false" customHeight="true" outlineLevel="0" collapsed="false">
      <c r="A691" s="331"/>
      <c r="B691" s="331"/>
      <c r="C691" s="213"/>
      <c r="D691" s="213"/>
      <c r="E691" s="213"/>
      <c r="F691" s="213"/>
      <c r="G691" s="213"/>
      <c r="H691" s="213"/>
      <c r="I691" s="213"/>
      <c r="J691" s="213"/>
      <c r="K691" s="213"/>
      <c r="L691" s="213"/>
      <c r="M691" s="213"/>
      <c r="N691" s="213"/>
      <c r="O691" s="213"/>
      <c r="P691" s="213"/>
      <c r="Q691" s="213"/>
      <c r="R691" s="213"/>
      <c r="S691" s="213"/>
      <c r="T691" s="213"/>
      <c r="U691" s="213"/>
      <c r="V691" s="213"/>
      <c r="W691" s="213"/>
      <c r="X691" s="213"/>
      <c r="Y691" s="213"/>
      <c r="Z691" s="213"/>
      <c r="AA691" s="213"/>
      <c r="AB691" s="213"/>
      <c r="AC691" s="213"/>
      <c r="AD691" s="213"/>
      <c r="AE691" s="213"/>
      <c r="AF691" s="213"/>
      <c r="AG691" s="213"/>
      <c r="AH691" s="213"/>
      <c r="AI691" s="213"/>
      <c r="AP691" s="337"/>
      <c r="AT691" s="337"/>
    </row>
    <row r="692" s="268" customFormat="true" ht="15" hidden="false" customHeight="true" outlineLevel="0" collapsed="false">
      <c r="A692" s="331"/>
      <c r="B692" s="331"/>
      <c r="C692" s="213"/>
      <c r="D692" s="213"/>
      <c r="E692" s="213"/>
      <c r="F692" s="213"/>
      <c r="G692" s="213"/>
      <c r="H692" s="213"/>
      <c r="I692" s="213"/>
      <c r="J692" s="213"/>
      <c r="K692" s="213"/>
      <c r="L692" s="213"/>
      <c r="M692" s="213"/>
      <c r="N692" s="213"/>
      <c r="O692" s="213"/>
      <c r="P692" s="213"/>
      <c r="Q692" s="213"/>
      <c r="R692" s="213"/>
      <c r="S692" s="213"/>
      <c r="T692" s="213"/>
      <c r="U692" s="213"/>
      <c r="V692" s="213"/>
      <c r="W692" s="213"/>
      <c r="X692" s="213"/>
      <c r="Y692" s="213"/>
      <c r="Z692" s="213"/>
      <c r="AA692" s="213"/>
      <c r="AB692" s="213"/>
      <c r="AC692" s="213"/>
      <c r="AD692" s="213"/>
      <c r="AE692" s="213"/>
      <c r="AF692" s="213"/>
      <c r="AG692" s="213"/>
      <c r="AH692" s="213"/>
      <c r="AI692" s="213"/>
      <c r="AP692" s="337"/>
      <c r="AT692" s="337"/>
    </row>
    <row r="693" s="268" customFormat="true" ht="15" hidden="false" customHeight="true" outlineLevel="0" collapsed="false">
      <c r="A693" s="331"/>
      <c r="B693" s="331"/>
      <c r="C693" s="213"/>
      <c r="D693" s="213"/>
      <c r="E693" s="213"/>
      <c r="F693" s="213"/>
      <c r="G693" s="213"/>
      <c r="H693" s="213"/>
      <c r="I693" s="213"/>
      <c r="J693" s="213"/>
      <c r="K693" s="213"/>
      <c r="L693" s="213"/>
      <c r="M693" s="213"/>
      <c r="N693" s="213"/>
      <c r="O693" s="213"/>
      <c r="P693" s="213"/>
      <c r="Q693" s="213"/>
      <c r="R693" s="213"/>
      <c r="S693" s="213"/>
      <c r="T693" s="213"/>
      <c r="U693" s="213"/>
      <c r="V693" s="213"/>
      <c r="W693" s="213"/>
      <c r="X693" s="213"/>
      <c r="Y693" s="213"/>
      <c r="Z693" s="213"/>
      <c r="AA693" s="213"/>
      <c r="AB693" s="213"/>
      <c r="AC693" s="213"/>
      <c r="AD693" s="213"/>
      <c r="AE693" s="213"/>
      <c r="AF693" s="213"/>
      <c r="AG693" s="213"/>
      <c r="AH693" s="213"/>
      <c r="AI693" s="213"/>
      <c r="AP693" s="337"/>
      <c r="AT693" s="337"/>
    </row>
    <row r="694" s="268" customFormat="true" ht="15" hidden="false" customHeight="true" outlineLevel="0" collapsed="false">
      <c r="A694" s="331"/>
      <c r="B694" s="331"/>
      <c r="C694" s="213"/>
      <c r="D694" s="213"/>
      <c r="E694" s="213"/>
      <c r="F694" s="213"/>
      <c r="G694" s="213"/>
      <c r="H694" s="213"/>
      <c r="I694" s="213"/>
      <c r="J694" s="213"/>
      <c r="K694" s="213"/>
      <c r="L694" s="213"/>
      <c r="M694" s="213"/>
      <c r="N694" s="213"/>
      <c r="O694" s="213"/>
      <c r="P694" s="213"/>
      <c r="Q694" s="213"/>
      <c r="R694" s="213"/>
      <c r="S694" s="213"/>
      <c r="T694" s="213"/>
      <c r="U694" s="213"/>
      <c r="V694" s="213"/>
      <c r="W694" s="213"/>
      <c r="X694" s="213"/>
      <c r="Y694" s="213"/>
      <c r="Z694" s="213"/>
      <c r="AA694" s="213"/>
      <c r="AB694" s="213"/>
      <c r="AC694" s="213"/>
      <c r="AD694" s="213"/>
      <c r="AE694" s="213"/>
      <c r="AF694" s="213"/>
      <c r="AG694" s="213"/>
      <c r="AH694" s="213"/>
      <c r="AI694" s="213"/>
      <c r="AP694" s="337"/>
      <c r="AT694" s="337"/>
    </row>
    <row r="695" s="268" customFormat="true" ht="15" hidden="false" customHeight="true" outlineLevel="0" collapsed="false">
      <c r="A695" s="331"/>
      <c r="B695" s="331"/>
      <c r="C695" s="213"/>
      <c r="D695" s="213"/>
      <c r="E695" s="213"/>
      <c r="F695" s="213"/>
      <c r="G695" s="213"/>
      <c r="H695" s="213"/>
      <c r="I695" s="213"/>
      <c r="J695" s="213"/>
      <c r="K695" s="213"/>
      <c r="L695" s="213"/>
      <c r="M695" s="213"/>
      <c r="N695" s="213"/>
      <c r="O695" s="213"/>
      <c r="P695" s="213"/>
      <c r="Q695" s="213"/>
      <c r="R695" s="213"/>
      <c r="S695" s="213"/>
      <c r="T695" s="213"/>
      <c r="U695" s="213"/>
      <c r="V695" s="213"/>
      <c r="W695" s="213"/>
      <c r="X695" s="213"/>
      <c r="Y695" s="213"/>
      <c r="Z695" s="213"/>
      <c r="AA695" s="213"/>
      <c r="AB695" s="213"/>
      <c r="AC695" s="213"/>
      <c r="AD695" s="213"/>
      <c r="AE695" s="213"/>
      <c r="AF695" s="213"/>
      <c r="AG695" s="213"/>
      <c r="AH695" s="213"/>
      <c r="AI695" s="213"/>
      <c r="AP695" s="337"/>
      <c r="AT695" s="337"/>
    </row>
    <row r="696" s="268" customFormat="true" ht="15" hidden="false" customHeight="true" outlineLevel="0" collapsed="false">
      <c r="A696" s="331"/>
      <c r="B696" s="331"/>
      <c r="C696" s="213"/>
      <c r="D696" s="213"/>
      <c r="E696" s="213"/>
      <c r="F696" s="213"/>
      <c r="G696" s="213"/>
      <c r="H696" s="213"/>
      <c r="I696" s="213"/>
      <c r="J696" s="213"/>
      <c r="K696" s="213"/>
      <c r="L696" s="213"/>
      <c r="M696" s="213"/>
      <c r="N696" s="213"/>
      <c r="O696" s="213"/>
      <c r="P696" s="213"/>
      <c r="Q696" s="213"/>
      <c r="R696" s="213"/>
      <c r="S696" s="213"/>
      <c r="T696" s="213"/>
      <c r="U696" s="213"/>
      <c r="V696" s="213"/>
      <c r="W696" s="213"/>
      <c r="X696" s="213"/>
      <c r="Y696" s="213"/>
      <c r="Z696" s="213"/>
      <c r="AA696" s="213"/>
      <c r="AB696" s="213"/>
      <c r="AC696" s="213"/>
      <c r="AD696" s="213"/>
      <c r="AE696" s="213"/>
      <c r="AF696" s="213"/>
      <c r="AG696" s="213"/>
      <c r="AH696" s="213"/>
      <c r="AI696" s="213"/>
      <c r="AP696" s="337"/>
      <c r="AT696" s="337"/>
    </row>
    <row r="697" s="268" customFormat="true" ht="15" hidden="false" customHeight="true" outlineLevel="0" collapsed="false">
      <c r="A697" s="331"/>
      <c r="B697" s="331"/>
      <c r="C697" s="213"/>
      <c r="D697" s="213"/>
      <c r="E697" s="213"/>
      <c r="F697" s="213"/>
      <c r="G697" s="213"/>
      <c r="H697" s="213"/>
      <c r="I697" s="213"/>
      <c r="J697" s="213"/>
      <c r="K697" s="213"/>
      <c r="L697" s="213"/>
      <c r="M697" s="213"/>
      <c r="N697" s="213"/>
      <c r="O697" s="213"/>
      <c r="P697" s="213"/>
      <c r="Q697" s="213"/>
      <c r="R697" s="213"/>
      <c r="S697" s="213"/>
      <c r="T697" s="213"/>
      <c r="U697" s="213"/>
      <c r="V697" s="213"/>
      <c r="W697" s="213"/>
      <c r="X697" s="213"/>
      <c r="Y697" s="213"/>
      <c r="Z697" s="213"/>
      <c r="AA697" s="213"/>
      <c r="AB697" s="213"/>
      <c r="AC697" s="213"/>
      <c r="AD697" s="213"/>
      <c r="AE697" s="213"/>
      <c r="AF697" s="213"/>
      <c r="AG697" s="213"/>
      <c r="AH697" s="213"/>
      <c r="AI697" s="213"/>
      <c r="AP697" s="337"/>
      <c r="AT697" s="337"/>
    </row>
    <row r="698" s="268" customFormat="true" ht="15" hidden="false" customHeight="true" outlineLevel="0" collapsed="false">
      <c r="A698" s="331"/>
      <c r="B698" s="331"/>
      <c r="C698" s="213"/>
      <c r="D698" s="213"/>
      <c r="E698" s="213"/>
      <c r="F698" s="213"/>
      <c r="G698" s="213"/>
      <c r="H698" s="213"/>
      <c r="I698" s="213"/>
      <c r="J698" s="213"/>
      <c r="K698" s="213"/>
      <c r="L698" s="213"/>
      <c r="M698" s="213"/>
      <c r="N698" s="213"/>
      <c r="O698" s="213"/>
      <c r="P698" s="213"/>
      <c r="Q698" s="213"/>
      <c r="R698" s="213"/>
      <c r="S698" s="213"/>
      <c r="T698" s="213"/>
      <c r="U698" s="213"/>
      <c r="V698" s="213"/>
      <c r="W698" s="213"/>
      <c r="X698" s="213"/>
      <c r="Y698" s="213"/>
      <c r="Z698" s="213"/>
      <c r="AA698" s="213"/>
      <c r="AB698" s="213"/>
      <c r="AC698" s="213"/>
      <c r="AD698" s="213"/>
      <c r="AE698" s="213"/>
      <c r="AF698" s="213"/>
      <c r="AG698" s="213"/>
      <c r="AH698" s="213"/>
      <c r="AI698" s="213"/>
      <c r="AP698" s="337"/>
      <c r="AT698" s="337"/>
    </row>
    <row r="699" s="268" customFormat="true" ht="15" hidden="false" customHeight="true" outlineLevel="0" collapsed="false">
      <c r="A699" s="331"/>
      <c r="B699" s="331"/>
      <c r="C699" s="213"/>
      <c r="D699" s="213"/>
      <c r="E699" s="213"/>
      <c r="F699" s="213"/>
      <c r="G699" s="213"/>
      <c r="H699" s="213"/>
      <c r="I699" s="213"/>
      <c r="J699" s="213"/>
      <c r="K699" s="213"/>
      <c r="L699" s="213"/>
      <c r="M699" s="213"/>
      <c r="N699" s="213"/>
      <c r="O699" s="213"/>
      <c r="P699" s="213"/>
      <c r="Q699" s="213"/>
      <c r="R699" s="213"/>
      <c r="S699" s="213"/>
      <c r="T699" s="213"/>
      <c r="U699" s="213"/>
      <c r="V699" s="213"/>
      <c r="W699" s="213"/>
      <c r="X699" s="213"/>
      <c r="Y699" s="213"/>
      <c r="Z699" s="213"/>
      <c r="AA699" s="213"/>
      <c r="AB699" s="213"/>
      <c r="AC699" s="213"/>
      <c r="AD699" s="213"/>
      <c r="AE699" s="213"/>
      <c r="AF699" s="213"/>
      <c r="AG699" s="213"/>
      <c r="AH699" s="213"/>
      <c r="AI699" s="213"/>
      <c r="AP699" s="337"/>
      <c r="AT699" s="337"/>
    </row>
    <row r="700" s="268" customFormat="true" ht="15" hidden="false" customHeight="true" outlineLevel="0" collapsed="false">
      <c r="A700" s="331"/>
      <c r="B700" s="331"/>
      <c r="C700" s="213"/>
      <c r="D700" s="213"/>
      <c r="E700" s="213"/>
      <c r="F700" s="213"/>
      <c r="G700" s="213"/>
      <c r="H700" s="213"/>
      <c r="I700" s="213"/>
      <c r="J700" s="213"/>
      <c r="K700" s="213"/>
      <c r="L700" s="213"/>
      <c r="M700" s="213"/>
      <c r="N700" s="213"/>
      <c r="O700" s="213"/>
      <c r="P700" s="213"/>
      <c r="Q700" s="213"/>
      <c r="R700" s="213"/>
      <c r="S700" s="213"/>
      <c r="T700" s="213"/>
      <c r="U700" s="213"/>
      <c r="V700" s="213"/>
      <c r="W700" s="213"/>
      <c r="X700" s="213"/>
      <c r="Y700" s="213"/>
      <c r="Z700" s="213"/>
      <c r="AA700" s="213"/>
      <c r="AB700" s="213"/>
      <c r="AC700" s="213"/>
      <c r="AD700" s="213"/>
      <c r="AE700" s="213"/>
      <c r="AF700" s="213"/>
      <c r="AG700" s="213"/>
      <c r="AH700" s="213"/>
      <c r="AI700" s="213"/>
      <c r="AP700" s="337"/>
      <c r="AT700" s="337"/>
    </row>
    <row r="701" s="268" customFormat="true" ht="15" hidden="false" customHeight="true" outlineLevel="0" collapsed="false">
      <c r="A701" s="331"/>
      <c r="B701" s="331"/>
      <c r="C701" s="213"/>
      <c r="D701" s="213"/>
      <c r="E701" s="213"/>
      <c r="F701" s="213"/>
      <c r="G701" s="213"/>
      <c r="H701" s="213"/>
      <c r="I701" s="213"/>
      <c r="J701" s="213"/>
      <c r="K701" s="213"/>
      <c r="L701" s="213"/>
      <c r="M701" s="213"/>
      <c r="N701" s="213"/>
      <c r="O701" s="213"/>
      <c r="P701" s="213"/>
      <c r="Q701" s="213"/>
      <c r="R701" s="213"/>
      <c r="S701" s="213"/>
      <c r="T701" s="213"/>
      <c r="U701" s="213"/>
      <c r="V701" s="213"/>
      <c r="W701" s="213"/>
      <c r="X701" s="213"/>
      <c r="Y701" s="213"/>
      <c r="Z701" s="213"/>
      <c r="AA701" s="213"/>
      <c r="AB701" s="213"/>
      <c r="AC701" s="213"/>
      <c r="AD701" s="213"/>
      <c r="AE701" s="213"/>
      <c r="AF701" s="213"/>
      <c r="AG701" s="213"/>
      <c r="AH701" s="213"/>
      <c r="AI701" s="213"/>
      <c r="AP701" s="337"/>
      <c r="AT701" s="337"/>
    </row>
    <row r="702" s="268" customFormat="true" ht="15" hidden="false" customHeight="true" outlineLevel="0" collapsed="false">
      <c r="A702" s="331"/>
      <c r="B702" s="331"/>
      <c r="C702" s="213"/>
      <c r="D702" s="213"/>
      <c r="E702" s="213"/>
      <c r="F702" s="213"/>
      <c r="G702" s="213"/>
      <c r="H702" s="213"/>
      <c r="I702" s="213"/>
      <c r="J702" s="213"/>
      <c r="K702" s="213"/>
      <c r="L702" s="213"/>
      <c r="M702" s="213"/>
      <c r="N702" s="213"/>
      <c r="O702" s="213"/>
      <c r="P702" s="213"/>
      <c r="Q702" s="213"/>
      <c r="R702" s="213"/>
      <c r="S702" s="213"/>
      <c r="T702" s="213"/>
      <c r="U702" s="213"/>
      <c r="V702" s="213"/>
      <c r="W702" s="213"/>
      <c r="X702" s="213"/>
      <c r="Y702" s="213"/>
      <c r="Z702" s="213"/>
      <c r="AA702" s="213"/>
      <c r="AB702" s="213"/>
      <c r="AC702" s="213"/>
      <c r="AD702" s="213"/>
      <c r="AE702" s="213"/>
      <c r="AF702" s="213"/>
      <c r="AG702" s="213"/>
      <c r="AH702" s="213"/>
      <c r="AI702" s="213"/>
      <c r="AP702" s="337"/>
      <c r="AT702" s="337"/>
    </row>
    <row r="703" s="268" customFormat="true" ht="15" hidden="false" customHeight="true" outlineLevel="0" collapsed="false">
      <c r="A703" s="331"/>
      <c r="B703" s="331"/>
      <c r="C703" s="213"/>
      <c r="D703" s="213"/>
      <c r="E703" s="213"/>
      <c r="F703" s="213"/>
      <c r="G703" s="213"/>
      <c r="H703" s="213"/>
      <c r="I703" s="213"/>
      <c r="J703" s="213"/>
      <c r="K703" s="213"/>
      <c r="L703" s="213"/>
      <c r="M703" s="213"/>
      <c r="N703" s="213"/>
      <c r="O703" s="213"/>
      <c r="P703" s="213"/>
      <c r="Q703" s="213"/>
      <c r="R703" s="213"/>
      <c r="S703" s="213"/>
      <c r="T703" s="213"/>
      <c r="U703" s="213"/>
      <c r="V703" s="213"/>
      <c r="W703" s="213"/>
      <c r="X703" s="213"/>
      <c r="Y703" s="213"/>
      <c r="Z703" s="213"/>
      <c r="AA703" s="213"/>
      <c r="AB703" s="213"/>
      <c r="AC703" s="213"/>
      <c r="AD703" s="213"/>
      <c r="AE703" s="213"/>
      <c r="AF703" s="213"/>
      <c r="AG703" s="213"/>
      <c r="AH703" s="213"/>
      <c r="AI703" s="213"/>
      <c r="AP703" s="337"/>
      <c r="AT703" s="337"/>
    </row>
    <row r="704" s="268" customFormat="true" ht="15" hidden="false" customHeight="true" outlineLevel="0" collapsed="false">
      <c r="A704" s="331"/>
      <c r="B704" s="331"/>
      <c r="C704" s="213"/>
      <c r="D704" s="213"/>
      <c r="E704" s="213"/>
      <c r="F704" s="213"/>
      <c r="G704" s="213"/>
      <c r="H704" s="213"/>
      <c r="I704" s="213"/>
      <c r="J704" s="213"/>
      <c r="K704" s="213"/>
      <c r="L704" s="213"/>
      <c r="M704" s="213"/>
      <c r="N704" s="213"/>
      <c r="O704" s="213"/>
      <c r="P704" s="213"/>
      <c r="Q704" s="213"/>
      <c r="R704" s="213"/>
      <c r="S704" s="213"/>
      <c r="T704" s="213"/>
      <c r="U704" s="213"/>
      <c r="V704" s="213"/>
      <c r="W704" s="213"/>
      <c r="X704" s="213"/>
      <c r="Y704" s="213"/>
      <c r="Z704" s="213"/>
      <c r="AA704" s="213"/>
      <c r="AB704" s="213"/>
      <c r="AC704" s="213"/>
      <c r="AD704" s="213"/>
      <c r="AE704" s="213"/>
      <c r="AF704" s="213"/>
      <c r="AG704" s="213"/>
      <c r="AH704" s="213"/>
      <c r="AI704" s="213"/>
      <c r="AP704" s="337"/>
      <c r="AT704" s="337"/>
    </row>
    <row r="705" s="268" customFormat="true" ht="15" hidden="false" customHeight="true" outlineLevel="0" collapsed="false">
      <c r="A705" s="331"/>
      <c r="B705" s="331"/>
      <c r="C705" s="213"/>
      <c r="D705" s="213"/>
      <c r="E705" s="213"/>
      <c r="F705" s="213"/>
      <c r="G705" s="213"/>
      <c r="H705" s="213"/>
      <c r="I705" s="213"/>
      <c r="J705" s="213"/>
      <c r="K705" s="213"/>
      <c r="L705" s="213"/>
      <c r="M705" s="213"/>
      <c r="N705" s="213"/>
      <c r="O705" s="213"/>
      <c r="P705" s="213"/>
      <c r="Q705" s="213"/>
      <c r="R705" s="213"/>
      <c r="S705" s="213"/>
      <c r="T705" s="213"/>
      <c r="U705" s="213"/>
      <c r="V705" s="213"/>
      <c r="W705" s="213"/>
      <c r="X705" s="213"/>
      <c r="Y705" s="213"/>
      <c r="Z705" s="213"/>
      <c r="AA705" s="213"/>
      <c r="AB705" s="213"/>
      <c r="AC705" s="213"/>
      <c r="AD705" s="213"/>
      <c r="AE705" s="213"/>
      <c r="AF705" s="213"/>
      <c r="AG705" s="213"/>
      <c r="AH705" s="213"/>
      <c r="AI705" s="213"/>
      <c r="AP705" s="337"/>
      <c r="AT705" s="337"/>
    </row>
    <row r="706" s="268" customFormat="true" ht="15" hidden="false" customHeight="true" outlineLevel="0" collapsed="false">
      <c r="A706" s="331"/>
      <c r="B706" s="331"/>
      <c r="C706" s="213"/>
      <c r="D706" s="213"/>
      <c r="E706" s="213"/>
      <c r="F706" s="213"/>
      <c r="G706" s="213"/>
      <c r="H706" s="213"/>
      <c r="I706" s="213"/>
      <c r="J706" s="213"/>
      <c r="K706" s="213"/>
      <c r="L706" s="213"/>
      <c r="M706" s="213"/>
      <c r="N706" s="213"/>
      <c r="O706" s="213"/>
      <c r="P706" s="213"/>
      <c r="Q706" s="213"/>
      <c r="R706" s="213"/>
      <c r="S706" s="213"/>
      <c r="T706" s="213"/>
      <c r="U706" s="213"/>
      <c r="V706" s="213"/>
      <c r="W706" s="213"/>
      <c r="X706" s="213"/>
      <c r="Y706" s="213"/>
      <c r="Z706" s="213"/>
      <c r="AA706" s="213"/>
      <c r="AB706" s="213"/>
      <c r="AC706" s="213"/>
      <c r="AD706" s="213"/>
      <c r="AE706" s="213"/>
      <c r="AF706" s="213"/>
      <c r="AG706" s="213"/>
      <c r="AH706" s="213"/>
      <c r="AI706" s="213"/>
      <c r="AP706" s="337"/>
      <c r="AT706" s="337"/>
    </row>
    <row r="707" s="268" customFormat="true" ht="15" hidden="false" customHeight="true" outlineLevel="0" collapsed="false">
      <c r="A707" s="331"/>
      <c r="B707" s="331"/>
      <c r="C707" s="213"/>
      <c r="D707" s="213"/>
      <c r="E707" s="213"/>
      <c r="F707" s="213"/>
      <c r="G707" s="213"/>
      <c r="H707" s="213"/>
      <c r="I707" s="213"/>
      <c r="J707" s="213"/>
      <c r="K707" s="213"/>
      <c r="L707" s="213"/>
      <c r="M707" s="213"/>
      <c r="N707" s="213"/>
      <c r="O707" s="213"/>
      <c r="P707" s="213"/>
      <c r="Q707" s="213"/>
      <c r="R707" s="213"/>
      <c r="S707" s="213"/>
      <c r="T707" s="213"/>
      <c r="U707" s="213"/>
      <c r="V707" s="213"/>
      <c r="W707" s="213"/>
      <c r="X707" s="213"/>
      <c r="Y707" s="213"/>
      <c r="Z707" s="213"/>
      <c r="AA707" s="213"/>
      <c r="AB707" s="213"/>
      <c r="AC707" s="213"/>
      <c r="AD707" s="213"/>
      <c r="AE707" s="213"/>
      <c r="AF707" s="213"/>
      <c r="AG707" s="213"/>
      <c r="AH707" s="213"/>
      <c r="AI707" s="213"/>
      <c r="AP707" s="337"/>
      <c r="AT707" s="337"/>
    </row>
    <row r="708" s="268" customFormat="true" ht="15" hidden="false" customHeight="true" outlineLevel="0" collapsed="false">
      <c r="A708" s="331"/>
      <c r="B708" s="331"/>
      <c r="C708" s="213"/>
      <c r="D708" s="213"/>
      <c r="E708" s="213"/>
      <c r="F708" s="213"/>
      <c r="G708" s="213"/>
      <c r="H708" s="213"/>
      <c r="I708" s="213"/>
      <c r="J708" s="213"/>
      <c r="K708" s="213"/>
      <c r="L708" s="213"/>
      <c r="M708" s="213"/>
      <c r="N708" s="213"/>
      <c r="O708" s="213"/>
      <c r="P708" s="213"/>
      <c r="Q708" s="213"/>
      <c r="R708" s="213"/>
      <c r="S708" s="213"/>
      <c r="T708" s="213"/>
      <c r="U708" s="213"/>
      <c r="V708" s="213"/>
      <c r="W708" s="213"/>
      <c r="X708" s="213"/>
      <c r="Y708" s="213"/>
      <c r="Z708" s="213"/>
      <c r="AA708" s="213"/>
      <c r="AB708" s="213"/>
      <c r="AC708" s="213"/>
      <c r="AD708" s="213"/>
      <c r="AE708" s="213"/>
      <c r="AF708" s="213"/>
      <c r="AG708" s="213"/>
      <c r="AH708" s="213"/>
      <c r="AI708" s="213"/>
      <c r="AP708" s="337"/>
      <c r="AT708" s="337"/>
    </row>
    <row r="709" s="268" customFormat="true" ht="15" hidden="false" customHeight="true" outlineLevel="0" collapsed="false">
      <c r="A709" s="331"/>
      <c r="B709" s="331"/>
      <c r="C709" s="213"/>
      <c r="D709" s="213"/>
      <c r="E709" s="213"/>
      <c r="F709" s="213"/>
      <c r="G709" s="213"/>
      <c r="H709" s="213"/>
      <c r="I709" s="213"/>
      <c r="J709" s="213"/>
      <c r="K709" s="213"/>
      <c r="L709" s="213"/>
      <c r="M709" s="213"/>
      <c r="N709" s="213"/>
      <c r="O709" s="213"/>
      <c r="P709" s="213"/>
      <c r="Q709" s="213"/>
      <c r="R709" s="213"/>
      <c r="S709" s="213"/>
      <c r="T709" s="213"/>
      <c r="U709" s="213"/>
      <c r="V709" s="213"/>
      <c r="W709" s="213"/>
      <c r="X709" s="213"/>
      <c r="Y709" s="213"/>
      <c r="Z709" s="213"/>
      <c r="AA709" s="213"/>
      <c r="AB709" s="213"/>
      <c r="AC709" s="213"/>
      <c r="AD709" s="213"/>
      <c r="AE709" s="213"/>
      <c r="AF709" s="213"/>
      <c r="AG709" s="213"/>
      <c r="AH709" s="213"/>
      <c r="AI709" s="213"/>
      <c r="AP709" s="337"/>
      <c r="AT709" s="337"/>
    </row>
    <row r="710" s="268" customFormat="true" ht="15" hidden="false" customHeight="true" outlineLevel="0" collapsed="false">
      <c r="A710" s="331"/>
      <c r="B710" s="331"/>
      <c r="C710" s="213"/>
      <c r="D710" s="213"/>
      <c r="E710" s="213"/>
      <c r="F710" s="213"/>
      <c r="G710" s="213"/>
      <c r="H710" s="213"/>
      <c r="I710" s="213"/>
      <c r="J710" s="213"/>
      <c r="K710" s="213"/>
      <c r="L710" s="213"/>
      <c r="M710" s="213"/>
      <c r="N710" s="213"/>
      <c r="O710" s="213"/>
      <c r="P710" s="213"/>
      <c r="Q710" s="213"/>
      <c r="R710" s="213"/>
      <c r="S710" s="213"/>
      <c r="T710" s="213"/>
      <c r="U710" s="213"/>
      <c r="V710" s="213"/>
      <c r="W710" s="213"/>
      <c r="X710" s="213"/>
      <c r="Y710" s="213"/>
      <c r="Z710" s="213"/>
      <c r="AA710" s="213"/>
      <c r="AB710" s="213"/>
      <c r="AC710" s="213"/>
      <c r="AD710" s="213"/>
      <c r="AE710" s="213"/>
      <c r="AF710" s="213"/>
      <c r="AG710" s="213"/>
      <c r="AH710" s="213"/>
      <c r="AI710" s="213"/>
      <c r="AP710" s="337"/>
      <c r="AT710" s="337"/>
    </row>
    <row r="711" s="268" customFormat="true" ht="15" hidden="false" customHeight="true" outlineLevel="0" collapsed="false">
      <c r="A711" s="331"/>
      <c r="B711" s="331"/>
      <c r="C711" s="213"/>
      <c r="D711" s="213"/>
      <c r="E711" s="213"/>
      <c r="F711" s="213"/>
      <c r="G711" s="213"/>
      <c r="H711" s="213"/>
      <c r="I711" s="213"/>
      <c r="J711" s="213"/>
      <c r="K711" s="213"/>
      <c r="L711" s="213"/>
      <c r="M711" s="213"/>
      <c r="N711" s="213"/>
      <c r="O711" s="213"/>
      <c r="P711" s="213"/>
      <c r="Q711" s="213"/>
      <c r="R711" s="213"/>
      <c r="S711" s="213"/>
      <c r="T711" s="213"/>
      <c r="U711" s="213"/>
      <c r="V711" s="213"/>
      <c r="W711" s="213"/>
      <c r="X711" s="213"/>
      <c r="Y711" s="213"/>
      <c r="Z711" s="213"/>
      <c r="AA711" s="213"/>
      <c r="AB711" s="213"/>
      <c r="AC711" s="213"/>
      <c r="AD711" s="213"/>
      <c r="AE711" s="213"/>
      <c r="AF711" s="213"/>
      <c r="AG711" s="213"/>
      <c r="AH711" s="213"/>
      <c r="AI711" s="213"/>
      <c r="AP711" s="337"/>
      <c r="AT711" s="337"/>
    </row>
    <row r="712" s="268" customFormat="true" ht="15" hidden="false" customHeight="true" outlineLevel="0" collapsed="false">
      <c r="A712" s="331"/>
      <c r="B712" s="331"/>
      <c r="C712" s="213"/>
      <c r="D712" s="213"/>
      <c r="E712" s="213"/>
      <c r="F712" s="213"/>
      <c r="G712" s="213"/>
      <c r="H712" s="213"/>
      <c r="I712" s="213"/>
      <c r="J712" s="213"/>
      <c r="K712" s="213"/>
      <c r="L712" s="213"/>
      <c r="M712" s="213"/>
      <c r="N712" s="213"/>
      <c r="O712" s="213"/>
      <c r="P712" s="213"/>
      <c r="Q712" s="213"/>
      <c r="R712" s="213"/>
      <c r="S712" s="213"/>
      <c r="T712" s="213"/>
      <c r="U712" s="213"/>
      <c r="V712" s="213"/>
      <c r="W712" s="213"/>
      <c r="X712" s="213"/>
      <c r="Y712" s="213"/>
      <c r="Z712" s="213"/>
      <c r="AA712" s="213"/>
      <c r="AB712" s="213"/>
      <c r="AC712" s="213"/>
      <c r="AD712" s="213"/>
      <c r="AE712" s="213"/>
      <c r="AF712" s="213"/>
      <c r="AG712" s="213"/>
      <c r="AH712" s="213"/>
      <c r="AI712" s="213"/>
      <c r="AP712" s="337"/>
      <c r="AT712" s="337"/>
    </row>
    <row r="713" s="268" customFormat="true" ht="15" hidden="false" customHeight="true" outlineLevel="0" collapsed="false">
      <c r="A713" s="331"/>
      <c r="B713" s="331"/>
      <c r="C713" s="213"/>
      <c r="D713" s="213"/>
      <c r="E713" s="213"/>
      <c r="F713" s="213"/>
      <c r="G713" s="213"/>
      <c r="H713" s="213"/>
      <c r="I713" s="213"/>
      <c r="J713" s="213"/>
      <c r="K713" s="213"/>
      <c r="L713" s="213"/>
      <c r="M713" s="213"/>
      <c r="N713" s="213"/>
      <c r="O713" s="213"/>
      <c r="P713" s="213"/>
      <c r="Q713" s="213"/>
      <c r="R713" s="213"/>
      <c r="S713" s="213"/>
      <c r="T713" s="213"/>
      <c r="U713" s="213"/>
      <c r="V713" s="213"/>
      <c r="W713" s="213"/>
      <c r="X713" s="213"/>
      <c r="Y713" s="213"/>
      <c r="Z713" s="213"/>
      <c r="AA713" s="213"/>
      <c r="AB713" s="213"/>
      <c r="AC713" s="213"/>
      <c r="AD713" s="213"/>
      <c r="AE713" s="213"/>
      <c r="AF713" s="213"/>
      <c r="AG713" s="213"/>
      <c r="AH713" s="213"/>
      <c r="AI713" s="213"/>
      <c r="AP713" s="337"/>
      <c r="AT713" s="337"/>
    </row>
    <row r="714" s="268" customFormat="true" ht="15" hidden="false" customHeight="true" outlineLevel="0" collapsed="false">
      <c r="A714" s="331"/>
      <c r="B714" s="331"/>
      <c r="C714" s="213"/>
      <c r="D714" s="213"/>
      <c r="E714" s="213"/>
      <c r="F714" s="213"/>
      <c r="G714" s="213"/>
      <c r="H714" s="213"/>
      <c r="I714" s="213"/>
      <c r="J714" s="213"/>
      <c r="K714" s="213"/>
      <c r="L714" s="213"/>
      <c r="M714" s="213"/>
      <c r="N714" s="213"/>
      <c r="O714" s="213"/>
      <c r="P714" s="213"/>
      <c r="Q714" s="213"/>
      <c r="R714" s="213"/>
      <c r="S714" s="213"/>
      <c r="T714" s="213"/>
      <c r="U714" s="213"/>
      <c r="V714" s="213"/>
      <c r="W714" s="213"/>
      <c r="X714" s="213"/>
      <c r="Y714" s="213"/>
      <c r="Z714" s="213"/>
      <c r="AA714" s="213"/>
      <c r="AB714" s="213"/>
      <c r="AC714" s="213"/>
      <c r="AD714" s="213"/>
      <c r="AE714" s="213"/>
      <c r="AF714" s="213"/>
      <c r="AG714" s="213"/>
      <c r="AH714" s="213"/>
      <c r="AI714" s="213"/>
      <c r="AP714" s="337"/>
      <c r="AT714" s="337"/>
    </row>
    <row r="715" s="268" customFormat="true" ht="15" hidden="false" customHeight="true" outlineLevel="0" collapsed="false">
      <c r="A715" s="331"/>
      <c r="B715" s="331"/>
      <c r="C715" s="213"/>
      <c r="D715" s="213"/>
      <c r="E715" s="213"/>
      <c r="F715" s="213"/>
      <c r="G715" s="213"/>
      <c r="H715" s="213"/>
      <c r="I715" s="213"/>
      <c r="J715" s="213"/>
      <c r="K715" s="213"/>
      <c r="L715" s="213"/>
      <c r="M715" s="213"/>
      <c r="N715" s="213"/>
      <c r="O715" s="213"/>
      <c r="P715" s="213"/>
      <c r="Q715" s="213"/>
      <c r="R715" s="213"/>
      <c r="S715" s="213"/>
      <c r="T715" s="213"/>
      <c r="U715" s="213"/>
      <c r="V715" s="213"/>
      <c r="W715" s="213"/>
      <c r="X715" s="213"/>
      <c r="Y715" s="213"/>
      <c r="Z715" s="213"/>
      <c r="AA715" s="213"/>
      <c r="AB715" s="213"/>
      <c r="AC715" s="213"/>
      <c r="AD715" s="213"/>
      <c r="AE715" s="213"/>
      <c r="AF715" s="213"/>
      <c r="AG715" s="213"/>
      <c r="AH715" s="213"/>
      <c r="AI715" s="213"/>
      <c r="AP715" s="337"/>
      <c r="AT715" s="337"/>
    </row>
    <row r="716" s="268" customFormat="true" ht="15" hidden="false" customHeight="true" outlineLevel="0" collapsed="false">
      <c r="A716" s="331"/>
      <c r="B716" s="331"/>
      <c r="C716" s="213"/>
      <c r="D716" s="213"/>
      <c r="E716" s="213"/>
      <c r="F716" s="213"/>
      <c r="G716" s="213"/>
      <c r="H716" s="213"/>
      <c r="I716" s="213"/>
      <c r="J716" s="213"/>
      <c r="K716" s="213"/>
      <c r="L716" s="213"/>
      <c r="M716" s="213"/>
      <c r="N716" s="213"/>
      <c r="O716" s="213"/>
      <c r="P716" s="213"/>
      <c r="Q716" s="213"/>
      <c r="R716" s="213"/>
      <c r="S716" s="213"/>
      <c r="T716" s="213"/>
      <c r="U716" s="213"/>
      <c r="V716" s="213"/>
      <c r="W716" s="213"/>
      <c r="X716" s="213"/>
      <c r="Y716" s="213"/>
      <c r="Z716" s="213"/>
      <c r="AA716" s="213"/>
      <c r="AB716" s="213"/>
      <c r="AC716" s="213"/>
      <c r="AD716" s="213"/>
      <c r="AE716" s="213"/>
      <c r="AF716" s="213"/>
      <c r="AG716" s="213"/>
      <c r="AH716" s="213"/>
      <c r="AI716" s="213"/>
      <c r="AP716" s="337"/>
      <c r="AT716" s="337"/>
    </row>
    <row r="717" s="268" customFormat="true" ht="15" hidden="false" customHeight="true" outlineLevel="0" collapsed="false">
      <c r="A717" s="331"/>
      <c r="B717" s="331"/>
      <c r="C717" s="213"/>
      <c r="D717" s="213"/>
      <c r="E717" s="213"/>
      <c r="F717" s="213"/>
      <c r="G717" s="213"/>
      <c r="H717" s="213"/>
      <c r="I717" s="213"/>
      <c r="J717" s="213"/>
      <c r="K717" s="213"/>
      <c r="L717" s="213"/>
      <c r="M717" s="213"/>
      <c r="N717" s="213"/>
      <c r="O717" s="213"/>
      <c r="P717" s="213"/>
      <c r="Q717" s="213"/>
      <c r="R717" s="213"/>
      <c r="S717" s="213"/>
      <c r="T717" s="213"/>
      <c r="U717" s="213"/>
      <c r="V717" s="213"/>
      <c r="W717" s="213"/>
      <c r="X717" s="213"/>
      <c r="Y717" s="213"/>
      <c r="Z717" s="213"/>
      <c r="AA717" s="213"/>
      <c r="AB717" s="213"/>
      <c r="AC717" s="213"/>
      <c r="AD717" s="213"/>
      <c r="AE717" s="213"/>
      <c r="AF717" s="213"/>
      <c r="AG717" s="213"/>
      <c r="AH717" s="213"/>
      <c r="AI717" s="213"/>
      <c r="AP717" s="337"/>
      <c r="AT717" s="337"/>
    </row>
    <row r="718" s="268" customFormat="true" ht="15" hidden="false" customHeight="true" outlineLevel="0" collapsed="false">
      <c r="A718" s="331"/>
      <c r="B718" s="331"/>
      <c r="C718" s="213"/>
      <c r="D718" s="213"/>
      <c r="E718" s="213"/>
      <c r="F718" s="213"/>
      <c r="G718" s="213"/>
      <c r="H718" s="213"/>
      <c r="I718" s="213"/>
      <c r="J718" s="213"/>
      <c r="K718" s="213"/>
      <c r="L718" s="213"/>
      <c r="M718" s="213"/>
      <c r="N718" s="213"/>
      <c r="O718" s="213"/>
      <c r="P718" s="213"/>
      <c r="Q718" s="213"/>
      <c r="R718" s="213"/>
      <c r="S718" s="213"/>
      <c r="T718" s="213"/>
      <c r="U718" s="213"/>
      <c r="V718" s="213"/>
      <c r="W718" s="213"/>
      <c r="X718" s="213"/>
      <c r="Y718" s="213"/>
      <c r="Z718" s="213"/>
      <c r="AA718" s="213"/>
      <c r="AB718" s="213"/>
      <c r="AC718" s="213"/>
      <c r="AD718" s="213"/>
      <c r="AE718" s="213"/>
      <c r="AF718" s="213"/>
      <c r="AG718" s="213"/>
      <c r="AH718" s="213"/>
      <c r="AI718" s="213"/>
      <c r="AP718" s="337"/>
      <c r="AT718" s="337"/>
    </row>
    <row r="719" s="268" customFormat="true" ht="15" hidden="false" customHeight="true" outlineLevel="0" collapsed="false">
      <c r="A719" s="331"/>
      <c r="B719" s="331"/>
      <c r="C719" s="213"/>
      <c r="D719" s="213"/>
      <c r="E719" s="213"/>
      <c r="F719" s="213"/>
      <c r="G719" s="213"/>
      <c r="H719" s="213"/>
      <c r="I719" s="213"/>
      <c r="J719" s="213"/>
      <c r="K719" s="213"/>
      <c r="L719" s="213"/>
      <c r="M719" s="213"/>
      <c r="N719" s="213"/>
      <c r="O719" s="213"/>
      <c r="P719" s="213"/>
      <c r="Q719" s="213"/>
      <c r="R719" s="213"/>
      <c r="S719" s="213"/>
      <c r="T719" s="213"/>
      <c r="U719" s="213"/>
      <c r="V719" s="213"/>
      <c r="W719" s="213"/>
      <c r="X719" s="213"/>
      <c r="Y719" s="213"/>
      <c r="Z719" s="213"/>
      <c r="AA719" s="213"/>
      <c r="AB719" s="213"/>
      <c r="AC719" s="213"/>
      <c r="AD719" s="213"/>
      <c r="AE719" s="213"/>
      <c r="AF719" s="213"/>
      <c r="AG719" s="213"/>
      <c r="AH719" s="213"/>
      <c r="AI719" s="213"/>
      <c r="AP719" s="337"/>
      <c r="AT719" s="337"/>
    </row>
    <row r="720" s="268" customFormat="true" ht="15" hidden="false" customHeight="true" outlineLevel="0" collapsed="false">
      <c r="A720" s="331"/>
      <c r="B720" s="331"/>
      <c r="C720" s="213"/>
      <c r="D720" s="213"/>
      <c r="E720" s="213"/>
      <c r="F720" s="213"/>
      <c r="G720" s="213"/>
      <c r="H720" s="213"/>
      <c r="I720" s="213"/>
      <c r="J720" s="213"/>
      <c r="K720" s="213"/>
      <c r="L720" s="213"/>
      <c r="M720" s="213"/>
      <c r="N720" s="213"/>
      <c r="O720" s="213"/>
      <c r="P720" s="213"/>
      <c r="Q720" s="213"/>
      <c r="R720" s="213"/>
      <c r="S720" s="213"/>
      <c r="T720" s="213"/>
      <c r="U720" s="213"/>
      <c r="V720" s="213"/>
      <c r="W720" s="213"/>
      <c r="X720" s="213"/>
      <c r="Y720" s="213"/>
      <c r="Z720" s="213"/>
      <c r="AA720" s="213"/>
      <c r="AB720" s="213"/>
      <c r="AC720" s="213"/>
      <c r="AD720" s="213"/>
      <c r="AE720" s="213"/>
      <c r="AF720" s="213"/>
      <c r="AG720" s="213"/>
      <c r="AH720" s="213"/>
      <c r="AI720" s="213"/>
      <c r="AP720" s="337"/>
      <c r="AT720" s="337"/>
    </row>
    <row r="721" s="268" customFormat="true" ht="15" hidden="false" customHeight="true" outlineLevel="0" collapsed="false">
      <c r="A721" s="331"/>
      <c r="B721" s="331"/>
      <c r="C721" s="213"/>
      <c r="D721" s="213"/>
      <c r="E721" s="213"/>
      <c r="F721" s="213"/>
      <c r="G721" s="213"/>
      <c r="H721" s="213"/>
      <c r="I721" s="213"/>
      <c r="J721" s="213"/>
      <c r="K721" s="213"/>
      <c r="L721" s="213"/>
      <c r="M721" s="213"/>
      <c r="N721" s="213"/>
      <c r="O721" s="213"/>
      <c r="P721" s="213"/>
      <c r="Q721" s="213"/>
      <c r="R721" s="213"/>
      <c r="S721" s="213"/>
      <c r="T721" s="213"/>
      <c r="U721" s="213"/>
      <c r="V721" s="213"/>
      <c r="W721" s="213"/>
      <c r="X721" s="213"/>
      <c r="Y721" s="213"/>
      <c r="Z721" s="213"/>
      <c r="AA721" s="213"/>
      <c r="AB721" s="213"/>
      <c r="AC721" s="213"/>
      <c r="AD721" s="213"/>
      <c r="AE721" s="213"/>
      <c r="AF721" s="213"/>
      <c r="AG721" s="213"/>
      <c r="AH721" s="213"/>
      <c r="AI721" s="213"/>
      <c r="AP721" s="337"/>
      <c r="AT721" s="337"/>
    </row>
    <row r="722" s="268" customFormat="true" ht="15" hidden="false" customHeight="true" outlineLevel="0" collapsed="false">
      <c r="A722" s="331"/>
      <c r="B722" s="331"/>
      <c r="C722" s="213"/>
      <c r="D722" s="213"/>
      <c r="E722" s="213"/>
      <c r="F722" s="213"/>
      <c r="G722" s="213"/>
      <c r="H722" s="213"/>
      <c r="I722" s="213"/>
      <c r="J722" s="213"/>
      <c r="K722" s="213"/>
      <c r="L722" s="213"/>
      <c r="M722" s="213"/>
      <c r="N722" s="213"/>
      <c r="O722" s="213"/>
      <c r="P722" s="213"/>
      <c r="Q722" s="213"/>
      <c r="R722" s="213"/>
      <c r="S722" s="213"/>
      <c r="T722" s="213"/>
      <c r="U722" s="213"/>
      <c r="V722" s="213"/>
      <c r="W722" s="213"/>
      <c r="X722" s="213"/>
      <c r="Y722" s="213"/>
      <c r="Z722" s="213"/>
      <c r="AA722" s="213"/>
      <c r="AB722" s="213"/>
      <c r="AC722" s="213"/>
      <c r="AD722" s="213"/>
      <c r="AE722" s="213"/>
      <c r="AF722" s="213"/>
      <c r="AG722" s="213"/>
      <c r="AH722" s="213"/>
      <c r="AI722" s="213"/>
      <c r="AP722" s="337"/>
      <c r="AT722" s="337"/>
    </row>
    <row r="723" s="268" customFormat="true" ht="15" hidden="false" customHeight="true" outlineLevel="0" collapsed="false">
      <c r="A723" s="331"/>
      <c r="B723" s="331"/>
      <c r="C723" s="213"/>
      <c r="D723" s="213"/>
      <c r="E723" s="213"/>
      <c r="F723" s="213"/>
      <c r="G723" s="213"/>
      <c r="H723" s="213"/>
      <c r="I723" s="213"/>
      <c r="J723" s="213"/>
      <c r="K723" s="213"/>
      <c r="L723" s="213"/>
      <c r="M723" s="213"/>
      <c r="N723" s="213"/>
      <c r="O723" s="213"/>
      <c r="P723" s="213"/>
      <c r="Q723" s="213"/>
      <c r="R723" s="213"/>
      <c r="S723" s="213"/>
      <c r="T723" s="213"/>
      <c r="U723" s="213"/>
      <c r="V723" s="213"/>
      <c r="W723" s="213"/>
      <c r="X723" s="213"/>
      <c r="Y723" s="213"/>
      <c r="Z723" s="213"/>
      <c r="AA723" s="213"/>
      <c r="AB723" s="213"/>
      <c r="AC723" s="213"/>
      <c r="AD723" s="213"/>
      <c r="AE723" s="213"/>
      <c r="AF723" s="213"/>
      <c r="AG723" s="213"/>
      <c r="AH723" s="213"/>
      <c r="AI723" s="213"/>
      <c r="AP723" s="337"/>
      <c r="AT723" s="337"/>
    </row>
    <row r="724" s="268" customFormat="true" ht="15" hidden="false" customHeight="true" outlineLevel="0" collapsed="false">
      <c r="A724" s="331"/>
      <c r="B724" s="331"/>
      <c r="C724" s="213"/>
      <c r="D724" s="213"/>
      <c r="E724" s="213"/>
      <c r="F724" s="213"/>
      <c r="G724" s="213"/>
      <c r="H724" s="213"/>
      <c r="I724" s="213"/>
      <c r="J724" s="213"/>
      <c r="K724" s="213"/>
      <c r="L724" s="213"/>
      <c r="M724" s="213"/>
      <c r="N724" s="213"/>
      <c r="O724" s="213"/>
      <c r="P724" s="213"/>
      <c r="Q724" s="213"/>
      <c r="R724" s="213"/>
      <c r="S724" s="213"/>
      <c r="T724" s="213"/>
      <c r="U724" s="213"/>
      <c r="V724" s="213"/>
      <c r="W724" s="213"/>
      <c r="X724" s="213"/>
      <c r="Y724" s="213"/>
      <c r="Z724" s="213"/>
      <c r="AA724" s="213"/>
      <c r="AB724" s="213"/>
      <c r="AC724" s="213"/>
      <c r="AD724" s="213"/>
      <c r="AE724" s="213"/>
      <c r="AF724" s="213"/>
      <c r="AG724" s="213"/>
      <c r="AH724" s="213"/>
      <c r="AI724" s="213"/>
      <c r="AP724" s="337"/>
      <c r="AT724" s="337"/>
    </row>
    <row r="725" s="268" customFormat="true" ht="15" hidden="false" customHeight="true" outlineLevel="0" collapsed="false">
      <c r="A725" s="331"/>
      <c r="B725" s="331"/>
      <c r="C725" s="213"/>
      <c r="D725" s="213"/>
      <c r="E725" s="213"/>
      <c r="F725" s="213"/>
      <c r="G725" s="213"/>
      <c r="H725" s="213"/>
      <c r="I725" s="213"/>
      <c r="J725" s="213"/>
      <c r="K725" s="213"/>
      <c r="L725" s="213"/>
      <c r="M725" s="213"/>
      <c r="N725" s="213"/>
      <c r="O725" s="213"/>
      <c r="P725" s="213"/>
      <c r="Q725" s="213"/>
      <c r="R725" s="213"/>
      <c r="S725" s="213"/>
      <c r="T725" s="213"/>
      <c r="U725" s="213"/>
      <c r="V725" s="213"/>
      <c r="W725" s="213"/>
      <c r="X725" s="213"/>
      <c r="Y725" s="213"/>
      <c r="Z725" s="213"/>
      <c r="AA725" s="213"/>
      <c r="AB725" s="213"/>
      <c r="AC725" s="213"/>
      <c r="AD725" s="213"/>
      <c r="AE725" s="213"/>
      <c r="AF725" s="213"/>
      <c r="AG725" s="213"/>
      <c r="AH725" s="213"/>
      <c r="AI725" s="213"/>
      <c r="AP725" s="337"/>
      <c r="AT725" s="337"/>
    </row>
    <row r="726" s="268" customFormat="true" ht="15" hidden="false" customHeight="true" outlineLevel="0" collapsed="false">
      <c r="A726" s="331"/>
      <c r="B726" s="331"/>
      <c r="C726" s="213"/>
      <c r="D726" s="213"/>
      <c r="E726" s="213"/>
      <c r="F726" s="213"/>
      <c r="G726" s="213"/>
      <c r="H726" s="213"/>
      <c r="I726" s="213"/>
      <c r="J726" s="213"/>
      <c r="K726" s="213"/>
      <c r="L726" s="213"/>
      <c r="M726" s="213"/>
      <c r="N726" s="213"/>
      <c r="O726" s="213"/>
      <c r="P726" s="213"/>
      <c r="Q726" s="213"/>
      <c r="R726" s="213"/>
      <c r="S726" s="213"/>
      <c r="T726" s="213"/>
      <c r="U726" s="213"/>
      <c r="V726" s="213"/>
      <c r="W726" s="213"/>
      <c r="X726" s="213"/>
      <c r="Y726" s="213"/>
      <c r="Z726" s="213"/>
      <c r="AA726" s="213"/>
      <c r="AB726" s="213"/>
      <c r="AC726" s="213"/>
      <c r="AD726" s="213"/>
      <c r="AE726" s="213"/>
      <c r="AF726" s="213"/>
      <c r="AG726" s="213"/>
      <c r="AH726" s="213"/>
      <c r="AI726" s="213"/>
      <c r="AP726" s="337"/>
      <c r="AT726" s="337"/>
    </row>
    <row r="727" s="268" customFormat="true" ht="15" hidden="false" customHeight="true" outlineLevel="0" collapsed="false">
      <c r="A727" s="331"/>
      <c r="B727" s="331"/>
      <c r="C727" s="213"/>
      <c r="D727" s="213"/>
      <c r="E727" s="213"/>
      <c r="F727" s="213"/>
      <c r="G727" s="213"/>
      <c r="H727" s="213"/>
      <c r="I727" s="213"/>
      <c r="J727" s="213"/>
      <c r="K727" s="213"/>
      <c r="L727" s="213"/>
      <c r="M727" s="213"/>
      <c r="N727" s="213"/>
      <c r="O727" s="213"/>
      <c r="P727" s="213"/>
      <c r="Q727" s="213"/>
      <c r="R727" s="213"/>
      <c r="S727" s="213"/>
      <c r="T727" s="213"/>
      <c r="U727" s="213"/>
      <c r="V727" s="213"/>
      <c r="W727" s="213"/>
      <c r="X727" s="213"/>
      <c r="Y727" s="213"/>
      <c r="Z727" s="213"/>
      <c r="AA727" s="213"/>
      <c r="AB727" s="213"/>
      <c r="AC727" s="213"/>
      <c r="AD727" s="213"/>
      <c r="AE727" s="213"/>
      <c r="AF727" s="213"/>
      <c r="AG727" s="213"/>
      <c r="AH727" s="213"/>
      <c r="AI727" s="213"/>
      <c r="AP727" s="337"/>
      <c r="AT727" s="337"/>
    </row>
    <row r="728" s="268" customFormat="true" ht="15" hidden="false" customHeight="true" outlineLevel="0" collapsed="false">
      <c r="A728" s="331"/>
      <c r="B728" s="331"/>
      <c r="C728" s="213"/>
      <c r="D728" s="213"/>
      <c r="E728" s="213"/>
      <c r="F728" s="213"/>
      <c r="G728" s="213"/>
      <c r="H728" s="213"/>
      <c r="I728" s="213"/>
      <c r="J728" s="213"/>
      <c r="K728" s="213"/>
      <c r="L728" s="213"/>
      <c r="M728" s="213"/>
      <c r="N728" s="213"/>
      <c r="O728" s="213"/>
      <c r="P728" s="213"/>
      <c r="Q728" s="213"/>
      <c r="R728" s="213"/>
      <c r="S728" s="213"/>
      <c r="T728" s="213"/>
      <c r="U728" s="213"/>
      <c r="V728" s="213"/>
      <c r="W728" s="213"/>
      <c r="X728" s="213"/>
      <c r="Y728" s="213"/>
      <c r="Z728" s="213"/>
      <c r="AA728" s="213"/>
      <c r="AB728" s="213"/>
      <c r="AC728" s="213"/>
      <c r="AD728" s="213"/>
      <c r="AE728" s="213"/>
      <c r="AF728" s="213"/>
      <c r="AG728" s="213"/>
      <c r="AH728" s="213"/>
      <c r="AI728" s="213"/>
      <c r="AP728" s="337"/>
      <c r="AT728" s="337"/>
    </row>
    <row r="729" s="268" customFormat="true" ht="15" hidden="false" customHeight="true" outlineLevel="0" collapsed="false">
      <c r="A729" s="331"/>
      <c r="B729" s="331"/>
      <c r="C729" s="213"/>
      <c r="D729" s="213"/>
      <c r="E729" s="213"/>
      <c r="F729" s="213"/>
      <c r="G729" s="213"/>
      <c r="H729" s="213"/>
      <c r="I729" s="213"/>
      <c r="J729" s="213"/>
      <c r="K729" s="213"/>
      <c r="L729" s="213"/>
      <c r="M729" s="213"/>
      <c r="N729" s="213"/>
      <c r="O729" s="213"/>
      <c r="P729" s="213"/>
      <c r="Q729" s="213"/>
      <c r="R729" s="213"/>
      <c r="S729" s="213"/>
      <c r="T729" s="213"/>
      <c r="U729" s="213"/>
      <c r="V729" s="213"/>
      <c r="W729" s="213"/>
      <c r="X729" s="213"/>
      <c r="Y729" s="213"/>
      <c r="Z729" s="213"/>
      <c r="AA729" s="213"/>
      <c r="AB729" s="213"/>
      <c r="AC729" s="213"/>
      <c r="AD729" s="213"/>
      <c r="AE729" s="213"/>
      <c r="AF729" s="213"/>
      <c r="AG729" s="213"/>
      <c r="AH729" s="213"/>
      <c r="AI729" s="213"/>
      <c r="AP729" s="337"/>
      <c r="AT729" s="337"/>
    </row>
    <row r="730" s="268" customFormat="true" ht="15" hidden="false" customHeight="true" outlineLevel="0" collapsed="false">
      <c r="A730" s="331"/>
      <c r="B730" s="331"/>
      <c r="C730" s="213"/>
      <c r="D730" s="213"/>
      <c r="E730" s="213"/>
      <c r="F730" s="213"/>
      <c r="G730" s="213"/>
      <c r="H730" s="213"/>
      <c r="I730" s="213"/>
      <c r="J730" s="213"/>
      <c r="K730" s="213"/>
      <c r="L730" s="213"/>
      <c r="M730" s="213"/>
      <c r="N730" s="213"/>
      <c r="O730" s="213"/>
      <c r="P730" s="213"/>
      <c r="Q730" s="213"/>
      <c r="R730" s="213"/>
      <c r="S730" s="213"/>
      <c r="T730" s="213"/>
      <c r="U730" s="213"/>
      <c r="V730" s="213"/>
      <c r="W730" s="213"/>
      <c r="X730" s="213"/>
      <c r="Y730" s="213"/>
      <c r="Z730" s="213"/>
      <c r="AA730" s="213"/>
      <c r="AB730" s="213"/>
      <c r="AC730" s="213"/>
      <c r="AD730" s="213"/>
      <c r="AE730" s="213"/>
      <c r="AF730" s="213"/>
      <c r="AG730" s="213"/>
      <c r="AH730" s="213"/>
      <c r="AI730" s="213"/>
      <c r="AP730" s="337"/>
      <c r="AT730" s="337"/>
    </row>
    <row r="731" s="268" customFormat="true" ht="15" hidden="false" customHeight="true" outlineLevel="0" collapsed="false">
      <c r="A731" s="331"/>
      <c r="B731" s="331"/>
      <c r="C731" s="213"/>
      <c r="D731" s="213"/>
      <c r="E731" s="213"/>
      <c r="F731" s="213"/>
      <c r="G731" s="213"/>
      <c r="H731" s="213"/>
      <c r="I731" s="213"/>
      <c r="J731" s="213"/>
      <c r="K731" s="213"/>
      <c r="L731" s="213"/>
      <c r="M731" s="213"/>
      <c r="N731" s="213"/>
      <c r="O731" s="213"/>
      <c r="P731" s="213"/>
      <c r="Q731" s="213"/>
      <c r="R731" s="213"/>
      <c r="S731" s="213"/>
      <c r="T731" s="213"/>
      <c r="U731" s="213"/>
      <c r="V731" s="213"/>
      <c r="W731" s="213"/>
      <c r="X731" s="213"/>
      <c r="Y731" s="213"/>
      <c r="Z731" s="213"/>
      <c r="AA731" s="213"/>
      <c r="AB731" s="213"/>
      <c r="AC731" s="213"/>
      <c r="AD731" s="213"/>
      <c r="AE731" s="213"/>
      <c r="AF731" s="213"/>
      <c r="AG731" s="213"/>
      <c r="AH731" s="213"/>
      <c r="AI731" s="213"/>
      <c r="AP731" s="337"/>
      <c r="AT731" s="337"/>
    </row>
    <row r="732" s="268" customFormat="true" ht="15" hidden="false" customHeight="true" outlineLevel="0" collapsed="false">
      <c r="A732" s="331"/>
      <c r="B732" s="331"/>
      <c r="C732" s="213"/>
      <c r="D732" s="213"/>
      <c r="E732" s="213"/>
      <c r="F732" s="213"/>
      <c r="G732" s="213"/>
      <c r="H732" s="213"/>
      <c r="I732" s="213"/>
      <c r="J732" s="213"/>
      <c r="K732" s="213"/>
      <c r="L732" s="213"/>
      <c r="M732" s="213"/>
      <c r="N732" s="213"/>
      <c r="O732" s="213"/>
      <c r="P732" s="213"/>
      <c r="Q732" s="213"/>
      <c r="R732" s="213"/>
      <c r="S732" s="213"/>
      <c r="T732" s="213"/>
      <c r="U732" s="213"/>
      <c r="V732" s="213"/>
      <c r="W732" s="213"/>
      <c r="X732" s="213"/>
      <c r="Y732" s="213"/>
      <c r="Z732" s="213"/>
      <c r="AA732" s="213"/>
      <c r="AB732" s="213"/>
      <c r="AC732" s="213"/>
      <c r="AD732" s="213"/>
      <c r="AE732" s="213"/>
      <c r="AF732" s="213"/>
      <c r="AG732" s="213"/>
      <c r="AH732" s="213"/>
      <c r="AI732" s="213"/>
      <c r="AP732" s="337"/>
      <c r="AT732" s="337"/>
    </row>
    <row r="733" s="268" customFormat="true" ht="15" hidden="false" customHeight="true" outlineLevel="0" collapsed="false">
      <c r="A733" s="331"/>
      <c r="B733" s="331"/>
      <c r="C733" s="213"/>
      <c r="D733" s="213"/>
      <c r="E733" s="213"/>
      <c r="F733" s="213"/>
      <c r="G733" s="213"/>
      <c r="H733" s="213"/>
      <c r="I733" s="213"/>
      <c r="J733" s="213"/>
      <c r="K733" s="213"/>
      <c r="L733" s="213"/>
      <c r="M733" s="213"/>
      <c r="N733" s="213"/>
      <c r="O733" s="213"/>
      <c r="P733" s="213"/>
      <c r="Q733" s="213"/>
      <c r="R733" s="213"/>
      <c r="S733" s="213"/>
      <c r="T733" s="213"/>
      <c r="U733" s="213"/>
      <c r="V733" s="213"/>
      <c r="W733" s="213"/>
      <c r="X733" s="213"/>
      <c r="Y733" s="213"/>
      <c r="Z733" s="213"/>
      <c r="AA733" s="213"/>
      <c r="AB733" s="213"/>
      <c r="AC733" s="213"/>
      <c r="AD733" s="213"/>
      <c r="AE733" s="213"/>
      <c r="AF733" s="213"/>
      <c r="AG733" s="213"/>
      <c r="AH733" s="213"/>
      <c r="AI733" s="213"/>
      <c r="AP733" s="337"/>
      <c r="AT733" s="337"/>
    </row>
    <row r="734" s="268" customFormat="true" ht="15" hidden="false" customHeight="true" outlineLevel="0" collapsed="false">
      <c r="A734" s="331"/>
      <c r="B734" s="331"/>
      <c r="C734" s="213"/>
      <c r="D734" s="213"/>
      <c r="E734" s="213"/>
      <c r="F734" s="213"/>
      <c r="G734" s="213"/>
      <c r="H734" s="213"/>
      <c r="I734" s="213"/>
      <c r="J734" s="213"/>
      <c r="K734" s="213"/>
      <c r="L734" s="213"/>
      <c r="M734" s="213"/>
      <c r="N734" s="213"/>
      <c r="O734" s="213"/>
      <c r="P734" s="213"/>
      <c r="Q734" s="213"/>
      <c r="R734" s="213"/>
      <c r="S734" s="213"/>
      <c r="T734" s="213"/>
      <c r="U734" s="213"/>
      <c r="V734" s="213"/>
      <c r="W734" s="213"/>
      <c r="X734" s="213"/>
      <c r="Y734" s="213"/>
      <c r="Z734" s="213"/>
      <c r="AA734" s="213"/>
      <c r="AB734" s="213"/>
      <c r="AC734" s="213"/>
      <c r="AD734" s="213"/>
      <c r="AE734" s="213"/>
      <c r="AF734" s="213"/>
      <c r="AG734" s="213"/>
      <c r="AH734" s="213"/>
      <c r="AI734" s="213"/>
      <c r="AP734" s="337"/>
      <c r="AT734" s="337"/>
    </row>
    <row r="735" s="268" customFormat="true" ht="15" hidden="false" customHeight="true" outlineLevel="0" collapsed="false">
      <c r="A735" s="331"/>
      <c r="B735" s="331"/>
      <c r="C735" s="213"/>
      <c r="D735" s="213"/>
      <c r="E735" s="213"/>
      <c r="F735" s="213"/>
      <c r="G735" s="213"/>
      <c r="H735" s="213"/>
      <c r="I735" s="213"/>
      <c r="J735" s="213"/>
      <c r="K735" s="213"/>
      <c r="L735" s="213"/>
      <c r="M735" s="213"/>
      <c r="N735" s="213"/>
      <c r="O735" s="213"/>
      <c r="P735" s="213"/>
      <c r="Q735" s="213"/>
      <c r="R735" s="213"/>
      <c r="S735" s="213"/>
      <c r="T735" s="213"/>
      <c r="U735" s="213"/>
      <c r="V735" s="213"/>
      <c r="W735" s="213"/>
      <c r="X735" s="213"/>
      <c r="Y735" s="213"/>
      <c r="Z735" s="213"/>
      <c r="AA735" s="213"/>
      <c r="AB735" s="213"/>
      <c r="AC735" s="213"/>
      <c r="AD735" s="213"/>
      <c r="AE735" s="213"/>
      <c r="AF735" s="213"/>
      <c r="AG735" s="213"/>
      <c r="AH735" s="213"/>
      <c r="AI735" s="213"/>
      <c r="AP735" s="337"/>
      <c r="AT735" s="337"/>
    </row>
    <row r="736" s="268" customFormat="true" ht="15" hidden="false" customHeight="true" outlineLevel="0" collapsed="false">
      <c r="A736" s="331"/>
      <c r="B736" s="331"/>
      <c r="C736" s="213"/>
      <c r="D736" s="213"/>
      <c r="E736" s="213"/>
      <c r="F736" s="213"/>
      <c r="G736" s="213"/>
      <c r="H736" s="213"/>
      <c r="I736" s="213"/>
      <c r="J736" s="213"/>
      <c r="K736" s="213"/>
      <c r="L736" s="213"/>
      <c r="M736" s="213"/>
      <c r="N736" s="213"/>
      <c r="O736" s="213"/>
      <c r="P736" s="213"/>
      <c r="Q736" s="213"/>
      <c r="R736" s="213"/>
      <c r="S736" s="213"/>
      <c r="T736" s="213"/>
      <c r="U736" s="213"/>
      <c r="V736" s="213"/>
      <c r="W736" s="213"/>
      <c r="X736" s="213"/>
      <c r="Y736" s="213"/>
      <c r="Z736" s="213"/>
      <c r="AA736" s="213"/>
      <c r="AB736" s="213"/>
      <c r="AC736" s="213"/>
      <c r="AD736" s="213"/>
      <c r="AE736" s="213"/>
      <c r="AF736" s="213"/>
      <c r="AG736" s="213"/>
      <c r="AH736" s="213"/>
      <c r="AI736" s="213"/>
      <c r="AP736" s="337"/>
      <c r="AT736" s="337"/>
    </row>
    <row r="737" s="268" customFormat="true" ht="15" hidden="false" customHeight="true" outlineLevel="0" collapsed="false">
      <c r="A737" s="331"/>
      <c r="B737" s="331"/>
      <c r="C737" s="213"/>
      <c r="D737" s="213"/>
      <c r="E737" s="213"/>
      <c r="F737" s="213"/>
      <c r="G737" s="213"/>
      <c r="H737" s="213"/>
      <c r="I737" s="213"/>
      <c r="J737" s="213"/>
      <c r="K737" s="213"/>
      <c r="L737" s="213"/>
      <c r="M737" s="213"/>
      <c r="N737" s="213"/>
      <c r="O737" s="213"/>
      <c r="P737" s="213"/>
      <c r="Q737" s="213"/>
      <c r="R737" s="213"/>
      <c r="S737" s="213"/>
      <c r="T737" s="213"/>
      <c r="U737" s="213"/>
      <c r="V737" s="213"/>
      <c r="W737" s="213"/>
      <c r="X737" s="213"/>
      <c r="Y737" s="213"/>
      <c r="Z737" s="213"/>
      <c r="AA737" s="213"/>
      <c r="AB737" s="213"/>
      <c r="AC737" s="213"/>
      <c r="AD737" s="213"/>
      <c r="AE737" s="213"/>
      <c r="AF737" s="213"/>
      <c r="AG737" s="213"/>
      <c r="AH737" s="213"/>
      <c r="AI737" s="213"/>
      <c r="AP737" s="337"/>
      <c r="AT737" s="337"/>
    </row>
    <row r="738" s="268" customFormat="true" ht="15" hidden="false" customHeight="true" outlineLevel="0" collapsed="false">
      <c r="A738" s="331"/>
      <c r="B738" s="331"/>
      <c r="C738" s="213"/>
      <c r="D738" s="213"/>
      <c r="E738" s="213"/>
      <c r="F738" s="213"/>
      <c r="G738" s="213"/>
      <c r="H738" s="213"/>
      <c r="I738" s="213"/>
      <c r="J738" s="213"/>
      <c r="K738" s="213"/>
      <c r="L738" s="213"/>
      <c r="M738" s="213"/>
      <c r="N738" s="213"/>
      <c r="O738" s="213"/>
      <c r="P738" s="213"/>
      <c r="Q738" s="213"/>
      <c r="R738" s="213"/>
      <c r="S738" s="213"/>
      <c r="T738" s="213"/>
      <c r="U738" s="213"/>
      <c r="V738" s="213"/>
      <c r="W738" s="213"/>
      <c r="X738" s="213"/>
      <c r="Y738" s="213"/>
      <c r="Z738" s="213"/>
      <c r="AA738" s="213"/>
      <c r="AB738" s="213"/>
      <c r="AC738" s="213"/>
      <c r="AD738" s="213"/>
      <c r="AE738" s="213"/>
      <c r="AF738" s="213"/>
      <c r="AG738" s="213"/>
      <c r="AH738" s="213"/>
      <c r="AI738" s="213"/>
      <c r="AP738" s="337"/>
      <c r="AT738" s="337"/>
    </row>
    <row r="739" s="268" customFormat="true" ht="15" hidden="false" customHeight="true" outlineLevel="0" collapsed="false">
      <c r="A739" s="331"/>
      <c r="B739" s="331"/>
      <c r="C739" s="213"/>
      <c r="D739" s="213"/>
      <c r="E739" s="213"/>
      <c r="F739" s="213"/>
      <c r="G739" s="213"/>
      <c r="H739" s="213"/>
      <c r="I739" s="213"/>
      <c r="J739" s="213"/>
      <c r="K739" s="213"/>
      <c r="L739" s="213"/>
      <c r="M739" s="213"/>
      <c r="N739" s="213"/>
      <c r="O739" s="213"/>
      <c r="P739" s="213"/>
      <c r="Q739" s="213"/>
      <c r="R739" s="213"/>
      <c r="S739" s="213"/>
      <c r="T739" s="213"/>
      <c r="U739" s="213"/>
      <c r="V739" s="213"/>
      <c r="W739" s="213"/>
      <c r="X739" s="213"/>
      <c r="Y739" s="213"/>
      <c r="Z739" s="213"/>
      <c r="AA739" s="213"/>
      <c r="AB739" s="213"/>
      <c r="AC739" s="213"/>
      <c r="AD739" s="213"/>
      <c r="AE739" s="213"/>
      <c r="AF739" s="213"/>
      <c r="AG739" s="213"/>
      <c r="AH739" s="213"/>
      <c r="AI739" s="213"/>
      <c r="AP739" s="337"/>
      <c r="AT739" s="337"/>
    </row>
    <row r="740" s="268" customFormat="true" ht="15" hidden="false" customHeight="true" outlineLevel="0" collapsed="false">
      <c r="A740" s="331"/>
      <c r="B740" s="331"/>
      <c r="C740" s="213"/>
      <c r="D740" s="213"/>
      <c r="E740" s="213"/>
      <c r="F740" s="213"/>
      <c r="G740" s="213"/>
      <c r="H740" s="213"/>
      <c r="I740" s="213"/>
      <c r="J740" s="213"/>
      <c r="K740" s="213"/>
      <c r="L740" s="213"/>
      <c r="M740" s="213"/>
      <c r="N740" s="213"/>
      <c r="O740" s="213"/>
      <c r="P740" s="213"/>
      <c r="Q740" s="213"/>
      <c r="R740" s="213"/>
      <c r="S740" s="213"/>
      <c r="T740" s="213"/>
      <c r="U740" s="213"/>
      <c r="V740" s="213"/>
      <c r="W740" s="213"/>
      <c r="X740" s="213"/>
      <c r="Y740" s="213"/>
      <c r="Z740" s="213"/>
      <c r="AA740" s="213"/>
      <c r="AB740" s="213"/>
      <c r="AC740" s="213"/>
      <c r="AD740" s="213"/>
      <c r="AE740" s="213"/>
      <c r="AF740" s="213"/>
      <c r="AG740" s="213"/>
      <c r="AH740" s="213"/>
      <c r="AI740" s="213"/>
      <c r="AP740" s="337"/>
      <c r="AT740" s="337"/>
    </row>
    <row r="741" s="268" customFormat="true" ht="15" hidden="false" customHeight="true" outlineLevel="0" collapsed="false">
      <c r="A741" s="331"/>
      <c r="B741" s="331"/>
      <c r="C741" s="213"/>
      <c r="D741" s="213"/>
      <c r="E741" s="213"/>
      <c r="F741" s="213"/>
      <c r="G741" s="213"/>
      <c r="H741" s="213"/>
      <c r="I741" s="213"/>
      <c r="J741" s="213"/>
      <c r="K741" s="213"/>
      <c r="L741" s="213"/>
      <c r="M741" s="213"/>
      <c r="N741" s="213"/>
      <c r="O741" s="213"/>
      <c r="P741" s="213"/>
      <c r="Q741" s="213"/>
      <c r="R741" s="213"/>
      <c r="S741" s="213"/>
      <c r="T741" s="213"/>
      <c r="U741" s="213"/>
      <c r="V741" s="213"/>
      <c r="W741" s="213"/>
      <c r="X741" s="213"/>
      <c r="Y741" s="213"/>
      <c r="Z741" s="213"/>
      <c r="AA741" s="213"/>
      <c r="AB741" s="213"/>
      <c r="AC741" s="213"/>
      <c r="AD741" s="213"/>
      <c r="AE741" s="213"/>
      <c r="AF741" s="213"/>
      <c r="AG741" s="213"/>
      <c r="AH741" s="213"/>
      <c r="AI741" s="213"/>
      <c r="AP741" s="337"/>
      <c r="AT741" s="337"/>
    </row>
    <row r="742" s="268" customFormat="true" ht="15" hidden="false" customHeight="true" outlineLevel="0" collapsed="false">
      <c r="A742" s="331"/>
      <c r="B742" s="331"/>
      <c r="C742" s="213"/>
      <c r="D742" s="213"/>
      <c r="E742" s="213"/>
      <c r="F742" s="213"/>
      <c r="G742" s="213"/>
      <c r="H742" s="213"/>
      <c r="I742" s="213"/>
      <c r="J742" s="213"/>
      <c r="K742" s="213"/>
      <c r="L742" s="213"/>
      <c r="M742" s="213"/>
      <c r="N742" s="213"/>
      <c r="O742" s="213"/>
      <c r="P742" s="213"/>
      <c r="Q742" s="213"/>
      <c r="R742" s="213"/>
      <c r="S742" s="213"/>
      <c r="T742" s="213"/>
      <c r="U742" s="213"/>
      <c r="V742" s="213"/>
      <c r="W742" s="213"/>
      <c r="X742" s="213"/>
      <c r="Y742" s="213"/>
      <c r="Z742" s="213"/>
      <c r="AA742" s="213"/>
      <c r="AB742" s="213"/>
      <c r="AC742" s="213"/>
      <c r="AD742" s="213"/>
      <c r="AE742" s="213"/>
      <c r="AF742" s="213"/>
      <c r="AG742" s="213"/>
      <c r="AH742" s="213"/>
      <c r="AI742" s="213"/>
      <c r="AP742" s="337"/>
      <c r="AT742" s="337"/>
    </row>
    <row r="743" s="268" customFormat="true" ht="15" hidden="false" customHeight="true" outlineLevel="0" collapsed="false">
      <c r="A743" s="331"/>
      <c r="B743" s="331"/>
      <c r="C743" s="213"/>
      <c r="D743" s="213"/>
      <c r="E743" s="213"/>
      <c r="F743" s="213"/>
      <c r="G743" s="213"/>
      <c r="H743" s="213"/>
      <c r="I743" s="213"/>
      <c r="J743" s="213"/>
      <c r="K743" s="213"/>
      <c r="L743" s="213"/>
      <c r="M743" s="213"/>
      <c r="N743" s="213"/>
      <c r="O743" s="213"/>
      <c r="P743" s="213"/>
      <c r="Q743" s="213"/>
      <c r="R743" s="213"/>
      <c r="S743" s="213"/>
      <c r="T743" s="213"/>
      <c r="U743" s="213"/>
      <c r="V743" s="213"/>
      <c r="W743" s="213"/>
      <c r="X743" s="213"/>
      <c r="Y743" s="213"/>
      <c r="Z743" s="213"/>
      <c r="AA743" s="213"/>
      <c r="AB743" s="213"/>
      <c r="AC743" s="213"/>
      <c r="AD743" s="213"/>
      <c r="AE743" s="213"/>
      <c r="AF743" s="213"/>
      <c r="AG743" s="213"/>
      <c r="AH743" s="213"/>
      <c r="AI743" s="213"/>
      <c r="AP743" s="337"/>
      <c r="AT743" s="337"/>
    </row>
    <row r="744" s="268" customFormat="true" ht="15" hidden="false" customHeight="true" outlineLevel="0" collapsed="false">
      <c r="A744" s="331"/>
      <c r="B744" s="331"/>
      <c r="C744" s="213"/>
      <c r="D744" s="213"/>
      <c r="E744" s="213"/>
      <c r="F744" s="213"/>
      <c r="G744" s="213"/>
      <c r="H744" s="213"/>
      <c r="I744" s="213"/>
      <c r="J744" s="213"/>
      <c r="K744" s="213"/>
      <c r="L744" s="213"/>
      <c r="M744" s="213"/>
      <c r="N744" s="213"/>
      <c r="O744" s="213"/>
      <c r="P744" s="213"/>
      <c r="Q744" s="213"/>
      <c r="R744" s="213"/>
      <c r="S744" s="213"/>
      <c r="T744" s="213"/>
      <c r="U744" s="213"/>
      <c r="V744" s="213"/>
      <c r="W744" s="213"/>
      <c r="X744" s="213"/>
      <c r="Y744" s="213"/>
      <c r="Z744" s="213"/>
      <c r="AA744" s="213"/>
      <c r="AB744" s="213"/>
      <c r="AC744" s="213"/>
      <c r="AD744" s="213"/>
      <c r="AE744" s="213"/>
      <c r="AF744" s="213"/>
      <c r="AG744" s="213"/>
      <c r="AH744" s="213"/>
      <c r="AI744" s="213"/>
      <c r="AP744" s="337"/>
      <c r="AT744" s="337"/>
    </row>
    <row r="745" s="268" customFormat="true" ht="15" hidden="false" customHeight="true" outlineLevel="0" collapsed="false">
      <c r="A745" s="331"/>
      <c r="B745" s="331"/>
      <c r="C745" s="213"/>
      <c r="D745" s="213"/>
      <c r="E745" s="213"/>
      <c r="F745" s="213"/>
      <c r="G745" s="213"/>
      <c r="H745" s="213"/>
      <c r="I745" s="213"/>
      <c r="J745" s="213"/>
      <c r="K745" s="213"/>
      <c r="L745" s="213"/>
      <c r="M745" s="213"/>
      <c r="N745" s="213"/>
      <c r="O745" s="213"/>
      <c r="P745" s="213"/>
      <c r="Q745" s="213"/>
      <c r="R745" s="213"/>
      <c r="S745" s="213"/>
      <c r="T745" s="213"/>
      <c r="U745" s="213"/>
      <c r="V745" s="213"/>
      <c r="W745" s="213"/>
      <c r="X745" s="213"/>
      <c r="Y745" s="213"/>
      <c r="Z745" s="213"/>
      <c r="AA745" s="213"/>
      <c r="AB745" s="213"/>
      <c r="AC745" s="213"/>
      <c r="AD745" s="213"/>
      <c r="AE745" s="213"/>
      <c r="AF745" s="213"/>
      <c r="AG745" s="213"/>
      <c r="AH745" s="213"/>
      <c r="AI745" s="213"/>
      <c r="AP745" s="337"/>
      <c r="AT745" s="337"/>
    </row>
    <row r="746" s="268" customFormat="true" ht="15" hidden="false" customHeight="true" outlineLevel="0" collapsed="false">
      <c r="A746" s="331"/>
      <c r="B746" s="331"/>
      <c r="C746" s="213"/>
      <c r="D746" s="213"/>
      <c r="E746" s="213"/>
      <c r="F746" s="213"/>
      <c r="G746" s="213"/>
      <c r="H746" s="213"/>
      <c r="I746" s="213"/>
      <c r="J746" s="213"/>
      <c r="K746" s="213"/>
      <c r="L746" s="213"/>
      <c r="M746" s="213"/>
      <c r="N746" s="213"/>
      <c r="O746" s="213"/>
      <c r="P746" s="213"/>
      <c r="Q746" s="213"/>
      <c r="R746" s="213"/>
      <c r="S746" s="213"/>
      <c r="T746" s="213"/>
      <c r="U746" s="213"/>
      <c r="V746" s="213"/>
      <c r="W746" s="213"/>
      <c r="X746" s="213"/>
      <c r="Y746" s="213"/>
      <c r="Z746" s="213"/>
      <c r="AA746" s="213"/>
      <c r="AB746" s="213"/>
      <c r="AC746" s="213"/>
      <c r="AD746" s="213"/>
      <c r="AE746" s="213"/>
      <c r="AF746" s="213"/>
      <c r="AG746" s="213"/>
      <c r="AH746" s="213"/>
      <c r="AI746" s="213"/>
      <c r="AP746" s="337"/>
      <c r="AT746" s="337"/>
    </row>
    <row r="747" s="268" customFormat="true" ht="15" hidden="false" customHeight="true" outlineLevel="0" collapsed="false">
      <c r="A747" s="331"/>
      <c r="B747" s="331"/>
      <c r="C747" s="213"/>
      <c r="D747" s="213"/>
      <c r="E747" s="213"/>
      <c r="F747" s="213"/>
      <c r="G747" s="213"/>
      <c r="H747" s="213"/>
      <c r="I747" s="213"/>
      <c r="J747" s="213"/>
      <c r="K747" s="213"/>
      <c r="L747" s="213"/>
      <c r="M747" s="213"/>
      <c r="N747" s="213"/>
      <c r="O747" s="213"/>
      <c r="P747" s="213"/>
      <c r="Q747" s="213"/>
      <c r="R747" s="213"/>
      <c r="S747" s="213"/>
      <c r="T747" s="213"/>
      <c r="U747" s="213"/>
      <c r="V747" s="213"/>
      <c r="W747" s="213"/>
      <c r="X747" s="213"/>
      <c r="Y747" s="213"/>
      <c r="Z747" s="213"/>
      <c r="AA747" s="213"/>
      <c r="AB747" s="213"/>
      <c r="AC747" s="213"/>
      <c r="AD747" s="213"/>
      <c r="AE747" s="213"/>
      <c r="AF747" s="213"/>
      <c r="AG747" s="213"/>
      <c r="AH747" s="213"/>
      <c r="AI747" s="213"/>
      <c r="AP747" s="337"/>
      <c r="AT747" s="337"/>
    </row>
    <row r="748" s="268" customFormat="true" ht="15" hidden="false" customHeight="true" outlineLevel="0" collapsed="false">
      <c r="A748" s="331"/>
      <c r="B748" s="331"/>
      <c r="C748" s="213"/>
      <c r="D748" s="213"/>
      <c r="E748" s="213"/>
      <c r="F748" s="213"/>
      <c r="G748" s="213"/>
      <c r="H748" s="213"/>
      <c r="I748" s="213"/>
      <c r="J748" s="213"/>
      <c r="K748" s="213"/>
      <c r="L748" s="213"/>
      <c r="M748" s="213"/>
      <c r="N748" s="213"/>
      <c r="O748" s="213"/>
      <c r="P748" s="213"/>
      <c r="Q748" s="213"/>
      <c r="R748" s="213"/>
      <c r="S748" s="213"/>
      <c r="T748" s="213"/>
      <c r="U748" s="213"/>
      <c r="V748" s="213"/>
      <c r="W748" s="213"/>
      <c r="X748" s="213"/>
      <c r="Y748" s="213"/>
      <c r="Z748" s="213"/>
      <c r="AA748" s="213"/>
      <c r="AB748" s="213"/>
      <c r="AC748" s="213"/>
      <c r="AD748" s="213"/>
      <c r="AE748" s="213"/>
      <c r="AF748" s="213"/>
      <c r="AG748" s="213"/>
      <c r="AH748" s="213"/>
      <c r="AI748" s="213"/>
      <c r="AP748" s="337"/>
      <c r="AT748" s="337"/>
    </row>
    <row r="749" s="268" customFormat="true" ht="15" hidden="false" customHeight="true" outlineLevel="0" collapsed="false">
      <c r="A749" s="331"/>
      <c r="B749" s="331"/>
      <c r="C749" s="213"/>
      <c r="D749" s="213"/>
      <c r="E749" s="213"/>
      <c r="F749" s="213"/>
      <c r="G749" s="213"/>
      <c r="H749" s="213"/>
      <c r="I749" s="213"/>
      <c r="J749" s="213"/>
      <c r="K749" s="213"/>
      <c r="L749" s="213"/>
      <c r="M749" s="213"/>
      <c r="N749" s="213"/>
      <c r="O749" s="213"/>
      <c r="P749" s="213"/>
      <c r="Q749" s="213"/>
      <c r="R749" s="213"/>
      <c r="S749" s="213"/>
      <c r="T749" s="213"/>
      <c r="U749" s="213"/>
      <c r="V749" s="213"/>
      <c r="W749" s="213"/>
      <c r="X749" s="213"/>
      <c r="Y749" s="213"/>
      <c r="Z749" s="213"/>
      <c r="AA749" s="213"/>
      <c r="AB749" s="213"/>
      <c r="AC749" s="213"/>
      <c r="AD749" s="213"/>
      <c r="AE749" s="213"/>
      <c r="AF749" s="213"/>
      <c r="AG749" s="213"/>
      <c r="AH749" s="213"/>
      <c r="AI749" s="213"/>
      <c r="AP749" s="337"/>
      <c r="AT749" s="337"/>
    </row>
    <row r="750" s="268" customFormat="true" ht="15" hidden="false" customHeight="true" outlineLevel="0" collapsed="false">
      <c r="A750" s="331"/>
      <c r="B750" s="331"/>
      <c r="C750" s="213"/>
      <c r="D750" s="213"/>
      <c r="E750" s="213"/>
      <c r="F750" s="213"/>
      <c r="G750" s="213"/>
      <c r="H750" s="213"/>
      <c r="I750" s="213"/>
      <c r="J750" s="213"/>
      <c r="K750" s="213"/>
      <c r="L750" s="213"/>
      <c r="M750" s="213"/>
      <c r="N750" s="213"/>
      <c r="O750" s="213"/>
      <c r="P750" s="213"/>
      <c r="Q750" s="213"/>
      <c r="R750" s="213"/>
      <c r="S750" s="213"/>
      <c r="T750" s="213"/>
      <c r="U750" s="213"/>
      <c r="V750" s="213"/>
      <c r="W750" s="213"/>
      <c r="X750" s="213"/>
      <c r="Y750" s="213"/>
      <c r="Z750" s="213"/>
      <c r="AA750" s="213"/>
      <c r="AB750" s="213"/>
      <c r="AC750" s="213"/>
      <c r="AD750" s="213"/>
      <c r="AE750" s="213"/>
      <c r="AF750" s="213"/>
      <c r="AG750" s="213"/>
      <c r="AH750" s="213"/>
      <c r="AI750" s="213"/>
      <c r="AP750" s="337"/>
      <c r="AT750" s="337"/>
    </row>
    <row r="751" s="268" customFormat="true" ht="15" hidden="false" customHeight="true" outlineLevel="0" collapsed="false">
      <c r="A751" s="331"/>
      <c r="B751" s="331"/>
      <c r="C751" s="213"/>
      <c r="D751" s="213"/>
      <c r="E751" s="213"/>
      <c r="F751" s="213"/>
      <c r="G751" s="213"/>
      <c r="H751" s="213"/>
      <c r="I751" s="213"/>
      <c r="J751" s="213"/>
      <c r="K751" s="213"/>
      <c r="L751" s="213"/>
      <c r="M751" s="213"/>
      <c r="N751" s="213"/>
      <c r="O751" s="213"/>
      <c r="P751" s="213"/>
      <c r="Q751" s="213"/>
      <c r="R751" s="213"/>
      <c r="S751" s="213"/>
      <c r="T751" s="213"/>
      <c r="U751" s="213"/>
      <c r="V751" s="213"/>
      <c r="W751" s="213"/>
      <c r="X751" s="213"/>
      <c r="Y751" s="213"/>
      <c r="Z751" s="213"/>
      <c r="AA751" s="213"/>
      <c r="AB751" s="213"/>
      <c r="AC751" s="213"/>
      <c r="AD751" s="213"/>
      <c r="AE751" s="213"/>
      <c r="AF751" s="213"/>
      <c r="AG751" s="213"/>
      <c r="AH751" s="213"/>
      <c r="AI751" s="213"/>
      <c r="AP751" s="337"/>
      <c r="AT751" s="337"/>
    </row>
    <row r="752" s="268" customFormat="true" ht="15" hidden="false" customHeight="true" outlineLevel="0" collapsed="false">
      <c r="A752" s="331"/>
      <c r="B752" s="331"/>
      <c r="C752" s="213"/>
      <c r="D752" s="213"/>
      <c r="E752" s="213"/>
      <c r="F752" s="213"/>
      <c r="G752" s="213"/>
      <c r="H752" s="213"/>
      <c r="I752" s="213"/>
      <c r="J752" s="213"/>
      <c r="K752" s="213"/>
      <c r="L752" s="213"/>
      <c r="M752" s="213"/>
      <c r="N752" s="213"/>
      <c r="O752" s="213"/>
      <c r="P752" s="213"/>
      <c r="Q752" s="213"/>
      <c r="R752" s="213"/>
      <c r="S752" s="213"/>
      <c r="T752" s="213"/>
      <c r="U752" s="213"/>
      <c r="V752" s="213"/>
      <c r="W752" s="213"/>
      <c r="X752" s="213"/>
      <c r="Y752" s="213"/>
      <c r="Z752" s="213"/>
      <c r="AA752" s="213"/>
      <c r="AB752" s="213"/>
      <c r="AC752" s="213"/>
      <c r="AD752" s="213"/>
      <c r="AE752" s="213"/>
      <c r="AF752" s="213"/>
      <c r="AG752" s="213"/>
      <c r="AH752" s="213"/>
      <c r="AI752" s="213"/>
      <c r="AP752" s="337"/>
      <c r="AT752" s="337"/>
    </row>
    <row r="753" s="268" customFormat="true" ht="15" hidden="false" customHeight="true" outlineLevel="0" collapsed="false">
      <c r="A753" s="331"/>
      <c r="B753" s="331"/>
      <c r="C753" s="213"/>
      <c r="D753" s="213"/>
      <c r="E753" s="213"/>
      <c r="F753" s="213"/>
      <c r="G753" s="213"/>
      <c r="H753" s="213"/>
      <c r="I753" s="213"/>
      <c r="J753" s="213"/>
      <c r="K753" s="213"/>
      <c r="L753" s="213"/>
      <c r="M753" s="213"/>
      <c r="N753" s="213"/>
      <c r="O753" s="213"/>
      <c r="P753" s="213"/>
      <c r="Q753" s="213"/>
      <c r="R753" s="213"/>
      <c r="S753" s="213"/>
      <c r="T753" s="213"/>
      <c r="U753" s="213"/>
      <c r="V753" s="213"/>
      <c r="W753" s="213"/>
      <c r="X753" s="213"/>
      <c r="Y753" s="213"/>
      <c r="Z753" s="213"/>
      <c r="AA753" s="213"/>
      <c r="AB753" s="213"/>
      <c r="AC753" s="213"/>
      <c r="AD753" s="213"/>
      <c r="AE753" s="213"/>
      <c r="AF753" s="213"/>
      <c r="AG753" s="213"/>
      <c r="AH753" s="213"/>
      <c r="AI753" s="213"/>
      <c r="AP753" s="337"/>
      <c r="AT753" s="337"/>
    </row>
    <row r="754" s="268" customFormat="true" ht="15" hidden="false" customHeight="true" outlineLevel="0" collapsed="false">
      <c r="A754" s="331"/>
      <c r="B754" s="331"/>
      <c r="C754" s="213"/>
      <c r="D754" s="213"/>
      <c r="E754" s="213"/>
      <c r="F754" s="213"/>
      <c r="G754" s="213"/>
      <c r="H754" s="213"/>
      <c r="I754" s="213"/>
      <c r="J754" s="213"/>
      <c r="K754" s="213"/>
      <c r="L754" s="213"/>
      <c r="M754" s="213"/>
      <c r="N754" s="213"/>
      <c r="O754" s="213"/>
      <c r="P754" s="213"/>
      <c r="Q754" s="213"/>
      <c r="R754" s="213"/>
      <c r="S754" s="213"/>
      <c r="T754" s="213"/>
      <c r="U754" s="213"/>
      <c r="V754" s="213"/>
      <c r="W754" s="213"/>
      <c r="X754" s="213"/>
      <c r="Y754" s="213"/>
      <c r="Z754" s="213"/>
      <c r="AA754" s="213"/>
      <c r="AB754" s="213"/>
      <c r="AC754" s="213"/>
      <c r="AD754" s="213"/>
      <c r="AE754" s="213"/>
      <c r="AF754" s="213"/>
      <c r="AG754" s="213"/>
      <c r="AH754" s="213"/>
      <c r="AI754" s="213"/>
      <c r="AP754" s="337"/>
      <c r="AT754" s="337"/>
    </row>
    <row r="755" s="268" customFormat="true" ht="15" hidden="false" customHeight="true" outlineLevel="0" collapsed="false">
      <c r="A755" s="331"/>
      <c r="B755" s="331"/>
      <c r="C755" s="213"/>
      <c r="D755" s="213"/>
      <c r="E755" s="213"/>
      <c r="F755" s="213"/>
      <c r="G755" s="213"/>
      <c r="H755" s="213"/>
      <c r="I755" s="213"/>
      <c r="J755" s="213"/>
      <c r="K755" s="213"/>
      <c r="L755" s="213"/>
      <c r="M755" s="213"/>
      <c r="N755" s="213"/>
      <c r="O755" s="213"/>
      <c r="P755" s="213"/>
      <c r="Q755" s="213"/>
      <c r="R755" s="213"/>
      <c r="S755" s="213"/>
      <c r="T755" s="213"/>
      <c r="U755" s="213"/>
      <c r="V755" s="213"/>
      <c r="W755" s="213"/>
      <c r="X755" s="213"/>
      <c r="Y755" s="213"/>
      <c r="Z755" s="213"/>
      <c r="AA755" s="213"/>
      <c r="AB755" s="213"/>
      <c r="AC755" s="213"/>
      <c r="AD755" s="213"/>
      <c r="AE755" s="213"/>
      <c r="AF755" s="213"/>
      <c r="AG755" s="213"/>
      <c r="AH755" s="213"/>
      <c r="AI755" s="213"/>
      <c r="AP755" s="337"/>
      <c r="AT755" s="337"/>
    </row>
    <row r="756" s="268" customFormat="true" ht="15" hidden="false" customHeight="true" outlineLevel="0" collapsed="false">
      <c r="A756" s="331"/>
      <c r="B756" s="331"/>
      <c r="C756" s="213"/>
      <c r="D756" s="213"/>
      <c r="E756" s="213"/>
      <c r="F756" s="213"/>
      <c r="G756" s="213"/>
      <c r="H756" s="213"/>
      <c r="I756" s="213"/>
      <c r="J756" s="213"/>
      <c r="K756" s="213"/>
      <c r="L756" s="213"/>
      <c r="M756" s="213"/>
      <c r="N756" s="213"/>
      <c r="O756" s="213"/>
      <c r="P756" s="213"/>
      <c r="Q756" s="213"/>
      <c r="R756" s="213"/>
      <c r="S756" s="213"/>
      <c r="T756" s="213"/>
      <c r="U756" s="213"/>
      <c r="V756" s="213"/>
      <c r="W756" s="213"/>
      <c r="X756" s="213"/>
      <c r="Y756" s="213"/>
      <c r="Z756" s="213"/>
      <c r="AA756" s="213"/>
      <c r="AB756" s="213"/>
      <c r="AC756" s="213"/>
      <c r="AD756" s="213"/>
      <c r="AE756" s="213"/>
      <c r="AF756" s="213"/>
      <c r="AG756" s="213"/>
      <c r="AH756" s="213"/>
      <c r="AI756" s="213"/>
      <c r="AP756" s="337"/>
      <c r="AT756" s="337"/>
    </row>
    <row r="757" s="268" customFormat="true" ht="15" hidden="false" customHeight="true" outlineLevel="0" collapsed="false">
      <c r="A757" s="331"/>
      <c r="B757" s="331"/>
      <c r="C757" s="213"/>
      <c r="D757" s="213"/>
      <c r="E757" s="213"/>
      <c r="F757" s="213"/>
      <c r="G757" s="213"/>
      <c r="H757" s="213"/>
      <c r="I757" s="213"/>
      <c r="J757" s="213"/>
      <c r="K757" s="213"/>
      <c r="L757" s="213"/>
      <c r="M757" s="213"/>
      <c r="N757" s="213"/>
      <c r="O757" s="213"/>
      <c r="P757" s="213"/>
      <c r="Q757" s="213"/>
      <c r="R757" s="213"/>
      <c r="S757" s="213"/>
      <c r="T757" s="213"/>
      <c r="U757" s="213"/>
      <c r="V757" s="213"/>
      <c r="W757" s="213"/>
      <c r="X757" s="213"/>
      <c r="Y757" s="213"/>
      <c r="Z757" s="213"/>
      <c r="AA757" s="213"/>
      <c r="AB757" s="213"/>
      <c r="AC757" s="213"/>
      <c r="AD757" s="213"/>
      <c r="AE757" s="213"/>
      <c r="AF757" s="213"/>
      <c r="AG757" s="213"/>
      <c r="AH757" s="213"/>
      <c r="AI757" s="213"/>
      <c r="AP757" s="337"/>
      <c r="AT757" s="337"/>
    </row>
    <row r="758" s="268" customFormat="true" ht="15" hidden="false" customHeight="true" outlineLevel="0" collapsed="false">
      <c r="A758" s="331"/>
      <c r="B758" s="331"/>
      <c r="C758" s="213"/>
      <c r="D758" s="213"/>
      <c r="E758" s="213"/>
      <c r="F758" s="213"/>
      <c r="G758" s="213"/>
      <c r="H758" s="213"/>
      <c r="I758" s="213"/>
      <c r="J758" s="213"/>
      <c r="K758" s="213"/>
      <c r="L758" s="213"/>
      <c r="M758" s="213"/>
      <c r="N758" s="213"/>
      <c r="O758" s="213"/>
      <c r="P758" s="213"/>
      <c r="Q758" s="213"/>
      <c r="R758" s="213"/>
      <c r="S758" s="213"/>
      <c r="T758" s="213"/>
      <c r="U758" s="213"/>
      <c r="V758" s="213"/>
      <c r="W758" s="213"/>
      <c r="X758" s="213"/>
      <c r="Y758" s="213"/>
      <c r="Z758" s="213"/>
      <c r="AA758" s="213"/>
      <c r="AB758" s="213"/>
      <c r="AC758" s="213"/>
      <c r="AD758" s="213"/>
      <c r="AE758" s="213"/>
      <c r="AF758" s="213"/>
      <c r="AG758" s="213"/>
      <c r="AH758" s="213"/>
      <c r="AI758" s="213"/>
      <c r="AP758" s="337"/>
      <c r="AT758" s="337"/>
    </row>
    <row r="759" s="268" customFormat="true" ht="15" hidden="false" customHeight="true" outlineLevel="0" collapsed="false">
      <c r="A759" s="331"/>
      <c r="B759" s="331"/>
      <c r="C759" s="213"/>
      <c r="D759" s="213"/>
      <c r="E759" s="213"/>
      <c r="F759" s="213"/>
      <c r="G759" s="213"/>
      <c r="H759" s="213"/>
      <c r="I759" s="213"/>
      <c r="J759" s="213"/>
      <c r="K759" s="213"/>
      <c r="L759" s="213"/>
      <c r="M759" s="213"/>
      <c r="N759" s="213"/>
      <c r="O759" s="213"/>
      <c r="P759" s="213"/>
      <c r="Q759" s="213"/>
      <c r="R759" s="213"/>
      <c r="S759" s="213"/>
      <c r="T759" s="213"/>
      <c r="U759" s="213"/>
      <c r="V759" s="213"/>
      <c r="W759" s="213"/>
      <c r="X759" s="213"/>
      <c r="Y759" s="213"/>
      <c r="Z759" s="213"/>
      <c r="AA759" s="213"/>
      <c r="AB759" s="213"/>
      <c r="AC759" s="213"/>
      <c r="AD759" s="213"/>
      <c r="AE759" s="213"/>
      <c r="AF759" s="213"/>
      <c r="AG759" s="213"/>
      <c r="AH759" s="213"/>
      <c r="AI759" s="213"/>
      <c r="AP759" s="337"/>
      <c r="AT759" s="337"/>
    </row>
    <row r="760" s="268" customFormat="true" ht="15" hidden="false" customHeight="true" outlineLevel="0" collapsed="false">
      <c r="A760" s="331"/>
      <c r="B760" s="331"/>
      <c r="C760" s="213"/>
      <c r="D760" s="213"/>
      <c r="E760" s="213"/>
      <c r="F760" s="213"/>
      <c r="G760" s="213"/>
      <c r="H760" s="213"/>
      <c r="I760" s="213"/>
      <c r="J760" s="213"/>
      <c r="K760" s="213"/>
      <c r="L760" s="213"/>
      <c r="M760" s="213"/>
      <c r="N760" s="213"/>
      <c r="O760" s="213"/>
      <c r="P760" s="213"/>
      <c r="Q760" s="213"/>
      <c r="R760" s="213"/>
      <c r="S760" s="213"/>
      <c r="T760" s="213"/>
      <c r="U760" s="213"/>
      <c r="V760" s="213"/>
      <c r="W760" s="213"/>
      <c r="X760" s="213"/>
      <c r="Y760" s="213"/>
      <c r="Z760" s="213"/>
      <c r="AA760" s="213"/>
      <c r="AB760" s="213"/>
      <c r="AC760" s="213"/>
      <c r="AD760" s="213"/>
      <c r="AE760" s="213"/>
      <c r="AF760" s="213"/>
      <c r="AG760" s="213"/>
      <c r="AH760" s="213"/>
      <c r="AI760" s="213"/>
      <c r="AP760" s="337"/>
      <c r="AT760" s="337"/>
    </row>
    <row r="761" s="268" customFormat="true" ht="15" hidden="false" customHeight="true" outlineLevel="0" collapsed="false">
      <c r="A761" s="331"/>
      <c r="B761" s="331"/>
      <c r="C761" s="213"/>
      <c r="D761" s="213"/>
      <c r="E761" s="213"/>
      <c r="F761" s="213"/>
      <c r="G761" s="213"/>
      <c r="H761" s="213"/>
      <c r="I761" s="213"/>
      <c r="J761" s="213"/>
      <c r="K761" s="213"/>
      <c r="L761" s="213"/>
      <c r="M761" s="213"/>
      <c r="N761" s="213"/>
      <c r="O761" s="213"/>
      <c r="P761" s="213"/>
      <c r="Q761" s="213"/>
      <c r="R761" s="213"/>
      <c r="S761" s="213"/>
      <c r="T761" s="213"/>
      <c r="U761" s="213"/>
      <c r="V761" s="213"/>
      <c r="W761" s="213"/>
      <c r="X761" s="213"/>
      <c r="Y761" s="213"/>
      <c r="Z761" s="213"/>
      <c r="AA761" s="213"/>
      <c r="AB761" s="213"/>
      <c r="AC761" s="213"/>
      <c r="AD761" s="213"/>
      <c r="AE761" s="213"/>
      <c r="AF761" s="213"/>
      <c r="AG761" s="213"/>
      <c r="AH761" s="213"/>
      <c r="AI761" s="213"/>
      <c r="AP761" s="337"/>
      <c r="AT761" s="337"/>
    </row>
    <row r="762" s="268" customFormat="true" ht="15" hidden="false" customHeight="true" outlineLevel="0" collapsed="false">
      <c r="A762" s="331"/>
      <c r="B762" s="331"/>
      <c r="C762" s="213"/>
      <c r="D762" s="213"/>
      <c r="E762" s="213"/>
      <c r="F762" s="213"/>
      <c r="G762" s="213"/>
      <c r="H762" s="213"/>
      <c r="I762" s="213"/>
      <c r="J762" s="213"/>
      <c r="K762" s="213"/>
      <c r="L762" s="213"/>
      <c r="M762" s="213"/>
      <c r="N762" s="213"/>
      <c r="O762" s="213"/>
      <c r="P762" s="213"/>
      <c r="Q762" s="213"/>
      <c r="R762" s="213"/>
      <c r="S762" s="213"/>
      <c r="T762" s="213"/>
      <c r="U762" s="213"/>
      <c r="V762" s="213"/>
      <c r="W762" s="213"/>
      <c r="X762" s="213"/>
      <c r="Y762" s="213"/>
      <c r="Z762" s="213"/>
      <c r="AA762" s="213"/>
      <c r="AB762" s="213"/>
      <c r="AC762" s="213"/>
      <c r="AD762" s="213"/>
      <c r="AE762" s="213"/>
      <c r="AF762" s="213"/>
      <c r="AG762" s="213"/>
      <c r="AH762" s="213"/>
      <c r="AI762" s="213"/>
      <c r="AP762" s="337"/>
      <c r="AT762" s="337"/>
    </row>
    <row r="763" s="268" customFormat="true" ht="15" hidden="false" customHeight="true" outlineLevel="0" collapsed="false">
      <c r="A763" s="331"/>
      <c r="B763" s="331"/>
      <c r="C763" s="213"/>
      <c r="D763" s="213"/>
      <c r="E763" s="213"/>
      <c r="F763" s="213"/>
      <c r="G763" s="213"/>
      <c r="H763" s="213"/>
      <c r="I763" s="213"/>
      <c r="J763" s="213"/>
      <c r="K763" s="213"/>
      <c r="L763" s="213"/>
      <c r="M763" s="213"/>
      <c r="N763" s="213"/>
      <c r="O763" s="213"/>
      <c r="P763" s="213"/>
      <c r="Q763" s="213"/>
      <c r="R763" s="213"/>
      <c r="S763" s="213"/>
      <c r="T763" s="213"/>
      <c r="U763" s="213"/>
      <c r="V763" s="213"/>
      <c r="W763" s="213"/>
      <c r="X763" s="213"/>
      <c r="Y763" s="213"/>
      <c r="Z763" s="213"/>
      <c r="AA763" s="213"/>
      <c r="AB763" s="213"/>
      <c r="AC763" s="213"/>
      <c r="AD763" s="213"/>
      <c r="AE763" s="213"/>
      <c r="AF763" s="213"/>
      <c r="AG763" s="213"/>
      <c r="AH763" s="213"/>
      <c r="AI763" s="213"/>
      <c r="AP763" s="337"/>
      <c r="AT763" s="337"/>
    </row>
    <row r="764" s="268" customFormat="true" ht="15" hidden="false" customHeight="true" outlineLevel="0" collapsed="false">
      <c r="A764" s="331"/>
      <c r="B764" s="331"/>
      <c r="C764" s="213"/>
      <c r="D764" s="213"/>
      <c r="E764" s="213"/>
      <c r="F764" s="213"/>
      <c r="G764" s="213"/>
      <c r="H764" s="213"/>
      <c r="I764" s="213"/>
      <c r="J764" s="213"/>
      <c r="K764" s="213"/>
      <c r="L764" s="213"/>
      <c r="M764" s="213"/>
      <c r="N764" s="213"/>
      <c r="O764" s="213"/>
      <c r="P764" s="213"/>
      <c r="Q764" s="213"/>
      <c r="R764" s="213"/>
      <c r="S764" s="213"/>
      <c r="T764" s="213"/>
      <c r="U764" s="213"/>
      <c r="V764" s="213"/>
      <c r="W764" s="213"/>
      <c r="X764" s="213"/>
      <c r="Y764" s="213"/>
      <c r="Z764" s="213"/>
      <c r="AA764" s="213"/>
      <c r="AB764" s="213"/>
      <c r="AC764" s="213"/>
      <c r="AD764" s="213"/>
      <c r="AE764" s="213"/>
      <c r="AF764" s="213"/>
      <c r="AG764" s="213"/>
      <c r="AH764" s="213"/>
      <c r="AI764" s="213"/>
      <c r="AP764" s="337"/>
      <c r="AT764" s="337"/>
    </row>
    <row r="765" s="268" customFormat="true" ht="15" hidden="false" customHeight="true" outlineLevel="0" collapsed="false">
      <c r="A765" s="331"/>
      <c r="B765" s="331"/>
      <c r="C765" s="213"/>
      <c r="D765" s="213"/>
      <c r="E765" s="213"/>
      <c r="F765" s="213"/>
      <c r="G765" s="213"/>
      <c r="H765" s="213"/>
      <c r="I765" s="213"/>
      <c r="J765" s="213"/>
      <c r="K765" s="213"/>
      <c r="L765" s="213"/>
      <c r="M765" s="213"/>
      <c r="N765" s="213"/>
      <c r="O765" s="213"/>
      <c r="P765" s="213"/>
      <c r="Q765" s="213"/>
      <c r="R765" s="213"/>
      <c r="S765" s="213"/>
      <c r="T765" s="213"/>
      <c r="U765" s="213"/>
      <c r="V765" s="213"/>
      <c r="W765" s="213"/>
      <c r="X765" s="213"/>
      <c r="Y765" s="213"/>
      <c r="Z765" s="213"/>
      <c r="AA765" s="213"/>
      <c r="AB765" s="213"/>
      <c r="AC765" s="213"/>
      <c r="AD765" s="213"/>
      <c r="AE765" s="213"/>
      <c r="AF765" s="213"/>
      <c r="AG765" s="213"/>
      <c r="AH765" s="213"/>
      <c r="AI765" s="213"/>
      <c r="AP765" s="337"/>
      <c r="AT765" s="337"/>
    </row>
    <row r="766" s="268" customFormat="true" ht="15" hidden="false" customHeight="true" outlineLevel="0" collapsed="false">
      <c r="A766" s="331"/>
      <c r="B766" s="331"/>
      <c r="C766" s="213"/>
      <c r="D766" s="213"/>
      <c r="E766" s="213"/>
      <c r="F766" s="213"/>
      <c r="G766" s="213"/>
      <c r="H766" s="213"/>
      <c r="I766" s="213"/>
      <c r="J766" s="213"/>
      <c r="K766" s="213"/>
      <c r="L766" s="213"/>
      <c r="M766" s="213"/>
      <c r="N766" s="213"/>
      <c r="O766" s="213"/>
      <c r="P766" s="213"/>
      <c r="Q766" s="213"/>
      <c r="R766" s="213"/>
      <c r="S766" s="213"/>
      <c r="T766" s="213"/>
      <c r="U766" s="213"/>
      <c r="V766" s="213"/>
      <c r="W766" s="213"/>
      <c r="X766" s="213"/>
      <c r="Y766" s="213"/>
      <c r="Z766" s="213"/>
      <c r="AA766" s="213"/>
      <c r="AB766" s="213"/>
      <c r="AC766" s="213"/>
      <c r="AD766" s="213"/>
      <c r="AE766" s="213"/>
      <c r="AF766" s="213"/>
      <c r="AG766" s="213"/>
      <c r="AH766" s="213"/>
      <c r="AI766" s="213"/>
      <c r="AP766" s="337"/>
      <c r="AT766" s="337"/>
    </row>
    <row r="767" s="268" customFormat="true" ht="15" hidden="false" customHeight="true" outlineLevel="0" collapsed="false">
      <c r="A767" s="331"/>
      <c r="B767" s="331"/>
      <c r="C767" s="213"/>
      <c r="D767" s="213"/>
      <c r="E767" s="213"/>
      <c r="F767" s="213"/>
      <c r="G767" s="213"/>
      <c r="H767" s="213"/>
      <c r="I767" s="213"/>
      <c r="J767" s="213"/>
      <c r="K767" s="213"/>
      <c r="L767" s="213"/>
      <c r="M767" s="213"/>
      <c r="N767" s="213"/>
      <c r="O767" s="213"/>
      <c r="P767" s="213"/>
      <c r="Q767" s="213"/>
      <c r="R767" s="213"/>
      <c r="S767" s="213"/>
      <c r="T767" s="213"/>
      <c r="U767" s="213"/>
      <c r="V767" s="213"/>
      <c r="W767" s="213"/>
      <c r="X767" s="213"/>
      <c r="Y767" s="213"/>
      <c r="Z767" s="213"/>
      <c r="AA767" s="213"/>
      <c r="AB767" s="213"/>
      <c r="AC767" s="213"/>
      <c r="AD767" s="213"/>
      <c r="AE767" s="213"/>
      <c r="AF767" s="213"/>
      <c r="AG767" s="213"/>
      <c r="AH767" s="213"/>
      <c r="AI767" s="213"/>
      <c r="AP767" s="337"/>
      <c r="AT767" s="337"/>
    </row>
    <row r="768" s="268" customFormat="true" ht="15" hidden="false" customHeight="true" outlineLevel="0" collapsed="false">
      <c r="A768" s="331"/>
      <c r="B768" s="331"/>
      <c r="C768" s="213"/>
      <c r="D768" s="213"/>
      <c r="E768" s="213"/>
      <c r="F768" s="213"/>
      <c r="G768" s="213"/>
      <c r="H768" s="213"/>
      <c r="I768" s="213"/>
      <c r="J768" s="213"/>
      <c r="K768" s="213"/>
      <c r="L768" s="213"/>
      <c r="M768" s="213"/>
      <c r="N768" s="213"/>
      <c r="O768" s="213"/>
      <c r="P768" s="213"/>
      <c r="Q768" s="213"/>
      <c r="R768" s="213"/>
      <c r="S768" s="213"/>
      <c r="T768" s="213"/>
      <c r="U768" s="213"/>
      <c r="V768" s="213"/>
      <c r="W768" s="213"/>
      <c r="X768" s="213"/>
      <c r="Y768" s="213"/>
      <c r="Z768" s="213"/>
      <c r="AA768" s="213"/>
      <c r="AB768" s="213"/>
      <c r="AC768" s="213"/>
      <c r="AD768" s="213"/>
      <c r="AE768" s="213"/>
      <c r="AF768" s="213"/>
      <c r="AG768" s="213"/>
      <c r="AH768" s="213"/>
      <c r="AI768" s="213"/>
      <c r="AP768" s="337"/>
      <c r="AT768" s="337"/>
    </row>
    <row r="769" s="268" customFormat="true" ht="15" hidden="false" customHeight="true" outlineLevel="0" collapsed="false">
      <c r="A769" s="331"/>
      <c r="B769" s="331"/>
      <c r="C769" s="213"/>
      <c r="D769" s="213"/>
      <c r="E769" s="213"/>
      <c r="F769" s="213"/>
      <c r="G769" s="213"/>
      <c r="H769" s="213"/>
      <c r="I769" s="213"/>
      <c r="J769" s="213"/>
      <c r="K769" s="213"/>
      <c r="L769" s="213"/>
      <c r="M769" s="213"/>
      <c r="N769" s="213"/>
      <c r="O769" s="213"/>
      <c r="P769" s="213"/>
      <c r="Q769" s="213"/>
      <c r="R769" s="213"/>
      <c r="S769" s="213"/>
      <c r="T769" s="213"/>
      <c r="U769" s="213"/>
      <c r="V769" s="213"/>
      <c r="W769" s="213"/>
      <c r="X769" s="213"/>
      <c r="Y769" s="213"/>
      <c r="Z769" s="213"/>
      <c r="AA769" s="213"/>
      <c r="AB769" s="213"/>
      <c r="AC769" s="213"/>
      <c r="AD769" s="213"/>
      <c r="AE769" s="213"/>
      <c r="AF769" s="213"/>
      <c r="AG769" s="213"/>
      <c r="AH769" s="213"/>
      <c r="AI769" s="213"/>
      <c r="AP769" s="337"/>
      <c r="AT769" s="337"/>
    </row>
    <row r="770" s="268" customFormat="true" ht="15" hidden="false" customHeight="true" outlineLevel="0" collapsed="false">
      <c r="A770" s="331"/>
      <c r="B770" s="331"/>
      <c r="C770" s="213"/>
      <c r="D770" s="213"/>
      <c r="E770" s="213"/>
      <c r="F770" s="213"/>
      <c r="G770" s="213"/>
      <c r="H770" s="213"/>
      <c r="I770" s="213"/>
      <c r="J770" s="213"/>
      <c r="K770" s="213"/>
      <c r="L770" s="213"/>
      <c r="M770" s="213"/>
      <c r="N770" s="213"/>
      <c r="O770" s="213"/>
      <c r="P770" s="213"/>
      <c r="Q770" s="213"/>
      <c r="R770" s="213"/>
      <c r="S770" s="213"/>
      <c r="T770" s="213"/>
      <c r="U770" s="213"/>
      <c r="V770" s="213"/>
      <c r="W770" s="213"/>
      <c r="X770" s="213"/>
      <c r="Y770" s="213"/>
      <c r="Z770" s="213"/>
      <c r="AA770" s="213"/>
      <c r="AB770" s="213"/>
      <c r="AC770" s="213"/>
      <c r="AD770" s="213"/>
      <c r="AE770" s="213"/>
      <c r="AF770" s="213"/>
      <c r="AG770" s="213"/>
      <c r="AH770" s="213"/>
      <c r="AI770" s="213"/>
      <c r="AP770" s="337"/>
      <c r="AT770" s="337"/>
    </row>
    <row r="771" s="268" customFormat="true" ht="15" hidden="false" customHeight="true" outlineLevel="0" collapsed="false">
      <c r="A771" s="331"/>
      <c r="B771" s="331"/>
      <c r="C771" s="213"/>
      <c r="D771" s="213"/>
      <c r="E771" s="213"/>
      <c r="F771" s="213"/>
      <c r="G771" s="213"/>
      <c r="H771" s="213"/>
      <c r="I771" s="213"/>
      <c r="J771" s="213"/>
      <c r="K771" s="213"/>
      <c r="L771" s="213"/>
      <c r="M771" s="213"/>
      <c r="N771" s="213"/>
      <c r="O771" s="213"/>
      <c r="P771" s="213"/>
      <c r="Q771" s="213"/>
      <c r="R771" s="213"/>
      <c r="S771" s="213"/>
      <c r="T771" s="213"/>
      <c r="U771" s="213"/>
      <c r="V771" s="213"/>
      <c r="W771" s="213"/>
      <c r="X771" s="213"/>
      <c r="Y771" s="213"/>
      <c r="Z771" s="213"/>
      <c r="AA771" s="213"/>
      <c r="AB771" s="213"/>
      <c r="AC771" s="213"/>
      <c r="AD771" s="213"/>
      <c r="AE771" s="213"/>
      <c r="AF771" s="213"/>
      <c r="AG771" s="213"/>
      <c r="AH771" s="213"/>
      <c r="AI771" s="213"/>
      <c r="AP771" s="337"/>
      <c r="AT771" s="337"/>
    </row>
    <row r="772" s="268" customFormat="true" ht="15" hidden="false" customHeight="true" outlineLevel="0" collapsed="false">
      <c r="A772" s="331"/>
      <c r="B772" s="331"/>
      <c r="C772" s="213"/>
      <c r="D772" s="213"/>
      <c r="E772" s="213"/>
      <c r="F772" s="213"/>
      <c r="G772" s="213"/>
      <c r="H772" s="213"/>
      <c r="I772" s="213"/>
      <c r="J772" s="213"/>
      <c r="K772" s="213"/>
      <c r="L772" s="213"/>
      <c r="M772" s="213"/>
      <c r="N772" s="213"/>
      <c r="O772" s="213"/>
      <c r="P772" s="213"/>
      <c r="Q772" s="213"/>
      <c r="R772" s="213"/>
      <c r="S772" s="213"/>
      <c r="T772" s="213"/>
      <c r="U772" s="213"/>
      <c r="V772" s="213"/>
      <c r="W772" s="213"/>
      <c r="X772" s="213"/>
      <c r="Y772" s="213"/>
      <c r="Z772" s="213"/>
      <c r="AA772" s="213"/>
      <c r="AB772" s="213"/>
      <c r="AC772" s="213"/>
      <c r="AD772" s="213"/>
      <c r="AE772" s="213"/>
      <c r="AF772" s="213"/>
      <c r="AG772" s="213"/>
      <c r="AH772" s="213"/>
      <c r="AI772" s="213"/>
      <c r="AP772" s="337"/>
      <c r="AT772" s="337"/>
    </row>
    <row r="773" s="268" customFormat="true" ht="15" hidden="false" customHeight="true" outlineLevel="0" collapsed="false">
      <c r="A773" s="331"/>
      <c r="B773" s="331"/>
      <c r="C773" s="213"/>
      <c r="D773" s="213"/>
      <c r="E773" s="213"/>
      <c r="F773" s="213"/>
      <c r="G773" s="213"/>
      <c r="H773" s="213"/>
      <c r="I773" s="213"/>
      <c r="J773" s="213"/>
      <c r="K773" s="213"/>
      <c r="L773" s="213"/>
      <c r="M773" s="213"/>
      <c r="N773" s="213"/>
      <c r="O773" s="213"/>
      <c r="P773" s="213"/>
      <c r="Q773" s="213"/>
      <c r="R773" s="213"/>
      <c r="S773" s="213"/>
      <c r="T773" s="213"/>
      <c r="U773" s="213"/>
      <c r="V773" s="213"/>
      <c r="W773" s="213"/>
      <c r="X773" s="213"/>
      <c r="Y773" s="213"/>
      <c r="Z773" s="213"/>
      <c r="AA773" s="213"/>
      <c r="AB773" s="213"/>
      <c r="AC773" s="213"/>
      <c r="AD773" s="213"/>
      <c r="AE773" s="213"/>
      <c r="AF773" s="213"/>
      <c r="AG773" s="213"/>
      <c r="AH773" s="213"/>
      <c r="AI773" s="213"/>
      <c r="AP773" s="337"/>
      <c r="AT773" s="337"/>
    </row>
    <row r="774" s="268" customFormat="true" ht="15" hidden="false" customHeight="true" outlineLevel="0" collapsed="false">
      <c r="A774" s="331"/>
      <c r="B774" s="331"/>
      <c r="C774" s="213"/>
      <c r="D774" s="213"/>
      <c r="E774" s="213"/>
      <c r="F774" s="213"/>
      <c r="G774" s="213"/>
      <c r="H774" s="213"/>
      <c r="I774" s="213"/>
      <c r="J774" s="213"/>
      <c r="K774" s="213"/>
      <c r="L774" s="213"/>
      <c r="M774" s="213"/>
      <c r="N774" s="213"/>
      <c r="O774" s="213"/>
      <c r="P774" s="213"/>
      <c r="Q774" s="213"/>
      <c r="R774" s="213"/>
      <c r="S774" s="213"/>
      <c r="T774" s="213"/>
      <c r="U774" s="213"/>
      <c r="V774" s="213"/>
      <c r="W774" s="213"/>
      <c r="X774" s="213"/>
      <c r="Y774" s="213"/>
      <c r="Z774" s="213"/>
      <c r="AA774" s="213"/>
      <c r="AB774" s="213"/>
      <c r="AC774" s="213"/>
      <c r="AD774" s="213"/>
      <c r="AE774" s="213"/>
      <c r="AF774" s="213"/>
      <c r="AG774" s="213"/>
      <c r="AH774" s="213"/>
      <c r="AI774" s="213"/>
      <c r="AP774" s="337"/>
      <c r="AT774" s="337"/>
    </row>
    <row r="775" s="268" customFormat="true" ht="15" hidden="false" customHeight="true" outlineLevel="0" collapsed="false">
      <c r="A775" s="331"/>
      <c r="B775" s="331"/>
      <c r="C775" s="213"/>
      <c r="D775" s="213"/>
      <c r="E775" s="213"/>
      <c r="F775" s="213"/>
      <c r="G775" s="213"/>
      <c r="H775" s="213"/>
      <c r="I775" s="213"/>
      <c r="J775" s="213"/>
      <c r="K775" s="213"/>
      <c r="L775" s="213"/>
      <c r="M775" s="213"/>
      <c r="N775" s="213"/>
      <c r="O775" s="213"/>
      <c r="P775" s="213"/>
      <c r="Q775" s="213"/>
      <c r="R775" s="213"/>
      <c r="S775" s="213"/>
      <c r="T775" s="213"/>
      <c r="U775" s="213"/>
      <c r="V775" s="213"/>
      <c r="W775" s="213"/>
      <c r="X775" s="213"/>
      <c r="Y775" s="213"/>
      <c r="Z775" s="213"/>
      <c r="AA775" s="213"/>
      <c r="AB775" s="213"/>
      <c r="AC775" s="213"/>
      <c r="AD775" s="213"/>
      <c r="AE775" s="213"/>
      <c r="AF775" s="213"/>
      <c r="AG775" s="213"/>
      <c r="AH775" s="213"/>
      <c r="AI775" s="213"/>
      <c r="AP775" s="337"/>
      <c r="AT775" s="337"/>
    </row>
    <row r="776" s="268" customFormat="true" ht="15" hidden="false" customHeight="true" outlineLevel="0" collapsed="false">
      <c r="A776" s="331"/>
      <c r="B776" s="331"/>
      <c r="C776" s="213"/>
      <c r="D776" s="213"/>
      <c r="E776" s="213"/>
      <c r="F776" s="213"/>
      <c r="G776" s="213"/>
      <c r="H776" s="213"/>
      <c r="I776" s="213"/>
      <c r="J776" s="213"/>
      <c r="K776" s="213"/>
      <c r="L776" s="213"/>
      <c r="M776" s="213"/>
      <c r="N776" s="213"/>
      <c r="O776" s="213"/>
      <c r="P776" s="213"/>
      <c r="Q776" s="213"/>
      <c r="R776" s="213"/>
      <c r="S776" s="213"/>
      <c r="T776" s="213"/>
      <c r="U776" s="213"/>
      <c r="V776" s="213"/>
      <c r="W776" s="213"/>
      <c r="X776" s="213"/>
      <c r="Y776" s="213"/>
      <c r="Z776" s="213"/>
      <c r="AA776" s="213"/>
      <c r="AB776" s="213"/>
      <c r="AC776" s="213"/>
      <c r="AD776" s="213"/>
      <c r="AE776" s="213"/>
      <c r="AF776" s="213"/>
      <c r="AG776" s="213"/>
      <c r="AH776" s="213"/>
      <c r="AI776" s="213"/>
      <c r="AP776" s="337"/>
      <c r="AT776" s="337"/>
    </row>
    <row r="777" s="268" customFormat="true" ht="15" hidden="false" customHeight="true" outlineLevel="0" collapsed="false">
      <c r="A777" s="331"/>
      <c r="B777" s="331"/>
      <c r="C777" s="213"/>
      <c r="D777" s="213"/>
      <c r="E777" s="213"/>
      <c r="F777" s="213"/>
      <c r="G777" s="213"/>
      <c r="H777" s="213"/>
      <c r="I777" s="213"/>
      <c r="J777" s="213"/>
      <c r="K777" s="213"/>
      <c r="L777" s="213"/>
      <c r="M777" s="213"/>
      <c r="N777" s="213"/>
      <c r="O777" s="213"/>
      <c r="P777" s="213"/>
      <c r="Q777" s="213"/>
      <c r="R777" s="213"/>
      <c r="S777" s="213"/>
      <c r="T777" s="213"/>
      <c r="U777" s="213"/>
      <c r="V777" s="213"/>
      <c r="W777" s="213"/>
      <c r="X777" s="213"/>
      <c r="Y777" s="213"/>
      <c r="Z777" s="213"/>
      <c r="AA777" s="213"/>
      <c r="AB777" s="213"/>
      <c r="AC777" s="213"/>
      <c r="AD777" s="213"/>
      <c r="AE777" s="213"/>
      <c r="AF777" s="213"/>
      <c r="AG777" s="213"/>
      <c r="AH777" s="213"/>
      <c r="AI777" s="213"/>
      <c r="AP777" s="337"/>
      <c r="AT777" s="337"/>
    </row>
    <row r="778" s="268" customFormat="true" ht="15" hidden="false" customHeight="true" outlineLevel="0" collapsed="false">
      <c r="A778" s="331"/>
      <c r="B778" s="331"/>
      <c r="C778" s="213"/>
      <c r="D778" s="213"/>
      <c r="E778" s="213"/>
      <c r="F778" s="213"/>
      <c r="G778" s="213"/>
      <c r="H778" s="213"/>
      <c r="I778" s="213"/>
      <c r="J778" s="213"/>
      <c r="K778" s="213"/>
      <c r="L778" s="213"/>
      <c r="M778" s="213"/>
      <c r="N778" s="213"/>
      <c r="O778" s="213"/>
      <c r="P778" s="213"/>
      <c r="Q778" s="213"/>
      <c r="R778" s="213"/>
      <c r="S778" s="213"/>
      <c r="T778" s="213"/>
      <c r="U778" s="213"/>
      <c r="V778" s="213"/>
      <c r="W778" s="213"/>
      <c r="X778" s="213"/>
      <c r="Y778" s="213"/>
      <c r="Z778" s="213"/>
      <c r="AA778" s="213"/>
      <c r="AB778" s="213"/>
      <c r="AC778" s="213"/>
      <c r="AD778" s="213"/>
      <c r="AE778" s="213"/>
      <c r="AF778" s="213"/>
      <c r="AG778" s="213"/>
      <c r="AH778" s="213"/>
      <c r="AI778" s="213"/>
      <c r="AP778" s="337"/>
      <c r="AT778" s="337"/>
    </row>
    <row r="779" s="268" customFormat="true" ht="15" hidden="false" customHeight="true" outlineLevel="0" collapsed="false">
      <c r="A779" s="331"/>
      <c r="B779" s="331"/>
      <c r="C779" s="213"/>
      <c r="D779" s="213"/>
      <c r="E779" s="213"/>
      <c r="F779" s="213"/>
      <c r="G779" s="213"/>
      <c r="H779" s="213"/>
      <c r="I779" s="213"/>
      <c r="J779" s="213"/>
      <c r="K779" s="213"/>
      <c r="L779" s="213"/>
      <c r="M779" s="213"/>
      <c r="N779" s="213"/>
      <c r="O779" s="213"/>
      <c r="P779" s="213"/>
      <c r="Q779" s="213"/>
      <c r="R779" s="213"/>
      <c r="S779" s="213"/>
      <c r="T779" s="213"/>
      <c r="U779" s="213"/>
      <c r="V779" s="213"/>
      <c r="W779" s="213"/>
      <c r="X779" s="213"/>
      <c r="Y779" s="213"/>
      <c r="Z779" s="213"/>
      <c r="AA779" s="213"/>
      <c r="AB779" s="213"/>
      <c r="AC779" s="213"/>
      <c r="AD779" s="213"/>
      <c r="AE779" s="213"/>
      <c r="AF779" s="213"/>
      <c r="AG779" s="213"/>
      <c r="AH779" s="213"/>
      <c r="AI779" s="213"/>
      <c r="AP779" s="337"/>
      <c r="AT779" s="337"/>
    </row>
    <row r="780" s="268" customFormat="true" ht="15" hidden="false" customHeight="true" outlineLevel="0" collapsed="false">
      <c r="A780" s="331"/>
      <c r="B780" s="331"/>
      <c r="C780" s="213"/>
      <c r="D780" s="213"/>
      <c r="E780" s="213"/>
      <c r="F780" s="213"/>
      <c r="G780" s="213"/>
      <c r="H780" s="213"/>
      <c r="I780" s="213"/>
      <c r="J780" s="213"/>
      <c r="K780" s="213"/>
      <c r="L780" s="213"/>
      <c r="M780" s="213"/>
      <c r="N780" s="213"/>
      <c r="O780" s="213"/>
      <c r="P780" s="213"/>
      <c r="Q780" s="213"/>
      <c r="R780" s="213"/>
      <c r="S780" s="213"/>
      <c r="T780" s="213"/>
      <c r="U780" s="213"/>
      <c r="V780" s="213"/>
      <c r="W780" s="213"/>
      <c r="X780" s="213"/>
      <c r="Y780" s="213"/>
      <c r="Z780" s="213"/>
      <c r="AA780" s="213"/>
      <c r="AB780" s="213"/>
      <c r="AC780" s="213"/>
      <c r="AD780" s="213"/>
      <c r="AE780" s="213"/>
      <c r="AF780" s="213"/>
      <c r="AG780" s="213"/>
      <c r="AH780" s="213"/>
      <c r="AI780" s="213"/>
      <c r="AP780" s="337"/>
      <c r="AT780" s="337"/>
    </row>
    <row r="781" s="268" customFormat="true" ht="15" hidden="false" customHeight="true" outlineLevel="0" collapsed="false">
      <c r="A781" s="331"/>
      <c r="B781" s="331"/>
      <c r="C781" s="213"/>
      <c r="D781" s="213"/>
      <c r="E781" s="213"/>
      <c r="F781" s="213"/>
      <c r="G781" s="213"/>
      <c r="H781" s="213"/>
      <c r="I781" s="213"/>
      <c r="J781" s="213"/>
      <c r="K781" s="213"/>
      <c r="L781" s="213"/>
      <c r="M781" s="213"/>
      <c r="N781" s="213"/>
      <c r="O781" s="213"/>
      <c r="P781" s="213"/>
      <c r="Q781" s="213"/>
      <c r="R781" s="213"/>
      <c r="S781" s="213"/>
      <c r="T781" s="213"/>
      <c r="U781" s="213"/>
      <c r="V781" s="213"/>
      <c r="W781" s="213"/>
      <c r="X781" s="213"/>
      <c r="Y781" s="213"/>
      <c r="Z781" s="213"/>
      <c r="AA781" s="213"/>
      <c r="AB781" s="213"/>
      <c r="AC781" s="213"/>
      <c r="AD781" s="213"/>
      <c r="AE781" s="213"/>
      <c r="AF781" s="213"/>
      <c r="AG781" s="213"/>
      <c r="AH781" s="213"/>
      <c r="AI781" s="213"/>
      <c r="AP781" s="337"/>
      <c r="AT781" s="337"/>
    </row>
    <row r="782" s="268" customFormat="true" ht="15" hidden="false" customHeight="true" outlineLevel="0" collapsed="false">
      <c r="A782" s="331"/>
      <c r="B782" s="331"/>
      <c r="C782" s="213"/>
      <c r="D782" s="213"/>
      <c r="E782" s="213"/>
      <c r="F782" s="213"/>
      <c r="G782" s="213"/>
      <c r="H782" s="213"/>
      <c r="I782" s="213"/>
      <c r="J782" s="213"/>
      <c r="K782" s="213"/>
      <c r="L782" s="213"/>
      <c r="M782" s="213"/>
      <c r="N782" s="213"/>
      <c r="O782" s="213"/>
      <c r="P782" s="213"/>
      <c r="Q782" s="213"/>
      <c r="R782" s="213"/>
      <c r="S782" s="213"/>
      <c r="T782" s="213"/>
      <c r="U782" s="213"/>
      <c r="V782" s="213"/>
      <c r="W782" s="213"/>
      <c r="X782" s="213"/>
      <c r="Y782" s="213"/>
      <c r="Z782" s="213"/>
      <c r="AA782" s="213"/>
      <c r="AB782" s="213"/>
      <c r="AC782" s="213"/>
      <c r="AD782" s="213"/>
      <c r="AE782" s="213"/>
      <c r="AF782" s="213"/>
      <c r="AG782" s="213"/>
      <c r="AH782" s="213"/>
      <c r="AI782" s="213"/>
      <c r="AP782" s="337"/>
      <c r="AT782" s="337"/>
    </row>
    <row r="783" s="268" customFormat="true" ht="15" hidden="false" customHeight="true" outlineLevel="0" collapsed="false">
      <c r="A783" s="331"/>
      <c r="B783" s="331"/>
      <c r="C783" s="213"/>
      <c r="D783" s="213"/>
      <c r="E783" s="213"/>
      <c r="F783" s="213"/>
      <c r="G783" s="213"/>
      <c r="H783" s="213"/>
      <c r="I783" s="213"/>
      <c r="J783" s="213"/>
      <c r="K783" s="213"/>
      <c r="L783" s="213"/>
      <c r="M783" s="213"/>
      <c r="N783" s="213"/>
      <c r="O783" s="213"/>
      <c r="P783" s="213"/>
      <c r="Q783" s="213"/>
      <c r="R783" s="213"/>
      <c r="S783" s="213"/>
      <c r="T783" s="213"/>
      <c r="U783" s="213"/>
      <c r="V783" s="213"/>
      <c r="W783" s="213"/>
      <c r="X783" s="213"/>
      <c r="Y783" s="213"/>
      <c r="Z783" s="213"/>
      <c r="AA783" s="213"/>
      <c r="AB783" s="213"/>
      <c r="AC783" s="213"/>
      <c r="AD783" s="213"/>
      <c r="AE783" s="213"/>
      <c r="AF783" s="213"/>
      <c r="AG783" s="213"/>
      <c r="AH783" s="213"/>
      <c r="AI783" s="213"/>
      <c r="AP783" s="337"/>
      <c r="AT783" s="337"/>
    </row>
    <row r="784" s="268" customFormat="true" ht="15" hidden="false" customHeight="true" outlineLevel="0" collapsed="false">
      <c r="A784" s="331"/>
      <c r="B784" s="331"/>
      <c r="C784" s="213"/>
      <c r="D784" s="213"/>
      <c r="E784" s="213"/>
      <c r="F784" s="213"/>
      <c r="G784" s="213"/>
      <c r="H784" s="213"/>
      <c r="I784" s="213"/>
      <c r="J784" s="213"/>
      <c r="K784" s="213"/>
      <c r="L784" s="213"/>
      <c r="M784" s="213"/>
      <c r="N784" s="213"/>
      <c r="O784" s="213"/>
      <c r="P784" s="213"/>
      <c r="Q784" s="213"/>
      <c r="R784" s="213"/>
      <c r="S784" s="213"/>
      <c r="T784" s="213"/>
      <c r="U784" s="213"/>
      <c r="V784" s="213"/>
      <c r="W784" s="213"/>
      <c r="X784" s="213"/>
      <c r="Y784" s="213"/>
      <c r="Z784" s="213"/>
      <c r="AA784" s="213"/>
      <c r="AB784" s="213"/>
      <c r="AC784" s="213"/>
      <c r="AD784" s="213"/>
      <c r="AE784" s="213"/>
      <c r="AF784" s="213"/>
      <c r="AG784" s="213"/>
      <c r="AH784" s="213"/>
      <c r="AI784" s="213"/>
      <c r="AP784" s="337"/>
      <c r="AT784" s="337"/>
    </row>
    <row r="785" s="268" customFormat="true" ht="15" hidden="false" customHeight="true" outlineLevel="0" collapsed="false">
      <c r="A785" s="331"/>
      <c r="B785" s="331"/>
      <c r="C785" s="213"/>
      <c r="D785" s="213"/>
      <c r="E785" s="213"/>
      <c r="F785" s="213"/>
      <c r="G785" s="213"/>
      <c r="H785" s="213"/>
      <c r="I785" s="213"/>
      <c r="J785" s="213"/>
      <c r="K785" s="213"/>
      <c r="L785" s="213"/>
      <c r="M785" s="213"/>
      <c r="N785" s="213"/>
      <c r="O785" s="213"/>
      <c r="P785" s="213"/>
      <c r="Q785" s="213"/>
      <c r="R785" s="213"/>
      <c r="S785" s="213"/>
      <c r="T785" s="213"/>
      <c r="U785" s="213"/>
      <c r="V785" s="213"/>
      <c r="W785" s="213"/>
      <c r="X785" s="213"/>
      <c r="Y785" s="213"/>
      <c r="Z785" s="213"/>
      <c r="AA785" s="213"/>
      <c r="AB785" s="213"/>
      <c r="AC785" s="213"/>
      <c r="AD785" s="213"/>
      <c r="AE785" s="213"/>
      <c r="AF785" s="213"/>
      <c r="AG785" s="213"/>
      <c r="AH785" s="213"/>
      <c r="AI785" s="213"/>
      <c r="AP785" s="337"/>
      <c r="AT785" s="337"/>
    </row>
    <row r="786" s="268" customFormat="true" ht="15" hidden="false" customHeight="true" outlineLevel="0" collapsed="false">
      <c r="A786" s="331"/>
      <c r="B786" s="331"/>
      <c r="C786" s="213"/>
      <c r="D786" s="213"/>
      <c r="E786" s="213"/>
      <c r="F786" s="213"/>
      <c r="G786" s="213"/>
      <c r="H786" s="213"/>
      <c r="I786" s="213"/>
      <c r="J786" s="213"/>
      <c r="K786" s="213"/>
      <c r="L786" s="213"/>
      <c r="M786" s="213"/>
      <c r="N786" s="213"/>
      <c r="O786" s="213"/>
      <c r="P786" s="213"/>
      <c r="Q786" s="213"/>
      <c r="R786" s="213"/>
      <c r="S786" s="213"/>
      <c r="T786" s="213"/>
      <c r="U786" s="213"/>
      <c r="V786" s="213"/>
      <c r="W786" s="213"/>
      <c r="X786" s="213"/>
      <c r="Y786" s="213"/>
      <c r="Z786" s="213"/>
      <c r="AA786" s="213"/>
      <c r="AB786" s="213"/>
      <c r="AC786" s="213"/>
      <c r="AD786" s="213"/>
      <c r="AE786" s="213"/>
      <c r="AF786" s="213"/>
      <c r="AG786" s="213"/>
      <c r="AH786" s="213"/>
      <c r="AI786" s="213"/>
      <c r="AP786" s="337"/>
      <c r="AT786" s="337"/>
    </row>
    <row r="787" s="268" customFormat="true" ht="15" hidden="false" customHeight="true" outlineLevel="0" collapsed="false">
      <c r="A787" s="331"/>
      <c r="B787" s="331"/>
      <c r="C787" s="213"/>
      <c r="D787" s="213"/>
      <c r="E787" s="213"/>
      <c r="F787" s="213"/>
      <c r="G787" s="213"/>
      <c r="H787" s="213"/>
      <c r="I787" s="213"/>
      <c r="J787" s="213"/>
      <c r="K787" s="213"/>
      <c r="L787" s="213"/>
      <c r="M787" s="213"/>
      <c r="N787" s="213"/>
      <c r="O787" s="213"/>
      <c r="P787" s="213"/>
      <c r="Q787" s="213"/>
      <c r="R787" s="213"/>
      <c r="S787" s="213"/>
      <c r="T787" s="213"/>
      <c r="U787" s="213"/>
      <c r="V787" s="213"/>
      <c r="W787" s="213"/>
      <c r="X787" s="213"/>
      <c r="Y787" s="213"/>
      <c r="Z787" s="213"/>
      <c r="AA787" s="213"/>
      <c r="AB787" s="213"/>
      <c r="AC787" s="213"/>
      <c r="AD787" s="213"/>
      <c r="AE787" s="213"/>
      <c r="AF787" s="213"/>
      <c r="AG787" s="213"/>
      <c r="AH787" s="213"/>
      <c r="AI787" s="213"/>
      <c r="AP787" s="337"/>
      <c r="AT787" s="337"/>
    </row>
    <row r="788" s="268" customFormat="true" ht="15" hidden="false" customHeight="true" outlineLevel="0" collapsed="false">
      <c r="A788" s="331"/>
      <c r="B788" s="331"/>
      <c r="C788" s="213"/>
      <c r="D788" s="213"/>
      <c r="E788" s="213"/>
      <c r="F788" s="213"/>
      <c r="G788" s="213"/>
      <c r="H788" s="213"/>
      <c r="I788" s="213"/>
      <c r="J788" s="213"/>
      <c r="K788" s="213"/>
      <c r="L788" s="213"/>
      <c r="M788" s="213"/>
      <c r="N788" s="213"/>
      <c r="O788" s="213"/>
      <c r="P788" s="213"/>
      <c r="Q788" s="213"/>
      <c r="R788" s="213"/>
      <c r="S788" s="213"/>
      <c r="T788" s="213"/>
      <c r="U788" s="213"/>
      <c r="V788" s="213"/>
      <c r="W788" s="213"/>
      <c r="X788" s="213"/>
      <c r="Y788" s="213"/>
      <c r="Z788" s="213"/>
      <c r="AA788" s="213"/>
      <c r="AB788" s="213"/>
      <c r="AC788" s="213"/>
      <c r="AD788" s="213"/>
      <c r="AE788" s="213"/>
      <c r="AF788" s="213"/>
      <c r="AG788" s="213"/>
      <c r="AH788" s="213"/>
      <c r="AI788" s="213"/>
      <c r="AP788" s="337"/>
      <c r="AT788" s="337"/>
    </row>
    <row r="789" s="268" customFormat="true" ht="15" hidden="false" customHeight="true" outlineLevel="0" collapsed="false">
      <c r="A789" s="331"/>
      <c r="B789" s="331"/>
      <c r="C789" s="213"/>
      <c r="D789" s="213"/>
      <c r="E789" s="213"/>
      <c r="F789" s="213"/>
      <c r="G789" s="213"/>
      <c r="H789" s="213"/>
      <c r="I789" s="213"/>
      <c r="J789" s="213"/>
      <c r="K789" s="213"/>
      <c r="L789" s="213"/>
      <c r="M789" s="213"/>
      <c r="N789" s="213"/>
      <c r="O789" s="213"/>
      <c r="P789" s="213"/>
      <c r="Q789" s="213"/>
      <c r="R789" s="213"/>
      <c r="S789" s="213"/>
      <c r="T789" s="213"/>
      <c r="U789" s="213"/>
      <c r="V789" s="213"/>
      <c r="W789" s="213"/>
      <c r="X789" s="213"/>
      <c r="Y789" s="213"/>
      <c r="Z789" s="213"/>
      <c r="AA789" s="213"/>
      <c r="AB789" s="213"/>
      <c r="AC789" s="213"/>
      <c r="AD789" s="213"/>
      <c r="AE789" s="213"/>
      <c r="AF789" s="213"/>
      <c r="AG789" s="213"/>
      <c r="AH789" s="213"/>
      <c r="AI789" s="213"/>
      <c r="AP789" s="337"/>
      <c r="AT789" s="337"/>
    </row>
    <row r="790" s="268" customFormat="true" ht="15" hidden="false" customHeight="true" outlineLevel="0" collapsed="false">
      <c r="A790" s="331"/>
      <c r="B790" s="331"/>
      <c r="C790" s="213"/>
      <c r="D790" s="213"/>
      <c r="E790" s="213"/>
      <c r="F790" s="213"/>
      <c r="G790" s="213"/>
      <c r="H790" s="213"/>
      <c r="I790" s="213"/>
      <c r="J790" s="213"/>
      <c r="K790" s="213"/>
      <c r="L790" s="213"/>
      <c r="M790" s="213"/>
      <c r="N790" s="213"/>
      <c r="O790" s="213"/>
      <c r="P790" s="213"/>
      <c r="Q790" s="213"/>
      <c r="R790" s="213"/>
      <c r="S790" s="213"/>
      <c r="T790" s="213"/>
      <c r="U790" s="213"/>
      <c r="V790" s="213"/>
      <c r="W790" s="213"/>
      <c r="X790" s="213"/>
      <c r="Y790" s="213"/>
      <c r="Z790" s="213"/>
      <c r="AA790" s="213"/>
      <c r="AB790" s="213"/>
      <c r="AC790" s="213"/>
      <c r="AD790" s="213"/>
      <c r="AE790" s="213"/>
      <c r="AF790" s="213"/>
      <c r="AG790" s="213"/>
      <c r="AH790" s="213"/>
      <c r="AI790" s="213"/>
      <c r="AP790" s="337"/>
      <c r="AT790" s="337"/>
    </row>
    <row r="791" s="268" customFormat="true" ht="15" hidden="false" customHeight="true" outlineLevel="0" collapsed="false">
      <c r="A791" s="331"/>
      <c r="B791" s="331"/>
      <c r="C791" s="213"/>
      <c r="D791" s="213"/>
      <c r="E791" s="213"/>
      <c r="F791" s="213"/>
      <c r="G791" s="213"/>
      <c r="H791" s="213"/>
      <c r="I791" s="213"/>
      <c r="J791" s="213"/>
      <c r="K791" s="213"/>
      <c r="L791" s="213"/>
      <c r="M791" s="213"/>
      <c r="N791" s="213"/>
      <c r="O791" s="213"/>
      <c r="P791" s="213"/>
      <c r="Q791" s="213"/>
      <c r="R791" s="213"/>
      <c r="S791" s="213"/>
      <c r="T791" s="213"/>
      <c r="U791" s="213"/>
      <c r="V791" s="213"/>
      <c r="W791" s="213"/>
      <c r="X791" s="213"/>
      <c r="Y791" s="213"/>
      <c r="Z791" s="213"/>
      <c r="AA791" s="213"/>
      <c r="AB791" s="213"/>
      <c r="AC791" s="213"/>
      <c r="AD791" s="213"/>
      <c r="AE791" s="213"/>
      <c r="AF791" s="213"/>
      <c r="AG791" s="213"/>
      <c r="AH791" s="213"/>
      <c r="AI791" s="213"/>
      <c r="AP791" s="337"/>
      <c r="AT791" s="337"/>
    </row>
    <row r="792" s="268" customFormat="true" ht="15" hidden="false" customHeight="true" outlineLevel="0" collapsed="false">
      <c r="A792" s="331"/>
      <c r="B792" s="331"/>
      <c r="C792" s="213"/>
      <c r="D792" s="213"/>
      <c r="E792" s="213"/>
      <c r="F792" s="213"/>
      <c r="G792" s="213"/>
      <c r="H792" s="213"/>
      <c r="I792" s="213"/>
      <c r="J792" s="213"/>
      <c r="K792" s="213"/>
      <c r="L792" s="213"/>
      <c r="M792" s="213"/>
      <c r="N792" s="213"/>
      <c r="O792" s="213"/>
      <c r="P792" s="213"/>
      <c r="Q792" s="213"/>
      <c r="R792" s="213"/>
      <c r="S792" s="213"/>
      <c r="T792" s="213"/>
      <c r="U792" s="213"/>
      <c r="V792" s="213"/>
      <c r="W792" s="213"/>
      <c r="X792" s="213"/>
      <c r="Y792" s="213"/>
      <c r="Z792" s="213"/>
      <c r="AA792" s="213"/>
      <c r="AB792" s="213"/>
      <c r="AC792" s="213"/>
      <c r="AD792" s="213"/>
      <c r="AE792" s="213"/>
      <c r="AF792" s="213"/>
      <c r="AG792" s="213"/>
      <c r="AH792" s="213"/>
      <c r="AI792" s="213"/>
      <c r="AP792" s="337"/>
      <c r="AT792" s="337"/>
    </row>
    <row r="793" s="268" customFormat="true" ht="15" hidden="false" customHeight="true" outlineLevel="0" collapsed="false">
      <c r="A793" s="331"/>
      <c r="B793" s="331"/>
      <c r="C793" s="213"/>
      <c r="D793" s="213"/>
      <c r="E793" s="213"/>
      <c r="F793" s="213"/>
      <c r="G793" s="213"/>
      <c r="H793" s="213"/>
      <c r="I793" s="213"/>
      <c r="J793" s="213"/>
      <c r="K793" s="213"/>
      <c r="L793" s="213"/>
      <c r="M793" s="213"/>
      <c r="N793" s="213"/>
      <c r="O793" s="213"/>
      <c r="P793" s="213"/>
      <c r="Q793" s="213"/>
      <c r="R793" s="213"/>
      <c r="S793" s="213"/>
      <c r="T793" s="213"/>
      <c r="U793" s="213"/>
      <c r="V793" s="213"/>
      <c r="W793" s="213"/>
      <c r="X793" s="213"/>
      <c r="Y793" s="213"/>
      <c r="Z793" s="213"/>
      <c r="AA793" s="213"/>
      <c r="AB793" s="213"/>
      <c r="AC793" s="213"/>
      <c r="AD793" s="213"/>
      <c r="AE793" s="213"/>
      <c r="AF793" s="213"/>
      <c r="AG793" s="213"/>
      <c r="AH793" s="213"/>
      <c r="AI793" s="213"/>
      <c r="AP793" s="337"/>
      <c r="AT793" s="337"/>
    </row>
    <row r="794" s="268" customFormat="true" ht="15" hidden="false" customHeight="true" outlineLevel="0" collapsed="false">
      <c r="A794" s="331"/>
      <c r="B794" s="331"/>
      <c r="C794" s="213"/>
      <c r="D794" s="213"/>
      <c r="E794" s="213"/>
      <c r="F794" s="213"/>
      <c r="G794" s="213"/>
      <c r="H794" s="213"/>
      <c r="I794" s="213"/>
      <c r="J794" s="213"/>
      <c r="K794" s="213"/>
      <c r="L794" s="213"/>
      <c r="M794" s="213"/>
      <c r="N794" s="213"/>
      <c r="O794" s="213"/>
      <c r="P794" s="213"/>
      <c r="Q794" s="213"/>
      <c r="R794" s="213"/>
      <c r="S794" s="213"/>
      <c r="T794" s="213"/>
      <c r="U794" s="213"/>
      <c r="V794" s="213"/>
      <c r="W794" s="213"/>
      <c r="X794" s="213"/>
      <c r="Y794" s="213"/>
      <c r="Z794" s="213"/>
      <c r="AA794" s="213"/>
      <c r="AB794" s="213"/>
      <c r="AC794" s="213"/>
      <c r="AD794" s="213"/>
      <c r="AE794" s="213"/>
      <c r="AF794" s="213"/>
      <c r="AG794" s="213"/>
      <c r="AH794" s="213"/>
      <c r="AI794" s="213"/>
      <c r="AP794" s="337"/>
      <c r="AT794" s="337"/>
    </row>
    <row r="795" s="268" customFormat="true" ht="15" hidden="false" customHeight="true" outlineLevel="0" collapsed="false">
      <c r="A795" s="331"/>
      <c r="B795" s="331"/>
      <c r="C795" s="213"/>
      <c r="D795" s="213"/>
      <c r="E795" s="213"/>
      <c r="F795" s="213"/>
      <c r="G795" s="213"/>
      <c r="H795" s="213"/>
      <c r="I795" s="213"/>
      <c r="J795" s="213"/>
      <c r="K795" s="213"/>
      <c r="L795" s="213"/>
      <c r="M795" s="213"/>
      <c r="N795" s="213"/>
      <c r="O795" s="213"/>
      <c r="P795" s="213"/>
      <c r="Q795" s="213"/>
      <c r="R795" s="213"/>
      <c r="S795" s="213"/>
      <c r="T795" s="213"/>
      <c r="U795" s="213"/>
      <c r="V795" s="213"/>
      <c r="W795" s="213"/>
      <c r="X795" s="213"/>
      <c r="Y795" s="213"/>
      <c r="Z795" s="213"/>
      <c r="AA795" s="213"/>
      <c r="AB795" s="213"/>
      <c r="AC795" s="213"/>
      <c r="AD795" s="213"/>
      <c r="AE795" s="213"/>
      <c r="AF795" s="213"/>
      <c r="AG795" s="213"/>
      <c r="AH795" s="213"/>
      <c r="AI795" s="213"/>
      <c r="AP795" s="337"/>
      <c r="AT795" s="337"/>
    </row>
    <row r="796" s="268" customFormat="true" ht="15" hidden="false" customHeight="true" outlineLevel="0" collapsed="false">
      <c r="A796" s="331"/>
      <c r="B796" s="331"/>
      <c r="C796" s="213"/>
      <c r="D796" s="213"/>
      <c r="E796" s="213"/>
      <c r="F796" s="213"/>
      <c r="G796" s="213"/>
      <c r="H796" s="213"/>
      <c r="I796" s="213"/>
      <c r="J796" s="213"/>
      <c r="K796" s="213"/>
      <c r="L796" s="213"/>
      <c r="M796" s="213"/>
      <c r="N796" s="213"/>
      <c r="O796" s="213"/>
      <c r="P796" s="213"/>
      <c r="Q796" s="213"/>
      <c r="R796" s="213"/>
      <c r="S796" s="213"/>
      <c r="T796" s="213"/>
      <c r="U796" s="213"/>
      <c r="V796" s="213"/>
      <c r="W796" s="213"/>
      <c r="X796" s="213"/>
      <c r="Y796" s="213"/>
      <c r="Z796" s="213"/>
      <c r="AA796" s="213"/>
      <c r="AB796" s="213"/>
      <c r="AC796" s="213"/>
      <c r="AD796" s="213"/>
      <c r="AE796" s="213"/>
      <c r="AF796" s="213"/>
      <c r="AG796" s="213"/>
      <c r="AH796" s="213"/>
      <c r="AI796" s="213"/>
      <c r="AP796" s="337"/>
      <c r="AT796" s="337"/>
    </row>
    <row r="797" s="268" customFormat="true" ht="15" hidden="false" customHeight="true" outlineLevel="0" collapsed="false">
      <c r="A797" s="331"/>
      <c r="B797" s="331"/>
      <c r="C797" s="213"/>
      <c r="D797" s="213"/>
      <c r="E797" s="213"/>
      <c r="F797" s="213"/>
      <c r="G797" s="213"/>
      <c r="H797" s="213"/>
      <c r="I797" s="213"/>
      <c r="J797" s="213"/>
      <c r="K797" s="213"/>
      <c r="L797" s="213"/>
      <c r="M797" s="213"/>
      <c r="N797" s="213"/>
      <c r="O797" s="213"/>
      <c r="P797" s="213"/>
      <c r="Q797" s="213"/>
      <c r="R797" s="213"/>
      <c r="S797" s="213"/>
      <c r="T797" s="213"/>
      <c r="U797" s="213"/>
      <c r="V797" s="213"/>
      <c r="W797" s="213"/>
      <c r="X797" s="213"/>
      <c r="Y797" s="213"/>
      <c r="Z797" s="213"/>
      <c r="AA797" s="213"/>
      <c r="AB797" s="213"/>
      <c r="AC797" s="213"/>
      <c r="AD797" s="213"/>
      <c r="AE797" s="213"/>
      <c r="AF797" s="213"/>
      <c r="AG797" s="213"/>
      <c r="AH797" s="213"/>
      <c r="AI797" s="213"/>
      <c r="AP797" s="337"/>
      <c r="AT797" s="337"/>
    </row>
    <row r="798" s="268" customFormat="true" ht="15" hidden="false" customHeight="true" outlineLevel="0" collapsed="false">
      <c r="A798" s="331"/>
      <c r="B798" s="331"/>
      <c r="C798" s="213"/>
      <c r="D798" s="213"/>
      <c r="E798" s="213"/>
      <c r="F798" s="213"/>
      <c r="G798" s="213"/>
      <c r="H798" s="213"/>
      <c r="I798" s="213"/>
      <c r="J798" s="213"/>
      <c r="K798" s="213"/>
      <c r="L798" s="213"/>
      <c r="M798" s="213"/>
      <c r="N798" s="213"/>
      <c r="O798" s="213"/>
      <c r="P798" s="213"/>
      <c r="Q798" s="213"/>
      <c r="R798" s="213"/>
      <c r="S798" s="213"/>
      <c r="T798" s="213"/>
      <c r="U798" s="213"/>
      <c r="V798" s="213"/>
      <c r="W798" s="213"/>
      <c r="X798" s="213"/>
      <c r="Y798" s="213"/>
      <c r="Z798" s="213"/>
      <c r="AA798" s="213"/>
      <c r="AB798" s="213"/>
      <c r="AC798" s="213"/>
      <c r="AD798" s="213"/>
      <c r="AE798" s="213"/>
      <c r="AF798" s="213"/>
      <c r="AG798" s="213"/>
      <c r="AH798" s="213"/>
      <c r="AI798" s="213"/>
      <c r="AP798" s="337"/>
      <c r="AT798" s="337"/>
    </row>
    <row r="799" s="268" customFormat="true" ht="15" hidden="false" customHeight="true" outlineLevel="0" collapsed="false">
      <c r="A799" s="331"/>
      <c r="B799" s="331"/>
      <c r="C799" s="213"/>
      <c r="D799" s="213"/>
      <c r="E799" s="213"/>
      <c r="F799" s="213"/>
      <c r="G799" s="213"/>
      <c r="H799" s="213"/>
      <c r="I799" s="213"/>
      <c r="J799" s="213"/>
      <c r="K799" s="213"/>
      <c r="L799" s="213"/>
      <c r="M799" s="213"/>
      <c r="N799" s="213"/>
      <c r="O799" s="213"/>
      <c r="P799" s="213"/>
      <c r="Q799" s="213"/>
      <c r="R799" s="213"/>
      <c r="S799" s="213"/>
      <c r="T799" s="213"/>
      <c r="U799" s="213"/>
      <c r="V799" s="213"/>
      <c r="W799" s="213"/>
      <c r="X799" s="213"/>
      <c r="Y799" s="213"/>
      <c r="Z799" s="213"/>
      <c r="AA799" s="213"/>
      <c r="AB799" s="213"/>
      <c r="AC799" s="213"/>
      <c r="AD799" s="213"/>
      <c r="AE799" s="213"/>
      <c r="AF799" s="213"/>
      <c r="AG799" s="213"/>
      <c r="AH799" s="213"/>
      <c r="AI799" s="213"/>
      <c r="AP799" s="337"/>
      <c r="AT799" s="337"/>
    </row>
    <row r="800" s="268" customFormat="true" ht="15" hidden="false" customHeight="true" outlineLevel="0" collapsed="false">
      <c r="A800" s="331"/>
      <c r="B800" s="331"/>
      <c r="C800" s="213"/>
      <c r="D800" s="213"/>
      <c r="E800" s="213"/>
      <c r="F800" s="213"/>
      <c r="G800" s="213"/>
      <c r="H800" s="213"/>
      <c r="I800" s="213"/>
      <c r="J800" s="213"/>
      <c r="K800" s="213"/>
      <c r="L800" s="213"/>
      <c r="M800" s="213"/>
      <c r="N800" s="213"/>
      <c r="O800" s="213"/>
      <c r="P800" s="213"/>
      <c r="Q800" s="213"/>
      <c r="R800" s="213"/>
      <c r="S800" s="213"/>
      <c r="T800" s="213"/>
      <c r="U800" s="213"/>
      <c r="V800" s="213"/>
      <c r="W800" s="213"/>
      <c r="X800" s="213"/>
      <c r="Y800" s="213"/>
      <c r="Z800" s="213"/>
      <c r="AA800" s="213"/>
      <c r="AB800" s="213"/>
      <c r="AC800" s="213"/>
      <c r="AD800" s="213"/>
      <c r="AE800" s="213"/>
      <c r="AF800" s="213"/>
      <c r="AG800" s="213"/>
      <c r="AH800" s="213"/>
      <c r="AI800" s="213"/>
      <c r="AP800" s="337"/>
      <c r="AT800" s="337"/>
    </row>
    <row r="801" s="268" customFormat="true" ht="15" hidden="false" customHeight="true" outlineLevel="0" collapsed="false">
      <c r="A801" s="331"/>
      <c r="B801" s="331"/>
      <c r="C801" s="213"/>
      <c r="D801" s="213"/>
      <c r="E801" s="213"/>
      <c r="F801" s="213"/>
      <c r="G801" s="213"/>
      <c r="H801" s="213"/>
      <c r="I801" s="213"/>
      <c r="J801" s="213"/>
      <c r="K801" s="213"/>
      <c r="L801" s="213"/>
      <c r="M801" s="213"/>
      <c r="N801" s="213"/>
      <c r="O801" s="213"/>
      <c r="P801" s="213"/>
      <c r="Q801" s="213"/>
      <c r="R801" s="213"/>
      <c r="S801" s="213"/>
      <c r="T801" s="213"/>
      <c r="U801" s="213"/>
      <c r="V801" s="213"/>
      <c r="W801" s="213"/>
      <c r="X801" s="213"/>
      <c r="Y801" s="213"/>
      <c r="Z801" s="213"/>
      <c r="AA801" s="213"/>
      <c r="AB801" s="213"/>
      <c r="AC801" s="213"/>
      <c r="AD801" s="213"/>
      <c r="AE801" s="213"/>
      <c r="AF801" s="213"/>
      <c r="AG801" s="213"/>
      <c r="AH801" s="213"/>
      <c r="AI801" s="213"/>
      <c r="AP801" s="337"/>
      <c r="AT801" s="337"/>
    </row>
    <row r="802" s="268" customFormat="true" ht="15" hidden="false" customHeight="true" outlineLevel="0" collapsed="false">
      <c r="A802" s="331"/>
      <c r="B802" s="331"/>
      <c r="C802" s="213"/>
      <c r="D802" s="213"/>
      <c r="E802" s="213"/>
      <c r="F802" s="213"/>
      <c r="G802" s="213"/>
      <c r="H802" s="213"/>
      <c r="I802" s="213"/>
      <c r="J802" s="213"/>
      <c r="K802" s="213"/>
      <c r="L802" s="213"/>
      <c r="M802" s="213"/>
      <c r="N802" s="213"/>
      <c r="O802" s="213"/>
      <c r="P802" s="213"/>
      <c r="Q802" s="213"/>
      <c r="R802" s="213"/>
      <c r="S802" s="213"/>
      <c r="T802" s="213"/>
      <c r="U802" s="213"/>
      <c r="V802" s="213"/>
      <c r="W802" s="213"/>
      <c r="X802" s="213"/>
      <c r="Y802" s="213"/>
      <c r="Z802" s="213"/>
      <c r="AA802" s="213"/>
      <c r="AB802" s="213"/>
      <c r="AC802" s="213"/>
      <c r="AD802" s="213"/>
      <c r="AE802" s="213"/>
      <c r="AF802" s="213"/>
      <c r="AG802" s="213"/>
      <c r="AH802" s="213"/>
      <c r="AI802" s="213"/>
      <c r="AP802" s="337"/>
      <c r="AT802" s="337"/>
    </row>
    <row r="803" s="268" customFormat="true" ht="15" hidden="false" customHeight="true" outlineLevel="0" collapsed="false">
      <c r="A803" s="331"/>
      <c r="B803" s="331"/>
      <c r="C803" s="213"/>
      <c r="D803" s="213"/>
      <c r="E803" s="213"/>
      <c r="F803" s="213"/>
      <c r="G803" s="213"/>
      <c r="H803" s="213"/>
      <c r="I803" s="213"/>
      <c r="J803" s="213"/>
      <c r="K803" s="213"/>
      <c r="L803" s="213"/>
      <c r="M803" s="213"/>
      <c r="N803" s="213"/>
      <c r="O803" s="213"/>
      <c r="P803" s="213"/>
      <c r="Q803" s="213"/>
      <c r="R803" s="213"/>
      <c r="S803" s="213"/>
      <c r="T803" s="213"/>
      <c r="U803" s="213"/>
      <c r="V803" s="213"/>
      <c r="W803" s="213"/>
      <c r="X803" s="213"/>
      <c r="Y803" s="213"/>
      <c r="Z803" s="213"/>
      <c r="AA803" s="213"/>
      <c r="AB803" s="213"/>
      <c r="AC803" s="213"/>
      <c r="AD803" s="213"/>
      <c r="AE803" s="213"/>
      <c r="AF803" s="213"/>
      <c r="AG803" s="213"/>
      <c r="AH803" s="213"/>
      <c r="AI803" s="213"/>
      <c r="AP803" s="337"/>
      <c r="AT803" s="337"/>
    </row>
    <row r="804" s="268" customFormat="true" ht="15" hidden="false" customHeight="true" outlineLevel="0" collapsed="false">
      <c r="A804" s="331"/>
      <c r="B804" s="331"/>
      <c r="C804" s="213"/>
      <c r="D804" s="213"/>
      <c r="E804" s="213"/>
      <c r="F804" s="213"/>
      <c r="G804" s="213"/>
      <c r="H804" s="213"/>
      <c r="I804" s="213"/>
      <c r="J804" s="213"/>
      <c r="K804" s="213"/>
      <c r="L804" s="213"/>
      <c r="M804" s="213"/>
      <c r="N804" s="213"/>
      <c r="O804" s="213"/>
      <c r="P804" s="213"/>
      <c r="Q804" s="213"/>
      <c r="R804" s="213"/>
      <c r="S804" s="213"/>
      <c r="T804" s="213"/>
      <c r="U804" s="213"/>
      <c r="V804" s="213"/>
      <c r="W804" s="213"/>
      <c r="X804" s="213"/>
      <c r="Y804" s="213"/>
      <c r="Z804" s="213"/>
      <c r="AA804" s="213"/>
      <c r="AB804" s="213"/>
      <c r="AC804" s="213"/>
      <c r="AD804" s="213"/>
      <c r="AE804" s="213"/>
      <c r="AF804" s="213"/>
      <c r="AG804" s="213"/>
      <c r="AH804" s="213"/>
      <c r="AI804" s="213"/>
      <c r="AP804" s="337"/>
      <c r="AT804" s="337"/>
    </row>
    <row r="805" s="268" customFormat="true" ht="15" hidden="false" customHeight="true" outlineLevel="0" collapsed="false">
      <c r="A805" s="331"/>
      <c r="B805" s="331"/>
      <c r="C805" s="213"/>
      <c r="D805" s="213"/>
      <c r="E805" s="213"/>
      <c r="F805" s="213"/>
      <c r="G805" s="213"/>
      <c r="H805" s="213"/>
      <c r="I805" s="213"/>
      <c r="J805" s="213"/>
      <c r="K805" s="213"/>
      <c r="L805" s="213"/>
      <c r="M805" s="213"/>
      <c r="N805" s="213"/>
      <c r="O805" s="213"/>
      <c r="P805" s="213"/>
      <c r="Q805" s="213"/>
      <c r="R805" s="213"/>
      <c r="S805" s="213"/>
      <c r="T805" s="213"/>
      <c r="U805" s="213"/>
      <c r="V805" s="213"/>
      <c r="W805" s="213"/>
      <c r="X805" s="213"/>
      <c r="Y805" s="213"/>
      <c r="Z805" s="213"/>
      <c r="AA805" s="213"/>
      <c r="AB805" s="213"/>
      <c r="AC805" s="213"/>
      <c r="AD805" s="213"/>
      <c r="AE805" s="213"/>
      <c r="AF805" s="213"/>
      <c r="AG805" s="213"/>
      <c r="AH805" s="213"/>
      <c r="AI805" s="213"/>
      <c r="AP805" s="337"/>
      <c r="AT805" s="337"/>
    </row>
    <row r="806" s="268" customFormat="true" ht="15" hidden="false" customHeight="true" outlineLevel="0" collapsed="false">
      <c r="A806" s="331"/>
      <c r="B806" s="331"/>
      <c r="C806" s="213"/>
      <c r="D806" s="213"/>
      <c r="E806" s="213"/>
      <c r="F806" s="213"/>
      <c r="G806" s="213"/>
      <c r="H806" s="213"/>
      <c r="I806" s="213"/>
      <c r="J806" s="213"/>
      <c r="K806" s="213"/>
      <c r="L806" s="213"/>
      <c r="M806" s="213"/>
      <c r="N806" s="213"/>
      <c r="O806" s="213"/>
      <c r="P806" s="213"/>
      <c r="Q806" s="213"/>
      <c r="R806" s="213"/>
      <c r="S806" s="213"/>
      <c r="T806" s="213"/>
      <c r="U806" s="213"/>
      <c r="V806" s="213"/>
      <c r="W806" s="213"/>
      <c r="X806" s="213"/>
      <c r="Y806" s="213"/>
      <c r="Z806" s="213"/>
      <c r="AA806" s="213"/>
      <c r="AB806" s="213"/>
      <c r="AC806" s="213"/>
      <c r="AD806" s="213"/>
      <c r="AE806" s="213"/>
      <c r="AF806" s="213"/>
      <c r="AG806" s="213"/>
      <c r="AH806" s="213"/>
      <c r="AI806" s="213"/>
      <c r="AP806" s="337"/>
      <c r="AT806" s="337"/>
    </row>
    <row r="807" s="268" customFormat="true" ht="15" hidden="false" customHeight="true" outlineLevel="0" collapsed="false">
      <c r="A807" s="331"/>
      <c r="B807" s="331"/>
      <c r="C807" s="213"/>
      <c r="D807" s="213"/>
      <c r="E807" s="213"/>
      <c r="F807" s="213"/>
      <c r="G807" s="213"/>
      <c r="H807" s="213"/>
      <c r="I807" s="213"/>
      <c r="J807" s="213"/>
      <c r="K807" s="213"/>
      <c r="L807" s="213"/>
      <c r="M807" s="213"/>
      <c r="N807" s="213"/>
      <c r="O807" s="213"/>
      <c r="P807" s="213"/>
      <c r="Q807" s="213"/>
      <c r="R807" s="213"/>
      <c r="S807" s="213"/>
      <c r="T807" s="213"/>
      <c r="U807" s="213"/>
      <c r="V807" s="213"/>
      <c r="W807" s="213"/>
      <c r="X807" s="213"/>
      <c r="Y807" s="213"/>
      <c r="Z807" s="213"/>
      <c r="AA807" s="213"/>
      <c r="AB807" s="213"/>
      <c r="AC807" s="213"/>
      <c r="AD807" s="213"/>
      <c r="AE807" s="213"/>
      <c r="AF807" s="213"/>
      <c r="AG807" s="213"/>
      <c r="AH807" s="213"/>
      <c r="AI807" s="213"/>
      <c r="AP807" s="337"/>
      <c r="AT807" s="337"/>
    </row>
    <row r="808" s="268" customFormat="true" ht="15" hidden="false" customHeight="true" outlineLevel="0" collapsed="false">
      <c r="A808" s="331"/>
      <c r="B808" s="331"/>
      <c r="C808" s="213"/>
      <c r="D808" s="213"/>
      <c r="E808" s="213"/>
      <c r="F808" s="213"/>
      <c r="G808" s="213"/>
      <c r="H808" s="213"/>
      <c r="I808" s="213"/>
      <c r="J808" s="213"/>
      <c r="K808" s="213"/>
      <c r="L808" s="213"/>
      <c r="M808" s="213"/>
      <c r="N808" s="213"/>
      <c r="O808" s="213"/>
      <c r="P808" s="213"/>
      <c r="Q808" s="213"/>
      <c r="R808" s="213"/>
      <c r="S808" s="213"/>
      <c r="T808" s="213"/>
      <c r="U808" s="213"/>
      <c r="V808" s="213"/>
      <c r="W808" s="213"/>
      <c r="X808" s="213"/>
      <c r="Y808" s="213"/>
      <c r="Z808" s="213"/>
      <c r="AA808" s="213"/>
      <c r="AB808" s="213"/>
      <c r="AC808" s="213"/>
      <c r="AD808" s="213"/>
      <c r="AE808" s="213"/>
      <c r="AF808" s="213"/>
      <c r="AG808" s="213"/>
      <c r="AH808" s="213"/>
      <c r="AI808" s="213"/>
      <c r="AP808" s="337"/>
      <c r="AT808" s="337"/>
    </row>
    <row r="809" s="268" customFormat="true" ht="15" hidden="false" customHeight="true" outlineLevel="0" collapsed="false">
      <c r="A809" s="331"/>
      <c r="B809" s="331"/>
      <c r="C809" s="213"/>
      <c r="D809" s="213"/>
      <c r="E809" s="213"/>
      <c r="F809" s="213"/>
      <c r="G809" s="213"/>
      <c r="H809" s="213"/>
      <c r="I809" s="213"/>
      <c r="J809" s="213"/>
      <c r="K809" s="213"/>
      <c r="L809" s="213"/>
      <c r="M809" s="213"/>
      <c r="N809" s="213"/>
      <c r="O809" s="213"/>
      <c r="P809" s="213"/>
      <c r="Q809" s="213"/>
      <c r="R809" s="213"/>
      <c r="S809" s="213"/>
      <c r="T809" s="213"/>
      <c r="U809" s="213"/>
      <c r="V809" s="213"/>
      <c r="W809" s="213"/>
      <c r="X809" s="213"/>
      <c r="Y809" s="213"/>
      <c r="Z809" s="213"/>
      <c r="AA809" s="213"/>
      <c r="AB809" s="213"/>
      <c r="AC809" s="213"/>
      <c r="AD809" s="213"/>
      <c r="AE809" s="213"/>
      <c r="AF809" s="213"/>
      <c r="AG809" s="213"/>
      <c r="AH809" s="213"/>
      <c r="AI809" s="213"/>
      <c r="AP809" s="337"/>
      <c r="AT809" s="337"/>
    </row>
    <row r="810" s="268" customFormat="true" ht="15" hidden="false" customHeight="true" outlineLevel="0" collapsed="false">
      <c r="A810" s="331"/>
      <c r="B810" s="331"/>
      <c r="C810" s="213"/>
      <c r="D810" s="213"/>
      <c r="E810" s="213"/>
      <c r="F810" s="213"/>
      <c r="G810" s="213"/>
      <c r="H810" s="213"/>
      <c r="I810" s="213"/>
      <c r="J810" s="213"/>
      <c r="K810" s="213"/>
      <c r="L810" s="213"/>
      <c r="M810" s="213"/>
      <c r="N810" s="213"/>
      <c r="O810" s="213"/>
      <c r="P810" s="213"/>
      <c r="Q810" s="213"/>
      <c r="R810" s="213"/>
      <c r="S810" s="213"/>
      <c r="T810" s="213"/>
      <c r="U810" s="213"/>
      <c r="V810" s="213"/>
      <c r="W810" s="213"/>
      <c r="X810" s="213"/>
      <c r="Y810" s="213"/>
      <c r="Z810" s="213"/>
      <c r="AA810" s="213"/>
      <c r="AB810" s="213"/>
      <c r="AC810" s="213"/>
      <c r="AD810" s="213"/>
      <c r="AE810" s="213"/>
      <c r="AF810" s="213"/>
      <c r="AG810" s="213"/>
      <c r="AH810" s="213"/>
      <c r="AI810" s="213"/>
      <c r="AP810" s="337"/>
      <c r="AT810" s="337"/>
    </row>
    <row r="811" s="268" customFormat="true" ht="15" hidden="false" customHeight="true" outlineLevel="0" collapsed="false">
      <c r="A811" s="331"/>
      <c r="B811" s="331"/>
      <c r="C811" s="213"/>
      <c r="D811" s="213"/>
      <c r="E811" s="213"/>
      <c r="F811" s="213"/>
      <c r="G811" s="213"/>
      <c r="H811" s="213"/>
      <c r="I811" s="213"/>
      <c r="J811" s="213"/>
      <c r="K811" s="213"/>
      <c r="L811" s="213"/>
      <c r="M811" s="213"/>
      <c r="N811" s="213"/>
      <c r="O811" s="213"/>
      <c r="P811" s="213"/>
      <c r="Q811" s="213"/>
      <c r="R811" s="213"/>
      <c r="S811" s="213"/>
      <c r="T811" s="213"/>
      <c r="U811" s="213"/>
      <c r="V811" s="213"/>
      <c r="W811" s="213"/>
      <c r="X811" s="213"/>
      <c r="Y811" s="213"/>
      <c r="Z811" s="213"/>
      <c r="AA811" s="213"/>
      <c r="AB811" s="213"/>
      <c r="AC811" s="213"/>
      <c r="AD811" s="213"/>
      <c r="AE811" s="213"/>
      <c r="AF811" s="213"/>
      <c r="AG811" s="213"/>
      <c r="AH811" s="213"/>
      <c r="AI811" s="213"/>
      <c r="AP811" s="337"/>
      <c r="AT811" s="337"/>
    </row>
    <row r="812" s="268" customFormat="true" ht="15" hidden="false" customHeight="true" outlineLevel="0" collapsed="false">
      <c r="A812" s="331"/>
      <c r="B812" s="331"/>
      <c r="C812" s="213"/>
      <c r="D812" s="213"/>
      <c r="E812" s="213"/>
      <c r="F812" s="213"/>
      <c r="G812" s="213"/>
      <c r="H812" s="213"/>
      <c r="I812" s="213"/>
      <c r="J812" s="213"/>
      <c r="K812" s="213"/>
      <c r="L812" s="213"/>
      <c r="M812" s="213"/>
      <c r="N812" s="213"/>
      <c r="O812" s="213"/>
      <c r="P812" s="213"/>
      <c r="Q812" s="213"/>
      <c r="R812" s="213"/>
      <c r="S812" s="213"/>
      <c r="T812" s="213"/>
      <c r="U812" s="213"/>
      <c r="V812" s="213"/>
      <c r="W812" s="213"/>
      <c r="X812" s="213"/>
      <c r="Y812" s="213"/>
      <c r="Z812" s="213"/>
      <c r="AA812" s="213"/>
      <c r="AB812" s="213"/>
      <c r="AC812" s="213"/>
      <c r="AD812" s="213"/>
      <c r="AE812" s="213"/>
      <c r="AF812" s="213"/>
      <c r="AG812" s="213"/>
      <c r="AH812" s="213"/>
      <c r="AI812" s="213"/>
      <c r="AP812" s="337"/>
      <c r="AT812" s="337"/>
    </row>
    <row r="813" s="268" customFormat="true" ht="15" hidden="false" customHeight="true" outlineLevel="0" collapsed="false">
      <c r="A813" s="331"/>
      <c r="B813" s="331"/>
      <c r="C813" s="213"/>
      <c r="D813" s="213"/>
      <c r="E813" s="213"/>
      <c r="F813" s="213"/>
      <c r="G813" s="213"/>
      <c r="H813" s="213"/>
      <c r="I813" s="213"/>
      <c r="J813" s="213"/>
      <c r="K813" s="213"/>
      <c r="L813" s="213"/>
      <c r="M813" s="213"/>
      <c r="N813" s="213"/>
      <c r="O813" s="213"/>
      <c r="P813" s="213"/>
      <c r="Q813" s="213"/>
      <c r="R813" s="213"/>
      <c r="S813" s="213"/>
      <c r="T813" s="213"/>
      <c r="U813" s="213"/>
      <c r="V813" s="213"/>
      <c r="W813" s="213"/>
      <c r="X813" s="213"/>
      <c r="Y813" s="213"/>
      <c r="Z813" s="213"/>
      <c r="AA813" s="213"/>
      <c r="AB813" s="213"/>
      <c r="AC813" s="213"/>
      <c r="AD813" s="213"/>
      <c r="AE813" s="213"/>
      <c r="AF813" s="213"/>
      <c r="AG813" s="213"/>
      <c r="AH813" s="213"/>
      <c r="AI813" s="213"/>
      <c r="AP813" s="337"/>
      <c r="AT813" s="337"/>
    </row>
    <row r="814" s="268" customFormat="true" ht="15" hidden="false" customHeight="true" outlineLevel="0" collapsed="false">
      <c r="A814" s="331"/>
      <c r="B814" s="331"/>
      <c r="C814" s="213"/>
      <c r="D814" s="213"/>
      <c r="E814" s="213"/>
      <c r="F814" s="213"/>
      <c r="G814" s="213"/>
      <c r="H814" s="213"/>
      <c r="I814" s="213"/>
      <c r="J814" s="213"/>
      <c r="K814" s="213"/>
      <c r="L814" s="213"/>
      <c r="M814" s="213"/>
      <c r="N814" s="213"/>
      <c r="O814" s="213"/>
      <c r="P814" s="213"/>
      <c r="Q814" s="213"/>
      <c r="R814" s="213"/>
      <c r="S814" s="213"/>
      <c r="T814" s="213"/>
      <c r="U814" s="213"/>
      <c r="V814" s="213"/>
      <c r="W814" s="213"/>
      <c r="X814" s="213"/>
      <c r="Y814" s="213"/>
      <c r="Z814" s="213"/>
      <c r="AA814" s="213"/>
      <c r="AB814" s="213"/>
      <c r="AC814" s="213"/>
      <c r="AD814" s="213"/>
      <c r="AE814" s="213"/>
      <c r="AF814" s="213"/>
      <c r="AG814" s="213"/>
      <c r="AH814" s="213"/>
      <c r="AI814" s="213"/>
      <c r="AP814" s="337"/>
      <c r="AT814" s="337"/>
    </row>
    <row r="815" s="268" customFormat="true" ht="15" hidden="false" customHeight="true" outlineLevel="0" collapsed="false">
      <c r="A815" s="331"/>
      <c r="B815" s="331"/>
      <c r="C815" s="213"/>
      <c r="D815" s="213"/>
      <c r="E815" s="213"/>
      <c r="F815" s="213"/>
      <c r="G815" s="213"/>
      <c r="H815" s="213"/>
      <c r="I815" s="213"/>
      <c r="J815" s="213"/>
      <c r="K815" s="213"/>
      <c r="L815" s="213"/>
      <c r="M815" s="213"/>
      <c r="N815" s="213"/>
      <c r="O815" s="213"/>
      <c r="P815" s="213"/>
      <c r="Q815" s="213"/>
      <c r="R815" s="213"/>
      <c r="S815" s="213"/>
      <c r="T815" s="213"/>
      <c r="U815" s="213"/>
      <c r="V815" s="213"/>
      <c r="W815" s="213"/>
      <c r="X815" s="213"/>
      <c r="Y815" s="213"/>
      <c r="Z815" s="213"/>
      <c r="AA815" s="213"/>
      <c r="AB815" s="213"/>
      <c r="AC815" s="213"/>
      <c r="AD815" s="213"/>
      <c r="AE815" s="213"/>
      <c r="AF815" s="213"/>
      <c r="AG815" s="213"/>
      <c r="AH815" s="213"/>
      <c r="AI815" s="213"/>
      <c r="AP815" s="337"/>
      <c r="AT815" s="337"/>
    </row>
    <row r="816" s="268" customFormat="true" ht="15" hidden="false" customHeight="true" outlineLevel="0" collapsed="false">
      <c r="A816" s="331"/>
      <c r="B816" s="331"/>
      <c r="C816" s="213"/>
      <c r="D816" s="213"/>
      <c r="E816" s="213"/>
      <c r="F816" s="213"/>
      <c r="G816" s="213"/>
      <c r="H816" s="213"/>
      <c r="I816" s="213"/>
      <c r="J816" s="213"/>
      <c r="K816" s="213"/>
      <c r="L816" s="213"/>
      <c r="M816" s="213"/>
      <c r="N816" s="213"/>
      <c r="O816" s="213"/>
      <c r="P816" s="213"/>
      <c r="Q816" s="213"/>
      <c r="R816" s="213"/>
      <c r="S816" s="213"/>
      <c r="T816" s="213"/>
      <c r="U816" s="213"/>
      <c r="V816" s="213"/>
      <c r="W816" s="213"/>
      <c r="X816" s="213"/>
      <c r="Y816" s="213"/>
      <c r="Z816" s="213"/>
      <c r="AA816" s="213"/>
      <c r="AB816" s="213"/>
      <c r="AC816" s="213"/>
      <c r="AD816" s="213"/>
      <c r="AE816" s="213"/>
      <c r="AF816" s="213"/>
      <c r="AG816" s="213"/>
      <c r="AH816" s="213"/>
      <c r="AI816" s="213"/>
      <c r="AP816" s="337"/>
      <c r="AT816" s="337"/>
    </row>
    <row r="817" s="268" customFormat="true" ht="15" hidden="false" customHeight="true" outlineLevel="0" collapsed="false">
      <c r="A817" s="331"/>
      <c r="B817" s="331"/>
      <c r="C817" s="213"/>
      <c r="D817" s="213"/>
      <c r="E817" s="213"/>
      <c r="F817" s="213"/>
      <c r="G817" s="213"/>
      <c r="H817" s="213"/>
      <c r="I817" s="213"/>
      <c r="J817" s="213"/>
      <c r="K817" s="213"/>
      <c r="L817" s="213"/>
      <c r="M817" s="213"/>
      <c r="N817" s="213"/>
      <c r="O817" s="213"/>
      <c r="P817" s="213"/>
      <c r="Q817" s="213"/>
      <c r="R817" s="213"/>
      <c r="S817" s="213"/>
      <c r="T817" s="213"/>
      <c r="U817" s="213"/>
      <c r="V817" s="213"/>
      <c r="W817" s="213"/>
      <c r="X817" s="213"/>
      <c r="Y817" s="213"/>
      <c r="Z817" s="213"/>
      <c r="AA817" s="213"/>
      <c r="AB817" s="213"/>
      <c r="AC817" s="213"/>
      <c r="AD817" s="213"/>
      <c r="AE817" s="213"/>
      <c r="AF817" s="213"/>
      <c r="AG817" s="213"/>
      <c r="AH817" s="213"/>
      <c r="AI817" s="213"/>
      <c r="AP817" s="337"/>
      <c r="AT817" s="337"/>
    </row>
    <row r="818" s="268" customFormat="true" ht="15" hidden="false" customHeight="true" outlineLevel="0" collapsed="false">
      <c r="A818" s="331"/>
      <c r="B818" s="331"/>
      <c r="C818" s="213"/>
      <c r="D818" s="213"/>
      <c r="E818" s="213"/>
      <c r="F818" s="213"/>
      <c r="G818" s="213"/>
      <c r="H818" s="213"/>
      <c r="I818" s="213"/>
      <c r="J818" s="213"/>
      <c r="K818" s="213"/>
      <c r="L818" s="213"/>
      <c r="M818" s="213"/>
      <c r="N818" s="213"/>
      <c r="O818" s="213"/>
      <c r="P818" s="213"/>
      <c r="Q818" s="213"/>
      <c r="R818" s="213"/>
      <c r="S818" s="213"/>
      <c r="T818" s="213"/>
      <c r="U818" s="213"/>
      <c r="V818" s="213"/>
      <c r="W818" s="213"/>
      <c r="X818" s="213"/>
      <c r="Y818" s="213"/>
      <c r="Z818" s="213"/>
      <c r="AA818" s="213"/>
      <c r="AB818" s="213"/>
      <c r="AC818" s="213"/>
      <c r="AD818" s="213"/>
      <c r="AE818" s="213"/>
      <c r="AF818" s="213"/>
      <c r="AG818" s="213"/>
      <c r="AH818" s="213"/>
      <c r="AI818" s="213"/>
      <c r="AP818" s="337"/>
      <c r="AT818" s="337"/>
    </row>
    <row r="819" s="268" customFormat="true" ht="15" hidden="false" customHeight="true" outlineLevel="0" collapsed="false">
      <c r="A819" s="331"/>
      <c r="B819" s="331"/>
      <c r="C819" s="213"/>
      <c r="D819" s="213"/>
      <c r="E819" s="213"/>
      <c r="F819" s="213"/>
      <c r="G819" s="213"/>
      <c r="H819" s="213"/>
      <c r="I819" s="213"/>
      <c r="J819" s="213"/>
      <c r="K819" s="213"/>
      <c r="L819" s="213"/>
      <c r="M819" s="213"/>
      <c r="N819" s="213"/>
      <c r="O819" s="213"/>
      <c r="P819" s="213"/>
      <c r="Q819" s="213"/>
      <c r="R819" s="213"/>
      <c r="S819" s="213"/>
      <c r="T819" s="213"/>
      <c r="U819" s="213"/>
      <c r="V819" s="213"/>
      <c r="W819" s="213"/>
      <c r="X819" s="213"/>
      <c r="Y819" s="213"/>
      <c r="Z819" s="213"/>
      <c r="AA819" s="213"/>
      <c r="AB819" s="213"/>
      <c r="AC819" s="213"/>
      <c r="AD819" s="213"/>
      <c r="AE819" s="213"/>
      <c r="AF819" s="213"/>
      <c r="AG819" s="213"/>
      <c r="AH819" s="213"/>
      <c r="AI819" s="213"/>
      <c r="AP819" s="337"/>
      <c r="AT819" s="337"/>
    </row>
    <row r="820" s="268" customFormat="true" ht="15" hidden="false" customHeight="true" outlineLevel="0" collapsed="false">
      <c r="A820" s="331"/>
      <c r="B820" s="331"/>
      <c r="C820" s="213"/>
      <c r="D820" s="213"/>
      <c r="E820" s="213"/>
      <c r="F820" s="213"/>
      <c r="G820" s="213"/>
      <c r="H820" s="213"/>
      <c r="I820" s="213"/>
      <c r="J820" s="213"/>
      <c r="K820" s="213"/>
      <c r="L820" s="213"/>
      <c r="M820" s="213"/>
      <c r="N820" s="213"/>
      <c r="O820" s="213"/>
      <c r="P820" s="213"/>
      <c r="Q820" s="213"/>
      <c r="R820" s="213"/>
      <c r="S820" s="213"/>
      <c r="T820" s="213"/>
      <c r="U820" s="213"/>
      <c r="V820" s="213"/>
      <c r="W820" s="213"/>
      <c r="X820" s="213"/>
      <c r="Y820" s="213"/>
      <c r="Z820" s="213"/>
      <c r="AA820" s="213"/>
      <c r="AB820" s="213"/>
      <c r="AC820" s="213"/>
      <c r="AD820" s="213"/>
      <c r="AE820" s="213"/>
      <c r="AF820" s="213"/>
      <c r="AG820" s="213"/>
      <c r="AH820" s="213"/>
      <c r="AI820" s="213"/>
      <c r="AP820" s="337"/>
      <c r="AT820" s="337"/>
    </row>
    <row r="821" s="268" customFormat="true" ht="15" hidden="false" customHeight="true" outlineLevel="0" collapsed="false">
      <c r="A821" s="331"/>
      <c r="B821" s="331"/>
      <c r="C821" s="213"/>
      <c r="D821" s="213"/>
      <c r="E821" s="213"/>
      <c r="F821" s="213"/>
      <c r="G821" s="213"/>
      <c r="H821" s="213"/>
      <c r="I821" s="213"/>
      <c r="J821" s="213"/>
      <c r="K821" s="213"/>
      <c r="L821" s="213"/>
      <c r="M821" s="213"/>
      <c r="N821" s="213"/>
      <c r="O821" s="213"/>
      <c r="P821" s="213"/>
      <c r="Q821" s="213"/>
      <c r="R821" s="213"/>
      <c r="S821" s="213"/>
      <c r="T821" s="213"/>
      <c r="U821" s="213"/>
      <c r="V821" s="213"/>
      <c r="W821" s="213"/>
      <c r="X821" s="213"/>
      <c r="Y821" s="213"/>
      <c r="Z821" s="213"/>
      <c r="AA821" s="213"/>
      <c r="AB821" s="213"/>
      <c r="AC821" s="213"/>
      <c r="AD821" s="213"/>
      <c r="AE821" s="213"/>
      <c r="AF821" s="213"/>
      <c r="AG821" s="213"/>
      <c r="AH821" s="213"/>
      <c r="AI821" s="213"/>
      <c r="AP821" s="337"/>
      <c r="AT821" s="337"/>
    </row>
    <row r="822" s="268" customFormat="true" ht="15" hidden="false" customHeight="true" outlineLevel="0" collapsed="false">
      <c r="A822" s="331"/>
      <c r="B822" s="331"/>
      <c r="C822" s="213"/>
      <c r="D822" s="213"/>
      <c r="E822" s="213"/>
      <c r="F822" s="213"/>
      <c r="G822" s="213"/>
      <c r="H822" s="213"/>
      <c r="I822" s="213"/>
      <c r="J822" s="213"/>
      <c r="K822" s="213"/>
      <c r="L822" s="213"/>
      <c r="M822" s="213"/>
      <c r="N822" s="213"/>
      <c r="O822" s="213"/>
      <c r="P822" s="213"/>
      <c r="Q822" s="213"/>
      <c r="R822" s="213"/>
      <c r="S822" s="213"/>
      <c r="T822" s="213"/>
      <c r="U822" s="213"/>
      <c r="V822" s="213"/>
      <c r="W822" s="213"/>
      <c r="X822" s="213"/>
      <c r="Y822" s="213"/>
      <c r="Z822" s="213"/>
      <c r="AA822" s="213"/>
      <c r="AB822" s="213"/>
      <c r="AC822" s="213"/>
      <c r="AD822" s="213"/>
      <c r="AE822" s="213"/>
      <c r="AF822" s="213"/>
      <c r="AG822" s="213"/>
      <c r="AH822" s="213"/>
      <c r="AI822" s="213"/>
      <c r="AP822" s="337"/>
      <c r="AT822" s="337"/>
    </row>
    <row r="823" s="268" customFormat="true" ht="15" hidden="false" customHeight="true" outlineLevel="0" collapsed="false">
      <c r="A823" s="331"/>
      <c r="B823" s="331"/>
      <c r="C823" s="213"/>
      <c r="D823" s="213"/>
      <c r="E823" s="213"/>
      <c r="F823" s="213"/>
      <c r="G823" s="213"/>
      <c r="H823" s="213"/>
      <c r="I823" s="213"/>
      <c r="J823" s="213"/>
      <c r="K823" s="213"/>
      <c r="L823" s="213"/>
      <c r="M823" s="213"/>
      <c r="N823" s="213"/>
      <c r="O823" s="213"/>
      <c r="P823" s="213"/>
      <c r="Q823" s="213"/>
      <c r="R823" s="213"/>
      <c r="S823" s="213"/>
      <c r="T823" s="213"/>
      <c r="U823" s="213"/>
      <c r="V823" s="213"/>
      <c r="W823" s="213"/>
      <c r="X823" s="213"/>
      <c r="Y823" s="213"/>
      <c r="Z823" s="213"/>
      <c r="AA823" s="213"/>
      <c r="AB823" s="213"/>
      <c r="AC823" s="213"/>
      <c r="AD823" s="213"/>
      <c r="AE823" s="213"/>
      <c r="AF823" s="213"/>
      <c r="AG823" s="213"/>
      <c r="AH823" s="213"/>
      <c r="AI823" s="213"/>
      <c r="AP823" s="337"/>
      <c r="AT823" s="337"/>
    </row>
    <row r="824" s="268" customFormat="true" ht="15" hidden="false" customHeight="true" outlineLevel="0" collapsed="false">
      <c r="A824" s="331"/>
      <c r="B824" s="331"/>
      <c r="C824" s="213"/>
      <c r="D824" s="213"/>
      <c r="E824" s="213"/>
      <c r="F824" s="213"/>
      <c r="G824" s="213"/>
      <c r="H824" s="213"/>
      <c r="I824" s="213"/>
      <c r="J824" s="213"/>
      <c r="K824" s="213"/>
      <c r="L824" s="213"/>
      <c r="M824" s="213"/>
      <c r="N824" s="213"/>
      <c r="O824" s="213"/>
      <c r="P824" s="213"/>
      <c r="Q824" s="213"/>
      <c r="R824" s="213"/>
      <c r="S824" s="213"/>
      <c r="T824" s="213"/>
      <c r="U824" s="213"/>
      <c r="V824" s="213"/>
      <c r="W824" s="213"/>
      <c r="X824" s="213"/>
      <c r="Y824" s="213"/>
      <c r="Z824" s="213"/>
      <c r="AA824" s="213"/>
      <c r="AB824" s="213"/>
      <c r="AC824" s="213"/>
      <c r="AD824" s="213"/>
      <c r="AE824" s="213"/>
      <c r="AF824" s="213"/>
      <c r="AG824" s="213"/>
      <c r="AH824" s="213"/>
      <c r="AI824" s="213"/>
      <c r="AP824" s="337"/>
      <c r="AT824" s="337"/>
    </row>
    <row r="825" s="268" customFormat="true" ht="15" hidden="false" customHeight="true" outlineLevel="0" collapsed="false">
      <c r="A825" s="331"/>
      <c r="B825" s="331"/>
      <c r="C825" s="213"/>
      <c r="D825" s="213"/>
      <c r="E825" s="213"/>
      <c r="F825" s="213"/>
      <c r="G825" s="213"/>
      <c r="H825" s="213"/>
      <c r="I825" s="213"/>
      <c r="J825" s="213"/>
      <c r="K825" s="213"/>
      <c r="L825" s="213"/>
      <c r="M825" s="213"/>
      <c r="N825" s="213"/>
      <c r="O825" s="213"/>
      <c r="P825" s="213"/>
      <c r="Q825" s="213"/>
      <c r="R825" s="213"/>
      <c r="S825" s="213"/>
      <c r="T825" s="213"/>
      <c r="U825" s="213"/>
      <c r="V825" s="213"/>
      <c r="W825" s="213"/>
      <c r="X825" s="213"/>
      <c r="Y825" s="213"/>
      <c r="Z825" s="213"/>
      <c r="AA825" s="213"/>
      <c r="AB825" s="213"/>
      <c r="AC825" s="213"/>
      <c r="AD825" s="213"/>
      <c r="AE825" s="213"/>
      <c r="AF825" s="213"/>
      <c r="AG825" s="213"/>
      <c r="AH825" s="213"/>
      <c r="AI825" s="213"/>
      <c r="AP825" s="337"/>
      <c r="AT825" s="337"/>
    </row>
    <row r="826" s="268" customFormat="true" ht="15" hidden="false" customHeight="true" outlineLevel="0" collapsed="false">
      <c r="A826" s="331"/>
      <c r="B826" s="331"/>
      <c r="C826" s="213"/>
      <c r="D826" s="213"/>
      <c r="E826" s="213"/>
      <c r="F826" s="213"/>
      <c r="G826" s="213"/>
      <c r="H826" s="213"/>
      <c r="I826" s="213"/>
      <c r="J826" s="213"/>
      <c r="K826" s="213"/>
      <c r="L826" s="213"/>
      <c r="M826" s="213"/>
      <c r="N826" s="213"/>
      <c r="O826" s="213"/>
      <c r="P826" s="213"/>
      <c r="Q826" s="213"/>
      <c r="R826" s="213"/>
      <c r="S826" s="213"/>
      <c r="T826" s="213"/>
      <c r="U826" s="213"/>
      <c r="V826" s="213"/>
      <c r="W826" s="213"/>
      <c r="X826" s="213"/>
      <c r="Y826" s="213"/>
      <c r="Z826" s="213"/>
      <c r="AA826" s="213"/>
      <c r="AB826" s="213"/>
      <c r="AC826" s="213"/>
      <c r="AD826" s="213"/>
      <c r="AE826" s="213"/>
      <c r="AF826" s="213"/>
      <c r="AG826" s="213"/>
      <c r="AH826" s="213"/>
      <c r="AI826" s="213"/>
      <c r="AP826" s="337"/>
      <c r="AT826" s="337"/>
    </row>
    <row r="827" s="268" customFormat="true" ht="15" hidden="false" customHeight="true" outlineLevel="0" collapsed="false">
      <c r="A827" s="331"/>
      <c r="B827" s="331"/>
      <c r="C827" s="213"/>
      <c r="D827" s="213"/>
      <c r="E827" s="213"/>
      <c r="F827" s="213"/>
      <c r="G827" s="213"/>
      <c r="H827" s="213"/>
      <c r="I827" s="213"/>
      <c r="J827" s="213"/>
      <c r="K827" s="213"/>
      <c r="L827" s="213"/>
      <c r="M827" s="213"/>
      <c r="N827" s="213"/>
      <c r="O827" s="213"/>
      <c r="P827" s="213"/>
      <c r="Q827" s="213"/>
      <c r="R827" s="213"/>
      <c r="S827" s="213"/>
      <c r="T827" s="213"/>
      <c r="U827" s="213"/>
      <c r="V827" s="213"/>
      <c r="W827" s="213"/>
      <c r="X827" s="213"/>
      <c r="Y827" s="213"/>
      <c r="Z827" s="213"/>
      <c r="AA827" s="213"/>
      <c r="AB827" s="213"/>
      <c r="AC827" s="213"/>
      <c r="AD827" s="213"/>
      <c r="AE827" s="213"/>
      <c r="AF827" s="213"/>
      <c r="AG827" s="213"/>
      <c r="AH827" s="213"/>
      <c r="AI827" s="213"/>
      <c r="AP827" s="337"/>
      <c r="AT827" s="337"/>
    </row>
    <row r="828" s="213" customFormat="true" ht="15" hidden="false" customHeight="true" outlineLevel="0" collapsed="false">
      <c r="A828" s="331"/>
      <c r="B828" s="331"/>
      <c r="AJ828" s="268"/>
      <c r="AK828" s="268"/>
      <c r="AL828" s="268"/>
      <c r="AM828" s="268"/>
      <c r="AN828" s="268"/>
      <c r="AO828" s="268"/>
      <c r="AP828" s="337"/>
      <c r="AQ828" s="268"/>
      <c r="AR828" s="268"/>
      <c r="AS828" s="268"/>
      <c r="AT828" s="337"/>
      <c r="AU828" s="268"/>
      <c r="AV828" s="268"/>
      <c r="AW828" s="268"/>
      <c r="AX828" s="268"/>
      <c r="AY828" s="268"/>
      <c r="AZ828" s="268"/>
      <c r="BA828" s="268"/>
      <c r="BB828" s="268"/>
      <c r="BC828" s="268"/>
      <c r="BD828" s="268"/>
      <c r="BE828" s="268"/>
      <c r="BF828" s="268"/>
      <c r="BG828" s="268"/>
      <c r="BH828" s="268"/>
      <c r="BI828" s="268"/>
      <c r="BJ828" s="268"/>
      <c r="BK828" s="268"/>
      <c r="BL828" s="268"/>
      <c r="BM828" s="268"/>
      <c r="BN828" s="268"/>
      <c r="BO828" s="268"/>
      <c r="BP828" s="268"/>
      <c r="BQ828" s="268"/>
      <c r="BR828" s="268"/>
      <c r="BS828" s="268"/>
      <c r="BT828" s="268"/>
      <c r="BU828" s="268"/>
      <c r="BV828" s="268"/>
      <c r="BW828" s="268"/>
      <c r="BX828" s="268"/>
      <c r="BY828" s="268"/>
      <c r="BZ828" s="268"/>
      <c r="CA828" s="268"/>
      <c r="CB828" s="268"/>
      <c r="CC828" s="268"/>
      <c r="CD828" s="268"/>
      <c r="CE828" s="268"/>
      <c r="CF828" s="268"/>
      <c r="CG828" s="268"/>
      <c r="CH828" s="268"/>
      <c r="CI828" s="268"/>
      <c r="CJ828" s="268"/>
      <c r="CK828" s="268"/>
      <c r="CL828" s="268"/>
      <c r="CM828" s="268"/>
      <c r="CN828" s="268"/>
      <c r="CO828" s="268"/>
      <c r="CP828" s="268"/>
      <c r="CQ828" s="268"/>
      <c r="CR828" s="268"/>
      <c r="CS828" s="268"/>
      <c r="CT828" s="268"/>
      <c r="CU828" s="268"/>
      <c r="CV828" s="268"/>
      <c r="CW828" s="268"/>
      <c r="CX828" s="268"/>
      <c r="CY828" s="268"/>
      <c r="CZ828" s="268"/>
      <c r="DA828" s="268"/>
      <c r="DB828" s="268"/>
      <c r="DC828" s="268"/>
      <c r="DD828" s="268"/>
      <c r="DE828" s="268"/>
      <c r="DF828" s="268"/>
      <c r="DG828" s="268"/>
      <c r="DH828" s="268"/>
      <c r="DI828" s="268"/>
      <c r="DJ828" s="268"/>
      <c r="DK828" s="268"/>
      <c r="DL828" s="268"/>
      <c r="DM828" s="268"/>
      <c r="DN828" s="268"/>
      <c r="DO828" s="268"/>
      <c r="DP828" s="268"/>
      <c r="DQ828" s="268"/>
      <c r="DR828" s="268"/>
      <c r="DS828" s="268"/>
      <c r="DT828" s="268"/>
      <c r="DU828" s="268"/>
      <c r="DV828" s="268"/>
      <c r="DW828" s="268"/>
      <c r="DX828" s="268"/>
      <c r="DY828" s="268"/>
      <c r="DZ828" s="268"/>
      <c r="EA828" s="268"/>
      <c r="EB828" s="268"/>
      <c r="EC828" s="268"/>
      <c r="ED828" s="268"/>
      <c r="EE828" s="268"/>
      <c r="EF828" s="268"/>
      <c r="EG828" s="268"/>
      <c r="EH828" s="268"/>
      <c r="EI828" s="268"/>
      <c r="EJ828" s="268"/>
      <c r="EK828" s="268"/>
      <c r="EL828" s="268"/>
      <c r="EM828" s="268"/>
      <c r="EN828" s="268"/>
      <c r="EO828" s="268"/>
      <c r="EP828" s="268"/>
      <c r="EQ828" s="268"/>
      <c r="ER828" s="268"/>
      <c r="ES828" s="268"/>
      <c r="ET828" s="268"/>
      <c r="EU828" s="268"/>
      <c r="EV828" s="268"/>
      <c r="EW828" s="268"/>
      <c r="EX828" s="268"/>
      <c r="EY828" s="268"/>
      <c r="EZ828" s="268"/>
      <c r="FA828" s="268"/>
      <c r="FB828" s="268"/>
      <c r="FC828" s="268"/>
      <c r="FD828" s="268"/>
      <c r="FE828" s="268"/>
      <c r="FF828" s="268"/>
      <c r="FG828" s="268"/>
      <c r="FH828" s="268"/>
      <c r="FI828" s="268"/>
    </row>
    <row r="829" s="213" customFormat="true" ht="15" hidden="false" customHeight="true" outlineLevel="0" collapsed="false">
      <c r="A829" s="331"/>
      <c r="B829" s="331"/>
      <c r="AJ829" s="268"/>
      <c r="AK829" s="268"/>
      <c r="AL829" s="268"/>
      <c r="AM829" s="268"/>
      <c r="AN829" s="268"/>
      <c r="AO829" s="268"/>
      <c r="AP829" s="337"/>
      <c r="AQ829" s="268"/>
      <c r="AR829" s="268"/>
      <c r="AS829" s="268"/>
      <c r="AT829" s="337"/>
      <c r="AU829" s="268"/>
      <c r="AV829" s="268"/>
      <c r="AW829" s="268"/>
      <c r="AX829" s="268"/>
      <c r="AY829" s="268"/>
      <c r="AZ829" s="268"/>
      <c r="BA829" s="268"/>
      <c r="BB829" s="268"/>
      <c r="BC829" s="268"/>
      <c r="BD829" s="268"/>
      <c r="BE829" s="268"/>
      <c r="BF829" s="268"/>
      <c r="BG829" s="268"/>
      <c r="BH829" s="268"/>
      <c r="BI829" s="268"/>
      <c r="BJ829" s="268"/>
      <c r="BK829" s="268"/>
      <c r="BL829" s="268"/>
      <c r="BM829" s="268"/>
      <c r="BN829" s="268"/>
      <c r="BO829" s="268"/>
      <c r="BP829" s="268"/>
      <c r="BQ829" s="268"/>
      <c r="BR829" s="268"/>
      <c r="BS829" s="268"/>
      <c r="BT829" s="268"/>
      <c r="BU829" s="268"/>
      <c r="BV829" s="268"/>
      <c r="BW829" s="268"/>
      <c r="BX829" s="268"/>
      <c r="BY829" s="268"/>
      <c r="BZ829" s="268"/>
      <c r="CA829" s="268"/>
      <c r="CB829" s="268"/>
      <c r="CC829" s="268"/>
      <c r="CD829" s="268"/>
      <c r="CE829" s="268"/>
      <c r="CF829" s="268"/>
      <c r="CG829" s="268"/>
      <c r="CH829" s="268"/>
      <c r="CI829" s="268"/>
      <c r="CJ829" s="268"/>
      <c r="CK829" s="268"/>
      <c r="CL829" s="268"/>
      <c r="CM829" s="268"/>
      <c r="CN829" s="268"/>
      <c r="CO829" s="268"/>
      <c r="CP829" s="268"/>
      <c r="CQ829" s="268"/>
      <c r="CR829" s="268"/>
      <c r="CS829" s="268"/>
      <c r="CT829" s="268"/>
      <c r="CU829" s="268"/>
      <c r="CV829" s="268"/>
      <c r="CW829" s="268"/>
      <c r="CX829" s="268"/>
      <c r="CY829" s="268"/>
      <c r="CZ829" s="268"/>
      <c r="DA829" s="268"/>
      <c r="DB829" s="268"/>
      <c r="DC829" s="268"/>
      <c r="DD829" s="268"/>
      <c r="DE829" s="268"/>
      <c r="DF829" s="268"/>
      <c r="DG829" s="268"/>
      <c r="DH829" s="268"/>
      <c r="DI829" s="268"/>
      <c r="DJ829" s="268"/>
      <c r="DK829" s="268"/>
      <c r="DL829" s="268"/>
      <c r="DM829" s="268"/>
      <c r="DN829" s="268"/>
      <c r="DO829" s="268"/>
      <c r="DP829" s="268"/>
      <c r="DQ829" s="268"/>
      <c r="DR829" s="268"/>
      <c r="DS829" s="268"/>
      <c r="DT829" s="268"/>
      <c r="DU829" s="268"/>
      <c r="DV829" s="268"/>
      <c r="DW829" s="268"/>
      <c r="DX829" s="268"/>
      <c r="DY829" s="268"/>
      <c r="DZ829" s="268"/>
      <c r="EA829" s="268"/>
      <c r="EB829" s="268"/>
      <c r="EC829" s="268"/>
      <c r="ED829" s="268"/>
      <c r="EE829" s="268"/>
      <c r="EF829" s="268"/>
      <c r="EG829" s="268"/>
      <c r="EH829" s="268"/>
      <c r="EI829" s="268"/>
      <c r="EJ829" s="268"/>
      <c r="EK829" s="268"/>
      <c r="EL829" s="268"/>
      <c r="EM829" s="268"/>
      <c r="EN829" s="268"/>
      <c r="EO829" s="268"/>
      <c r="EP829" s="268"/>
      <c r="EQ829" s="268"/>
      <c r="ER829" s="268"/>
      <c r="ES829" s="268"/>
      <c r="ET829" s="268"/>
      <c r="EU829" s="268"/>
      <c r="EV829" s="268"/>
      <c r="EW829" s="268"/>
      <c r="EX829" s="268"/>
      <c r="EY829" s="268"/>
      <c r="EZ829" s="268"/>
      <c r="FA829" s="268"/>
      <c r="FB829" s="268"/>
      <c r="FC829" s="268"/>
      <c r="FD829" s="268"/>
      <c r="FE829" s="268"/>
      <c r="FF829" s="268"/>
      <c r="FG829" s="268"/>
      <c r="FH829" s="268"/>
      <c r="FI829" s="268"/>
    </row>
    <row r="830" s="213" customFormat="true" ht="15" hidden="false" customHeight="true" outlineLevel="0" collapsed="false">
      <c r="A830" s="331"/>
      <c r="B830" s="331"/>
      <c r="AJ830" s="268"/>
      <c r="AK830" s="268"/>
      <c r="AL830" s="268"/>
      <c r="AM830" s="268"/>
      <c r="AN830" s="268"/>
      <c r="AO830" s="268"/>
      <c r="AP830" s="337"/>
      <c r="AQ830" s="268"/>
      <c r="AR830" s="268"/>
      <c r="AS830" s="268"/>
      <c r="AT830" s="337"/>
      <c r="AU830" s="268"/>
      <c r="AV830" s="268"/>
      <c r="AW830" s="268"/>
      <c r="AX830" s="268"/>
      <c r="AY830" s="268"/>
      <c r="AZ830" s="268"/>
      <c r="BA830" s="268"/>
      <c r="BB830" s="268"/>
      <c r="BC830" s="268"/>
      <c r="BD830" s="268"/>
      <c r="BE830" s="268"/>
      <c r="BF830" s="268"/>
      <c r="BG830" s="268"/>
      <c r="BH830" s="268"/>
      <c r="BI830" s="268"/>
      <c r="BJ830" s="268"/>
      <c r="BK830" s="268"/>
      <c r="BL830" s="268"/>
      <c r="BM830" s="268"/>
      <c r="BN830" s="268"/>
      <c r="BO830" s="268"/>
      <c r="BP830" s="268"/>
      <c r="BQ830" s="268"/>
      <c r="BR830" s="268"/>
      <c r="BS830" s="268"/>
      <c r="BT830" s="268"/>
      <c r="BU830" s="268"/>
      <c r="BV830" s="268"/>
      <c r="BW830" s="268"/>
      <c r="BX830" s="268"/>
      <c r="BY830" s="268"/>
      <c r="BZ830" s="268"/>
      <c r="CA830" s="268"/>
      <c r="CB830" s="268"/>
      <c r="CC830" s="268"/>
      <c r="CD830" s="268"/>
      <c r="CE830" s="268"/>
      <c r="CF830" s="268"/>
      <c r="CG830" s="268"/>
      <c r="CH830" s="268"/>
      <c r="CI830" s="268"/>
      <c r="CJ830" s="268"/>
      <c r="CK830" s="268"/>
      <c r="CL830" s="268"/>
      <c r="CM830" s="268"/>
      <c r="CN830" s="268"/>
      <c r="CO830" s="268"/>
      <c r="CP830" s="268"/>
      <c r="CQ830" s="268"/>
      <c r="CR830" s="268"/>
      <c r="CS830" s="268"/>
      <c r="CT830" s="268"/>
      <c r="CU830" s="268"/>
      <c r="CV830" s="268"/>
      <c r="CW830" s="268"/>
      <c r="CX830" s="268"/>
      <c r="CY830" s="268"/>
      <c r="CZ830" s="268"/>
      <c r="DA830" s="268"/>
      <c r="DB830" s="268"/>
      <c r="DC830" s="268"/>
      <c r="DD830" s="268"/>
      <c r="DE830" s="268"/>
      <c r="DF830" s="268"/>
      <c r="DG830" s="268"/>
      <c r="DH830" s="268"/>
      <c r="DI830" s="268"/>
      <c r="DJ830" s="268"/>
      <c r="DK830" s="268"/>
      <c r="DL830" s="268"/>
      <c r="DM830" s="268"/>
      <c r="DN830" s="268"/>
      <c r="DO830" s="268"/>
      <c r="DP830" s="268"/>
      <c r="DQ830" s="268"/>
      <c r="DR830" s="268"/>
      <c r="DS830" s="268"/>
      <c r="DT830" s="268"/>
      <c r="DU830" s="268"/>
      <c r="DV830" s="268"/>
      <c r="DW830" s="268"/>
      <c r="DX830" s="268"/>
      <c r="DY830" s="268"/>
      <c r="DZ830" s="268"/>
      <c r="EA830" s="268"/>
      <c r="EB830" s="268"/>
      <c r="EC830" s="268"/>
      <c r="ED830" s="268"/>
      <c r="EE830" s="268"/>
      <c r="EF830" s="268"/>
      <c r="EG830" s="268"/>
      <c r="EH830" s="268"/>
      <c r="EI830" s="268"/>
      <c r="EJ830" s="268"/>
      <c r="EK830" s="268"/>
      <c r="EL830" s="268"/>
      <c r="EM830" s="268"/>
      <c r="EN830" s="268"/>
      <c r="EO830" s="268"/>
      <c r="EP830" s="268"/>
      <c r="EQ830" s="268"/>
      <c r="ER830" s="268"/>
      <c r="ES830" s="268"/>
      <c r="ET830" s="268"/>
      <c r="EU830" s="268"/>
      <c r="EV830" s="268"/>
      <c r="EW830" s="268"/>
      <c r="EX830" s="268"/>
      <c r="EY830" s="268"/>
      <c r="EZ830" s="268"/>
      <c r="FA830" s="268"/>
      <c r="FB830" s="268"/>
      <c r="FC830" s="268"/>
      <c r="FD830" s="268"/>
      <c r="FE830" s="268"/>
      <c r="FF830" s="268"/>
      <c r="FG830" s="268"/>
      <c r="FH830" s="268"/>
      <c r="FI830" s="268"/>
    </row>
    <row r="831" s="213" customFormat="true" ht="15" hidden="false" customHeight="true" outlineLevel="0" collapsed="false">
      <c r="A831" s="331"/>
      <c r="B831" s="331"/>
      <c r="AJ831" s="268"/>
      <c r="AK831" s="268"/>
      <c r="AL831" s="268"/>
      <c r="AM831" s="268"/>
      <c r="AN831" s="268"/>
      <c r="AO831" s="268"/>
      <c r="AP831" s="337"/>
      <c r="AQ831" s="268"/>
      <c r="AR831" s="268"/>
      <c r="AS831" s="268"/>
      <c r="AT831" s="337"/>
      <c r="AU831" s="268"/>
      <c r="AV831" s="268"/>
      <c r="AW831" s="268"/>
      <c r="AX831" s="268"/>
      <c r="AY831" s="268"/>
      <c r="AZ831" s="268"/>
      <c r="BA831" s="268"/>
      <c r="BB831" s="268"/>
      <c r="BC831" s="268"/>
      <c r="BD831" s="268"/>
      <c r="BE831" s="268"/>
      <c r="BF831" s="268"/>
      <c r="BG831" s="268"/>
      <c r="BH831" s="268"/>
      <c r="BI831" s="268"/>
      <c r="BJ831" s="268"/>
      <c r="BK831" s="268"/>
      <c r="BL831" s="268"/>
      <c r="BM831" s="268"/>
      <c r="BN831" s="268"/>
      <c r="BO831" s="268"/>
      <c r="BP831" s="268"/>
      <c r="BQ831" s="268"/>
      <c r="BR831" s="268"/>
      <c r="BS831" s="268"/>
      <c r="BT831" s="268"/>
      <c r="BU831" s="268"/>
      <c r="BV831" s="268"/>
      <c r="BW831" s="268"/>
      <c r="BX831" s="268"/>
      <c r="BY831" s="268"/>
      <c r="BZ831" s="268"/>
      <c r="CA831" s="268"/>
      <c r="CB831" s="268"/>
      <c r="CC831" s="268"/>
      <c r="CD831" s="268"/>
      <c r="CE831" s="268"/>
      <c r="CF831" s="268"/>
      <c r="CG831" s="268"/>
      <c r="CH831" s="268"/>
      <c r="CI831" s="268"/>
      <c r="CJ831" s="268"/>
      <c r="CK831" s="268"/>
      <c r="CL831" s="268"/>
      <c r="CM831" s="268"/>
      <c r="CN831" s="268"/>
      <c r="CO831" s="268"/>
      <c r="CP831" s="268"/>
      <c r="CQ831" s="268"/>
      <c r="CR831" s="268"/>
      <c r="CS831" s="268"/>
      <c r="CT831" s="268"/>
      <c r="CU831" s="268"/>
      <c r="CV831" s="268"/>
      <c r="CW831" s="268"/>
      <c r="CX831" s="268"/>
      <c r="CY831" s="268"/>
      <c r="CZ831" s="268"/>
      <c r="DA831" s="268"/>
      <c r="DB831" s="268"/>
      <c r="DC831" s="268"/>
      <c r="DD831" s="268"/>
      <c r="DE831" s="268"/>
      <c r="DF831" s="268"/>
      <c r="DG831" s="268"/>
      <c r="DH831" s="268"/>
      <c r="DI831" s="268"/>
      <c r="DJ831" s="268"/>
      <c r="DK831" s="268"/>
      <c r="DL831" s="268"/>
      <c r="DM831" s="268"/>
      <c r="DN831" s="268"/>
      <c r="DO831" s="268"/>
      <c r="DP831" s="268"/>
      <c r="DQ831" s="268"/>
      <c r="DR831" s="268"/>
      <c r="DS831" s="268"/>
      <c r="DT831" s="268"/>
      <c r="DU831" s="268"/>
      <c r="DV831" s="268"/>
      <c r="DW831" s="268"/>
      <c r="DX831" s="268"/>
      <c r="DY831" s="268"/>
      <c r="DZ831" s="268"/>
      <c r="EA831" s="268"/>
      <c r="EB831" s="268"/>
      <c r="EC831" s="268"/>
      <c r="ED831" s="268"/>
      <c r="EE831" s="268"/>
      <c r="EF831" s="268"/>
      <c r="EG831" s="268"/>
      <c r="EH831" s="268"/>
      <c r="EI831" s="268"/>
      <c r="EJ831" s="268"/>
      <c r="EK831" s="268"/>
      <c r="EL831" s="268"/>
      <c r="EM831" s="268"/>
      <c r="EN831" s="268"/>
      <c r="EO831" s="268"/>
      <c r="EP831" s="268"/>
      <c r="EQ831" s="268"/>
      <c r="ER831" s="268"/>
      <c r="ES831" s="268"/>
      <c r="ET831" s="268"/>
      <c r="EU831" s="268"/>
      <c r="EV831" s="268"/>
      <c r="EW831" s="268"/>
      <c r="EX831" s="268"/>
      <c r="EY831" s="268"/>
      <c r="EZ831" s="268"/>
      <c r="FA831" s="268"/>
      <c r="FB831" s="268"/>
      <c r="FC831" s="268"/>
      <c r="FD831" s="268"/>
      <c r="FE831" s="268"/>
      <c r="FF831" s="268"/>
      <c r="FG831" s="268"/>
      <c r="FH831" s="268"/>
      <c r="FI831" s="268"/>
    </row>
    <row r="832" s="213" customFormat="true" ht="15" hidden="false" customHeight="true" outlineLevel="0" collapsed="false">
      <c r="A832" s="331"/>
      <c r="B832" s="331"/>
      <c r="AJ832" s="268"/>
      <c r="AK832" s="268"/>
      <c r="AL832" s="268"/>
      <c r="AM832" s="268"/>
      <c r="AN832" s="268"/>
      <c r="AO832" s="268"/>
      <c r="AP832" s="337"/>
      <c r="AQ832" s="268"/>
      <c r="AR832" s="268"/>
      <c r="AS832" s="268"/>
      <c r="AT832" s="337"/>
      <c r="AU832" s="268"/>
      <c r="AV832" s="268"/>
      <c r="AW832" s="268"/>
      <c r="AX832" s="268"/>
      <c r="AY832" s="268"/>
      <c r="AZ832" s="268"/>
      <c r="BA832" s="268"/>
      <c r="BB832" s="268"/>
      <c r="BC832" s="268"/>
      <c r="BD832" s="268"/>
      <c r="BE832" s="268"/>
      <c r="BF832" s="268"/>
      <c r="BG832" s="268"/>
      <c r="BH832" s="268"/>
      <c r="BI832" s="268"/>
      <c r="BJ832" s="268"/>
      <c r="BK832" s="268"/>
      <c r="BL832" s="268"/>
      <c r="BM832" s="268"/>
      <c r="BN832" s="268"/>
      <c r="BO832" s="268"/>
      <c r="BP832" s="268"/>
      <c r="BQ832" s="268"/>
      <c r="BR832" s="268"/>
      <c r="BS832" s="268"/>
      <c r="BT832" s="268"/>
      <c r="BU832" s="268"/>
      <c r="BV832" s="268"/>
      <c r="BW832" s="268"/>
      <c r="BX832" s="268"/>
      <c r="BY832" s="268"/>
      <c r="BZ832" s="268"/>
      <c r="CA832" s="268"/>
      <c r="CB832" s="268"/>
      <c r="CC832" s="268"/>
      <c r="CD832" s="268"/>
      <c r="CE832" s="268"/>
      <c r="CF832" s="268"/>
      <c r="CG832" s="268"/>
      <c r="CH832" s="268"/>
      <c r="CI832" s="268"/>
      <c r="CJ832" s="268"/>
      <c r="CK832" s="268"/>
      <c r="CL832" s="268"/>
      <c r="CM832" s="268"/>
      <c r="CN832" s="268"/>
      <c r="CO832" s="268"/>
      <c r="CP832" s="268"/>
      <c r="CQ832" s="268"/>
      <c r="CR832" s="268"/>
      <c r="CS832" s="268"/>
      <c r="CT832" s="268"/>
      <c r="CU832" s="268"/>
      <c r="CV832" s="268"/>
      <c r="CW832" s="268"/>
      <c r="CX832" s="268"/>
      <c r="CY832" s="268"/>
      <c r="CZ832" s="268"/>
      <c r="DA832" s="268"/>
      <c r="DB832" s="268"/>
      <c r="DC832" s="268"/>
      <c r="DD832" s="268"/>
      <c r="DE832" s="268"/>
      <c r="DF832" s="268"/>
      <c r="DG832" s="268"/>
      <c r="DH832" s="268"/>
      <c r="DI832" s="268"/>
      <c r="DJ832" s="268"/>
      <c r="DK832" s="268"/>
      <c r="DL832" s="268"/>
      <c r="DM832" s="268"/>
      <c r="DN832" s="268"/>
      <c r="DO832" s="268"/>
      <c r="DP832" s="268"/>
      <c r="DQ832" s="268"/>
      <c r="DR832" s="268"/>
      <c r="DS832" s="268"/>
      <c r="DT832" s="268"/>
      <c r="DU832" s="268"/>
      <c r="DV832" s="268"/>
      <c r="DW832" s="268"/>
      <c r="DX832" s="268"/>
      <c r="DY832" s="268"/>
      <c r="DZ832" s="268"/>
      <c r="EA832" s="268"/>
      <c r="EB832" s="268"/>
      <c r="EC832" s="268"/>
      <c r="ED832" s="268"/>
      <c r="EE832" s="268"/>
      <c r="EF832" s="268"/>
      <c r="EG832" s="268"/>
      <c r="EH832" s="268"/>
      <c r="EI832" s="268"/>
      <c r="EJ832" s="268"/>
      <c r="EK832" s="268"/>
      <c r="EL832" s="268"/>
      <c r="EM832" s="268"/>
      <c r="EN832" s="268"/>
      <c r="EO832" s="268"/>
      <c r="EP832" s="268"/>
      <c r="EQ832" s="268"/>
      <c r="ER832" s="268"/>
      <c r="ES832" s="268"/>
      <c r="ET832" s="268"/>
      <c r="EU832" s="268"/>
      <c r="EV832" s="268"/>
      <c r="EW832" s="268"/>
      <c r="EX832" s="268"/>
      <c r="EY832" s="268"/>
      <c r="EZ832" s="268"/>
      <c r="FA832" s="268"/>
      <c r="FB832" s="268"/>
      <c r="FC832" s="268"/>
      <c r="FD832" s="268"/>
      <c r="FE832" s="268"/>
      <c r="FF832" s="268"/>
      <c r="FG832" s="268"/>
      <c r="FH832" s="268"/>
      <c r="FI832" s="268"/>
    </row>
    <row r="833" s="213" customFormat="true" ht="15" hidden="false" customHeight="true" outlineLevel="0" collapsed="false">
      <c r="A833" s="331"/>
      <c r="B833" s="331"/>
      <c r="AJ833" s="268"/>
      <c r="AK833" s="268"/>
      <c r="AL833" s="268"/>
      <c r="AM833" s="268"/>
      <c r="AN833" s="268"/>
      <c r="AO833" s="268"/>
      <c r="AP833" s="337"/>
      <c r="AQ833" s="268"/>
      <c r="AR833" s="268"/>
      <c r="AS833" s="268"/>
      <c r="AT833" s="337"/>
      <c r="AU833" s="268"/>
      <c r="AV833" s="268"/>
      <c r="AW833" s="268"/>
      <c r="AX833" s="268"/>
      <c r="AY833" s="268"/>
      <c r="AZ833" s="268"/>
      <c r="BA833" s="268"/>
      <c r="BB833" s="268"/>
      <c r="BC833" s="268"/>
      <c r="BD833" s="268"/>
      <c r="BE833" s="268"/>
      <c r="BF833" s="268"/>
      <c r="BG833" s="268"/>
      <c r="BH833" s="268"/>
      <c r="BI833" s="268"/>
      <c r="BJ833" s="268"/>
      <c r="BK833" s="268"/>
      <c r="BL833" s="268"/>
      <c r="BM833" s="268"/>
      <c r="BN833" s="268"/>
      <c r="BO833" s="268"/>
      <c r="BP833" s="268"/>
      <c r="BQ833" s="268"/>
      <c r="BR833" s="268"/>
      <c r="BS833" s="268"/>
      <c r="BT833" s="268"/>
      <c r="BU833" s="268"/>
      <c r="BV833" s="268"/>
      <c r="BW833" s="268"/>
      <c r="BX833" s="268"/>
      <c r="BY833" s="268"/>
      <c r="BZ833" s="268"/>
      <c r="CA833" s="268"/>
      <c r="CB833" s="268"/>
      <c r="CC833" s="268"/>
      <c r="CD833" s="268"/>
      <c r="CE833" s="268"/>
      <c r="CF833" s="268"/>
      <c r="CG833" s="268"/>
      <c r="CH833" s="268"/>
      <c r="CI833" s="268"/>
      <c r="CJ833" s="268"/>
      <c r="CK833" s="268"/>
      <c r="CL833" s="268"/>
      <c r="CM833" s="268"/>
      <c r="CN833" s="268"/>
      <c r="CO833" s="268"/>
      <c r="CP833" s="268"/>
      <c r="CQ833" s="268"/>
      <c r="CR833" s="268"/>
      <c r="CS833" s="268"/>
      <c r="CT833" s="268"/>
      <c r="CU833" s="268"/>
      <c r="CV833" s="268"/>
      <c r="CW833" s="268"/>
      <c r="CX833" s="268"/>
      <c r="CY833" s="268"/>
      <c r="CZ833" s="268"/>
      <c r="DA833" s="268"/>
      <c r="DB833" s="268"/>
      <c r="DC833" s="268"/>
      <c r="DD833" s="268"/>
      <c r="DE833" s="268"/>
      <c r="DF833" s="268"/>
      <c r="DG833" s="268"/>
      <c r="DH833" s="268"/>
      <c r="DI833" s="268"/>
      <c r="DJ833" s="268"/>
      <c r="DK833" s="268"/>
      <c r="DL833" s="268"/>
      <c r="DM833" s="268"/>
      <c r="DN833" s="268"/>
      <c r="DO833" s="268"/>
      <c r="DP833" s="268"/>
      <c r="DQ833" s="268"/>
      <c r="DR833" s="268"/>
      <c r="DS833" s="268"/>
      <c r="DT833" s="268"/>
      <c r="DU833" s="268"/>
      <c r="DV833" s="268"/>
      <c r="DW833" s="268"/>
      <c r="DX833" s="268"/>
      <c r="DY833" s="268"/>
      <c r="DZ833" s="268"/>
      <c r="EA833" s="268"/>
      <c r="EB833" s="268"/>
      <c r="EC833" s="268"/>
      <c r="ED833" s="268"/>
      <c r="EE833" s="268"/>
      <c r="EF833" s="268"/>
      <c r="EG833" s="268"/>
      <c r="EH833" s="268"/>
      <c r="EI833" s="268"/>
      <c r="EJ833" s="268"/>
      <c r="EK833" s="268"/>
      <c r="EL833" s="268"/>
      <c r="EM833" s="268"/>
      <c r="EN833" s="268"/>
      <c r="EO833" s="268"/>
      <c r="EP833" s="268"/>
      <c r="EQ833" s="268"/>
      <c r="ER833" s="268"/>
      <c r="ES833" s="268"/>
      <c r="ET833" s="268"/>
      <c r="EU833" s="268"/>
      <c r="EV833" s="268"/>
      <c r="EW833" s="268"/>
      <c r="EX833" s="268"/>
      <c r="EY833" s="268"/>
      <c r="EZ833" s="268"/>
      <c r="FA833" s="268"/>
      <c r="FB833" s="268"/>
      <c r="FC833" s="268"/>
      <c r="FD833" s="268"/>
      <c r="FE833" s="268"/>
      <c r="FF833" s="268"/>
      <c r="FG833" s="268"/>
      <c r="FH833" s="268"/>
      <c r="FI833" s="268"/>
    </row>
    <row r="834" s="213" customFormat="true" ht="15" hidden="false" customHeight="true" outlineLevel="0" collapsed="false">
      <c r="A834" s="331"/>
      <c r="B834" s="331"/>
      <c r="AJ834" s="268"/>
      <c r="AK834" s="268"/>
      <c r="AL834" s="268"/>
      <c r="AM834" s="268"/>
      <c r="AN834" s="268"/>
      <c r="AO834" s="268"/>
      <c r="AP834" s="337"/>
      <c r="AQ834" s="268"/>
      <c r="AR834" s="268"/>
      <c r="AS834" s="268"/>
      <c r="AT834" s="337"/>
      <c r="AU834" s="268"/>
      <c r="AV834" s="268"/>
      <c r="AW834" s="268"/>
      <c r="AX834" s="268"/>
      <c r="AY834" s="268"/>
      <c r="AZ834" s="268"/>
      <c r="BA834" s="268"/>
      <c r="BB834" s="268"/>
      <c r="BC834" s="268"/>
      <c r="BD834" s="268"/>
      <c r="BE834" s="268"/>
      <c r="BF834" s="268"/>
      <c r="BG834" s="268"/>
      <c r="BH834" s="268"/>
      <c r="BI834" s="268"/>
      <c r="BJ834" s="268"/>
      <c r="BK834" s="268"/>
      <c r="BL834" s="268"/>
      <c r="BM834" s="268"/>
      <c r="BN834" s="268"/>
      <c r="BO834" s="268"/>
      <c r="BP834" s="268"/>
      <c r="BQ834" s="268"/>
      <c r="BR834" s="268"/>
      <c r="BS834" s="268"/>
      <c r="BT834" s="268"/>
      <c r="BU834" s="268"/>
      <c r="BV834" s="268"/>
      <c r="BW834" s="268"/>
      <c r="BX834" s="268"/>
      <c r="BY834" s="268"/>
      <c r="BZ834" s="268"/>
      <c r="CA834" s="268"/>
      <c r="CB834" s="268"/>
      <c r="CC834" s="268"/>
      <c r="CD834" s="268"/>
      <c r="CE834" s="268"/>
      <c r="CF834" s="268"/>
      <c r="CG834" s="268"/>
      <c r="CH834" s="268"/>
      <c r="CI834" s="268"/>
      <c r="CJ834" s="268"/>
      <c r="CK834" s="268"/>
      <c r="CL834" s="268"/>
      <c r="CM834" s="268"/>
      <c r="CN834" s="268"/>
      <c r="CO834" s="268"/>
      <c r="CP834" s="268"/>
      <c r="CQ834" s="268"/>
      <c r="CR834" s="268"/>
      <c r="CS834" s="268"/>
      <c r="CT834" s="268"/>
      <c r="CU834" s="268"/>
      <c r="CV834" s="268"/>
      <c r="CW834" s="268"/>
      <c r="CX834" s="268"/>
      <c r="CY834" s="268"/>
      <c r="CZ834" s="268"/>
      <c r="DA834" s="268"/>
      <c r="DB834" s="268"/>
      <c r="DC834" s="268"/>
      <c r="DD834" s="268"/>
      <c r="DE834" s="268"/>
      <c r="DF834" s="268"/>
      <c r="DG834" s="268"/>
      <c r="DH834" s="268"/>
      <c r="DI834" s="268"/>
      <c r="DJ834" s="268"/>
      <c r="DK834" s="268"/>
      <c r="DL834" s="268"/>
      <c r="DM834" s="268"/>
      <c r="DN834" s="268"/>
      <c r="DO834" s="268"/>
      <c r="DP834" s="268"/>
      <c r="DQ834" s="268"/>
      <c r="DR834" s="268"/>
      <c r="DS834" s="268"/>
      <c r="DT834" s="268"/>
      <c r="DU834" s="268"/>
      <c r="DV834" s="268"/>
      <c r="DW834" s="268"/>
      <c r="DX834" s="268"/>
      <c r="DY834" s="268"/>
      <c r="DZ834" s="268"/>
      <c r="EA834" s="268"/>
      <c r="EB834" s="268"/>
      <c r="EC834" s="268"/>
      <c r="ED834" s="268"/>
      <c r="EE834" s="268"/>
      <c r="EF834" s="268"/>
      <c r="EG834" s="268"/>
      <c r="EH834" s="268"/>
      <c r="EI834" s="268"/>
      <c r="EJ834" s="268"/>
      <c r="EK834" s="268"/>
      <c r="EL834" s="268"/>
      <c r="EM834" s="268"/>
      <c r="EN834" s="268"/>
      <c r="EO834" s="268"/>
      <c r="EP834" s="268"/>
      <c r="EQ834" s="268"/>
      <c r="ER834" s="268"/>
      <c r="ES834" s="268"/>
      <c r="ET834" s="268"/>
      <c r="EU834" s="268"/>
      <c r="EV834" s="268"/>
      <c r="EW834" s="268"/>
      <c r="EX834" s="268"/>
      <c r="EY834" s="268"/>
      <c r="EZ834" s="268"/>
      <c r="FA834" s="268"/>
      <c r="FB834" s="268"/>
      <c r="FC834" s="268"/>
      <c r="FD834" s="268"/>
      <c r="FE834" s="268"/>
      <c r="FF834" s="268"/>
      <c r="FG834" s="268"/>
      <c r="FH834" s="268"/>
      <c r="FI834" s="268"/>
    </row>
    <row r="835" s="213" customFormat="true" ht="15" hidden="false" customHeight="true" outlineLevel="0" collapsed="false">
      <c r="A835" s="331"/>
      <c r="B835" s="331"/>
      <c r="AJ835" s="268"/>
      <c r="AK835" s="268"/>
      <c r="AL835" s="268"/>
      <c r="AM835" s="268"/>
      <c r="AN835" s="268"/>
      <c r="AO835" s="268"/>
      <c r="AP835" s="337"/>
      <c r="AQ835" s="268"/>
      <c r="AR835" s="268"/>
      <c r="AS835" s="268"/>
      <c r="AT835" s="337"/>
      <c r="AU835" s="268"/>
      <c r="AV835" s="268"/>
      <c r="AW835" s="268"/>
      <c r="AX835" s="268"/>
      <c r="AY835" s="268"/>
      <c r="AZ835" s="268"/>
      <c r="BA835" s="268"/>
      <c r="BB835" s="268"/>
      <c r="BC835" s="268"/>
      <c r="BD835" s="268"/>
      <c r="BE835" s="268"/>
      <c r="BF835" s="268"/>
      <c r="BG835" s="268"/>
      <c r="BH835" s="268"/>
      <c r="BI835" s="268"/>
      <c r="BJ835" s="268"/>
      <c r="BK835" s="268"/>
      <c r="BL835" s="268"/>
      <c r="BM835" s="268"/>
      <c r="BN835" s="268"/>
      <c r="BO835" s="268"/>
      <c r="BP835" s="268"/>
      <c r="BQ835" s="268"/>
      <c r="BR835" s="268"/>
      <c r="BS835" s="268"/>
      <c r="BT835" s="268"/>
      <c r="BU835" s="268"/>
      <c r="BV835" s="268"/>
      <c r="BW835" s="268"/>
      <c r="BX835" s="268"/>
      <c r="BY835" s="268"/>
      <c r="BZ835" s="268"/>
      <c r="CA835" s="268"/>
      <c r="CB835" s="268"/>
      <c r="CC835" s="268"/>
      <c r="CD835" s="268"/>
      <c r="CE835" s="268"/>
      <c r="CF835" s="268"/>
      <c r="CG835" s="268"/>
      <c r="CH835" s="268"/>
      <c r="CI835" s="268"/>
      <c r="CJ835" s="268"/>
      <c r="CK835" s="268"/>
      <c r="CL835" s="268"/>
      <c r="CM835" s="268"/>
      <c r="CN835" s="268"/>
      <c r="CO835" s="268"/>
      <c r="CP835" s="268"/>
      <c r="CQ835" s="268"/>
      <c r="CR835" s="268"/>
      <c r="CS835" s="268"/>
      <c r="CT835" s="268"/>
      <c r="CU835" s="268"/>
      <c r="CV835" s="268"/>
      <c r="CW835" s="268"/>
      <c r="CX835" s="268"/>
      <c r="CY835" s="268"/>
      <c r="CZ835" s="268"/>
      <c r="DA835" s="268"/>
      <c r="DB835" s="268"/>
      <c r="DC835" s="268"/>
      <c r="DD835" s="268"/>
      <c r="DE835" s="268"/>
      <c r="DF835" s="268"/>
      <c r="DG835" s="268"/>
      <c r="DH835" s="268"/>
      <c r="DI835" s="268"/>
      <c r="DJ835" s="268"/>
      <c r="DK835" s="268"/>
      <c r="DL835" s="268"/>
      <c r="DM835" s="268"/>
      <c r="DN835" s="268"/>
      <c r="DO835" s="268"/>
      <c r="DP835" s="268"/>
      <c r="DQ835" s="268"/>
      <c r="DR835" s="268"/>
      <c r="DS835" s="268"/>
      <c r="DT835" s="268"/>
      <c r="DU835" s="268"/>
      <c r="DV835" s="268"/>
      <c r="DW835" s="268"/>
      <c r="DX835" s="268"/>
      <c r="DY835" s="268"/>
      <c r="DZ835" s="268"/>
      <c r="EA835" s="268"/>
      <c r="EB835" s="268"/>
      <c r="EC835" s="268"/>
      <c r="ED835" s="268"/>
      <c r="EE835" s="268"/>
      <c r="EF835" s="268"/>
      <c r="EG835" s="268"/>
      <c r="EH835" s="268"/>
      <c r="EI835" s="268"/>
      <c r="EJ835" s="268"/>
      <c r="EK835" s="268"/>
      <c r="EL835" s="268"/>
      <c r="EM835" s="268"/>
      <c r="EN835" s="268"/>
      <c r="EO835" s="268"/>
      <c r="EP835" s="268"/>
      <c r="EQ835" s="268"/>
      <c r="ER835" s="268"/>
      <c r="ES835" s="268"/>
      <c r="ET835" s="268"/>
      <c r="EU835" s="268"/>
      <c r="EV835" s="268"/>
      <c r="EW835" s="268"/>
      <c r="EX835" s="268"/>
      <c r="EY835" s="268"/>
      <c r="EZ835" s="268"/>
      <c r="FA835" s="268"/>
      <c r="FB835" s="268"/>
      <c r="FC835" s="268"/>
      <c r="FD835" s="268"/>
      <c r="FE835" s="268"/>
      <c r="FF835" s="268"/>
      <c r="FG835" s="268"/>
      <c r="FH835" s="268"/>
      <c r="FI835" s="268"/>
    </row>
    <row r="836" s="213" customFormat="true" ht="15" hidden="false" customHeight="true" outlineLevel="0" collapsed="false">
      <c r="A836" s="331"/>
      <c r="B836" s="331"/>
      <c r="AJ836" s="268"/>
      <c r="AK836" s="268"/>
      <c r="AL836" s="268"/>
      <c r="AM836" s="268"/>
      <c r="AN836" s="268"/>
      <c r="AO836" s="268"/>
      <c r="AP836" s="337"/>
      <c r="AQ836" s="268"/>
      <c r="AR836" s="268"/>
      <c r="AS836" s="268"/>
      <c r="AT836" s="337"/>
      <c r="AU836" s="268"/>
      <c r="AV836" s="268"/>
      <c r="AW836" s="268"/>
      <c r="AX836" s="268"/>
      <c r="AY836" s="268"/>
      <c r="AZ836" s="268"/>
      <c r="BA836" s="268"/>
      <c r="BB836" s="268"/>
      <c r="BC836" s="268"/>
      <c r="BD836" s="268"/>
      <c r="BE836" s="268"/>
      <c r="BF836" s="268"/>
      <c r="BG836" s="268"/>
      <c r="BH836" s="268"/>
      <c r="BI836" s="268"/>
      <c r="BJ836" s="268"/>
      <c r="BK836" s="268"/>
      <c r="BL836" s="268"/>
      <c r="BM836" s="268"/>
      <c r="BN836" s="268"/>
      <c r="BO836" s="268"/>
      <c r="BP836" s="268"/>
      <c r="BQ836" s="268"/>
      <c r="BR836" s="268"/>
      <c r="BS836" s="268"/>
      <c r="BT836" s="268"/>
      <c r="BU836" s="268"/>
      <c r="BV836" s="268"/>
      <c r="BW836" s="268"/>
      <c r="BX836" s="268"/>
      <c r="BY836" s="268"/>
      <c r="BZ836" s="268"/>
      <c r="CA836" s="268"/>
      <c r="CB836" s="268"/>
      <c r="CC836" s="268"/>
      <c r="CD836" s="268"/>
      <c r="CE836" s="268"/>
      <c r="CF836" s="268"/>
      <c r="CG836" s="268"/>
      <c r="CH836" s="268"/>
      <c r="CI836" s="268"/>
      <c r="CJ836" s="268"/>
      <c r="CK836" s="268"/>
      <c r="CL836" s="268"/>
      <c r="CM836" s="268"/>
      <c r="CN836" s="268"/>
      <c r="CO836" s="268"/>
      <c r="CP836" s="268"/>
      <c r="CQ836" s="268"/>
      <c r="CR836" s="268"/>
      <c r="CS836" s="268"/>
      <c r="CT836" s="268"/>
      <c r="CU836" s="268"/>
      <c r="CV836" s="268"/>
      <c r="CW836" s="268"/>
      <c r="CX836" s="268"/>
      <c r="CY836" s="268"/>
      <c r="CZ836" s="268"/>
      <c r="DA836" s="268"/>
      <c r="DB836" s="268"/>
      <c r="DC836" s="268"/>
      <c r="DD836" s="268"/>
      <c r="DE836" s="268"/>
      <c r="DF836" s="268"/>
      <c r="DG836" s="268"/>
      <c r="DH836" s="268"/>
      <c r="DI836" s="268"/>
      <c r="DJ836" s="268"/>
      <c r="DK836" s="268"/>
      <c r="DL836" s="268"/>
      <c r="DM836" s="268"/>
      <c r="DN836" s="268"/>
      <c r="DO836" s="268"/>
      <c r="DP836" s="268"/>
      <c r="DQ836" s="268"/>
      <c r="DR836" s="268"/>
      <c r="DS836" s="268"/>
      <c r="DT836" s="268"/>
      <c r="DU836" s="268"/>
      <c r="DV836" s="268"/>
      <c r="DW836" s="268"/>
      <c r="DX836" s="268"/>
      <c r="DY836" s="268"/>
      <c r="DZ836" s="268"/>
      <c r="EA836" s="268"/>
      <c r="EB836" s="268"/>
      <c r="EC836" s="268"/>
      <c r="ED836" s="268"/>
      <c r="EE836" s="268"/>
      <c r="EF836" s="268"/>
      <c r="EG836" s="268"/>
      <c r="EH836" s="268"/>
      <c r="EI836" s="268"/>
      <c r="EJ836" s="268"/>
      <c r="EK836" s="268"/>
      <c r="EL836" s="268"/>
      <c r="EM836" s="268"/>
      <c r="EN836" s="268"/>
      <c r="EO836" s="268"/>
      <c r="EP836" s="268"/>
      <c r="EQ836" s="268"/>
      <c r="ER836" s="268"/>
      <c r="ES836" s="268"/>
      <c r="ET836" s="268"/>
      <c r="EU836" s="268"/>
      <c r="EV836" s="268"/>
      <c r="EW836" s="268"/>
      <c r="EX836" s="268"/>
      <c r="EY836" s="268"/>
      <c r="EZ836" s="268"/>
      <c r="FA836" s="268"/>
      <c r="FB836" s="268"/>
      <c r="FC836" s="268"/>
      <c r="FD836" s="268"/>
      <c r="FE836" s="268"/>
      <c r="FF836" s="268"/>
      <c r="FG836" s="268"/>
      <c r="FH836" s="268"/>
      <c r="FI836" s="268"/>
    </row>
    <row r="837" s="213" customFormat="true" ht="15" hidden="false" customHeight="true" outlineLevel="0" collapsed="false">
      <c r="A837" s="331"/>
      <c r="B837" s="331"/>
      <c r="AJ837" s="268"/>
      <c r="AK837" s="268"/>
      <c r="AL837" s="268"/>
      <c r="AM837" s="268"/>
      <c r="AN837" s="268"/>
      <c r="AO837" s="268"/>
      <c r="AP837" s="337"/>
      <c r="AQ837" s="268"/>
      <c r="AR837" s="268"/>
      <c r="AS837" s="268"/>
      <c r="AT837" s="337"/>
      <c r="AU837" s="268"/>
      <c r="AV837" s="268"/>
      <c r="AW837" s="268"/>
      <c r="AX837" s="268"/>
      <c r="AY837" s="268"/>
      <c r="AZ837" s="268"/>
      <c r="BA837" s="268"/>
      <c r="BB837" s="268"/>
      <c r="BC837" s="268"/>
      <c r="BD837" s="268"/>
      <c r="BE837" s="268"/>
      <c r="BF837" s="268"/>
      <c r="BG837" s="268"/>
      <c r="BH837" s="268"/>
      <c r="BI837" s="268"/>
      <c r="BJ837" s="268"/>
      <c r="BK837" s="268"/>
      <c r="BL837" s="268"/>
      <c r="BM837" s="268"/>
      <c r="BN837" s="268"/>
      <c r="BO837" s="268"/>
      <c r="BP837" s="268"/>
      <c r="BQ837" s="268"/>
      <c r="BR837" s="268"/>
      <c r="BS837" s="268"/>
      <c r="BT837" s="268"/>
      <c r="BU837" s="268"/>
      <c r="BV837" s="268"/>
      <c r="BW837" s="268"/>
      <c r="BX837" s="268"/>
      <c r="BY837" s="268"/>
      <c r="BZ837" s="268"/>
      <c r="CA837" s="268"/>
      <c r="CB837" s="268"/>
      <c r="CC837" s="268"/>
      <c r="CD837" s="268"/>
      <c r="CE837" s="268"/>
      <c r="CF837" s="268"/>
      <c r="CG837" s="268"/>
      <c r="CH837" s="268"/>
      <c r="CI837" s="268"/>
      <c r="CJ837" s="268"/>
      <c r="CK837" s="268"/>
      <c r="CL837" s="268"/>
      <c r="CM837" s="268"/>
      <c r="CN837" s="268"/>
      <c r="CO837" s="268"/>
      <c r="CP837" s="268"/>
      <c r="CQ837" s="268"/>
      <c r="CR837" s="268"/>
      <c r="CS837" s="268"/>
      <c r="CT837" s="268"/>
      <c r="CU837" s="268"/>
      <c r="CV837" s="268"/>
      <c r="CW837" s="268"/>
      <c r="CX837" s="268"/>
      <c r="CY837" s="268"/>
      <c r="CZ837" s="268"/>
      <c r="DA837" s="268"/>
      <c r="DB837" s="268"/>
      <c r="DC837" s="268"/>
      <c r="DD837" s="268"/>
      <c r="DE837" s="268"/>
      <c r="DF837" s="268"/>
      <c r="DG837" s="268"/>
      <c r="DH837" s="268"/>
      <c r="DI837" s="268"/>
      <c r="DJ837" s="268"/>
      <c r="DK837" s="268"/>
      <c r="DL837" s="268"/>
      <c r="DM837" s="268"/>
      <c r="DN837" s="268"/>
      <c r="DO837" s="268"/>
      <c r="DP837" s="268"/>
      <c r="DQ837" s="268"/>
      <c r="DR837" s="268"/>
      <c r="DS837" s="268"/>
      <c r="DT837" s="268"/>
      <c r="DU837" s="268"/>
      <c r="DV837" s="268"/>
      <c r="DW837" s="268"/>
      <c r="DX837" s="268"/>
      <c r="DY837" s="268"/>
      <c r="DZ837" s="268"/>
      <c r="EA837" s="268"/>
      <c r="EB837" s="268"/>
      <c r="EC837" s="268"/>
      <c r="ED837" s="268"/>
      <c r="EE837" s="268"/>
      <c r="EF837" s="268"/>
      <c r="EG837" s="268"/>
      <c r="EH837" s="268"/>
      <c r="EI837" s="268"/>
      <c r="EJ837" s="268"/>
      <c r="EK837" s="268"/>
      <c r="EL837" s="268"/>
      <c r="EM837" s="268"/>
      <c r="EN837" s="268"/>
      <c r="EO837" s="268"/>
      <c r="EP837" s="268"/>
      <c r="EQ837" s="268"/>
      <c r="ER837" s="268"/>
      <c r="ES837" s="268"/>
      <c r="ET837" s="268"/>
      <c r="EU837" s="268"/>
      <c r="EV837" s="268"/>
      <c r="EW837" s="268"/>
      <c r="EX837" s="268"/>
      <c r="EY837" s="268"/>
      <c r="EZ837" s="268"/>
      <c r="FA837" s="268"/>
      <c r="FB837" s="268"/>
      <c r="FC837" s="268"/>
      <c r="FD837" s="268"/>
      <c r="FE837" s="268"/>
      <c r="FF837" s="268"/>
      <c r="FG837" s="268"/>
      <c r="FH837" s="268"/>
      <c r="FI837" s="268"/>
    </row>
    <row r="838" s="213" customFormat="true" ht="15" hidden="false" customHeight="true" outlineLevel="0" collapsed="false">
      <c r="A838" s="331"/>
      <c r="B838" s="331"/>
      <c r="AJ838" s="268"/>
      <c r="AK838" s="268"/>
      <c r="AL838" s="268"/>
      <c r="AM838" s="268"/>
      <c r="AN838" s="268"/>
      <c r="AO838" s="268"/>
      <c r="AP838" s="337"/>
      <c r="AQ838" s="268"/>
      <c r="AR838" s="268"/>
      <c r="AS838" s="268"/>
      <c r="AT838" s="337"/>
      <c r="AU838" s="268"/>
      <c r="AV838" s="268"/>
      <c r="AW838" s="268"/>
      <c r="AX838" s="268"/>
      <c r="AY838" s="268"/>
      <c r="AZ838" s="268"/>
      <c r="BA838" s="268"/>
      <c r="BB838" s="268"/>
      <c r="BC838" s="268"/>
      <c r="BD838" s="268"/>
      <c r="BE838" s="268"/>
      <c r="BF838" s="268"/>
      <c r="BG838" s="268"/>
      <c r="BH838" s="268"/>
      <c r="BI838" s="268"/>
      <c r="BJ838" s="268"/>
      <c r="BK838" s="268"/>
      <c r="BL838" s="268"/>
      <c r="BM838" s="268"/>
      <c r="BN838" s="268"/>
      <c r="BO838" s="268"/>
      <c r="BP838" s="268"/>
      <c r="BQ838" s="268"/>
      <c r="BR838" s="268"/>
      <c r="BS838" s="268"/>
      <c r="BT838" s="268"/>
      <c r="BU838" s="268"/>
      <c r="BV838" s="268"/>
      <c r="BW838" s="268"/>
      <c r="BX838" s="268"/>
      <c r="BY838" s="268"/>
      <c r="BZ838" s="268"/>
      <c r="CA838" s="268"/>
      <c r="CB838" s="268"/>
      <c r="CC838" s="268"/>
      <c r="CD838" s="268"/>
      <c r="CE838" s="268"/>
      <c r="CF838" s="268"/>
      <c r="CG838" s="268"/>
      <c r="CH838" s="268"/>
      <c r="CI838" s="268"/>
      <c r="CJ838" s="268"/>
      <c r="CK838" s="268"/>
      <c r="CL838" s="268"/>
      <c r="CM838" s="268"/>
      <c r="CN838" s="268"/>
      <c r="CO838" s="268"/>
      <c r="CP838" s="268"/>
      <c r="CQ838" s="268"/>
      <c r="CR838" s="268"/>
      <c r="CS838" s="268"/>
      <c r="CT838" s="268"/>
      <c r="CU838" s="268"/>
      <c r="CV838" s="268"/>
      <c r="CW838" s="268"/>
      <c r="CX838" s="268"/>
      <c r="CY838" s="268"/>
      <c r="CZ838" s="268"/>
      <c r="DA838" s="268"/>
      <c r="DB838" s="268"/>
      <c r="DC838" s="268"/>
      <c r="DD838" s="268"/>
      <c r="DE838" s="268"/>
      <c r="DF838" s="268"/>
      <c r="DG838" s="268"/>
      <c r="DH838" s="268"/>
      <c r="DI838" s="268"/>
      <c r="DJ838" s="268"/>
      <c r="DK838" s="268"/>
      <c r="DL838" s="268"/>
      <c r="DM838" s="268"/>
      <c r="DN838" s="268"/>
      <c r="DO838" s="268"/>
      <c r="DP838" s="268"/>
      <c r="DQ838" s="268"/>
      <c r="DR838" s="268"/>
      <c r="DS838" s="268"/>
      <c r="DT838" s="268"/>
      <c r="DU838" s="268"/>
      <c r="DV838" s="268"/>
      <c r="DW838" s="268"/>
      <c r="DX838" s="268"/>
      <c r="DY838" s="268"/>
      <c r="DZ838" s="268"/>
      <c r="EA838" s="268"/>
      <c r="EB838" s="268"/>
      <c r="EC838" s="268"/>
      <c r="ED838" s="268"/>
      <c r="EE838" s="268"/>
      <c r="EF838" s="268"/>
      <c r="EG838" s="268"/>
      <c r="EH838" s="268"/>
      <c r="EI838" s="268"/>
      <c r="EJ838" s="268"/>
      <c r="EK838" s="268"/>
      <c r="EL838" s="268"/>
      <c r="EM838" s="268"/>
      <c r="EN838" s="268"/>
      <c r="EO838" s="268"/>
      <c r="EP838" s="268"/>
      <c r="EQ838" s="268"/>
      <c r="ER838" s="268"/>
      <c r="ES838" s="268"/>
      <c r="ET838" s="268"/>
      <c r="EU838" s="268"/>
      <c r="EV838" s="268"/>
      <c r="EW838" s="268"/>
      <c r="EX838" s="268"/>
      <c r="EY838" s="268"/>
      <c r="EZ838" s="268"/>
      <c r="FA838" s="268"/>
      <c r="FB838" s="268"/>
      <c r="FC838" s="268"/>
      <c r="FD838" s="268"/>
      <c r="FE838" s="268"/>
      <c r="FF838" s="268"/>
      <c r="FG838" s="268"/>
      <c r="FH838" s="268"/>
      <c r="FI838" s="268"/>
    </row>
    <row r="839" s="213" customFormat="true" ht="15" hidden="false" customHeight="true" outlineLevel="0" collapsed="false">
      <c r="A839" s="331"/>
      <c r="B839" s="331"/>
      <c r="AJ839" s="268"/>
      <c r="AK839" s="268"/>
      <c r="AL839" s="268"/>
      <c r="AM839" s="268"/>
      <c r="AN839" s="268"/>
      <c r="AO839" s="268"/>
      <c r="AP839" s="337"/>
      <c r="AQ839" s="268"/>
      <c r="AR839" s="268"/>
      <c r="AS839" s="268"/>
      <c r="AT839" s="337"/>
      <c r="AU839" s="268"/>
      <c r="AV839" s="268"/>
      <c r="AW839" s="268"/>
      <c r="AX839" s="268"/>
      <c r="AY839" s="268"/>
      <c r="AZ839" s="268"/>
      <c r="BA839" s="268"/>
      <c r="BB839" s="268"/>
      <c r="BC839" s="268"/>
      <c r="BD839" s="268"/>
      <c r="BE839" s="268"/>
      <c r="BF839" s="268"/>
      <c r="BG839" s="268"/>
      <c r="BH839" s="268"/>
      <c r="BI839" s="268"/>
      <c r="BJ839" s="268"/>
      <c r="BK839" s="268"/>
      <c r="BL839" s="268"/>
      <c r="BM839" s="268"/>
      <c r="BN839" s="268"/>
      <c r="BO839" s="268"/>
      <c r="BP839" s="268"/>
      <c r="BQ839" s="268"/>
      <c r="BR839" s="268"/>
      <c r="BS839" s="268"/>
      <c r="BT839" s="268"/>
      <c r="BU839" s="268"/>
      <c r="BV839" s="268"/>
      <c r="BW839" s="268"/>
      <c r="BX839" s="268"/>
      <c r="BY839" s="268"/>
      <c r="BZ839" s="268"/>
      <c r="CA839" s="268"/>
      <c r="CB839" s="268"/>
      <c r="CC839" s="268"/>
      <c r="CD839" s="268"/>
      <c r="CE839" s="268"/>
      <c r="CF839" s="268"/>
      <c r="CG839" s="268"/>
      <c r="CH839" s="268"/>
      <c r="CI839" s="268"/>
      <c r="CJ839" s="268"/>
      <c r="CK839" s="268"/>
      <c r="CL839" s="268"/>
      <c r="CM839" s="268"/>
      <c r="CN839" s="268"/>
      <c r="CO839" s="268"/>
      <c r="CP839" s="268"/>
      <c r="CQ839" s="268"/>
      <c r="CR839" s="268"/>
      <c r="CS839" s="268"/>
      <c r="CT839" s="268"/>
      <c r="CU839" s="268"/>
      <c r="CV839" s="268"/>
      <c r="CW839" s="268"/>
      <c r="CX839" s="268"/>
      <c r="CY839" s="268"/>
      <c r="CZ839" s="268"/>
      <c r="DA839" s="268"/>
      <c r="DB839" s="268"/>
      <c r="DC839" s="268"/>
      <c r="DD839" s="268"/>
      <c r="DE839" s="268"/>
      <c r="DF839" s="268"/>
      <c r="DG839" s="268"/>
      <c r="DH839" s="268"/>
      <c r="DI839" s="268"/>
      <c r="DJ839" s="268"/>
      <c r="DK839" s="268"/>
      <c r="DL839" s="268"/>
      <c r="DM839" s="268"/>
      <c r="DN839" s="268"/>
      <c r="DO839" s="268"/>
      <c r="DP839" s="268"/>
      <c r="DQ839" s="268"/>
      <c r="DR839" s="268"/>
      <c r="DS839" s="268"/>
      <c r="DT839" s="268"/>
      <c r="DU839" s="268"/>
      <c r="DV839" s="268"/>
      <c r="DW839" s="268"/>
      <c r="DX839" s="268"/>
      <c r="DY839" s="268"/>
      <c r="DZ839" s="268"/>
      <c r="EA839" s="268"/>
      <c r="EB839" s="268"/>
      <c r="EC839" s="268"/>
      <c r="ED839" s="268"/>
      <c r="EE839" s="268"/>
      <c r="EF839" s="268"/>
      <c r="EG839" s="268"/>
      <c r="EH839" s="268"/>
      <c r="EI839" s="268"/>
      <c r="EJ839" s="268"/>
      <c r="EK839" s="268"/>
      <c r="EL839" s="268"/>
      <c r="EM839" s="268"/>
      <c r="EN839" s="268"/>
      <c r="EO839" s="268"/>
      <c r="EP839" s="268"/>
      <c r="EQ839" s="268"/>
      <c r="ER839" s="268"/>
      <c r="ES839" s="268"/>
      <c r="ET839" s="268"/>
      <c r="EU839" s="268"/>
      <c r="EV839" s="268"/>
      <c r="EW839" s="268"/>
      <c r="EX839" s="268"/>
      <c r="EY839" s="268"/>
      <c r="EZ839" s="268"/>
      <c r="FA839" s="268"/>
      <c r="FB839" s="268"/>
      <c r="FC839" s="268"/>
      <c r="FD839" s="268"/>
      <c r="FE839" s="268"/>
      <c r="FF839" s="268"/>
      <c r="FG839" s="268"/>
      <c r="FH839" s="268"/>
      <c r="FI839" s="268"/>
    </row>
    <row r="840" s="213" customFormat="true" ht="15" hidden="false" customHeight="true" outlineLevel="0" collapsed="false">
      <c r="A840" s="331"/>
      <c r="B840" s="331"/>
      <c r="AJ840" s="268"/>
      <c r="AK840" s="268"/>
      <c r="AL840" s="268"/>
      <c r="AM840" s="268"/>
      <c r="AN840" s="268"/>
      <c r="AO840" s="268"/>
      <c r="AP840" s="337"/>
      <c r="AQ840" s="268"/>
      <c r="AR840" s="268"/>
      <c r="AS840" s="268"/>
      <c r="AT840" s="337"/>
      <c r="AU840" s="268"/>
      <c r="AV840" s="268"/>
      <c r="AW840" s="268"/>
      <c r="AX840" s="268"/>
      <c r="AY840" s="268"/>
      <c r="AZ840" s="268"/>
      <c r="BA840" s="268"/>
      <c r="BB840" s="268"/>
      <c r="BC840" s="268"/>
      <c r="BD840" s="268"/>
      <c r="BE840" s="268"/>
      <c r="BF840" s="268"/>
      <c r="BG840" s="268"/>
      <c r="BH840" s="268"/>
      <c r="BI840" s="268"/>
      <c r="BJ840" s="268"/>
      <c r="BK840" s="268"/>
      <c r="BL840" s="268"/>
      <c r="BM840" s="268"/>
      <c r="BN840" s="268"/>
      <c r="BO840" s="268"/>
      <c r="BP840" s="268"/>
      <c r="BQ840" s="268"/>
      <c r="BR840" s="268"/>
      <c r="BS840" s="268"/>
      <c r="BT840" s="268"/>
      <c r="BU840" s="268"/>
      <c r="BV840" s="268"/>
      <c r="BW840" s="268"/>
      <c r="BX840" s="268"/>
      <c r="BY840" s="268"/>
      <c r="BZ840" s="268"/>
      <c r="CA840" s="268"/>
      <c r="CB840" s="268"/>
      <c r="CC840" s="268"/>
      <c r="CD840" s="268"/>
      <c r="CE840" s="268"/>
      <c r="CF840" s="268"/>
      <c r="CG840" s="268"/>
      <c r="CH840" s="268"/>
      <c r="CI840" s="268"/>
      <c r="CJ840" s="268"/>
      <c r="CK840" s="268"/>
      <c r="CL840" s="268"/>
      <c r="CM840" s="268"/>
      <c r="CN840" s="268"/>
      <c r="CO840" s="268"/>
      <c r="CP840" s="268"/>
      <c r="CQ840" s="268"/>
      <c r="CR840" s="268"/>
      <c r="CS840" s="268"/>
      <c r="CT840" s="268"/>
      <c r="CU840" s="268"/>
      <c r="CV840" s="268"/>
      <c r="CW840" s="268"/>
      <c r="CX840" s="268"/>
      <c r="CY840" s="268"/>
      <c r="CZ840" s="268"/>
      <c r="DA840" s="268"/>
      <c r="DB840" s="268"/>
      <c r="DC840" s="268"/>
      <c r="DD840" s="268"/>
      <c r="DE840" s="268"/>
      <c r="DF840" s="268"/>
      <c r="DG840" s="268"/>
      <c r="DH840" s="268"/>
      <c r="DI840" s="268"/>
      <c r="DJ840" s="268"/>
      <c r="DK840" s="268"/>
      <c r="DL840" s="268"/>
      <c r="DM840" s="268"/>
      <c r="DN840" s="268"/>
      <c r="DO840" s="268"/>
      <c r="DP840" s="268"/>
      <c r="DQ840" s="268"/>
      <c r="DR840" s="268"/>
      <c r="DS840" s="268"/>
      <c r="DT840" s="268"/>
      <c r="DU840" s="268"/>
      <c r="DV840" s="268"/>
      <c r="DW840" s="268"/>
      <c r="DX840" s="268"/>
      <c r="DY840" s="268"/>
      <c r="DZ840" s="268"/>
      <c r="EA840" s="268"/>
      <c r="EB840" s="268"/>
      <c r="EC840" s="268"/>
      <c r="ED840" s="268"/>
      <c r="EE840" s="268"/>
      <c r="EF840" s="268"/>
      <c r="EG840" s="268"/>
      <c r="EH840" s="268"/>
      <c r="EI840" s="268"/>
      <c r="EJ840" s="268"/>
      <c r="EK840" s="268"/>
      <c r="EL840" s="268"/>
      <c r="EM840" s="268"/>
      <c r="EN840" s="268"/>
      <c r="EO840" s="268"/>
      <c r="EP840" s="268"/>
      <c r="EQ840" s="268"/>
      <c r="ER840" s="268"/>
      <c r="ES840" s="268"/>
      <c r="ET840" s="268"/>
      <c r="EU840" s="268"/>
      <c r="EV840" s="268"/>
      <c r="EW840" s="268"/>
      <c r="EX840" s="268"/>
      <c r="EY840" s="268"/>
      <c r="EZ840" s="268"/>
      <c r="FA840" s="268"/>
      <c r="FB840" s="268"/>
      <c r="FC840" s="268"/>
      <c r="FD840" s="268"/>
      <c r="FE840" s="268"/>
      <c r="FF840" s="268"/>
      <c r="FG840" s="268"/>
      <c r="FH840" s="268"/>
      <c r="FI840" s="268"/>
    </row>
    <row r="841" s="213" customFormat="true" ht="15" hidden="false" customHeight="true" outlineLevel="0" collapsed="false">
      <c r="A841" s="331"/>
      <c r="B841" s="331"/>
      <c r="AJ841" s="268"/>
      <c r="AK841" s="268"/>
      <c r="AL841" s="268"/>
      <c r="AM841" s="268"/>
      <c r="AN841" s="268"/>
      <c r="AO841" s="268"/>
      <c r="AP841" s="337"/>
      <c r="AQ841" s="268"/>
      <c r="AR841" s="268"/>
      <c r="AS841" s="268"/>
      <c r="AT841" s="337"/>
      <c r="AU841" s="268"/>
      <c r="AV841" s="268"/>
      <c r="AW841" s="268"/>
      <c r="AX841" s="268"/>
      <c r="AY841" s="268"/>
      <c r="AZ841" s="268"/>
      <c r="BA841" s="268"/>
      <c r="BB841" s="268"/>
      <c r="BC841" s="268"/>
      <c r="BD841" s="268"/>
      <c r="BE841" s="268"/>
      <c r="BF841" s="268"/>
      <c r="BG841" s="268"/>
      <c r="BH841" s="268"/>
      <c r="BI841" s="268"/>
      <c r="BJ841" s="268"/>
      <c r="BK841" s="268"/>
      <c r="BL841" s="268"/>
      <c r="BM841" s="268"/>
      <c r="BN841" s="268"/>
      <c r="BO841" s="268"/>
      <c r="BP841" s="268"/>
      <c r="BQ841" s="268"/>
      <c r="BR841" s="268"/>
      <c r="BS841" s="268"/>
      <c r="BT841" s="268"/>
      <c r="BU841" s="268"/>
      <c r="BV841" s="268"/>
      <c r="BW841" s="268"/>
      <c r="BX841" s="268"/>
      <c r="BY841" s="268"/>
      <c r="BZ841" s="268"/>
      <c r="CA841" s="268"/>
      <c r="CB841" s="268"/>
      <c r="CC841" s="268"/>
      <c r="CD841" s="268"/>
      <c r="CE841" s="268"/>
      <c r="CF841" s="268"/>
      <c r="CG841" s="268"/>
      <c r="CH841" s="268"/>
      <c r="CI841" s="268"/>
      <c r="CJ841" s="268"/>
      <c r="CK841" s="268"/>
      <c r="CL841" s="268"/>
      <c r="CM841" s="268"/>
      <c r="CN841" s="268"/>
      <c r="CO841" s="268"/>
      <c r="CP841" s="268"/>
      <c r="CQ841" s="268"/>
      <c r="CR841" s="268"/>
      <c r="CS841" s="268"/>
      <c r="CT841" s="268"/>
      <c r="CU841" s="268"/>
      <c r="CV841" s="268"/>
      <c r="CW841" s="268"/>
      <c r="CX841" s="268"/>
      <c r="CY841" s="268"/>
      <c r="CZ841" s="268"/>
      <c r="DA841" s="268"/>
      <c r="DB841" s="268"/>
      <c r="DC841" s="268"/>
      <c r="DD841" s="268"/>
      <c r="DE841" s="268"/>
      <c r="DF841" s="268"/>
      <c r="DG841" s="268"/>
      <c r="DH841" s="268"/>
      <c r="DI841" s="268"/>
      <c r="DJ841" s="268"/>
      <c r="DK841" s="268"/>
      <c r="DL841" s="268"/>
      <c r="DM841" s="268"/>
      <c r="DN841" s="268"/>
      <c r="DO841" s="268"/>
      <c r="DP841" s="268"/>
      <c r="DQ841" s="268"/>
      <c r="DR841" s="268"/>
      <c r="DS841" s="268"/>
      <c r="DT841" s="268"/>
      <c r="DU841" s="268"/>
      <c r="DV841" s="268"/>
      <c r="DW841" s="268"/>
      <c r="DX841" s="268"/>
      <c r="DY841" s="268"/>
      <c r="DZ841" s="268"/>
      <c r="EA841" s="268"/>
      <c r="EB841" s="268"/>
      <c r="EC841" s="268"/>
      <c r="ED841" s="268"/>
      <c r="EE841" s="268"/>
      <c r="EF841" s="268"/>
      <c r="EG841" s="268"/>
      <c r="EH841" s="268"/>
      <c r="EI841" s="268"/>
      <c r="EJ841" s="268"/>
      <c r="EK841" s="268"/>
      <c r="EL841" s="268"/>
      <c r="EM841" s="268"/>
      <c r="EN841" s="268"/>
      <c r="EO841" s="268"/>
      <c r="EP841" s="268"/>
      <c r="EQ841" s="268"/>
      <c r="ER841" s="268"/>
      <c r="ES841" s="268"/>
      <c r="ET841" s="268"/>
      <c r="EU841" s="268"/>
      <c r="EV841" s="268"/>
      <c r="EW841" s="268"/>
      <c r="EX841" s="268"/>
      <c r="EY841" s="268"/>
      <c r="EZ841" s="268"/>
      <c r="FA841" s="268"/>
      <c r="FB841" s="268"/>
      <c r="FC841" s="268"/>
      <c r="FD841" s="268"/>
      <c r="FE841" s="268"/>
      <c r="FF841" s="268"/>
      <c r="FG841" s="268"/>
      <c r="FH841" s="268"/>
      <c r="FI841" s="268"/>
    </row>
    <row r="842" s="213" customFormat="true" ht="15" hidden="false" customHeight="true" outlineLevel="0" collapsed="false">
      <c r="A842" s="331"/>
      <c r="B842" s="331"/>
      <c r="AJ842" s="268"/>
      <c r="AK842" s="268"/>
      <c r="AL842" s="268"/>
      <c r="AM842" s="268"/>
      <c r="AN842" s="268"/>
      <c r="AO842" s="268"/>
      <c r="AP842" s="337"/>
      <c r="AQ842" s="268"/>
      <c r="AR842" s="268"/>
      <c r="AS842" s="268"/>
      <c r="AT842" s="337"/>
      <c r="AU842" s="268"/>
      <c r="AV842" s="268"/>
      <c r="AW842" s="268"/>
      <c r="AX842" s="268"/>
      <c r="AY842" s="268"/>
      <c r="AZ842" s="268"/>
      <c r="BA842" s="268"/>
      <c r="BB842" s="268"/>
      <c r="BC842" s="268"/>
      <c r="BD842" s="268"/>
      <c r="BE842" s="268"/>
      <c r="BF842" s="268"/>
      <c r="BG842" s="268"/>
      <c r="BH842" s="268"/>
      <c r="BI842" s="268"/>
      <c r="BJ842" s="268"/>
      <c r="BK842" s="268"/>
      <c r="BL842" s="268"/>
      <c r="BM842" s="268"/>
      <c r="BN842" s="268"/>
      <c r="BO842" s="268"/>
      <c r="BP842" s="268"/>
      <c r="BQ842" s="268"/>
      <c r="BR842" s="268"/>
      <c r="BS842" s="268"/>
      <c r="BT842" s="268"/>
      <c r="BU842" s="268"/>
      <c r="BV842" s="268"/>
      <c r="BW842" s="268"/>
      <c r="BX842" s="268"/>
      <c r="BY842" s="268"/>
      <c r="BZ842" s="268"/>
      <c r="CA842" s="268"/>
      <c r="CB842" s="268"/>
      <c r="CC842" s="268"/>
      <c r="CD842" s="268"/>
      <c r="CE842" s="268"/>
      <c r="CF842" s="268"/>
      <c r="CG842" s="268"/>
      <c r="CH842" s="268"/>
      <c r="CI842" s="268"/>
      <c r="CJ842" s="268"/>
      <c r="CK842" s="268"/>
      <c r="CL842" s="268"/>
      <c r="CM842" s="268"/>
      <c r="CN842" s="268"/>
      <c r="CO842" s="268"/>
      <c r="CP842" s="268"/>
      <c r="CQ842" s="268"/>
      <c r="CR842" s="268"/>
      <c r="CS842" s="268"/>
      <c r="CT842" s="268"/>
      <c r="CU842" s="268"/>
      <c r="CV842" s="268"/>
      <c r="CW842" s="268"/>
      <c r="CX842" s="268"/>
      <c r="CY842" s="268"/>
      <c r="CZ842" s="268"/>
      <c r="DA842" s="268"/>
      <c r="DB842" s="268"/>
      <c r="DC842" s="268"/>
      <c r="DD842" s="268"/>
      <c r="DE842" s="268"/>
      <c r="DF842" s="268"/>
      <c r="DG842" s="268"/>
      <c r="DH842" s="268"/>
      <c r="DI842" s="268"/>
      <c r="DJ842" s="268"/>
      <c r="DK842" s="268"/>
      <c r="DL842" s="268"/>
      <c r="DM842" s="268"/>
      <c r="DN842" s="268"/>
      <c r="DO842" s="268"/>
      <c r="DP842" s="268"/>
      <c r="DQ842" s="268"/>
      <c r="DR842" s="268"/>
      <c r="DS842" s="268"/>
      <c r="DT842" s="268"/>
      <c r="DU842" s="268"/>
      <c r="DV842" s="268"/>
      <c r="DW842" s="268"/>
      <c r="DX842" s="268"/>
      <c r="DY842" s="268"/>
      <c r="DZ842" s="268"/>
      <c r="EA842" s="268"/>
      <c r="EB842" s="268"/>
      <c r="EC842" s="268"/>
      <c r="ED842" s="268"/>
      <c r="EE842" s="268"/>
      <c r="EF842" s="268"/>
      <c r="EG842" s="268"/>
      <c r="EH842" s="268"/>
      <c r="EI842" s="268"/>
      <c r="EJ842" s="268"/>
      <c r="EK842" s="268"/>
      <c r="EL842" s="268"/>
      <c r="EM842" s="268"/>
      <c r="EN842" s="268"/>
      <c r="EO842" s="268"/>
      <c r="EP842" s="268"/>
      <c r="EQ842" s="268"/>
      <c r="ER842" s="268"/>
      <c r="ES842" s="268"/>
      <c r="ET842" s="268"/>
      <c r="EU842" s="268"/>
      <c r="EV842" s="268"/>
      <c r="EW842" s="268"/>
      <c r="EX842" s="268"/>
      <c r="EY842" s="268"/>
      <c r="EZ842" s="268"/>
      <c r="FA842" s="268"/>
      <c r="FB842" s="268"/>
      <c r="FC842" s="268"/>
      <c r="FD842" s="268"/>
      <c r="FE842" s="268"/>
      <c r="FF842" s="268"/>
      <c r="FG842" s="268"/>
      <c r="FH842" s="268"/>
      <c r="FI842" s="268"/>
    </row>
    <row r="843" s="213" customFormat="true" ht="15" hidden="false" customHeight="true" outlineLevel="0" collapsed="false">
      <c r="A843" s="331"/>
      <c r="B843" s="331"/>
      <c r="AJ843" s="268"/>
      <c r="AK843" s="268"/>
      <c r="AL843" s="268"/>
      <c r="AM843" s="268"/>
      <c r="AN843" s="268"/>
      <c r="AO843" s="268"/>
      <c r="AP843" s="337"/>
      <c r="AQ843" s="268"/>
      <c r="AR843" s="268"/>
      <c r="AS843" s="268"/>
      <c r="AT843" s="337"/>
      <c r="AU843" s="268"/>
      <c r="AV843" s="268"/>
      <c r="AW843" s="268"/>
      <c r="AX843" s="268"/>
      <c r="AY843" s="268"/>
      <c r="AZ843" s="268"/>
      <c r="BA843" s="268"/>
      <c r="BB843" s="268"/>
      <c r="BC843" s="268"/>
      <c r="BD843" s="268"/>
      <c r="BE843" s="268"/>
      <c r="BF843" s="268"/>
      <c r="BG843" s="268"/>
      <c r="BH843" s="268"/>
      <c r="BI843" s="268"/>
      <c r="BJ843" s="268"/>
      <c r="BK843" s="268"/>
      <c r="BL843" s="268"/>
      <c r="BM843" s="268"/>
      <c r="BN843" s="268"/>
      <c r="BO843" s="268"/>
      <c r="BP843" s="268"/>
      <c r="BQ843" s="268"/>
      <c r="BR843" s="268"/>
      <c r="BS843" s="268"/>
      <c r="BT843" s="268"/>
      <c r="BU843" s="268"/>
      <c r="BV843" s="268"/>
      <c r="BW843" s="268"/>
      <c r="BX843" s="268"/>
      <c r="BY843" s="268"/>
      <c r="BZ843" s="268"/>
      <c r="CA843" s="268"/>
      <c r="CB843" s="268"/>
      <c r="CC843" s="268"/>
      <c r="CD843" s="268"/>
      <c r="CE843" s="268"/>
      <c r="CF843" s="268"/>
      <c r="CG843" s="268"/>
      <c r="CH843" s="268"/>
      <c r="CI843" s="268"/>
      <c r="CJ843" s="268"/>
      <c r="CK843" s="268"/>
      <c r="CL843" s="268"/>
      <c r="CM843" s="268"/>
      <c r="CN843" s="268"/>
      <c r="CO843" s="268"/>
      <c r="CP843" s="268"/>
      <c r="CQ843" s="268"/>
      <c r="CR843" s="268"/>
      <c r="CS843" s="268"/>
      <c r="CT843" s="268"/>
      <c r="CU843" s="268"/>
      <c r="CV843" s="268"/>
      <c r="CW843" s="268"/>
      <c r="CX843" s="268"/>
      <c r="CY843" s="268"/>
      <c r="CZ843" s="268"/>
      <c r="DA843" s="268"/>
      <c r="DB843" s="268"/>
      <c r="DC843" s="268"/>
      <c r="DD843" s="268"/>
      <c r="DE843" s="268"/>
      <c r="DF843" s="268"/>
      <c r="DG843" s="268"/>
      <c r="DH843" s="268"/>
      <c r="DI843" s="268"/>
      <c r="DJ843" s="268"/>
      <c r="DK843" s="268"/>
      <c r="DL843" s="268"/>
      <c r="DM843" s="268"/>
      <c r="DN843" s="268"/>
      <c r="DO843" s="268"/>
      <c r="DP843" s="268"/>
      <c r="DQ843" s="268"/>
      <c r="DR843" s="268"/>
      <c r="DS843" s="268"/>
      <c r="DT843" s="268"/>
      <c r="DU843" s="268"/>
      <c r="DV843" s="268"/>
      <c r="DW843" s="268"/>
      <c r="DX843" s="268"/>
      <c r="DY843" s="268"/>
      <c r="DZ843" s="268"/>
      <c r="EA843" s="268"/>
      <c r="EB843" s="268"/>
      <c r="EC843" s="268"/>
      <c r="ED843" s="268"/>
      <c r="EE843" s="268"/>
      <c r="EF843" s="268"/>
      <c r="EG843" s="268"/>
      <c r="EH843" s="268"/>
      <c r="EI843" s="268"/>
      <c r="EJ843" s="268"/>
      <c r="EK843" s="268"/>
      <c r="EL843" s="268"/>
      <c r="EM843" s="268"/>
      <c r="EN843" s="268"/>
      <c r="EO843" s="268"/>
      <c r="EP843" s="268"/>
      <c r="EQ843" s="268"/>
      <c r="ER843" s="268"/>
      <c r="ES843" s="268"/>
      <c r="ET843" s="268"/>
      <c r="EU843" s="268"/>
      <c r="EV843" s="268"/>
      <c r="EW843" s="268"/>
      <c r="EX843" s="268"/>
      <c r="EY843" s="268"/>
      <c r="EZ843" s="268"/>
      <c r="FA843" s="268"/>
      <c r="FB843" s="268"/>
      <c r="FC843" s="268"/>
      <c r="FD843" s="268"/>
      <c r="FE843" s="268"/>
      <c r="FF843" s="268"/>
      <c r="FG843" s="268"/>
      <c r="FH843" s="268"/>
      <c r="FI843" s="268"/>
    </row>
    <row r="844" s="213" customFormat="true" ht="15" hidden="false" customHeight="true" outlineLevel="0" collapsed="false">
      <c r="A844" s="331"/>
      <c r="B844" s="331"/>
      <c r="AJ844" s="268"/>
      <c r="AK844" s="268"/>
      <c r="AL844" s="268"/>
      <c r="AM844" s="268"/>
      <c r="AN844" s="268"/>
      <c r="AO844" s="268"/>
      <c r="AP844" s="337"/>
      <c r="AQ844" s="268"/>
      <c r="AR844" s="268"/>
      <c r="AS844" s="268"/>
      <c r="AT844" s="337"/>
      <c r="AU844" s="268"/>
      <c r="AV844" s="268"/>
      <c r="AW844" s="268"/>
      <c r="AX844" s="268"/>
      <c r="AY844" s="268"/>
      <c r="AZ844" s="268"/>
      <c r="BA844" s="268"/>
      <c r="BB844" s="268"/>
      <c r="BC844" s="268"/>
      <c r="BD844" s="268"/>
      <c r="BE844" s="268"/>
      <c r="BF844" s="268"/>
      <c r="BG844" s="268"/>
      <c r="BH844" s="268"/>
      <c r="BI844" s="268"/>
      <c r="BJ844" s="268"/>
      <c r="BK844" s="268"/>
      <c r="BL844" s="268"/>
      <c r="BM844" s="268"/>
      <c r="BN844" s="268"/>
      <c r="BO844" s="268"/>
      <c r="BP844" s="268"/>
      <c r="BQ844" s="268"/>
      <c r="BR844" s="268"/>
      <c r="BS844" s="268"/>
      <c r="BT844" s="268"/>
      <c r="BU844" s="268"/>
      <c r="BV844" s="268"/>
      <c r="BW844" s="268"/>
      <c r="BX844" s="268"/>
      <c r="BY844" s="268"/>
      <c r="BZ844" s="268"/>
      <c r="CA844" s="268"/>
      <c r="CB844" s="268"/>
      <c r="CC844" s="268"/>
      <c r="CD844" s="268"/>
      <c r="CE844" s="268"/>
      <c r="CF844" s="268"/>
      <c r="CG844" s="268"/>
      <c r="CH844" s="268"/>
      <c r="CI844" s="268"/>
      <c r="CJ844" s="268"/>
      <c r="CK844" s="268"/>
      <c r="CL844" s="268"/>
      <c r="CM844" s="268"/>
      <c r="CN844" s="268"/>
      <c r="CO844" s="268"/>
      <c r="CP844" s="268"/>
      <c r="CQ844" s="268"/>
      <c r="CR844" s="268"/>
      <c r="CS844" s="268"/>
      <c r="CT844" s="268"/>
      <c r="CU844" s="268"/>
      <c r="CV844" s="268"/>
      <c r="CW844" s="268"/>
      <c r="CX844" s="268"/>
      <c r="CY844" s="268"/>
      <c r="CZ844" s="268"/>
      <c r="DA844" s="268"/>
      <c r="DB844" s="268"/>
      <c r="DC844" s="268"/>
      <c r="DD844" s="268"/>
      <c r="DE844" s="268"/>
      <c r="DF844" s="268"/>
      <c r="DG844" s="268"/>
      <c r="DH844" s="268"/>
      <c r="DI844" s="268"/>
      <c r="DJ844" s="268"/>
      <c r="DK844" s="268"/>
      <c r="DL844" s="268"/>
      <c r="DM844" s="268"/>
      <c r="DN844" s="268"/>
      <c r="DO844" s="268"/>
      <c r="DP844" s="268"/>
      <c r="DQ844" s="268"/>
      <c r="DR844" s="268"/>
      <c r="DS844" s="268"/>
      <c r="DT844" s="268"/>
      <c r="DU844" s="268"/>
      <c r="DV844" s="268"/>
      <c r="DW844" s="268"/>
      <c r="DX844" s="268"/>
      <c r="DY844" s="268"/>
      <c r="DZ844" s="268"/>
      <c r="EA844" s="268"/>
      <c r="EB844" s="268"/>
      <c r="EC844" s="268"/>
      <c r="ED844" s="268"/>
      <c r="EE844" s="268"/>
      <c r="EF844" s="268"/>
      <c r="EG844" s="268"/>
      <c r="EH844" s="268"/>
      <c r="EI844" s="268"/>
      <c r="EJ844" s="268"/>
      <c r="EK844" s="268"/>
      <c r="EL844" s="268"/>
      <c r="EM844" s="268"/>
      <c r="EN844" s="268"/>
      <c r="EO844" s="268"/>
      <c r="EP844" s="268"/>
      <c r="EQ844" s="268"/>
      <c r="ER844" s="268"/>
      <c r="ES844" s="268"/>
      <c r="ET844" s="268"/>
      <c r="EU844" s="268"/>
      <c r="EV844" s="268"/>
      <c r="EW844" s="268"/>
      <c r="EX844" s="268"/>
      <c r="EY844" s="268"/>
      <c r="EZ844" s="268"/>
      <c r="FA844" s="268"/>
      <c r="FB844" s="268"/>
      <c r="FC844" s="268"/>
      <c r="FD844" s="268"/>
      <c r="FE844" s="268"/>
      <c r="FF844" s="268"/>
      <c r="FG844" s="268"/>
      <c r="FH844" s="268"/>
      <c r="FI844" s="268"/>
    </row>
    <row r="845" s="213" customFormat="true" ht="15" hidden="false" customHeight="true" outlineLevel="0" collapsed="false">
      <c r="A845" s="331"/>
      <c r="B845" s="331"/>
      <c r="AJ845" s="268"/>
      <c r="AK845" s="268"/>
      <c r="AL845" s="268"/>
      <c r="AM845" s="268"/>
      <c r="AN845" s="268"/>
      <c r="AO845" s="268"/>
      <c r="AP845" s="337"/>
      <c r="AQ845" s="268"/>
      <c r="AR845" s="268"/>
      <c r="AS845" s="268"/>
      <c r="AT845" s="337"/>
      <c r="AU845" s="268"/>
      <c r="AV845" s="268"/>
      <c r="AW845" s="268"/>
      <c r="AX845" s="268"/>
      <c r="AY845" s="268"/>
      <c r="AZ845" s="268"/>
      <c r="BA845" s="268"/>
      <c r="BB845" s="268"/>
      <c r="BC845" s="268"/>
      <c r="BD845" s="268"/>
      <c r="BE845" s="268"/>
      <c r="BF845" s="268"/>
      <c r="BG845" s="268"/>
      <c r="BH845" s="268"/>
      <c r="BI845" s="268"/>
      <c r="BJ845" s="268"/>
      <c r="BK845" s="268"/>
      <c r="BL845" s="268"/>
      <c r="BM845" s="268"/>
      <c r="BN845" s="268"/>
      <c r="BO845" s="268"/>
      <c r="BP845" s="268"/>
      <c r="BQ845" s="268"/>
      <c r="BR845" s="268"/>
      <c r="BS845" s="268"/>
      <c r="BT845" s="268"/>
      <c r="BU845" s="268"/>
      <c r="BV845" s="268"/>
      <c r="BW845" s="268"/>
      <c r="BX845" s="268"/>
      <c r="BY845" s="268"/>
      <c r="BZ845" s="268"/>
      <c r="CA845" s="268"/>
      <c r="CB845" s="268"/>
      <c r="CC845" s="268"/>
      <c r="CD845" s="268"/>
      <c r="CE845" s="268"/>
      <c r="CF845" s="268"/>
      <c r="CG845" s="268"/>
      <c r="CH845" s="268"/>
      <c r="CI845" s="268"/>
      <c r="CJ845" s="268"/>
      <c r="CK845" s="268"/>
      <c r="CL845" s="268"/>
      <c r="CM845" s="268"/>
      <c r="CN845" s="268"/>
      <c r="CO845" s="268"/>
      <c r="CP845" s="268"/>
      <c r="CQ845" s="268"/>
      <c r="CR845" s="268"/>
      <c r="CS845" s="268"/>
      <c r="CT845" s="268"/>
      <c r="CU845" s="268"/>
      <c r="CV845" s="268"/>
      <c r="CW845" s="268"/>
      <c r="CX845" s="268"/>
      <c r="CY845" s="268"/>
      <c r="CZ845" s="268"/>
      <c r="DA845" s="268"/>
      <c r="DB845" s="268"/>
      <c r="DC845" s="268"/>
      <c r="DD845" s="268"/>
      <c r="DE845" s="268"/>
      <c r="DF845" s="268"/>
      <c r="DG845" s="268"/>
      <c r="DH845" s="268"/>
      <c r="DI845" s="268"/>
      <c r="DJ845" s="268"/>
      <c r="DK845" s="268"/>
      <c r="DL845" s="268"/>
      <c r="DM845" s="268"/>
      <c r="DN845" s="268"/>
      <c r="DO845" s="268"/>
      <c r="DP845" s="268"/>
      <c r="DQ845" s="268"/>
      <c r="DR845" s="268"/>
      <c r="DS845" s="268"/>
      <c r="DT845" s="268"/>
      <c r="DU845" s="268"/>
      <c r="DV845" s="268"/>
      <c r="DW845" s="268"/>
      <c r="DX845" s="268"/>
      <c r="DY845" s="268"/>
      <c r="DZ845" s="268"/>
      <c r="EA845" s="268"/>
      <c r="EB845" s="268"/>
      <c r="EC845" s="268"/>
      <c r="ED845" s="268"/>
      <c r="EE845" s="268"/>
      <c r="EF845" s="268"/>
      <c r="EG845" s="268"/>
      <c r="EH845" s="268"/>
      <c r="EI845" s="268"/>
      <c r="EJ845" s="268"/>
      <c r="EK845" s="268"/>
      <c r="EL845" s="268"/>
      <c r="EM845" s="268"/>
      <c r="EN845" s="268"/>
      <c r="EO845" s="268"/>
      <c r="EP845" s="268"/>
      <c r="EQ845" s="268"/>
      <c r="ER845" s="268"/>
      <c r="ES845" s="268"/>
      <c r="ET845" s="268"/>
      <c r="EU845" s="268"/>
      <c r="EV845" s="268"/>
      <c r="EW845" s="268"/>
      <c r="EX845" s="268"/>
      <c r="EY845" s="268"/>
      <c r="EZ845" s="268"/>
      <c r="FA845" s="268"/>
      <c r="FB845" s="268"/>
      <c r="FC845" s="268"/>
      <c r="FD845" s="268"/>
      <c r="FE845" s="268"/>
      <c r="FF845" s="268"/>
      <c r="FG845" s="268"/>
      <c r="FH845" s="268"/>
      <c r="FI845" s="268"/>
    </row>
    <row r="846" s="213" customFormat="true" ht="15" hidden="false" customHeight="true" outlineLevel="0" collapsed="false">
      <c r="A846" s="331"/>
      <c r="B846" s="331"/>
      <c r="AJ846" s="268"/>
      <c r="AK846" s="268"/>
      <c r="AL846" s="268"/>
      <c r="AM846" s="268"/>
      <c r="AN846" s="268"/>
      <c r="AO846" s="268"/>
      <c r="AP846" s="337"/>
      <c r="AQ846" s="268"/>
      <c r="AR846" s="268"/>
      <c r="AS846" s="268"/>
      <c r="AT846" s="337"/>
      <c r="AU846" s="268"/>
      <c r="AV846" s="268"/>
      <c r="AW846" s="268"/>
      <c r="AX846" s="268"/>
      <c r="AY846" s="268"/>
      <c r="AZ846" s="268"/>
      <c r="BA846" s="268"/>
      <c r="BB846" s="268"/>
      <c r="BC846" s="268"/>
      <c r="BD846" s="268"/>
      <c r="BE846" s="268"/>
      <c r="BF846" s="268"/>
      <c r="BG846" s="268"/>
      <c r="BH846" s="268"/>
      <c r="BI846" s="268"/>
      <c r="BJ846" s="268"/>
      <c r="BK846" s="268"/>
      <c r="BL846" s="268"/>
      <c r="BM846" s="268"/>
      <c r="BN846" s="268"/>
      <c r="BO846" s="268"/>
      <c r="BP846" s="268"/>
      <c r="BQ846" s="268"/>
      <c r="BR846" s="268"/>
      <c r="BS846" s="268"/>
      <c r="BT846" s="268"/>
      <c r="BU846" s="268"/>
      <c r="BV846" s="268"/>
      <c r="BW846" s="268"/>
      <c r="BX846" s="268"/>
      <c r="BY846" s="268"/>
      <c r="BZ846" s="268"/>
      <c r="CA846" s="268"/>
      <c r="CB846" s="268"/>
      <c r="CC846" s="268"/>
      <c r="CD846" s="268"/>
      <c r="CE846" s="268"/>
      <c r="CF846" s="268"/>
      <c r="CG846" s="268"/>
      <c r="CH846" s="268"/>
      <c r="CI846" s="268"/>
      <c r="CJ846" s="268"/>
      <c r="CK846" s="268"/>
      <c r="CL846" s="268"/>
      <c r="CM846" s="268"/>
      <c r="CN846" s="268"/>
      <c r="CO846" s="268"/>
      <c r="CP846" s="268"/>
      <c r="CQ846" s="268"/>
      <c r="CR846" s="268"/>
      <c r="CS846" s="268"/>
      <c r="CT846" s="268"/>
      <c r="CU846" s="268"/>
      <c r="CV846" s="268"/>
      <c r="CW846" s="268"/>
      <c r="CX846" s="268"/>
      <c r="CY846" s="268"/>
      <c r="CZ846" s="268"/>
      <c r="DA846" s="268"/>
      <c r="DB846" s="268"/>
      <c r="DC846" s="268"/>
      <c r="DD846" s="268"/>
      <c r="DE846" s="268"/>
      <c r="DF846" s="268"/>
      <c r="DG846" s="268"/>
      <c r="DH846" s="268"/>
      <c r="DI846" s="268"/>
      <c r="DJ846" s="268"/>
      <c r="DK846" s="268"/>
      <c r="DL846" s="268"/>
      <c r="DM846" s="268"/>
      <c r="DN846" s="268"/>
      <c r="DO846" s="268"/>
      <c r="DP846" s="268"/>
      <c r="DQ846" s="268"/>
      <c r="DR846" s="268"/>
      <c r="DS846" s="268"/>
      <c r="DT846" s="268"/>
      <c r="DU846" s="268"/>
      <c r="DV846" s="268"/>
      <c r="DW846" s="268"/>
      <c r="DX846" s="268"/>
      <c r="DY846" s="268"/>
      <c r="DZ846" s="268"/>
      <c r="EA846" s="268"/>
      <c r="EB846" s="268"/>
      <c r="EC846" s="268"/>
      <c r="ED846" s="268"/>
      <c r="EE846" s="268"/>
      <c r="EF846" s="268"/>
      <c r="EG846" s="268"/>
      <c r="EH846" s="268"/>
      <c r="EI846" s="268"/>
      <c r="EJ846" s="268"/>
      <c r="EK846" s="268"/>
      <c r="EL846" s="268"/>
      <c r="EM846" s="268"/>
      <c r="EN846" s="268"/>
      <c r="EO846" s="268"/>
      <c r="EP846" s="268"/>
      <c r="EQ846" s="268"/>
      <c r="ER846" s="268"/>
      <c r="ES846" s="268"/>
      <c r="ET846" s="268"/>
      <c r="EU846" s="268"/>
      <c r="EV846" s="268"/>
      <c r="EW846" s="268"/>
      <c r="EX846" s="268"/>
      <c r="EY846" s="268"/>
      <c r="EZ846" s="268"/>
      <c r="FA846" s="268"/>
      <c r="FB846" s="268"/>
      <c r="FC846" s="268"/>
      <c r="FD846" s="268"/>
      <c r="FE846" s="268"/>
      <c r="FF846" s="268"/>
      <c r="FG846" s="268"/>
      <c r="FH846" s="268"/>
      <c r="FI846" s="268"/>
    </row>
    <row r="847" s="213" customFormat="true" ht="15" hidden="false" customHeight="true" outlineLevel="0" collapsed="false">
      <c r="A847" s="331"/>
      <c r="B847" s="331"/>
      <c r="AJ847" s="268"/>
      <c r="AK847" s="268"/>
      <c r="AL847" s="268"/>
      <c r="AM847" s="268"/>
      <c r="AN847" s="268"/>
      <c r="AO847" s="268"/>
      <c r="AP847" s="337"/>
      <c r="AQ847" s="268"/>
      <c r="AR847" s="268"/>
      <c r="AS847" s="268"/>
      <c r="AT847" s="337"/>
      <c r="AU847" s="268"/>
      <c r="AV847" s="268"/>
      <c r="AW847" s="268"/>
      <c r="AX847" s="268"/>
      <c r="AY847" s="268"/>
      <c r="AZ847" s="268"/>
      <c r="BA847" s="268"/>
      <c r="BB847" s="268"/>
      <c r="BC847" s="268"/>
      <c r="BD847" s="268"/>
      <c r="BE847" s="268"/>
      <c r="BF847" s="268"/>
      <c r="BG847" s="268"/>
      <c r="BH847" s="268"/>
      <c r="BI847" s="268"/>
      <c r="BJ847" s="268"/>
      <c r="BK847" s="268"/>
      <c r="BL847" s="268"/>
      <c r="BM847" s="268"/>
      <c r="BN847" s="268"/>
      <c r="BO847" s="268"/>
      <c r="BP847" s="268"/>
      <c r="BQ847" s="268"/>
      <c r="BR847" s="268"/>
      <c r="BS847" s="268"/>
      <c r="BT847" s="268"/>
      <c r="BU847" s="268"/>
      <c r="BV847" s="268"/>
      <c r="BW847" s="268"/>
      <c r="BX847" s="268"/>
      <c r="BY847" s="268"/>
      <c r="BZ847" s="268"/>
      <c r="CA847" s="268"/>
      <c r="CB847" s="268"/>
      <c r="CC847" s="268"/>
      <c r="CD847" s="268"/>
      <c r="CE847" s="268"/>
      <c r="CF847" s="268"/>
      <c r="CG847" s="268"/>
      <c r="CH847" s="268"/>
      <c r="CI847" s="268"/>
      <c r="CJ847" s="268"/>
      <c r="CK847" s="268"/>
      <c r="CL847" s="268"/>
      <c r="CM847" s="268"/>
      <c r="CN847" s="268"/>
      <c r="CO847" s="268"/>
      <c r="CP847" s="268"/>
      <c r="CQ847" s="268"/>
      <c r="CR847" s="268"/>
      <c r="CS847" s="268"/>
      <c r="CT847" s="268"/>
      <c r="CU847" s="268"/>
      <c r="CV847" s="268"/>
      <c r="CW847" s="268"/>
      <c r="CX847" s="268"/>
      <c r="CY847" s="268"/>
      <c r="CZ847" s="268"/>
      <c r="DA847" s="268"/>
      <c r="DB847" s="268"/>
      <c r="DC847" s="268"/>
      <c r="DD847" s="268"/>
      <c r="DE847" s="268"/>
      <c r="DF847" s="268"/>
      <c r="DG847" s="268"/>
      <c r="DH847" s="268"/>
      <c r="DI847" s="268"/>
      <c r="DJ847" s="268"/>
      <c r="DK847" s="268"/>
      <c r="DL847" s="268"/>
      <c r="DM847" s="268"/>
      <c r="DN847" s="268"/>
      <c r="DO847" s="268"/>
      <c r="DP847" s="268"/>
      <c r="DQ847" s="268"/>
      <c r="DR847" s="268"/>
      <c r="DS847" s="268"/>
      <c r="DT847" s="268"/>
      <c r="DU847" s="268"/>
      <c r="DV847" s="268"/>
      <c r="DW847" s="268"/>
      <c r="DX847" s="268"/>
      <c r="DY847" s="268"/>
      <c r="DZ847" s="268"/>
      <c r="EA847" s="268"/>
      <c r="EB847" s="268"/>
      <c r="EC847" s="268"/>
      <c r="ED847" s="268"/>
      <c r="EE847" s="268"/>
      <c r="EF847" s="268"/>
      <c r="EG847" s="268"/>
      <c r="EH847" s="268"/>
      <c r="EI847" s="268"/>
      <c r="EJ847" s="268"/>
      <c r="EK847" s="268"/>
      <c r="EL847" s="268"/>
      <c r="EM847" s="268"/>
      <c r="EN847" s="268"/>
      <c r="EO847" s="268"/>
      <c r="EP847" s="268"/>
      <c r="EQ847" s="268"/>
      <c r="ER847" s="268"/>
      <c r="ES847" s="268"/>
      <c r="ET847" s="268"/>
      <c r="EU847" s="268"/>
      <c r="EV847" s="268"/>
      <c r="EW847" s="268"/>
      <c r="EX847" s="268"/>
      <c r="EY847" s="268"/>
      <c r="EZ847" s="268"/>
      <c r="FA847" s="268"/>
      <c r="FB847" s="268"/>
      <c r="FC847" s="268"/>
      <c r="FD847" s="268"/>
      <c r="FE847" s="268"/>
      <c r="FF847" s="268"/>
      <c r="FG847" s="268"/>
      <c r="FH847" s="268"/>
      <c r="FI847" s="268"/>
    </row>
    <row r="848" s="213" customFormat="true" ht="15" hidden="false" customHeight="true" outlineLevel="0" collapsed="false">
      <c r="A848" s="331"/>
      <c r="B848" s="331"/>
      <c r="AJ848" s="268"/>
      <c r="AK848" s="268"/>
      <c r="AL848" s="268"/>
      <c r="AM848" s="268"/>
      <c r="AN848" s="268"/>
      <c r="AO848" s="268"/>
      <c r="AP848" s="337"/>
      <c r="AQ848" s="268"/>
      <c r="AR848" s="268"/>
      <c r="AS848" s="268"/>
      <c r="AT848" s="337"/>
      <c r="AU848" s="268"/>
      <c r="AV848" s="268"/>
      <c r="AW848" s="268"/>
      <c r="AX848" s="268"/>
      <c r="AY848" s="268"/>
      <c r="AZ848" s="268"/>
      <c r="BA848" s="268"/>
      <c r="BB848" s="268"/>
      <c r="BC848" s="268"/>
      <c r="BD848" s="268"/>
      <c r="BE848" s="268"/>
      <c r="BF848" s="268"/>
      <c r="BG848" s="268"/>
      <c r="BH848" s="268"/>
      <c r="BI848" s="268"/>
      <c r="BJ848" s="268"/>
      <c r="BK848" s="268"/>
      <c r="BL848" s="268"/>
      <c r="BM848" s="268"/>
      <c r="BN848" s="268"/>
      <c r="BO848" s="268"/>
      <c r="BP848" s="268"/>
      <c r="BQ848" s="268"/>
      <c r="BR848" s="268"/>
      <c r="BS848" s="268"/>
      <c r="BT848" s="268"/>
      <c r="BU848" s="268"/>
      <c r="BV848" s="268"/>
      <c r="BW848" s="268"/>
      <c r="BX848" s="268"/>
      <c r="BY848" s="268"/>
      <c r="BZ848" s="268"/>
      <c r="CA848" s="268"/>
      <c r="CB848" s="268"/>
      <c r="CC848" s="268"/>
      <c r="CD848" s="268"/>
      <c r="CE848" s="268"/>
      <c r="CF848" s="268"/>
      <c r="CG848" s="268"/>
      <c r="CH848" s="268"/>
      <c r="CI848" s="268"/>
      <c r="CJ848" s="268"/>
      <c r="CK848" s="268"/>
      <c r="CL848" s="268"/>
      <c r="CM848" s="268"/>
      <c r="CN848" s="268"/>
      <c r="CO848" s="268"/>
      <c r="CP848" s="268"/>
      <c r="CQ848" s="268"/>
      <c r="CR848" s="268"/>
      <c r="CS848" s="268"/>
      <c r="CT848" s="268"/>
      <c r="CU848" s="268"/>
      <c r="CV848" s="268"/>
      <c r="CW848" s="268"/>
      <c r="CX848" s="268"/>
      <c r="CY848" s="268"/>
      <c r="CZ848" s="268"/>
      <c r="DA848" s="268"/>
      <c r="DB848" s="268"/>
      <c r="DC848" s="268"/>
      <c r="DD848" s="268"/>
      <c r="DE848" s="268"/>
      <c r="DF848" s="268"/>
      <c r="DG848" s="268"/>
      <c r="DH848" s="268"/>
      <c r="DI848" s="268"/>
      <c r="DJ848" s="268"/>
      <c r="DK848" s="268"/>
      <c r="DL848" s="268"/>
      <c r="DM848" s="268"/>
      <c r="DN848" s="268"/>
      <c r="DO848" s="268"/>
      <c r="DP848" s="268"/>
      <c r="DQ848" s="268"/>
      <c r="DR848" s="268"/>
      <c r="DS848" s="268"/>
      <c r="DT848" s="268"/>
      <c r="DU848" s="268"/>
      <c r="DV848" s="268"/>
      <c r="DW848" s="268"/>
      <c r="DX848" s="268"/>
      <c r="DY848" s="268"/>
      <c r="DZ848" s="268"/>
      <c r="EA848" s="268"/>
      <c r="EB848" s="268"/>
      <c r="EC848" s="268"/>
      <c r="ED848" s="268"/>
      <c r="EE848" s="268"/>
      <c r="EF848" s="268"/>
      <c r="EG848" s="268"/>
      <c r="EH848" s="268"/>
      <c r="EI848" s="268"/>
      <c r="EJ848" s="268"/>
      <c r="EK848" s="268"/>
      <c r="EL848" s="268"/>
      <c r="EM848" s="268"/>
      <c r="EN848" s="268"/>
      <c r="EO848" s="268"/>
      <c r="EP848" s="268"/>
      <c r="EQ848" s="268"/>
      <c r="ER848" s="268"/>
      <c r="ES848" s="268"/>
      <c r="ET848" s="268"/>
      <c r="EU848" s="268"/>
      <c r="EV848" s="268"/>
      <c r="EW848" s="268"/>
      <c r="EX848" s="268"/>
      <c r="EY848" s="268"/>
      <c r="EZ848" s="268"/>
      <c r="FA848" s="268"/>
      <c r="FB848" s="268"/>
      <c r="FC848" s="268"/>
      <c r="FD848" s="268"/>
      <c r="FE848" s="268"/>
      <c r="FF848" s="268"/>
      <c r="FG848" s="268"/>
      <c r="FH848" s="268"/>
      <c r="FI848" s="268"/>
    </row>
    <row r="849" s="213" customFormat="true" ht="15" hidden="false" customHeight="true" outlineLevel="0" collapsed="false">
      <c r="A849" s="331"/>
      <c r="B849" s="331"/>
      <c r="AJ849" s="268"/>
      <c r="AK849" s="268"/>
      <c r="AL849" s="268"/>
      <c r="AM849" s="268"/>
      <c r="AN849" s="268"/>
      <c r="AO849" s="268"/>
      <c r="AP849" s="337"/>
      <c r="AQ849" s="268"/>
      <c r="AR849" s="268"/>
      <c r="AS849" s="268"/>
      <c r="AT849" s="337"/>
      <c r="AU849" s="268"/>
      <c r="AV849" s="268"/>
      <c r="AW849" s="268"/>
      <c r="AX849" s="268"/>
      <c r="AY849" s="268"/>
      <c r="AZ849" s="268"/>
      <c r="BA849" s="268"/>
      <c r="BB849" s="268"/>
      <c r="BC849" s="268"/>
      <c r="BD849" s="268"/>
      <c r="BE849" s="268"/>
      <c r="BF849" s="268"/>
      <c r="BG849" s="268"/>
      <c r="BH849" s="268"/>
      <c r="BI849" s="268"/>
      <c r="BJ849" s="268"/>
      <c r="BK849" s="268"/>
      <c r="BL849" s="268"/>
      <c r="BM849" s="268"/>
      <c r="BN849" s="268"/>
      <c r="BO849" s="268"/>
      <c r="BP849" s="268"/>
      <c r="BQ849" s="268"/>
      <c r="BR849" s="268"/>
      <c r="BS849" s="268"/>
      <c r="BT849" s="268"/>
      <c r="BU849" s="268"/>
      <c r="BV849" s="268"/>
      <c r="BW849" s="268"/>
      <c r="BX849" s="268"/>
      <c r="BY849" s="268"/>
      <c r="BZ849" s="268"/>
      <c r="CA849" s="268"/>
      <c r="CB849" s="268"/>
      <c r="CC849" s="268"/>
      <c r="CD849" s="268"/>
      <c r="CE849" s="268"/>
      <c r="CF849" s="268"/>
      <c r="CG849" s="268"/>
      <c r="CH849" s="268"/>
      <c r="CI849" s="268"/>
      <c r="CJ849" s="268"/>
      <c r="CK849" s="268"/>
      <c r="CL849" s="268"/>
      <c r="CM849" s="268"/>
      <c r="CN849" s="268"/>
      <c r="CO849" s="268"/>
      <c r="CP849" s="268"/>
      <c r="CQ849" s="268"/>
      <c r="CR849" s="268"/>
      <c r="CS849" s="268"/>
      <c r="CT849" s="268"/>
      <c r="CU849" s="268"/>
      <c r="CV849" s="268"/>
      <c r="CW849" s="268"/>
      <c r="CX849" s="268"/>
      <c r="CY849" s="268"/>
      <c r="CZ849" s="268"/>
      <c r="DA849" s="268"/>
      <c r="DB849" s="268"/>
      <c r="DC849" s="268"/>
      <c r="DD849" s="268"/>
      <c r="DE849" s="268"/>
      <c r="DF849" s="268"/>
      <c r="DG849" s="268"/>
      <c r="DH849" s="268"/>
      <c r="DI849" s="268"/>
      <c r="DJ849" s="268"/>
      <c r="DK849" s="268"/>
      <c r="DL849" s="268"/>
      <c r="DM849" s="268"/>
      <c r="DN849" s="268"/>
      <c r="DO849" s="268"/>
      <c r="DP849" s="268"/>
      <c r="DQ849" s="268"/>
      <c r="DR849" s="268"/>
      <c r="DS849" s="268"/>
      <c r="DT849" s="268"/>
      <c r="DU849" s="268"/>
      <c r="DV849" s="268"/>
      <c r="DW849" s="268"/>
      <c r="DX849" s="268"/>
      <c r="DY849" s="268"/>
      <c r="DZ849" s="268"/>
      <c r="EA849" s="268"/>
      <c r="EB849" s="268"/>
      <c r="EC849" s="268"/>
      <c r="ED849" s="268"/>
      <c r="EE849" s="268"/>
      <c r="EF849" s="268"/>
      <c r="EG849" s="268"/>
      <c r="EH849" s="268"/>
      <c r="EI849" s="268"/>
      <c r="EJ849" s="268"/>
      <c r="EK849" s="268"/>
      <c r="EL849" s="268"/>
      <c r="EM849" s="268"/>
      <c r="EN849" s="268"/>
      <c r="EO849" s="268"/>
      <c r="EP849" s="268"/>
      <c r="EQ849" s="268"/>
      <c r="ER849" s="268"/>
      <c r="ES849" s="268"/>
      <c r="ET849" s="268"/>
      <c r="EU849" s="268"/>
      <c r="EV849" s="268"/>
      <c r="EW849" s="268"/>
      <c r="EX849" s="268"/>
      <c r="EY849" s="268"/>
      <c r="EZ849" s="268"/>
      <c r="FA849" s="268"/>
      <c r="FB849" s="268"/>
      <c r="FC849" s="268"/>
      <c r="FD849" s="268"/>
      <c r="FE849" s="268"/>
      <c r="FF849" s="268"/>
      <c r="FG849" s="268"/>
      <c r="FH849" s="268"/>
      <c r="FI849" s="268"/>
    </row>
    <row r="850" s="213" customFormat="true" ht="15" hidden="false" customHeight="true" outlineLevel="0" collapsed="false">
      <c r="A850" s="331"/>
      <c r="B850" s="331"/>
      <c r="AJ850" s="268"/>
      <c r="AK850" s="268"/>
      <c r="AL850" s="268"/>
      <c r="AM850" s="268"/>
      <c r="AN850" s="268"/>
      <c r="AO850" s="268"/>
      <c r="AP850" s="337"/>
      <c r="AQ850" s="268"/>
      <c r="AR850" s="268"/>
      <c r="AS850" s="268"/>
      <c r="AT850" s="337"/>
      <c r="AU850" s="268"/>
      <c r="AV850" s="268"/>
      <c r="AW850" s="268"/>
      <c r="AX850" s="268"/>
      <c r="AY850" s="268"/>
      <c r="AZ850" s="268"/>
      <c r="BA850" s="268"/>
      <c r="BB850" s="268"/>
      <c r="BC850" s="268"/>
      <c r="BD850" s="268"/>
      <c r="BE850" s="268"/>
      <c r="BF850" s="268"/>
      <c r="BG850" s="268"/>
      <c r="BH850" s="268"/>
      <c r="BI850" s="268"/>
      <c r="BJ850" s="268"/>
      <c r="BK850" s="268"/>
      <c r="BL850" s="268"/>
      <c r="BM850" s="268"/>
      <c r="BN850" s="268"/>
      <c r="BO850" s="268"/>
      <c r="BP850" s="268"/>
      <c r="BQ850" s="268"/>
      <c r="BR850" s="268"/>
      <c r="BS850" s="268"/>
      <c r="BT850" s="268"/>
      <c r="BU850" s="268"/>
      <c r="BV850" s="268"/>
      <c r="BW850" s="268"/>
      <c r="BX850" s="268"/>
      <c r="BY850" s="268"/>
      <c r="BZ850" s="268"/>
      <c r="CA850" s="268"/>
      <c r="CB850" s="268"/>
      <c r="CC850" s="268"/>
      <c r="CD850" s="268"/>
      <c r="CE850" s="268"/>
      <c r="CF850" s="268"/>
      <c r="CG850" s="268"/>
      <c r="CH850" s="268"/>
      <c r="CI850" s="268"/>
      <c r="CJ850" s="268"/>
      <c r="CK850" s="268"/>
      <c r="CL850" s="268"/>
      <c r="CM850" s="268"/>
      <c r="CN850" s="268"/>
      <c r="CO850" s="268"/>
      <c r="CP850" s="268"/>
      <c r="CQ850" s="268"/>
      <c r="CR850" s="268"/>
      <c r="CS850" s="268"/>
      <c r="CT850" s="268"/>
      <c r="CU850" s="268"/>
      <c r="CV850" s="268"/>
      <c r="CW850" s="268"/>
      <c r="CX850" s="268"/>
      <c r="CY850" s="268"/>
      <c r="CZ850" s="268"/>
      <c r="DA850" s="268"/>
      <c r="DB850" s="268"/>
      <c r="DC850" s="268"/>
      <c r="DD850" s="268"/>
      <c r="DE850" s="268"/>
      <c r="DF850" s="268"/>
      <c r="DG850" s="268"/>
      <c r="DH850" s="268"/>
      <c r="DI850" s="268"/>
      <c r="DJ850" s="268"/>
      <c r="DK850" s="268"/>
      <c r="DL850" s="268"/>
      <c r="DM850" s="268"/>
      <c r="DN850" s="268"/>
      <c r="DO850" s="268"/>
      <c r="DP850" s="268"/>
      <c r="DQ850" s="268"/>
      <c r="DR850" s="268"/>
      <c r="DS850" s="268"/>
      <c r="DT850" s="268"/>
      <c r="DU850" s="268"/>
      <c r="DV850" s="268"/>
      <c r="DW850" s="268"/>
      <c r="DX850" s="268"/>
      <c r="DY850" s="268"/>
      <c r="DZ850" s="268"/>
      <c r="EA850" s="268"/>
      <c r="EB850" s="268"/>
      <c r="EC850" s="268"/>
      <c r="ED850" s="268"/>
      <c r="EE850" s="268"/>
      <c r="EF850" s="268"/>
      <c r="EG850" s="268"/>
      <c r="EH850" s="268"/>
      <c r="EI850" s="268"/>
      <c r="EJ850" s="268"/>
      <c r="EK850" s="268"/>
      <c r="EL850" s="268"/>
      <c r="EM850" s="268"/>
      <c r="EN850" s="268"/>
      <c r="EO850" s="268"/>
      <c r="EP850" s="268"/>
      <c r="EQ850" s="268"/>
      <c r="ER850" s="268"/>
      <c r="ES850" s="268"/>
      <c r="ET850" s="268"/>
      <c r="EU850" s="268"/>
      <c r="EV850" s="268"/>
      <c r="EW850" s="268"/>
      <c r="EX850" s="268"/>
      <c r="EY850" s="268"/>
      <c r="EZ850" s="268"/>
      <c r="FA850" s="268"/>
      <c r="FB850" s="268"/>
      <c r="FC850" s="268"/>
      <c r="FD850" s="268"/>
      <c r="FE850" s="268"/>
      <c r="FF850" s="268"/>
      <c r="FG850" s="268"/>
      <c r="FH850" s="268"/>
      <c r="FI850" s="268"/>
    </row>
    <row r="851" s="213" customFormat="true" ht="15" hidden="false" customHeight="true" outlineLevel="0" collapsed="false">
      <c r="A851" s="331"/>
      <c r="B851" s="331"/>
      <c r="AJ851" s="268"/>
      <c r="AK851" s="268"/>
      <c r="AL851" s="268"/>
      <c r="AM851" s="268"/>
      <c r="AN851" s="268"/>
      <c r="AO851" s="268"/>
      <c r="AP851" s="337"/>
      <c r="AQ851" s="268"/>
      <c r="AR851" s="268"/>
      <c r="AS851" s="268"/>
      <c r="AT851" s="337"/>
      <c r="AU851" s="268"/>
      <c r="AV851" s="268"/>
      <c r="AW851" s="268"/>
      <c r="AX851" s="268"/>
      <c r="AY851" s="268"/>
      <c r="AZ851" s="268"/>
      <c r="BA851" s="268"/>
      <c r="BB851" s="268"/>
      <c r="BC851" s="268"/>
      <c r="BD851" s="268"/>
      <c r="BE851" s="268"/>
      <c r="BF851" s="268"/>
      <c r="BG851" s="268"/>
      <c r="BH851" s="268"/>
      <c r="BI851" s="268"/>
      <c r="BJ851" s="268"/>
      <c r="BK851" s="268"/>
      <c r="BL851" s="268"/>
      <c r="BM851" s="268"/>
      <c r="BN851" s="268"/>
      <c r="BO851" s="268"/>
      <c r="BP851" s="268"/>
      <c r="BQ851" s="268"/>
      <c r="BR851" s="268"/>
      <c r="BS851" s="268"/>
      <c r="BT851" s="268"/>
      <c r="BU851" s="268"/>
      <c r="BV851" s="268"/>
      <c r="BW851" s="268"/>
      <c r="BX851" s="268"/>
      <c r="BY851" s="268"/>
      <c r="BZ851" s="268"/>
      <c r="CA851" s="268"/>
      <c r="CB851" s="268"/>
      <c r="CC851" s="268"/>
      <c r="CD851" s="268"/>
      <c r="CE851" s="268"/>
      <c r="CF851" s="268"/>
      <c r="CG851" s="268"/>
      <c r="CH851" s="268"/>
      <c r="CI851" s="268"/>
      <c r="CJ851" s="268"/>
      <c r="CK851" s="268"/>
      <c r="CL851" s="268"/>
      <c r="CM851" s="268"/>
      <c r="CN851" s="268"/>
      <c r="CO851" s="268"/>
      <c r="CP851" s="268"/>
      <c r="CQ851" s="268"/>
      <c r="CR851" s="268"/>
      <c r="CS851" s="268"/>
      <c r="CT851" s="268"/>
      <c r="CU851" s="268"/>
      <c r="CV851" s="268"/>
      <c r="CW851" s="268"/>
      <c r="CX851" s="268"/>
      <c r="CY851" s="268"/>
      <c r="CZ851" s="268"/>
      <c r="DA851" s="268"/>
      <c r="DB851" s="268"/>
      <c r="DC851" s="268"/>
      <c r="DD851" s="268"/>
      <c r="DE851" s="268"/>
      <c r="DF851" s="268"/>
      <c r="DG851" s="268"/>
      <c r="DH851" s="268"/>
      <c r="DI851" s="268"/>
      <c r="DJ851" s="268"/>
      <c r="DK851" s="268"/>
      <c r="DL851" s="268"/>
      <c r="DM851" s="268"/>
      <c r="DN851" s="268"/>
      <c r="DO851" s="268"/>
      <c r="DP851" s="268"/>
      <c r="DQ851" s="268"/>
      <c r="DR851" s="268"/>
      <c r="DS851" s="268"/>
      <c r="DT851" s="268"/>
      <c r="DU851" s="268"/>
      <c r="DV851" s="268"/>
      <c r="DW851" s="268"/>
      <c r="DX851" s="268"/>
      <c r="DY851" s="268"/>
      <c r="DZ851" s="268"/>
      <c r="EA851" s="268"/>
      <c r="EB851" s="268"/>
      <c r="EC851" s="268"/>
      <c r="ED851" s="268"/>
      <c r="EE851" s="268"/>
      <c r="EF851" s="268"/>
      <c r="EG851" s="268"/>
      <c r="EH851" s="268"/>
      <c r="EI851" s="268"/>
      <c r="EJ851" s="268"/>
      <c r="EK851" s="268"/>
      <c r="EL851" s="268"/>
      <c r="EM851" s="268"/>
      <c r="EN851" s="268"/>
      <c r="EO851" s="268"/>
      <c r="EP851" s="268"/>
      <c r="EQ851" s="268"/>
      <c r="ER851" s="268"/>
      <c r="ES851" s="268"/>
      <c r="ET851" s="268"/>
      <c r="EU851" s="268"/>
      <c r="EV851" s="268"/>
      <c r="EW851" s="268"/>
      <c r="EX851" s="268"/>
      <c r="EY851" s="268"/>
      <c r="EZ851" s="268"/>
      <c r="FA851" s="268"/>
      <c r="FB851" s="268"/>
      <c r="FC851" s="268"/>
      <c r="FD851" s="268"/>
      <c r="FE851" s="268"/>
      <c r="FF851" s="268"/>
      <c r="FG851" s="268"/>
      <c r="FH851" s="268"/>
      <c r="FI851" s="268"/>
    </row>
    <row r="852" s="213" customFormat="true" ht="15" hidden="false" customHeight="true" outlineLevel="0" collapsed="false">
      <c r="A852" s="331"/>
      <c r="B852" s="331"/>
      <c r="AJ852" s="268"/>
      <c r="AK852" s="268"/>
      <c r="AL852" s="268"/>
      <c r="AM852" s="268"/>
      <c r="AN852" s="268"/>
      <c r="AO852" s="268"/>
      <c r="AP852" s="337"/>
      <c r="AQ852" s="268"/>
      <c r="AR852" s="268"/>
      <c r="AS852" s="268"/>
      <c r="AT852" s="337"/>
      <c r="AU852" s="268"/>
      <c r="AV852" s="268"/>
      <c r="AW852" s="268"/>
      <c r="AX852" s="268"/>
      <c r="AY852" s="268"/>
      <c r="AZ852" s="268"/>
      <c r="BA852" s="268"/>
      <c r="BB852" s="268"/>
      <c r="BC852" s="268"/>
      <c r="BD852" s="268"/>
      <c r="BE852" s="268"/>
      <c r="BF852" s="268"/>
      <c r="BG852" s="268"/>
      <c r="BH852" s="268"/>
      <c r="BI852" s="268"/>
      <c r="BJ852" s="268"/>
      <c r="BK852" s="268"/>
      <c r="BL852" s="268"/>
      <c r="BM852" s="268"/>
      <c r="BN852" s="268"/>
      <c r="BO852" s="268"/>
      <c r="BP852" s="268"/>
      <c r="BQ852" s="268"/>
      <c r="BR852" s="268"/>
      <c r="BS852" s="268"/>
      <c r="BT852" s="268"/>
      <c r="BU852" s="268"/>
      <c r="BV852" s="268"/>
      <c r="BW852" s="268"/>
      <c r="BX852" s="268"/>
      <c r="BY852" s="268"/>
      <c r="BZ852" s="268"/>
      <c r="CA852" s="268"/>
      <c r="CB852" s="268"/>
      <c r="CC852" s="268"/>
      <c r="CD852" s="268"/>
      <c r="CE852" s="268"/>
      <c r="CF852" s="268"/>
      <c r="CG852" s="268"/>
      <c r="CH852" s="268"/>
      <c r="CI852" s="268"/>
      <c r="CJ852" s="268"/>
      <c r="CK852" s="268"/>
      <c r="CL852" s="268"/>
      <c r="CM852" s="268"/>
      <c r="CN852" s="268"/>
      <c r="CO852" s="268"/>
      <c r="CP852" s="268"/>
      <c r="CQ852" s="268"/>
      <c r="CR852" s="268"/>
      <c r="CS852" s="268"/>
      <c r="CT852" s="268"/>
      <c r="CU852" s="268"/>
      <c r="CV852" s="268"/>
      <c r="CW852" s="268"/>
      <c r="CX852" s="268"/>
      <c r="CY852" s="268"/>
      <c r="CZ852" s="268"/>
      <c r="DA852" s="268"/>
      <c r="DB852" s="268"/>
      <c r="DC852" s="268"/>
      <c r="DD852" s="268"/>
      <c r="DE852" s="268"/>
      <c r="DF852" s="268"/>
      <c r="DG852" s="268"/>
      <c r="DH852" s="268"/>
      <c r="DI852" s="268"/>
      <c r="DJ852" s="268"/>
      <c r="DK852" s="268"/>
      <c r="DL852" s="268"/>
      <c r="DM852" s="268"/>
      <c r="DN852" s="268"/>
      <c r="DO852" s="268"/>
      <c r="DP852" s="268"/>
      <c r="DQ852" s="268"/>
      <c r="DR852" s="268"/>
      <c r="DS852" s="268"/>
      <c r="DT852" s="268"/>
      <c r="DU852" s="268"/>
      <c r="DV852" s="268"/>
      <c r="DW852" s="268"/>
      <c r="DX852" s="268"/>
      <c r="DY852" s="268"/>
      <c r="DZ852" s="268"/>
      <c r="EA852" s="268"/>
      <c r="EB852" s="268"/>
      <c r="EC852" s="268"/>
      <c r="ED852" s="268"/>
      <c r="EE852" s="268"/>
      <c r="EF852" s="268"/>
      <c r="EG852" s="268"/>
      <c r="EH852" s="268"/>
      <c r="EI852" s="268"/>
      <c r="EJ852" s="268"/>
      <c r="EK852" s="268"/>
      <c r="EL852" s="268"/>
      <c r="EM852" s="268"/>
      <c r="EN852" s="268"/>
      <c r="EO852" s="268"/>
      <c r="EP852" s="268"/>
      <c r="EQ852" s="268"/>
      <c r="ER852" s="268"/>
      <c r="ES852" s="268"/>
      <c r="ET852" s="268"/>
      <c r="EU852" s="268"/>
      <c r="EV852" s="268"/>
      <c r="EW852" s="268"/>
      <c r="EX852" s="268"/>
      <c r="EY852" s="268"/>
      <c r="EZ852" s="268"/>
      <c r="FA852" s="268"/>
      <c r="FB852" s="268"/>
      <c r="FC852" s="268"/>
      <c r="FD852" s="268"/>
      <c r="FE852" s="268"/>
      <c r="FF852" s="268"/>
      <c r="FG852" s="268"/>
      <c r="FH852" s="268"/>
      <c r="FI852" s="268"/>
    </row>
    <row r="853" s="213" customFormat="true" ht="15" hidden="false" customHeight="true" outlineLevel="0" collapsed="false">
      <c r="A853" s="331"/>
      <c r="B853" s="331"/>
      <c r="AJ853" s="268"/>
      <c r="AK853" s="268"/>
      <c r="AL853" s="268"/>
      <c r="AM853" s="268"/>
      <c r="AN853" s="268"/>
      <c r="AO853" s="268"/>
      <c r="AP853" s="337"/>
      <c r="AQ853" s="268"/>
      <c r="AR853" s="268"/>
      <c r="AS853" s="268"/>
      <c r="AT853" s="337"/>
      <c r="AU853" s="268"/>
      <c r="AV853" s="268"/>
      <c r="AW853" s="268"/>
      <c r="AX853" s="268"/>
      <c r="AY853" s="268"/>
      <c r="AZ853" s="268"/>
      <c r="BA853" s="268"/>
      <c r="BB853" s="268"/>
      <c r="BC853" s="268"/>
      <c r="BD853" s="268"/>
      <c r="BE853" s="268"/>
      <c r="BF853" s="268"/>
      <c r="BG853" s="268"/>
      <c r="BH853" s="268"/>
      <c r="BI853" s="268"/>
      <c r="BJ853" s="268"/>
      <c r="BK853" s="268"/>
      <c r="BL853" s="268"/>
      <c r="BM853" s="268"/>
      <c r="BN853" s="268"/>
      <c r="BO853" s="268"/>
      <c r="BP853" s="268"/>
      <c r="BQ853" s="268"/>
      <c r="BR853" s="268"/>
      <c r="BS853" s="268"/>
      <c r="BT853" s="268"/>
      <c r="BU853" s="268"/>
      <c r="BV853" s="268"/>
      <c r="BW853" s="268"/>
      <c r="BX853" s="268"/>
      <c r="BY853" s="268"/>
      <c r="BZ853" s="268"/>
      <c r="CA853" s="268"/>
      <c r="CB853" s="268"/>
      <c r="CC853" s="268"/>
      <c r="CD853" s="268"/>
      <c r="CE853" s="268"/>
      <c r="CF853" s="268"/>
      <c r="CG853" s="268"/>
      <c r="CH853" s="268"/>
      <c r="CI853" s="268"/>
      <c r="CJ853" s="268"/>
      <c r="CK853" s="268"/>
      <c r="CL853" s="268"/>
      <c r="CM853" s="268"/>
      <c r="CN853" s="268"/>
      <c r="CO853" s="268"/>
      <c r="CP853" s="268"/>
      <c r="CQ853" s="268"/>
      <c r="CR853" s="268"/>
      <c r="CS853" s="268"/>
      <c r="CT853" s="268"/>
      <c r="CU853" s="268"/>
      <c r="CV853" s="268"/>
      <c r="CW853" s="268"/>
      <c r="CX853" s="268"/>
      <c r="CY853" s="268"/>
      <c r="CZ853" s="268"/>
      <c r="DA853" s="268"/>
      <c r="DB853" s="268"/>
      <c r="DC853" s="268"/>
      <c r="DD853" s="268"/>
      <c r="DE853" s="268"/>
      <c r="DF853" s="268"/>
      <c r="DG853" s="268"/>
      <c r="DH853" s="268"/>
      <c r="DI853" s="268"/>
      <c r="DJ853" s="268"/>
      <c r="DK853" s="268"/>
      <c r="DL853" s="268"/>
      <c r="DM853" s="268"/>
      <c r="DN853" s="268"/>
      <c r="DO853" s="268"/>
      <c r="DP853" s="268"/>
      <c r="DQ853" s="268"/>
      <c r="DR853" s="268"/>
      <c r="DS853" s="268"/>
      <c r="DT853" s="268"/>
      <c r="DU853" s="268"/>
      <c r="DV853" s="268"/>
      <c r="DW853" s="268"/>
      <c r="DX853" s="268"/>
      <c r="DY853" s="268"/>
      <c r="DZ853" s="268"/>
      <c r="EA853" s="268"/>
      <c r="EB853" s="268"/>
      <c r="EC853" s="268"/>
      <c r="ED853" s="268"/>
      <c r="EE853" s="268"/>
      <c r="EF853" s="268"/>
      <c r="EG853" s="268"/>
      <c r="EH853" s="268"/>
      <c r="EI853" s="268"/>
      <c r="EJ853" s="268"/>
      <c r="EK853" s="268"/>
      <c r="EL853" s="268"/>
      <c r="EM853" s="268"/>
      <c r="EN853" s="268"/>
      <c r="EO853" s="268"/>
      <c r="EP853" s="268"/>
      <c r="EQ853" s="268"/>
      <c r="ER853" s="268"/>
      <c r="ES853" s="268"/>
      <c r="ET853" s="268"/>
      <c r="EU853" s="268"/>
      <c r="EV853" s="268"/>
      <c r="EW853" s="268"/>
      <c r="EX853" s="268"/>
      <c r="EY853" s="268"/>
      <c r="EZ853" s="268"/>
      <c r="FA853" s="268"/>
      <c r="FB853" s="268"/>
      <c r="FC853" s="268"/>
      <c r="FD853" s="268"/>
      <c r="FE853" s="268"/>
      <c r="FF853" s="268"/>
      <c r="FG853" s="268"/>
      <c r="FH853" s="268"/>
      <c r="FI853" s="268"/>
    </row>
    <row r="1047457" customFormat="false" ht="12.8" hidden="false" customHeight="true" outlineLevel="0" collapsed="false"/>
    <row r="1047458" customFormat="false" ht="12.8" hidden="false" customHeight="true" outlineLevel="0" collapsed="false"/>
    <row r="1047459" customFormat="false" ht="12.8" hidden="false" customHeight="true" outlineLevel="0" collapsed="false"/>
    <row r="1047460" customFormat="false" ht="12.8" hidden="false" customHeight="true" outlineLevel="0" collapsed="false"/>
    <row r="1047461" customFormat="false" ht="12.8" hidden="false" customHeight="true" outlineLevel="0" collapsed="false"/>
    <row r="1047462" customFormat="false" ht="12.8" hidden="false" customHeight="true" outlineLevel="0" collapsed="false"/>
    <row r="1047463" customFormat="false" ht="12.8" hidden="false" customHeight="true" outlineLevel="0" collapsed="false"/>
    <row r="1047464" customFormat="false" ht="12.8" hidden="false" customHeight="true" outlineLevel="0" collapsed="false"/>
    <row r="1047465" customFormat="false" ht="12.8" hidden="false" customHeight="true" outlineLevel="0" collapsed="false"/>
    <row r="1047466" customFormat="false" ht="12.8" hidden="false" customHeight="true" outlineLevel="0" collapsed="false"/>
    <row r="1047467" customFormat="false" ht="12.8" hidden="false" customHeight="true" outlineLevel="0" collapsed="false"/>
    <row r="1047468" customFormat="false" ht="12.8" hidden="false" customHeight="true" outlineLevel="0" collapsed="false"/>
    <row r="1047469" customFormat="false" ht="12.8" hidden="false" customHeight="true" outlineLevel="0" collapsed="false"/>
    <row r="1047470" customFormat="false" ht="12.8" hidden="false" customHeight="true" outlineLevel="0" collapsed="false"/>
    <row r="1047471" customFormat="false" ht="12.8" hidden="false" customHeight="true" outlineLevel="0" collapsed="false"/>
    <row r="1047472" customFormat="false" ht="12.8" hidden="false" customHeight="true" outlineLevel="0" collapsed="false"/>
    <row r="1047473" customFormat="false" ht="12.8" hidden="false" customHeight="true" outlineLevel="0" collapsed="false"/>
    <row r="1047474" customFormat="false" ht="12.8" hidden="false" customHeight="true" outlineLevel="0" collapsed="false"/>
    <row r="1047475" customFormat="false" ht="12.8" hidden="false" customHeight="true" outlineLevel="0" collapsed="false"/>
    <row r="1047476" customFormat="false" ht="12.8" hidden="false" customHeight="true" outlineLevel="0" collapsed="false"/>
    <row r="1047477" customFormat="false" ht="12.8" hidden="false" customHeight="true" outlineLevel="0" collapsed="false"/>
    <row r="1047478" customFormat="false" ht="12.8" hidden="false" customHeight="true" outlineLevel="0" collapsed="false"/>
    <row r="1047479" customFormat="false" ht="12.8" hidden="false" customHeight="true" outlineLevel="0" collapsed="false"/>
    <row r="1047480" customFormat="false" ht="12.8" hidden="false" customHeight="true" outlineLevel="0" collapsed="false"/>
    <row r="1047481" customFormat="false" ht="12.8" hidden="false" customHeight="true" outlineLevel="0" collapsed="false"/>
    <row r="1047482" customFormat="false" ht="12.8" hidden="false" customHeight="true" outlineLevel="0" collapsed="false"/>
    <row r="1047483" customFormat="false" ht="12.8" hidden="false" customHeight="true" outlineLevel="0" collapsed="false"/>
    <row r="1047484" customFormat="false" ht="12.8" hidden="false" customHeight="true" outlineLevel="0" collapsed="false"/>
    <row r="1047485" customFormat="false" ht="12.8" hidden="false" customHeight="true" outlineLevel="0" collapsed="false"/>
    <row r="1047486" customFormat="false" ht="12.8" hidden="false" customHeight="true" outlineLevel="0" collapsed="false"/>
    <row r="1047487" customFormat="false" ht="12.8" hidden="false" customHeight="true" outlineLevel="0" collapsed="false"/>
    <row r="1047488" customFormat="false" ht="12.8" hidden="false" customHeight="true" outlineLevel="0" collapsed="false"/>
    <row r="1047489" customFormat="false" ht="12.8" hidden="false" customHeight="true" outlineLevel="0" collapsed="false"/>
    <row r="1047490" customFormat="false" ht="12.8" hidden="false" customHeight="true" outlineLevel="0" collapsed="false"/>
    <row r="1047491" customFormat="false" ht="12.8" hidden="false" customHeight="true" outlineLevel="0" collapsed="false"/>
    <row r="1047492" customFormat="false" ht="12.8" hidden="false" customHeight="true" outlineLevel="0" collapsed="false"/>
    <row r="1047493" customFormat="false" ht="12.8" hidden="false" customHeight="true" outlineLevel="0" collapsed="false"/>
    <row r="1047494" customFormat="false" ht="12.8" hidden="false" customHeight="true" outlineLevel="0" collapsed="false"/>
    <row r="1047495" customFormat="false" ht="12.8" hidden="false" customHeight="true" outlineLevel="0" collapsed="false"/>
    <row r="1047496" customFormat="false" ht="12.8" hidden="false" customHeight="true" outlineLevel="0" collapsed="false"/>
    <row r="1047497" customFormat="false" ht="12.8" hidden="false" customHeight="true" outlineLevel="0" collapsed="false"/>
    <row r="1047498" customFormat="false" ht="12.8" hidden="false" customHeight="true" outlineLevel="0" collapsed="false"/>
    <row r="1047499" customFormat="false" ht="12.8" hidden="false" customHeight="true" outlineLevel="0" collapsed="false"/>
    <row r="1047500" customFormat="false" ht="12.8" hidden="false" customHeight="true" outlineLevel="0" collapsed="false"/>
    <row r="1047501" customFormat="false" ht="12.8" hidden="false" customHeight="true" outlineLevel="0" collapsed="false"/>
    <row r="1047502" customFormat="false" ht="12.8" hidden="false" customHeight="true" outlineLevel="0" collapsed="false"/>
    <row r="1047503" customFormat="false" ht="12.8" hidden="false" customHeight="true" outlineLevel="0" collapsed="false"/>
    <row r="1047504" customFormat="false" ht="12.8" hidden="false" customHeight="true" outlineLevel="0" collapsed="false"/>
    <row r="1047505" customFormat="false" ht="12.8" hidden="false" customHeight="true" outlineLevel="0" collapsed="false"/>
    <row r="1047506" customFormat="false" ht="12.8" hidden="false" customHeight="true" outlineLevel="0" collapsed="false"/>
    <row r="1047507" customFormat="false" ht="12.8" hidden="false" customHeight="true" outlineLevel="0" collapsed="false"/>
    <row r="1047508" customFormat="false" ht="12.8" hidden="false" customHeight="true" outlineLevel="0" collapsed="false"/>
    <row r="1047509" customFormat="false" ht="12.8" hidden="false" customHeight="true" outlineLevel="0" collapsed="false"/>
    <row r="1047510" customFormat="false" ht="12.8" hidden="false" customHeight="true" outlineLevel="0" collapsed="false"/>
    <row r="1047511" customFormat="false" ht="12.8" hidden="false" customHeight="true" outlineLevel="0" collapsed="false"/>
    <row r="1047512" customFormat="false" ht="12.8" hidden="false" customHeight="true" outlineLevel="0" collapsed="false"/>
    <row r="1047513" customFormat="false" ht="12.8" hidden="false" customHeight="true" outlineLevel="0" collapsed="false"/>
    <row r="1047514" customFormat="false" ht="12.8" hidden="false" customHeight="true" outlineLevel="0" collapsed="false"/>
    <row r="1047515" customFormat="false" ht="12.8" hidden="false" customHeight="true" outlineLevel="0" collapsed="false"/>
    <row r="1047516" customFormat="false" ht="12.8" hidden="false" customHeight="true" outlineLevel="0" collapsed="false"/>
    <row r="1047517" customFormat="false" ht="12.8" hidden="false" customHeight="true" outlineLevel="0" collapsed="false"/>
    <row r="1047518" customFormat="false" ht="12.8" hidden="false" customHeight="true" outlineLevel="0" collapsed="false"/>
    <row r="1047519" customFormat="false" ht="12.8" hidden="false" customHeight="true" outlineLevel="0" collapsed="false"/>
    <row r="1047520" customFormat="false" ht="12.8" hidden="false" customHeight="true" outlineLevel="0" collapsed="false"/>
    <row r="1047521" customFormat="false" ht="12.8" hidden="false" customHeight="true" outlineLevel="0" collapsed="false"/>
    <row r="1047522" customFormat="false" ht="12.8" hidden="false" customHeight="true" outlineLevel="0" collapsed="false"/>
    <row r="1047523" customFormat="false" ht="12.8" hidden="false" customHeight="true" outlineLevel="0" collapsed="false"/>
    <row r="1047524" customFormat="false" ht="12.8" hidden="false" customHeight="true" outlineLevel="0" collapsed="false"/>
    <row r="1047525" customFormat="false" ht="12.8" hidden="false" customHeight="true" outlineLevel="0" collapsed="false"/>
    <row r="1047526" customFormat="false" ht="12.8" hidden="false" customHeight="true" outlineLevel="0" collapsed="false"/>
    <row r="1047527" customFormat="false" ht="12.8" hidden="false" customHeight="true" outlineLevel="0" collapsed="false"/>
    <row r="1047528" customFormat="false" ht="12.8" hidden="false" customHeight="true" outlineLevel="0" collapsed="false"/>
    <row r="1047529" customFormat="false" ht="12.8" hidden="false" customHeight="true" outlineLevel="0" collapsed="false"/>
    <row r="1047530" customFormat="false" ht="12.8" hidden="false" customHeight="true" outlineLevel="0" collapsed="false"/>
    <row r="1047531" customFormat="false" ht="12.8" hidden="false" customHeight="true" outlineLevel="0" collapsed="false"/>
    <row r="1047532" customFormat="false" ht="12.8" hidden="false" customHeight="true" outlineLevel="0" collapsed="false"/>
    <row r="1047533" customFormat="false" ht="12.8" hidden="false" customHeight="true" outlineLevel="0" collapsed="false"/>
    <row r="1047534" customFormat="false" ht="12.8" hidden="false" customHeight="true" outlineLevel="0" collapsed="false"/>
    <row r="1047535" customFormat="false" ht="12.8" hidden="false" customHeight="true" outlineLevel="0" collapsed="false"/>
    <row r="1047536" customFormat="false" ht="12.8" hidden="false" customHeight="true" outlineLevel="0" collapsed="false"/>
    <row r="1047537" customFormat="false" ht="12.8" hidden="false" customHeight="true" outlineLevel="0" collapsed="false"/>
    <row r="1047538" customFormat="false" ht="12.8" hidden="false" customHeight="true" outlineLevel="0" collapsed="false"/>
    <row r="1047539" customFormat="false" ht="12.8" hidden="false" customHeight="true" outlineLevel="0" collapsed="false"/>
    <row r="1047540" customFormat="false" ht="12.8" hidden="false" customHeight="true" outlineLevel="0" collapsed="false"/>
    <row r="1047541" customFormat="false" ht="12.8" hidden="false" customHeight="true" outlineLevel="0" collapsed="false"/>
    <row r="1047542" customFormat="false" ht="12.8" hidden="false" customHeight="true" outlineLevel="0" collapsed="false"/>
    <row r="1047543" customFormat="false" ht="12.8" hidden="false" customHeight="true" outlineLevel="0" collapsed="false"/>
    <row r="1047544" customFormat="false" ht="12.8" hidden="false" customHeight="true" outlineLevel="0" collapsed="false"/>
    <row r="1047545" customFormat="false" ht="12.8" hidden="false" customHeight="true" outlineLevel="0" collapsed="false"/>
    <row r="1047546" customFormat="false" ht="12.8" hidden="false" customHeight="true" outlineLevel="0" collapsed="false"/>
    <row r="1047547" customFormat="false" ht="12.8" hidden="false" customHeight="true" outlineLevel="0" collapsed="false"/>
    <row r="1047548" customFormat="false" ht="12.8" hidden="false" customHeight="true" outlineLevel="0" collapsed="false"/>
    <row r="1047549" customFormat="false" ht="12.8" hidden="false" customHeight="true" outlineLevel="0" collapsed="false"/>
    <row r="1047550" customFormat="false" ht="12.8" hidden="false" customHeight="true" outlineLevel="0" collapsed="false"/>
    <row r="1047551" customFormat="false" ht="12.8" hidden="false" customHeight="true" outlineLevel="0" collapsed="false"/>
    <row r="1047552" customFormat="false" ht="12.8" hidden="false" customHeight="true" outlineLevel="0" collapsed="false"/>
    <row r="1047553" customFormat="false" ht="12.8" hidden="false" customHeight="true" outlineLevel="0" collapsed="false"/>
    <row r="1047554" customFormat="false" ht="12.8" hidden="false" customHeight="true" outlineLevel="0" collapsed="false"/>
    <row r="1047555" customFormat="false" ht="12.8" hidden="false" customHeight="true" outlineLevel="0" collapsed="false"/>
    <row r="1047556" customFormat="false" ht="12.8" hidden="false" customHeight="true" outlineLevel="0" collapsed="false"/>
    <row r="1047557" customFormat="false" ht="12.8" hidden="false" customHeight="true" outlineLevel="0" collapsed="false"/>
    <row r="1047558" customFormat="false" ht="12.8" hidden="false" customHeight="true" outlineLevel="0" collapsed="false"/>
    <row r="1047559" customFormat="false" ht="12.8" hidden="false" customHeight="true" outlineLevel="0" collapsed="false"/>
    <row r="1047560" customFormat="false" ht="12.8" hidden="false" customHeight="true" outlineLevel="0" collapsed="false"/>
    <row r="1047561" customFormat="false" ht="12.8" hidden="false" customHeight="true" outlineLevel="0" collapsed="false"/>
    <row r="1047562" customFormat="false" ht="12.8" hidden="false" customHeight="true" outlineLevel="0" collapsed="false"/>
    <row r="1047563" customFormat="false" ht="12.8" hidden="false" customHeight="true" outlineLevel="0" collapsed="false"/>
    <row r="1047564" customFormat="false" ht="12.8" hidden="false" customHeight="true" outlineLevel="0" collapsed="false"/>
    <row r="1047565" customFormat="false" ht="12.8" hidden="false" customHeight="true" outlineLevel="0" collapsed="false"/>
    <row r="1047566" customFormat="false" ht="12.8" hidden="false" customHeight="true" outlineLevel="0" collapsed="false"/>
    <row r="1047567" customFormat="false" ht="12.8" hidden="false" customHeight="true" outlineLevel="0" collapsed="false"/>
    <row r="1047568" customFormat="false" ht="12.8" hidden="false" customHeight="true" outlineLevel="0" collapsed="false"/>
    <row r="1047569" customFormat="false" ht="12.8" hidden="false" customHeight="true" outlineLevel="0" collapsed="false"/>
    <row r="1047570" customFormat="false" ht="12.8" hidden="false" customHeight="true" outlineLevel="0" collapsed="false"/>
    <row r="1047571" customFormat="false" ht="12.8" hidden="false" customHeight="true" outlineLevel="0" collapsed="false"/>
    <row r="1047572" customFormat="false" ht="12.8" hidden="false" customHeight="true" outlineLevel="0" collapsed="false"/>
    <row r="1047573" customFormat="false" ht="12.8" hidden="false" customHeight="true" outlineLevel="0" collapsed="false"/>
    <row r="1047574" customFormat="false" ht="12.8" hidden="false" customHeight="true" outlineLevel="0" collapsed="false"/>
    <row r="1047575" customFormat="false" ht="12.8" hidden="false" customHeight="true" outlineLevel="0" collapsed="false"/>
    <row r="1047576" customFormat="false" ht="12.8" hidden="false" customHeight="true" outlineLevel="0" collapsed="false"/>
    <row r="1047577" customFormat="false" ht="12.8" hidden="false" customHeight="true" outlineLevel="0" collapsed="false"/>
    <row r="1047578" customFormat="false" ht="12.8" hidden="false" customHeight="true" outlineLevel="0" collapsed="false"/>
    <row r="1047579" customFormat="false" ht="12.8" hidden="false" customHeight="true" outlineLevel="0" collapsed="false"/>
    <row r="1047580" customFormat="false" ht="12.8" hidden="false" customHeight="true" outlineLevel="0" collapsed="false"/>
    <row r="1047581" customFormat="false" ht="12.8" hidden="false" customHeight="true" outlineLevel="0" collapsed="false"/>
    <row r="1047582" customFormat="false" ht="12.8" hidden="false" customHeight="true" outlineLevel="0" collapsed="false"/>
    <row r="1047583" customFormat="false" ht="12.8" hidden="false" customHeight="true" outlineLevel="0" collapsed="false"/>
    <row r="1047584" customFormat="false" ht="12.8" hidden="false" customHeight="true" outlineLevel="0" collapsed="false"/>
    <row r="1047585" customFormat="false" ht="12.8" hidden="false" customHeight="true" outlineLevel="0" collapsed="false"/>
    <row r="1047586" customFormat="false" ht="12.8" hidden="false" customHeight="true" outlineLevel="0" collapsed="false"/>
    <row r="1047587" customFormat="false" ht="12.8" hidden="false" customHeight="true" outlineLevel="0" collapsed="false"/>
    <row r="1047588" customFormat="false" ht="12.8" hidden="false" customHeight="true" outlineLevel="0" collapsed="false"/>
    <row r="1047589" customFormat="false" ht="12.8" hidden="false" customHeight="true" outlineLevel="0" collapsed="false"/>
    <row r="1047590" customFormat="false" ht="12.8" hidden="false" customHeight="true" outlineLevel="0" collapsed="false"/>
    <row r="1047591" customFormat="false" ht="12.8" hidden="false" customHeight="true" outlineLevel="0" collapsed="false"/>
    <row r="1047592" customFormat="false" ht="12.8" hidden="false" customHeight="true" outlineLevel="0" collapsed="false"/>
    <row r="1047593" customFormat="false" ht="12.8" hidden="false" customHeight="true" outlineLevel="0" collapsed="false"/>
    <row r="1047594" customFormat="false" ht="12.8" hidden="false" customHeight="true" outlineLevel="0" collapsed="false"/>
    <row r="1047595" customFormat="false" ht="12.8" hidden="false" customHeight="true" outlineLevel="0" collapsed="false"/>
    <row r="1047596" customFormat="false" ht="12.8" hidden="false" customHeight="true" outlineLevel="0" collapsed="false"/>
    <row r="1047597" customFormat="false" ht="12.8" hidden="false" customHeight="true" outlineLevel="0" collapsed="false"/>
    <row r="1047598" customFormat="false" ht="12.8" hidden="false" customHeight="true" outlineLevel="0" collapsed="false"/>
    <row r="1047599" customFormat="false" ht="12.8" hidden="false" customHeight="true" outlineLevel="0" collapsed="false"/>
    <row r="1047600" customFormat="false" ht="12.8" hidden="false" customHeight="true" outlineLevel="0" collapsed="false"/>
    <row r="1047601" customFormat="false" ht="12.8" hidden="false" customHeight="true" outlineLevel="0" collapsed="false"/>
    <row r="1047602" customFormat="false" ht="12.8" hidden="false" customHeight="true" outlineLevel="0" collapsed="false"/>
    <row r="1047603" customFormat="false" ht="12.8" hidden="false" customHeight="true" outlineLevel="0" collapsed="false"/>
    <row r="1047604" customFormat="false" ht="12.8" hidden="false" customHeight="true" outlineLevel="0" collapsed="false"/>
    <row r="1047605" customFormat="false" ht="12.8" hidden="false" customHeight="true" outlineLevel="0" collapsed="false"/>
    <row r="1047606" customFormat="false" ht="12.8" hidden="false" customHeight="true" outlineLevel="0" collapsed="false"/>
    <row r="1047607" customFormat="false" ht="12.8" hidden="false" customHeight="true" outlineLevel="0" collapsed="false"/>
    <row r="1047608" customFormat="false" ht="12.8" hidden="false" customHeight="true" outlineLevel="0" collapsed="false"/>
    <row r="1047609" customFormat="false" ht="12.8" hidden="false" customHeight="true" outlineLevel="0" collapsed="false"/>
    <row r="1047610" customFormat="false" ht="12.8" hidden="false" customHeight="true" outlineLevel="0" collapsed="false"/>
    <row r="1047611" customFormat="false" ht="12.8" hidden="false" customHeight="true" outlineLevel="0" collapsed="false"/>
    <row r="1047612" customFormat="false" ht="12.8" hidden="false" customHeight="true" outlineLevel="0" collapsed="false"/>
    <row r="1047613" customFormat="false" ht="12.8" hidden="false" customHeight="true" outlineLevel="0" collapsed="false"/>
    <row r="1047614" customFormat="false" ht="12.8" hidden="false" customHeight="true" outlineLevel="0" collapsed="false"/>
    <row r="1047615" customFormat="false" ht="12.8" hidden="false" customHeight="true" outlineLevel="0" collapsed="false"/>
    <row r="1047616" customFormat="false" ht="12.8" hidden="false" customHeight="true" outlineLevel="0" collapsed="false"/>
    <row r="1047617" customFormat="false" ht="12.8" hidden="false" customHeight="true" outlineLevel="0" collapsed="false"/>
    <row r="1047618" customFormat="false" ht="12.8" hidden="false" customHeight="true" outlineLevel="0" collapsed="false"/>
    <row r="1047619" customFormat="false" ht="12.8" hidden="false" customHeight="true" outlineLevel="0" collapsed="false"/>
    <row r="1047620" customFormat="false" ht="12.8" hidden="false" customHeight="true" outlineLevel="0" collapsed="false"/>
    <row r="1047621" customFormat="false" ht="12.8" hidden="false" customHeight="true" outlineLevel="0" collapsed="false"/>
    <row r="1047622" customFormat="false" ht="12.8" hidden="false" customHeight="true" outlineLevel="0" collapsed="false"/>
    <row r="1047623" customFormat="false" ht="12.8" hidden="false" customHeight="true" outlineLevel="0" collapsed="false"/>
    <row r="1047624" customFormat="false" ht="12.8" hidden="false" customHeight="true" outlineLevel="0" collapsed="false"/>
    <row r="1047625" customFormat="false" ht="12.8" hidden="false" customHeight="true" outlineLevel="0" collapsed="false"/>
    <row r="1047626" customFormat="false" ht="12.8" hidden="false" customHeight="true" outlineLevel="0" collapsed="false"/>
    <row r="1047627" customFormat="false" ht="12.8" hidden="false" customHeight="true" outlineLevel="0" collapsed="false"/>
    <row r="1047628" customFormat="false" ht="12.8" hidden="false" customHeight="true" outlineLevel="0" collapsed="false"/>
    <row r="1047629" customFormat="false" ht="12.8" hidden="false" customHeight="true" outlineLevel="0" collapsed="false"/>
    <row r="1047630" customFormat="false" ht="12.8" hidden="false" customHeight="true" outlineLevel="0" collapsed="false"/>
    <row r="1047631" customFormat="false" ht="12.8" hidden="false" customHeight="true" outlineLevel="0" collapsed="false"/>
    <row r="1047632" customFormat="false" ht="12.8" hidden="false" customHeight="true" outlineLevel="0" collapsed="false"/>
    <row r="1047633" customFormat="false" ht="12.8" hidden="false" customHeight="true" outlineLevel="0" collapsed="false"/>
    <row r="1047634" customFormat="false" ht="12.8" hidden="false" customHeight="true" outlineLevel="0" collapsed="false"/>
    <row r="1047635" customFormat="false" ht="12.8" hidden="false" customHeight="true" outlineLevel="0" collapsed="false"/>
    <row r="1047636" customFormat="false" ht="12.8" hidden="false" customHeight="true" outlineLevel="0" collapsed="false"/>
    <row r="1047637" customFormat="false" ht="12.8" hidden="false" customHeight="true" outlineLevel="0" collapsed="false"/>
    <row r="1047638" customFormat="false" ht="12.8" hidden="false" customHeight="true" outlineLevel="0" collapsed="false"/>
    <row r="1047639" customFormat="false" ht="12.8" hidden="false" customHeight="true" outlineLevel="0" collapsed="false"/>
    <row r="1047640" customFormat="false" ht="12.8" hidden="false" customHeight="true" outlineLevel="0" collapsed="false"/>
    <row r="1047641" customFormat="false" ht="12.8" hidden="false" customHeight="true" outlineLevel="0" collapsed="false"/>
    <row r="1047642" customFormat="false" ht="12.8" hidden="false" customHeight="true" outlineLevel="0" collapsed="false"/>
    <row r="1047643" customFormat="false" ht="12.8" hidden="false" customHeight="true" outlineLevel="0" collapsed="false"/>
    <row r="1047644" customFormat="false" ht="12.8" hidden="false" customHeight="true" outlineLevel="0" collapsed="false"/>
    <row r="1047645" customFormat="false" ht="12.8" hidden="false" customHeight="true" outlineLevel="0" collapsed="false"/>
    <row r="1047646" customFormat="false" ht="12.8" hidden="false" customHeight="true" outlineLevel="0" collapsed="false"/>
    <row r="1047647" customFormat="false" ht="12.8" hidden="false" customHeight="true" outlineLevel="0" collapsed="false"/>
    <row r="1047648" customFormat="false" ht="12.8" hidden="false" customHeight="true" outlineLevel="0" collapsed="false"/>
    <row r="1047649" customFormat="false" ht="12.8" hidden="false" customHeight="true" outlineLevel="0" collapsed="false"/>
    <row r="1047650" customFormat="false" ht="12.8" hidden="false" customHeight="true" outlineLevel="0" collapsed="false"/>
    <row r="1047651" customFormat="false" ht="12.8" hidden="false" customHeight="true" outlineLevel="0" collapsed="false"/>
    <row r="1047652" customFormat="false" ht="12.8" hidden="false" customHeight="true" outlineLevel="0" collapsed="false"/>
    <row r="1047653" customFormat="false" ht="12.8" hidden="false" customHeight="true" outlineLevel="0" collapsed="false"/>
    <row r="1047654" customFormat="false" ht="12.8" hidden="false" customHeight="true" outlineLevel="0" collapsed="false"/>
    <row r="1047655" customFormat="false" ht="12.8" hidden="false" customHeight="true" outlineLevel="0" collapsed="false"/>
    <row r="1047656" customFormat="false" ht="12.8" hidden="false" customHeight="true" outlineLevel="0" collapsed="false"/>
    <row r="1047657" customFormat="false" ht="12.8" hidden="false" customHeight="true" outlineLevel="0" collapsed="false"/>
    <row r="1047658" customFormat="false" ht="12.8" hidden="false" customHeight="true" outlineLevel="0" collapsed="false"/>
    <row r="1047659" customFormat="false" ht="12.8" hidden="false" customHeight="true" outlineLevel="0" collapsed="false"/>
    <row r="1047660" customFormat="false" ht="12.8" hidden="false" customHeight="true" outlineLevel="0" collapsed="false"/>
    <row r="1047661" customFormat="false" ht="12.8" hidden="false" customHeight="true" outlineLevel="0" collapsed="false"/>
    <row r="1047662" customFormat="false" ht="12.8" hidden="false" customHeight="true" outlineLevel="0" collapsed="false"/>
    <row r="1047663" customFormat="false" ht="12.8" hidden="false" customHeight="true" outlineLevel="0" collapsed="false"/>
    <row r="1047664" customFormat="false" ht="12.8" hidden="false" customHeight="true" outlineLevel="0" collapsed="false"/>
    <row r="1047665" customFormat="false" ht="12.8" hidden="false" customHeight="true" outlineLevel="0" collapsed="false"/>
    <row r="1047666" customFormat="false" ht="12.8" hidden="false" customHeight="true" outlineLevel="0" collapsed="false"/>
    <row r="1047667" customFormat="false" ht="12.8" hidden="false" customHeight="true" outlineLevel="0" collapsed="false"/>
    <row r="1047668" customFormat="false" ht="12.8" hidden="false" customHeight="true" outlineLevel="0" collapsed="false"/>
    <row r="1047669" customFormat="false" ht="12.8" hidden="false" customHeight="true" outlineLevel="0" collapsed="false"/>
    <row r="1047670" customFormat="false" ht="12.8" hidden="false" customHeight="true" outlineLevel="0" collapsed="false"/>
    <row r="1047671" customFormat="false" ht="12.8" hidden="false" customHeight="true" outlineLevel="0" collapsed="false"/>
    <row r="1047672" customFormat="false" ht="12.8" hidden="false" customHeight="true" outlineLevel="0" collapsed="false"/>
    <row r="1047673" customFormat="false" ht="12.8" hidden="false" customHeight="true" outlineLevel="0" collapsed="false"/>
    <row r="1047674" customFormat="false" ht="12.8" hidden="false" customHeight="true" outlineLevel="0" collapsed="false"/>
    <row r="1047675" customFormat="false" ht="12.8" hidden="false" customHeight="true" outlineLevel="0" collapsed="false"/>
    <row r="1047676" customFormat="false" ht="12.8" hidden="false" customHeight="true" outlineLevel="0" collapsed="false"/>
    <row r="1047677" customFormat="false" ht="12.8" hidden="false" customHeight="true" outlineLevel="0" collapsed="false"/>
    <row r="1047678" customFormat="false" ht="12.8" hidden="false" customHeight="true" outlineLevel="0" collapsed="false"/>
    <row r="1047679" customFormat="false" ht="12.8" hidden="false" customHeight="true" outlineLevel="0" collapsed="false"/>
    <row r="1047680" customFormat="false" ht="12.8" hidden="false" customHeight="true" outlineLevel="0" collapsed="false"/>
    <row r="1047681" customFormat="false" ht="12.8" hidden="false" customHeight="true" outlineLevel="0" collapsed="false"/>
    <row r="1047682" customFormat="false" ht="12.8" hidden="false" customHeight="true" outlineLevel="0" collapsed="false"/>
    <row r="1047683" customFormat="false" ht="12.8" hidden="false" customHeight="true" outlineLevel="0" collapsed="false"/>
    <row r="1047684" customFormat="false" ht="12.8" hidden="false" customHeight="true" outlineLevel="0" collapsed="false"/>
    <row r="1047685" customFormat="false" ht="12.8" hidden="false" customHeight="true" outlineLevel="0" collapsed="false"/>
    <row r="1047686" customFormat="false" ht="12.8" hidden="false" customHeight="true" outlineLevel="0" collapsed="false"/>
    <row r="1047687" customFormat="false" ht="12.8" hidden="false" customHeight="true" outlineLevel="0" collapsed="false"/>
    <row r="1047688" customFormat="false" ht="12.8" hidden="false" customHeight="true" outlineLevel="0" collapsed="false"/>
    <row r="1047689" customFormat="false" ht="12.8" hidden="false" customHeight="true" outlineLevel="0" collapsed="false"/>
    <row r="1047690" customFormat="false" ht="12.8" hidden="false" customHeight="true" outlineLevel="0" collapsed="false"/>
    <row r="1047691" customFormat="false" ht="12.8" hidden="false" customHeight="true" outlineLevel="0" collapsed="false"/>
    <row r="1047692" customFormat="false" ht="12.8" hidden="false" customHeight="true" outlineLevel="0" collapsed="false"/>
    <row r="1047693" customFormat="false" ht="12.8" hidden="false" customHeight="true" outlineLevel="0" collapsed="false"/>
    <row r="1047694" customFormat="false" ht="12.8" hidden="false" customHeight="true" outlineLevel="0" collapsed="false"/>
    <row r="1047695" customFormat="false" ht="12.8" hidden="false" customHeight="true" outlineLevel="0" collapsed="false"/>
    <row r="1047696" customFormat="false" ht="12.8" hidden="false" customHeight="true" outlineLevel="0" collapsed="false"/>
    <row r="1047697" customFormat="false" ht="12.8" hidden="false" customHeight="true" outlineLevel="0" collapsed="false"/>
    <row r="1047698" customFormat="false" ht="12.8" hidden="false" customHeight="true" outlineLevel="0" collapsed="false"/>
    <row r="1047699" customFormat="false" ht="12.8" hidden="false" customHeight="true" outlineLevel="0" collapsed="false"/>
    <row r="1047700" customFormat="false" ht="12.8" hidden="false" customHeight="true" outlineLevel="0" collapsed="false"/>
    <row r="1047701" customFormat="false" ht="12.8" hidden="false" customHeight="true" outlineLevel="0" collapsed="false"/>
    <row r="1047702" customFormat="false" ht="12.8" hidden="false" customHeight="true" outlineLevel="0" collapsed="false"/>
    <row r="1047703" customFormat="false" ht="12.8" hidden="false" customHeight="true" outlineLevel="0" collapsed="false"/>
    <row r="1047704" customFormat="false" ht="12.8" hidden="false" customHeight="true" outlineLevel="0" collapsed="false"/>
    <row r="1047705" customFormat="false" ht="12.8" hidden="false" customHeight="true" outlineLevel="0" collapsed="false"/>
    <row r="1047706" customFormat="false" ht="12.8" hidden="false" customHeight="true" outlineLevel="0" collapsed="false"/>
    <row r="1047707" customFormat="false" ht="12.8" hidden="false" customHeight="true" outlineLevel="0" collapsed="false"/>
    <row r="1047708" customFormat="false" ht="12.8" hidden="false" customHeight="true" outlineLevel="0" collapsed="false"/>
    <row r="1047709" customFormat="false" ht="12.8" hidden="false" customHeight="true" outlineLevel="0" collapsed="false"/>
    <row r="1047710" customFormat="false" ht="12.8" hidden="false" customHeight="true" outlineLevel="0" collapsed="false"/>
    <row r="1047711" customFormat="false" ht="12.8" hidden="false" customHeight="true" outlineLevel="0" collapsed="false"/>
    <row r="1047712" customFormat="false" ht="12.8" hidden="false" customHeight="true" outlineLevel="0" collapsed="false"/>
    <row r="1047713" customFormat="false" ht="12.8" hidden="false" customHeight="true" outlineLevel="0" collapsed="false"/>
    <row r="1047714" customFormat="false" ht="12.8" hidden="false" customHeight="true" outlineLevel="0" collapsed="false"/>
    <row r="1047715" customFormat="false" ht="12.8" hidden="false" customHeight="true" outlineLevel="0" collapsed="false"/>
    <row r="1047716" customFormat="false" ht="12.8" hidden="false" customHeight="true" outlineLevel="0" collapsed="false"/>
    <row r="1047717" customFormat="false" ht="12.8" hidden="false" customHeight="true" outlineLevel="0" collapsed="false"/>
    <row r="1047718" customFormat="false" ht="12.8" hidden="false" customHeight="true" outlineLevel="0" collapsed="false"/>
    <row r="1047719" customFormat="false" ht="12.8" hidden="false" customHeight="true" outlineLevel="0" collapsed="false"/>
    <row r="1047720" customFormat="false" ht="12.8" hidden="false" customHeight="true" outlineLevel="0" collapsed="false"/>
    <row r="1047721" customFormat="false" ht="12.8" hidden="false" customHeight="true" outlineLevel="0" collapsed="false"/>
    <row r="1047722" customFormat="false" ht="12.8" hidden="false" customHeight="true" outlineLevel="0" collapsed="false"/>
    <row r="1047723" customFormat="false" ht="12.8" hidden="false" customHeight="true" outlineLevel="0" collapsed="false"/>
    <row r="1047724" customFormat="false" ht="12.8" hidden="false" customHeight="true" outlineLevel="0" collapsed="false"/>
    <row r="1047725" customFormat="false" ht="12.8" hidden="false" customHeight="true" outlineLevel="0" collapsed="false"/>
    <row r="1047726" customFormat="false" ht="12.8" hidden="false" customHeight="true" outlineLevel="0" collapsed="false"/>
    <row r="1047727" customFormat="false" ht="12.8" hidden="false" customHeight="true" outlineLevel="0" collapsed="false"/>
    <row r="1047728" customFormat="false" ht="12.8" hidden="false" customHeight="true" outlineLevel="0" collapsed="false"/>
    <row r="1047729" customFormat="false" ht="12.8" hidden="false" customHeight="true" outlineLevel="0" collapsed="false"/>
    <row r="1047730" customFormat="false" ht="12.8" hidden="false" customHeight="true" outlineLevel="0" collapsed="false"/>
    <row r="1047731" customFormat="false" ht="12.8" hidden="false" customHeight="true" outlineLevel="0" collapsed="false"/>
    <row r="1047732" customFormat="false" ht="12.8" hidden="false" customHeight="true" outlineLevel="0" collapsed="false"/>
    <row r="1047733" customFormat="false" ht="12.8" hidden="false" customHeight="true" outlineLevel="0" collapsed="false"/>
    <row r="1047734" customFormat="false" ht="12.8" hidden="false" customHeight="true" outlineLevel="0" collapsed="false"/>
    <row r="1047735" customFormat="false" ht="12.8" hidden="false" customHeight="true" outlineLevel="0" collapsed="false"/>
    <row r="1047736" customFormat="false" ht="12.8" hidden="false" customHeight="true" outlineLevel="0" collapsed="false"/>
    <row r="1047737" customFormat="false" ht="12.8" hidden="false" customHeight="true" outlineLevel="0" collapsed="false"/>
    <row r="1047738" customFormat="false" ht="12.8" hidden="false" customHeight="true" outlineLevel="0" collapsed="false"/>
    <row r="1047739" customFormat="false" ht="12.8" hidden="false" customHeight="true" outlineLevel="0" collapsed="false"/>
    <row r="1047740" customFormat="false" ht="12.8" hidden="false" customHeight="true" outlineLevel="0" collapsed="false"/>
    <row r="1047741" customFormat="false" ht="12.8" hidden="false" customHeight="true" outlineLevel="0" collapsed="false"/>
    <row r="1047742" customFormat="false" ht="12.8" hidden="false" customHeight="true" outlineLevel="0" collapsed="false"/>
    <row r="1047743" customFormat="false" ht="12.8" hidden="false" customHeight="true" outlineLevel="0" collapsed="false"/>
    <row r="1047744" customFormat="false" ht="12.8" hidden="false" customHeight="true" outlineLevel="0" collapsed="false"/>
    <row r="1047745" customFormat="false" ht="12.8" hidden="false" customHeight="true" outlineLevel="0" collapsed="false"/>
    <row r="1047746" customFormat="false" ht="12.8" hidden="false" customHeight="true" outlineLevel="0" collapsed="false"/>
    <row r="1047747" customFormat="false" ht="12.8" hidden="false" customHeight="true" outlineLevel="0" collapsed="false"/>
    <row r="1047748" customFormat="false" ht="12.8" hidden="false" customHeight="true" outlineLevel="0" collapsed="false"/>
    <row r="1047749" customFormat="false" ht="12.8" hidden="false" customHeight="true" outlineLevel="0" collapsed="false"/>
    <row r="1047750" customFormat="false" ht="12.8" hidden="false" customHeight="true" outlineLevel="0" collapsed="false"/>
    <row r="1047751" customFormat="false" ht="12.8" hidden="false" customHeight="true" outlineLevel="0" collapsed="false"/>
    <row r="1047752" customFormat="false" ht="12.8" hidden="false" customHeight="true" outlineLevel="0" collapsed="false"/>
    <row r="1047753" customFormat="false" ht="12.8" hidden="false" customHeight="true" outlineLevel="0" collapsed="false"/>
    <row r="1047754" customFormat="false" ht="12.8" hidden="false" customHeight="true" outlineLevel="0" collapsed="false"/>
    <row r="1047755" customFormat="false" ht="12.8" hidden="false" customHeight="true" outlineLevel="0" collapsed="false"/>
    <row r="1047756" customFormat="false" ht="12.8" hidden="false" customHeight="true" outlineLevel="0" collapsed="false"/>
    <row r="1047757" customFormat="false" ht="12.8" hidden="false" customHeight="true" outlineLevel="0" collapsed="false"/>
    <row r="1047758" customFormat="false" ht="12.8" hidden="false" customHeight="true" outlineLevel="0" collapsed="false"/>
    <row r="1047759" customFormat="false" ht="12.8" hidden="false" customHeight="true" outlineLevel="0" collapsed="false"/>
    <row r="1047760" customFormat="false" ht="12.8" hidden="false" customHeight="true" outlineLevel="0" collapsed="false"/>
    <row r="1047761" customFormat="false" ht="12.8" hidden="false" customHeight="true" outlineLevel="0" collapsed="false"/>
    <row r="1047762" customFormat="false" ht="12.8" hidden="false" customHeight="true" outlineLevel="0" collapsed="false"/>
    <row r="1047763" customFormat="false" ht="12.8" hidden="false" customHeight="true" outlineLevel="0" collapsed="false"/>
    <row r="1047764" customFormat="false" ht="12.8" hidden="false" customHeight="true" outlineLevel="0" collapsed="false"/>
    <row r="1047765" customFormat="false" ht="12.8" hidden="false" customHeight="true" outlineLevel="0" collapsed="false"/>
    <row r="1047766" customFormat="false" ht="12.8" hidden="false" customHeight="true" outlineLevel="0" collapsed="false"/>
    <row r="1047767" customFormat="false" ht="12.8" hidden="false" customHeight="true" outlineLevel="0" collapsed="false"/>
    <row r="1047768" customFormat="false" ht="12.8" hidden="false" customHeight="true" outlineLevel="0" collapsed="false"/>
    <row r="1047769" customFormat="false" ht="12.8" hidden="false" customHeight="true" outlineLevel="0" collapsed="false"/>
    <row r="1047770" customFormat="false" ht="12.8" hidden="false" customHeight="true" outlineLevel="0" collapsed="false"/>
    <row r="1047771" customFormat="false" ht="12.8" hidden="false" customHeight="true" outlineLevel="0" collapsed="false"/>
    <row r="1047772" customFormat="false" ht="12.8" hidden="false" customHeight="true" outlineLevel="0" collapsed="false"/>
    <row r="1047773" customFormat="false" ht="12.8" hidden="false" customHeight="true" outlineLevel="0" collapsed="false"/>
    <row r="1047774" customFormat="false" ht="12.8" hidden="false" customHeight="true" outlineLevel="0" collapsed="false"/>
    <row r="1047775" customFormat="false" ht="12.8" hidden="false" customHeight="true" outlineLevel="0" collapsed="false"/>
    <row r="1047776" customFormat="false" ht="12.8" hidden="false" customHeight="true" outlineLevel="0" collapsed="false"/>
    <row r="1047777" customFormat="false" ht="12.8" hidden="false" customHeight="true" outlineLevel="0" collapsed="false"/>
    <row r="1047778" customFormat="false" ht="12.8" hidden="false" customHeight="true" outlineLevel="0" collapsed="false"/>
    <row r="1047779" customFormat="false" ht="12.8" hidden="false" customHeight="true" outlineLevel="0" collapsed="false"/>
    <row r="1047780" customFormat="false" ht="12.8" hidden="false" customHeight="true" outlineLevel="0" collapsed="false"/>
    <row r="1047781" customFormat="false" ht="12.8" hidden="false" customHeight="true" outlineLevel="0" collapsed="false"/>
    <row r="1047782" customFormat="false" ht="12.8" hidden="false" customHeight="true" outlineLevel="0" collapsed="false"/>
    <row r="1047783" customFormat="false" ht="12.8" hidden="false" customHeight="true" outlineLevel="0" collapsed="false"/>
    <row r="1047784" customFormat="false" ht="12.8" hidden="false" customHeight="true" outlineLevel="0" collapsed="false"/>
    <row r="1047785" customFormat="false" ht="12.8" hidden="false" customHeight="true" outlineLevel="0" collapsed="false"/>
    <row r="1047786" customFormat="false" ht="12.8" hidden="false" customHeight="true" outlineLevel="0" collapsed="false"/>
    <row r="1047787" customFormat="false" ht="12.8" hidden="false" customHeight="true" outlineLevel="0" collapsed="false"/>
    <row r="1047788" customFormat="false" ht="12.8" hidden="false" customHeight="true" outlineLevel="0" collapsed="false"/>
    <row r="1047789" customFormat="false" ht="12.8" hidden="false" customHeight="true" outlineLevel="0" collapsed="false"/>
    <row r="1047790" customFormat="false" ht="12.8" hidden="false" customHeight="true" outlineLevel="0" collapsed="false"/>
    <row r="1047791" customFormat="false" ht="12.8" hidden="false" customHeight="true" outlineLevel="0" collapsed="false"/>
    <row r="1047792" customFormat="false" ht="12.8" hidden="false" customHeight="true" outlineLevel="0" collapsed="false"/>
    <row r="1047793" customFormat="false" ht="12.8" hidden="false" customHeight="true" outlineLevel="0" collapsed="false"/>
    <row r="1047794" customFormat="false" ht="12.8" hidden="false" customHeight="true" outlineLevel="0" collapsed="false"/>
    <row r="1047795" customFormat="false" ht="12.8" hidden="false" customHeight="true" outlineLevel="0" collapsed="false"/>
    <row r="1047796" customFormat="false" ht="12.8" hidden="false" customHeight="true" outlineLevel="0" collapsed="false"/>
    <row r="1047797" customFormat="false" ht="12.8" hidden="false" customHeight="true" outlineLevel="0" collapsed="false"/>
    <row r="1047798" customFormat="false" ht="12.8" hidden="false" customHeight="true" outlineLevel="0" collapsed="false"/>
    <row r="1047799" customFormat="false" ht="12.8" hidden="false" customHeight="true" outlineLevel="0" collapsed="false"/>
    <row r="1047800" customFormat="false" ht="12.8" hidden="false" customHeight="true" outlineLevel="0" collapsed="false"/>
    <row r="1047801" customFormat="false" ht="12.8" hidden="false" customHeight="true" outlineLevel="0" collapsed="false"/>
    <row r="1047802" customFormat="false" ht="12.8" hidden="false" customHeight="true" outlineLevel="0" collapsed="false"/>
    <row r="1047803" customFormat="false" ht="12.8" hidden="false" customHeight="true" outlineLevel="0" collapsed="false"/>
    <row r="1047804" customFormat="false" ht="12.8" hidden="false" customHeight="true" outlineLevel="0" collapsed="false"/>
    <row r="1047805" customFormat="false" ht="12.8" hidden="false" customHeight="true" outlineLevel="0" collapsed="false"/>
    <row r="1047806" customFormat="false" ht="12.8" hidden="false" customHeight="true" outlineLevel="0" collapsed="false"/>
    <row r="1047807" customFormat="false" ht="12.8" hidden="false" customHeight="true" outlineLevel="0" collapsed="false"/>
    <row r="1047808" customFormat="false" ht="12.8" hidden="false" customHeight="true" outlineLevel="0" collapsed="false"/>
    <row r="1047809" customFormat="false" ht="12.8" hidden="false" customHeight="true" outlineLevel="0" collapsed="false"/>
    <row r="1047810" customFormat="false" ht="12.8" hidden="false" customHeight="true" outlineLevel="0" collapsed="false"/>
    <row r="1047811" customFormat="false" ht="12.8" hidden="false" customHeight="true" outlineLevel="0" collapsed="false"/>
    <row r="1047812" customFormat="false" ht="12.8" hidden="false" customHeight="true" outlineLevel="0" collapsed="false"/>
    <row r="1047813" customFormat="false" ht="12.8" hidden="false" customHeight="true" outlineLevel="0" collapsed="false"/>
    <row r="1047814" customFormat="false" ht="12.8" hidden="false" customHeight="true" outlineLevel="0" collapsed="false"/>
    <row r="1047815" customFormat="false" ht="12.8" hidden="false" customHeight="true" outlineLevel="0" collapsed="false"/>
    <row r="1047816" customFormat="false" ht="12.8" hidden="false" customHeight="true" outlineLevel="0" collapsed="false"/>
    <row r="1047817" customFormat="false" ht="12.8" hidden="false" customHeight="true" outlineLevel="0" collapsed="false"/>
    <row r="1047818" customFormat="false" ht="12.8" hidden="false" customHeight="true" outlineLevel="0" collapsed="false"/>
    <row r="1047819" customFormat="false" ht="12.8" hidden="false" customHeight="true" outlineLevel="0" collapsed="false"/>
    <row r="1047820" customFormat="false" ht="12.8" hidden="false" customHeight="true" outlineLevel="0" collapsed="false"/>
    <row r="1047821" customFormat="false" ht="12.8" hidden="false" customHeight="true" outlineLevel="0" collapsed="false"/>
    <row r="1047822" customFormat="false" ht="12.8" hidden="false" customHeight="true" outlineLevel="0" collapsed="false"/>
    <row r="1047823" customFormat="false" ht="12.8" hidden="false" customHeight="true" outlineLevel="0" collapsed="false"/>
    <row r="1047824" customFormat="false" ht="12.8" hidden="false" customHeight="true" outlineLevel="0" collapsed="false"/>
    <row r="1047825" customFormat="false" ht="12.8" hidden="false" customHeight="true" outlineLevel="0" collapsed="false"/>
    <row r="1047826" customFormat="false" ht="12.8" hidden="false" customHeight="true" outlineLevel="0" collapsed="false"/>
    <row r="1047827" customFormat="false" ht="12.8" hidden="false" customHeight="true" outlineLevel="0" collapsed="false"/>
    <row r="1047828" customFormat="false" ht="12.8" hidden="false" customHeight="true" outlineLevel="0" collapsed="false"/>
    <row r="1047829" customFormat="false" ht="12.8" hidden="false" customHeight="true" outlineLevel="0" collapsed="false"/>
    <row r="1047830" customFormat="false" ht="12.8" hidden="false" customHeight="true" outlineLevel="0" collapsed="false"/>
    <row r="1047831" customFormat="false" ht="12.8" hidden="false" customHeight="true" outlineLevel="0" collapsed="false"/>
    <row r="1047832" customFormat="false" ht="12.8" hidden="false" customHeight="true" outlineLevel="0" collapsed="false"/>
    <row r="1047833" customFormat="false" ht="12.8" hidden="false" customHeight="true" outlineLevel="0" collapsed="false"/>
    <row r="1047834" customFormat="false" ht="12.8" hidden="false" customHeight="true" outlineLevel="0" collapsed="false"/>
    <row r="1047835" customFormat="false" ht="12.8" hidden="false" customHeight="true" outlineLevel="0" collapsed="false"/>
    <row r="1047836" customFormat="false" ht="12.8" hidden="false" customHeight="true" outlineLevel="0" collapsed="false"/>
    <row r="1047837" customFormat="false" ht="12.8" hidden="false" customHeight="true" outlineLevel="0" collapsed="false"/>
    <row r="1047838" customFormat="false" ht="12.8" hidden="false" customHeight="true" outlineLevel="0" collapsed="false"/>
    <row r="1047839" customFormat="false" ht="12.8" hidden="false" customHeight="true" outlineLevel="0" collapsed="false"/>
    <row r="1047840" customFormat="false" ht="12.8" hidden="false" customHeight="true" outlineLevel="0" collapsed="false"/>
    <row r="1047841" customFormat="false" ht="12.8" hidden="false" customHeight="true" outlineLevel="0" collapsed="false"/>
    <row r="1047842" customFormat="false" ht="12.8" hidden="false" customHeight="true" outlineLevel="0" collapsed="false"/>
    <row r="1047843" customFormat="false" ht="12.8" hidden="false" customHeight="true" outlineLevel="0" collapsed="false"/>
    <row r="1047844" customFormat="false" ht="12.8" hidden="false" customHeight="true" outlineLevel="0" collapsed="false"/>
    <row r="1047845" customFormat="false" ht="12.8" hidden="false" customHeight="true" outlineLevel="0" collapsed="false"/>
    <row r="1047846" customFormat="false" ht="12.8" hidden="false" customHeight="true" outlineLevel="0" collapsed="false"/>
    <row r="1047847" customFormat="false" ht="12.8" hidden="false" customHeight="true" outlineLevel="0" collapsed="false"/>
    <row r="1047848" customFormat="false" ht="12.8" hidden="false" customHeight="true" outlineLevel="0" collapsed="false"/>
    <row r="1047849" customFormat="false" ht="12.8" hidden="false" customHeight="true" outlineLevel="0" collapsed="false"/>
    <row r="1047850" customFormat="false" ht="12.8" hidden="false" customHeight="true" outlineLevel="0" collapsed="false"/>
    <row r="1047851" customFormat="false" ht="12.8" hidden="false" customHeight="true" outlineLevel="0" collapsed="false"/>
    <row r="1047852" customFormat="false" ht="12.8" hidden="false" customHeight="true" outlineLevel="0" collapsed="false"/>
    <row r="1047853" customFormat="false" ht="12.8" hidden="false" customHeight="true" outlineLevel="0" collapsed="false"/>
    <row r="1047854" customFormat="false" ht="12.8" hidden="false" customHeight="true" outlineLevel="0" collapsed="false"/>
    <row r="1047855" customFormat="false" ht="12.8" hidden="false" customHeight="true" outlineLevel="0" collapsed="false"/>
    <row r="1047856" customFormat="false" ht="12.8" hidden="false" customHeight="true" outlineLevel="0" collapsed="false"/>
    <row r="1047857" customFormat="false" ht="12.8" hidden="false" customHeight="true" outlineLevel="0" collapsed="false"/>
    <row r="1047858" customFormat="false" ht="12.8" hidden="false" customHeight="true" outlineLevel="0" collapsed="false"/>
    <row r="1047859" customFormat="false" ht="12.8" hidden="false" customHeight="true" outlineLevel="0" collapsed="false"/>
    <row r="1047860" customFormat="false" ht="12.8" hidden="false" customHeight="true" outlineLevel="0" collapsed="false"/>
    <row r="1047861" customFormat="false" ht="12.8" hidden="false" customHeight="true" outlineLevel="0" collapsed="false"/>
    <row r="1047862" customFormat="false" ht="12.8" hidden="false" customHeight="true" outlineLevel="0" collapsed="false"/>
    <row r="1047863" customFormat="false" ht="12.8" hidden="false" customHeight="true" outlineLevel="0" collapsed="false"/>
    <row r="1047864" customFormat="false" ht="12.8" hidden="false" customHeight="true" outlineLevel="0" collapsed="false"/>
    <row r="1047865" customFormat="false" ht="12.8" hidden="false" customHeight="true" outlineLevel="0" collapsed="false"/>
    <row r="1047866" customFormat="false" ht="12.8" hidden="false" customHeight="true" outlineLevel="0" collapsed="false"/>
    <row r="1047867" customFormat="false" ht="12.8" hidden="false" customHeight="true" outlineLevel="0" collapsed="false"/>
    <row r="1047868" customFormat="false" ht="12.8" hidden="false" customHeight="true" outlineLevel="0" collapsed="false"/>
    <row r="1047869" customFormat="false" ht="12.8" hidden="false" customHeight="true" outlineLevel="0" collapsed="false"/>
    <row r="1047870" customFormat="false" ht="12.8" hidden="false" customHeight="true" outlineLevel="0" collapsed="false"/>
    <row r="1047871" customFormat="false" ht="12.8" hidden="false" customHeight="true" outlineLevel="0" collapsed="false"/>
    <row r="1047872" customFormat="false" ht="12.8" hidden="false" customHeight="true" outlineLevel="0" collapsed="false"/>
    <row r="1047873" customFormat="false" ht="12.8" hidden="false" customHeight="true" outlineLevel="0" collapsed="false"/>
    <row r="1047874" customFormat="false" ht="12.8" hidden="false" customHeight="true" outlineLevel="0" collapsed="false"/>
    <row r="1047875" customFormat="false" ht="12.8" hidden="false" customHeight="true" outlineLevel="0" collapsed="false"/>
    <row r="1047876" customFormat="false" ht="12.8" hidden="false" customHeight="true" outlineLevel="0" collapsed="false"/>
    <row r="1047877" customFormat="false" ht="12.8" hidden="false" customHeight="true" outlineLevel="0" collapsed="false"/>
    <row r="1047878" customFormat="false" ht="12.8" hidden="false" customHeight="true" outlineLevel="0" collapsed="false"/>
    <row r="1047879" customFormat="false" ht="12.8" hidden="false" customHeight="true" outlineLevel="0" collapsed="false"/>
    <row r="1047880" customFormat="false" ht="12.8" hidden="false" customHeight="true" outlineLevel="0" collapsed="false"/>
    <row r="1047881" customFormat="false" ht="12.8" hidden="false" customHeight="true" outlineLevel="0" collapsed="false"/>
    <row r="1047882" customFormat="false" ht="12.8" hidden="false" customHeight="true" outlineLevel="0" collapsed="false"/>
    <row r="1047883" customFormat="false" ht="12.8" hidden="false" customHeight="true" outlineLevel="0" collapsed="false"/>
    <row r="1047884" customFormat="false" ht="12.8" hidden="false" customHeight="true" outlineLevel="0" collapsed="false"/>
    <row r="1047885" customFormat="false" ht="12.8" hidden="false" customHeight="true" outlineLevel="0" collapsed="false"/>
    <row r="1047886" customFormat="false" ht="12.8" hidden="false" customHeight="true" outlineLevel="0" collapsed="false"/>
    <row r="1047887" customFormat="false" ht="12.8" hidden="false" customHeight="true" outlineLevel="0" collapsed="false"/>
    <row r="1047888" customFormat="false" ht="12.8" hidden="false" customHeight="true" outlineLevel="0" collapsed="false"/>
    <row r="1047889" customFormat="false" ht="12.8" hidden="false" customHeight="true" outlineLevel="0" collapsed="false"/>
    <row r="1047890" customFormat="false" ht="12.8" hidden="false" customHeight="true" outlineLevel="0" collapsed="false"/>
    <row r="1047891" customFormat="false" ht="12.8" hidden="false" customHeight="true" outlineLevel="0" collapsed="false"/>
    <row r="1047892" customFormat="false" ht="12.8" hidden="false" customHeight="true" outlineLevel="0" collapsed="false"/>
    <row r="1047893" customFormat="false" ht="12.8" hidden="false" customHeight="true" outlineLevel="0" collapsed="false"/>
    <row r="1047894" customFormat="false" ht="12.8" hidden="false" customHeight="true" outlineLevel="0" collapsed="false"/>
    <row r="1047895" customFormat="false" ht="12.8" hidden="false" customHeight="true" outlineLevel="0" collapsed="false"/>
    <row r="1047896" customFormat="false" ht="12.8" hidden="false" customHeight="true" outlineLevel="0" collapsed="false"/>
    <row r="1047897" customFormat="false" ht="12.8" hidden="false" customHeight="true" outlineLevel="0" collapsed="false"/>
    <row r="1047898" customFormat="false" ht="12.8" hidden="false" customHeight="true" outlineLevel="0" collapsed="false"/>
    <row r="1047899" customFormat="false" ht="12.8" hidden="false" customHeight="true" outlineLevel="0" collapsed="false"/>
    <row r="1047900" customFormat="false" ht="12.8" hidden="false" customHeight="true" outlineLevel="0" collapsed="false"/>
    <row r="1047901" customFormat="false" ht="12.8" hidden="false" customHeight="true" outlineLevel="0" collapsed="false"/>
    <row r="1047902" customFormat="false" ht="12.8" hidden="false" customHeight="true" outlineLevel="0" collapsed="false"/>
    <row r="1047903" customFormat="false" ht="12.8" hidden="false" customHeight="true" outlineLevel="0" collapsed="false"/>
    <row r="1047904" customFormat="false" ht="12.8" hidden="false" customHeight="true" outlineLevel="0" collapsed="false"/>
    <row r="1047905" customFormat="false" ht="12.8" hidden="false" customHeight="true" outlineLevel="0" collapsed="false"/>
    <row r="1047906" customFormat="false" ht="12.8" hidden="false" customHeight="true" outlineLevel="0" collapsed="false"/>
    <row r="1047907" customFormat="false" ht="12.8" hidden="false" customHeight="true" outlineLevel="0" collapsed="false"/>
    <row r="1047908" customFormat="false" ht="12.8" hidden="false" customHeight="true" outlineLevel="0" collapsed="false"/>
    <row r="1047909" customFormat="false" ht="12.8" hidden="false" customHeight="true" outlineLevel="0" collapsed="false"/>
    <row r="1047910" customFormat="false" ht="12.8" hidden="false" customHeight="true" outlineLevel="0" collapsed="false"/>
    <row r="1047911" customFormat="false" ht="12.8" hidden="false" customHeight="true" outlineLevel="0" collapsed="false"/>
    <row r="1047912" customFormat="false" ht="12.8" hidden="false" customHeight="true" outlineLevel="0" collapsed="false"/>
    <row r="1047913" customFormat="false" ht="12.8" hidden="false" customHeight="true" outlineLevel="0" collapsed="false"/>
    <row r="1047914" customFormat="false" ht="12.8" hidden="false" customHeight="true" outlineLevel="0" collapsed="false"/>
    <row r="1047915" customFormat="false" ht="12.8" hidden="false" customHeight="true" outlineLevel="0" collapsed="false"/>
    <row r="1047916" customFormat="false" ht="12.8" hidden="false" customHeight="true" outlineLevel="0" collapsed="false"/>
    <row r="1047917" customFormat="false" ht="12.8" hidden="false" customHeight="true" outlineLevel="0" collapsed="false"/>
    <row r="1047918" customFormat="false" ht="12.8" hidden="false" customHeight="true" outlineLevel="0" collapsed="false"/>
    <row r="1047919" customFormat="false" ht="12.8" hidden="false" customHeight="true" outlineLevel="0" collapsed="false"/>
    <row r="1047920" customFormat="false" ht="12.8" hidden="false" customHeight="true" outlineLevel="0" collapsed="false"/>
    <row r="1047921" customFormat="false" ht="12.8" hidden="false" customHeight="true" outlineLevel="0" collapsed="false"/>
    <row r="1047922" customFormat="false" ht="12.8" hidden="false" customHeight="true" outlineLevel="0" collapsed="false"/>
    <row r="1047923" customFormat="false" ht="12.8" hidden="false" customHeight="true" outlineLevel="0" collapsed="false"/>
    <row r="1047924" customFormat="false" ht="12.8" hidden="false" customHeight="true" outlineLevel="0" collapsed="false"/>
    <row r="1047925" customFormat="false" ht="12.8" hidden="false" customHeight="true" outlineLevel="0" collapsed="false"/>
    <row r="1047926" customFormat="false" ht="12.8" hidden="false" customHeight="true" outlineLevel="0" collapsed="false"/>
    <row r="1047927" customFormat="false" ht="12.8" hidden="false" customHeight="true" outlineLevel="0" collapsed="false"/>
    <row r="1047928" customFormat="false" ht="12.8" hidden="false" customHeight="true" outlineLevel="0" collapsed="false"/>
    <row r="1047929" customFormat="false" ht="12.8" hidden="false" customHeight="true" outlineLevel="0" collapsed="false"/>
    <row r="1047930" customFormat="false" ht="12.8" hidden="false" customHeight="true" outlineLevel="0" collapsed="false"/>
    <row r="1047931" customFormat="false" ht="12.8" hidden="false" customHeight="true" outlineLevel="0" collapsed="false"/>
    <row r="1047932" customFormat="false" ht="12.8" hidden="false" customHeight="true" outlineLevel="0" collapsed="false"/>
    <row r="1047933" customFormat="false" ht="12.8" hidden="false" customHeight="true" outlineLevel="0" collapsed="false"/>
    <row r="1047934" customFormat="false" ht="12.8" hidden="false" customHeight="true" outlineLevel="0" collapsed="false"/>
    <row r="1047935" customFormat="false" ht="12.8" hidden="false" customHeight="true" outlineLevel="0" collapsed="false"/>
    <row r="1047936" customFormat="false" ht="12.8" hidden="false" customHeight="true" outlineLevel="0" collapsed="false"/>
    <row r="1047937" customFormat="false" ht="12.8" hidden="false" customHeight="true" outlineLevel="0" collapsed="false"/>
    <row r="1047938" customFormat="false" ht="12.8" hidden="false" customHeight="true" outlineLevel="0" collapsed="false"/>
    <row r="1047939" customFormat="false" ht="12.8" hidden="false" customHeight="true" outlineLevel="0" collapsed="false"/>
    <row r="1047940" customFormat="false" ht="12.8" hidden="false" customHeight="true" outlineLevel="0" collapsed="false"/>
    <row r="1047941" customFormat="false" ht="12.8" hidden="false" customHeight="true" outlineLevel="0" collapsed="false"/>
    <row r="1047942" customFormat="false" ht="12.8" hidden="false" customHeight="true" outlineLevel="0" collapsed="false"/>
    <row r="1047943" customFormat="false" ht="12.8" hidden="false" customHeight="true" outlineLevel="0" collapsed="false"/>
    <row r="1047944" customFormat="false" ht="12.8" hidden="false" customHeight="true" outlineLevel="0" collapsed="false"/>
    <row r="1047945" customFormat="false" ht="12.8" hidden="false" customHeight="true" outlineLevel="0" collapsed="false"/>
    <row r="1047946" customFormat="false" ht="12.8" hidden="false" customHeight="true" outlineLevel="0" collapsed="false"/>
    <row r="1047947" customFormat="false" ht="12.8" hidden="false" customHeight="true" outlineLevel="0" collapsed="false"/>
    <row r="1047948" customFormat="false" ht="12.8" hidden="false" customHeight="true" outlineLevel="0" collapsed="false"/>
    <row r="1047949" customFormat="false" ht="12.8" hidden="false" customHeight="true" outlineLevel="0" collapsed="false"/>
    <row r="1047950" customFormat="false" ht="12.8" hidden="false" customHeight="true" outlineLevel="0" collapsed="false"/>
    <row r="1047951" customFormat="false" ht="12.8" hidden="false" customHeight="true" outlineLevel="0" collapsed="false"/>
    <row r="1047952" customFormat="false" ht="12.8" hidden="false" customHeight="true" outlineLevel="0" collapsed="false"/>
    <row r="1047953" customFormat="false" ht="12.8" hidden="false" customHeight="true" outlineLevel="0" collapsed="false"/>
    <row r="1047954" customFormat="false" ht="12.8" hidden="false" customHeight="true" outlineLevel="0" collapsed="false"/>
    <row r="1047955" customFormat="false" ht="12.8" hidden="false" customHeight="true" outlineLevel="0" collapsed="false"/>
    <row r="1047956" customFormat="false" ht="12.8" hidden="false" customHeight="true" outlineLevel="0" collapsed="false"/>
    <row r="1047957" customFormat="false" ht="12.8" hidden="false" customHeight="true" outlineLevel="0" collapsed="false"/>
    <row r="1047958" customFormat="false" ht="12.8" hidden="false" customHeight="true" outlineLevel="0" collapsed="false"/>
    <row r="1047959" customFormat="false" ht="12.8" hidden="false" customHeight="true" outlineLevel="0" collapsed="false"/>
    <row r="1047960" customFormat="false" ht="12.8" hidden="false" customHeight="true" outlineLevel="0" collapsed="false"/>
    <row r="1047961" customFormat="false" ht="12.8" hidden="false" customHeight="true" outlineLevel="0" collapsed="false"/>
    <row r="1047962" customFormat="false" ht="12.8" hidden="false" customHeight="true" outlineLevel="0" collapsed="false"/>
    <row r="1047963" customFormat="false" ht="12.8" hidden="false" customHeight="true" outlineLevel="0" collapsed="false"/>
    <row r="1047964" customFormat="false" ht="12.8" hidden="false" customHeight="true" outlineLevel="0" collapsed="false"/>
    <row r="1047965" customFormat="false" ht="12.8" hidden="false" customHeight="true" outlineLevel="0" collapsed="false"/>
    <row r="1047966" customFormat="false" ht="12.8" hidden="false" customHeight="true" outlineLevel="0" collapsed="false"/>
    <row r="1047967" customFormat="false" ht="12.8" hidden="false" customHeight="true" outlineLevel="0" collapsed="false"/>
    <row r="1047968" customFormat="false" ht="12.8" hidden="false" customHeight="true" outlineLevel="0" collapsed="false"/>
    <row r="1047969" customFormat="false" ht="12.8" hidden="false" customHeight="true" outlineLevel="0" collapsed="false"/>
    <row r="1047970" customFormat="false" ht="12.8" hidden="false" customHeight="true" outlineLevel="0" collapsed="false"/>
    <row r="1047971" customFormat="false" ht="12.8" hidden="false" customHeight="true" outlineLevel="0" collapsed="false"/>
    <row r="1047972" customFormat="false" ht="12.8" hidden="false" customHeight="true" outlineLevel="0" collapsed="false"/>
    <row r="1047973" customFormat="false" ht="12.8" hidden="false" customHeight="true" outlineLevel="0" collapsed="false"/>
    <row r="1047974" customFormat="false" ht="12.8" hidden="false" customHeight="true" outlineLevel="0" collapsed="false"/>
    <row r="1047975" customFormat="false" ht="12.8" hidden="false" customHeight="true" outlineLevel="0" collapsed="false"/>
    <row r="1047976" customFormat="false" ht="12.8" hidden="false" customHeight="true" outlineLevel="0" collapsed="false"/>
    <row r="1047977" customFormat="false" ht="12.8" hidden="false" customHeight="true" outlineLevel="0" collapsed="false"/>
    <row r="1047978" customFormat="false" ht="12.8" hidden="false" customHeight="true" outlineLevel="0" collapsed="false"/>
    <row r="1047979" customFormat="false" ht="12.8" hidden="false" customHeight="true" outlineLevel="0" collapsed="false"/>
    <row r="1047980" customFormat="false" ht="12.8" hidden="false" customHeight="true" outlineLevel="0" collapsed="false"/>
    <row r="1047981" customFormat="false" ht="12.8" hidden="false" customHeight="true" outlineLevel="0" collapsed="false"/>
    <row r="1047982" customFormat="false" ht="12.8" hidden="false" customHeight="true" outlineLevel="0" collapsed="false"/>
    <row r="1047983" customFormat="false" ht="12.8" hidden="false" customHeight="true" outlineLevel="0" collapsed="false"/>
    <row r="1047984" customFormat="false" ht="12.8" hidden="false" customHeight="true" outlineLevel="0" collapsed="false"/>
    <row r="1047985" customFormat="false" ht="12.8" hidden="false" customHeight="true" outlineLevel="0" collapsed="false"/>
    <row r="1047986" customFormat="false" ht="12.8" hidden="false" customHeight="true" outlineLevel="0" collapsed="false"/>
    <row r="1047987" customFormat="false" ht="12.8" hidden="false" customHeight="true" outlineLevel="0" collapsed="false"/>
    <row r="1047988" customFormat="false" ht="12.8" hidden="false" customHeight="true" outlineLevel="0" collapsed="false"/>
    <row r="1047989" customFormat="false" ht="12.8" hidden="false" customHeight="true" outlineLevel="0" collapsed="false"/>
    <row r="1047990" customFormat="false" ht="12.8" hidden="false" customHeight="true" outlineLevel="0" collapsed="false"/>
    <row r="1047991" customFormat="false" ht="12.8" hidden="false" customHeight="true" outlineLevel="0" collapsed="false"/>
    <row r="1047992" customFormat="false" ht="12.8" hidden="false" customHeight="true" outlineLevel="0" collapsed="false"/>
    <row r="1047993" customFormat="false" ht="12.8" hidden="false" customHeight="true" outlineLevel="0" collapsed="false"/>
    <row r="1047994" customFormat="false" ht="12.8" hidden="false" customHeight="true" outlineLevel="0" collapsed="false"/>
    <row r="1047995" customFormat="false" ht="12.8" hidden="false" customHeight="true" outlineLevel="0" collapsed="false"/>
    <row r="1047996" customFormat="false" ht="12.8" hidden="false" customHeight="true" outlineLevel="0" collapsed="false"/>
    <row r="1047997" customFormat="false" ht="12.8" hidden="false" customHeight="true" outlineLevel="0" collapsed="false"/>
    <row r="1047998" customFormat="false" ht="12.8" hidden="false" customHeight="true" outlineLevel="0" collapsed="false"/>
    <row r="1047999" customFormat="false" ht="12.8" hidden="false" customHeight="true" outlineLevel="0" collapsed="false"/>
    <row r="1048000" customFormat="false" ht="12.8" hidden="false" customHeight="true" outlineLevel="0" collapsed="false"/>
    <row r="1048001" customFormat="false" ht="12.8" hidden="false" customHeight="true" outlineLevel="0" collapsed="false"/>
    <row r="1048002" customFormat="false" ht="12.8" hidden="false" customHeight="true" outlineLevel="0" collapsed="false"/>
    <row r="1048003" customFormat="false" ht="12.8" hidden="false" customHeight="true" outlineLevel="0" collapsed="false"/>
    <row r="1048004" customFormat="false" ht="12.8" hidden="false" customHeight="true" outlineLevel="0" collapsed="false"/>
    <row r="1048005" customFormat="false" ht="12.8" hidden="false" customHeight="true" outlineLevel="0" collapsed="false"/>
    <row r="1048006" customFormat="false" ht="12.8" hidden="false" customHeight="true" outlineLevel="0" collapsed="false"/>
    <row r="1048007" customFormat="false" ht="12.8" hidden="false" customHeight="true" outlineLevel="0" collapsed="false"/>
    <row r="1048008" customFormat="false" ht="12.8" hidden="false" customHeight="true" outlineLevel="0" collapsed="false"/>
    <row r="1048009" customFormat="false" ht="12.8" hidden="false" customHeight="true" outlineLevel="0" collapsed="false"/>
    <row r="1048010" customFormat="false" ht="12.8" hidden="false" customHeight="true" outlineLevel="0" collapsed="false"/>
    <row r="1048011" customFormat="false" ht="12.8" hidden="false" customHeight="true" outlineLevel="0" collapsed="false"/>
    <row r="1048012" customFormat="false" ht="12.8" hidden="false" customHeight="true" outlineLevel="0" collapsed="false"/>
    <row r="1048013" customFormat="false" ht="12.8" hidden="false" customHeight="true" outlineLevel="0" collapsed="false"/>
    <row r="1048014" customFormat="false" ht="12.8" hidden="false" customHeight="true" outlineLevel="0" collapsed="false"/>
    <row r="1048015" customFormat="false" ht="12.8" hidden="false" customHeight="true" outlineLevel="0" collapsed="false"/>
    <row r="1048016" customFormat="false" ht="12.8" hidden="false" customHeight="true" outlineLevel="0" collapsed="false"/>
    <row r="1048017" customFormat="false" ht="12.8" hidden="false" customHeight="true" outlineLevel="0" collapsed="false"/>
    <row r="1048018" customFormat="false" ht="12.8" hidden="false" customHeight="true" outlineLevel="0" collapsed="false"/>
    <row r="1048019" customFormat="false" ht="12.8" hidden="false" customHeight="true" outlineLevel="0" collapsed="false"/>
    <row r="1048020" customFormat="false" ht="12.8" hidden="false" customHeight="true" outlineLevel="0" collapsed="false"/>
    <row r="1048021" customFormat="false" ht="12.8" hidden="false" customHeight="true" outlineLevel="0" collapsed="false"/>
    <row r="1048022" customFormat="false" ht="12.8" hidden="false" customHeight="true" outlineLevel="0" collapsed="false"/>
    <row r="1048023" customFormat="false" ht="12.8" hidden="false" customHeight="true" outlineLevel="0" collapsed="false"/>
    <row r="1048024" customFormat="false" ht="12.8" hidden="false" customHeight="true" outlineLevel="0" collapsed="false"/>
    <row r="1048025" customFormat="false" ht="12.8" hidden="false" customHeight="true" outlineLevel="0" collapsed="false"/>
    <row r="1048026" customFormat="false" ht="12.8" hidden="false" customHeight="true" outlineLevel="0" collapsed="false"/>
    <row r="1048027" customFormat="false" ht="12.8" hidden="false" customHeight="true" outlineLevel="0" collapsed="false"/>
    <row r="1048028" customFormat="false" ht="12.8" hidden="false" customHeight="true" outlineLevel="0" collapsed="false"/>
    <row r="1048029" customFormat="false" ht="12.8" hidden="false" customHeight="true" outlineLevel="0" collapsed="false"/>
    <row r="1048030" customFormat="false" ht="12.8" hidden="false" customHeight="true" outlineLevel="0" collapsed="false"/>
    <row r="1048031" customFormat="false" ht="12.8" hidden="false" customHeight="true" outlineLevel="0" collapsed="false"/>
    <row r="1048032" customFormat="false" ht="12.8" hidden="false" customHeight="true" outlineLevel="0" collapsed="false"/>
    <row r="1048033" customFormat="false" ht="12.8" hidden="false" customHeight="true" outlineLevel="0" collapsed="false"/>
    <row r="1048034" customFormat="false" ht="12.8" hidden="false" customHeight="true" outlineLevel="0" collapsed="false"/>
    <row r="1048035" customFormat="false" ht="12.8" hidden="false" customHeight="true" outlineLevel="0" collapsed="false"/>
    <row r="1048036" customFormat="false" ht="12.8" hidden="false" customHeight="true" outlineLevel="0" collapsed="false"/>
    <row r="1048037" customFormat="false" ht="12.8" hidden="false" customHeight="true" outlineLevel="0" collapsed="false"/>
    <row r="1048038" customFormat="false" ht="12.8" hidden="false" customHeight="true" outlineLevel="0" collapsed="false"/>
    <row r="1048039" customFormat="false" ht="12.8" hidden="false" customHeight="true" outlineLevel="0" collapsed="false"/>
    <row r="1048040" customFormat="false" ht="12.8" hidden="false" customHeight="true" outlineLevel="0" collapsed="false"/>
    <row r="1048041" customFormat="false" ht="12.8" hidden="false" customHeight="true" outlineLevel="0" collapsed="false"/>
    <row r="1048042" customFormat="false" ht="12.8" hidden="false" customHeight="true" outlineLevel="0" collapsed="false"/>
    <row r="1048043" customFormat="false" ht="12.8" hidden="false" customHeight="true" outlineLevel="0" collapsed="false"/>
    <row r="1048044" customFormat="false" ht="12.8" hidden="false" customHeight="true" outlineLevel="0" collapsed="false"/>
    <row r="1048045" customFormat="false" ht="12.8" hidden="false" customHeight="true" outlineLevel="0" collapsed="false"/>
    <row r="1048046" customFormat="false" ht="12.8" hidden="false" customHeight="true" outlineLevel="0" collapsed="false"/>
    <row r="1048047" customFormat="false" ht="12.8" hidden="false" customHeight="true" outlineLevel="0" collapsed="false"/>
    <row r="1048048" customFormat="false" ht="12.8" hidden="false" customHeight="true" outlineLevel="0" collapsed="false"/>
    <row r="1048049" customFormat="false" ht="12.8" hidden="false" customHeight="true" outlineLevel="0" collapsed="false"/>
    <row r="1048050" customFormat="false" ht="12.8" hidden="false" customHeight="true" outlineLevel="0" collapsed="false"/>
    <row r="1048051" customFormat="false" ht="12.8" hidden="false" customHeight="true" outlineLevel="0" collapsed="false"/>
    <row r="1048052" customFormat="false" ht="12.8" hidden="false" customHeight="true" outlineLevel="0" collapsed="false"/>
    <row r="1048053" customFormat="false" ht="12.8" hidden="false" customHeight="true" outlineLevel="0" collapsed="false"/>
    <row r="1048054" customFormat="false" ht="12.8" hidden="false" customHeight="true" outlineLevel="0" collapsed="false"/>
    <row r="1048055" customFormat="false" ht="12.8" hidden="false" customHeight="true" outlineLevel="0" collapsed="false"/>
    <row r="1048056" customFormat="false" ht="12.8" hidden="false" customHeight="true" outlineLevel="0" collapsed="false"/>
    <row r="1048057" customFormat="false" ht="12.8" hidden="false" customHeight="true" outlineLevel="0" collapsed="false"/>
    <row r="1048058" customFormat="false" ht="12.8" hidden="false" customHeight="true" outlineLevel="0" collapsed="false"/>
    <row r="1048059" customFormat="false" ht="12.8" hidden="false" customHeight="true" outlineLevel="0" collapsed="false"/>
    <row r="1048060" customFormat="false" ht="12.8" hidden="false" customHeight="true" outlineLevel="0" collapsed="false"/>
    <row r="1048061" customFormat="false" ht="12.8" hidden="false" customHeight="true" outlineLevel="0" collapsed="false"/>
    <row r="1048062" customFormat="false" ht="12.8" hidden="false" customHeight="true" outlineLevel="0" collapsed="false"/>
    <row r="1048063" customFormat="false" ht="12.8" hidden="false" customHeight="true" outlineLevel="0" collapsed="false"/>
    <row r="1048064" customFormat="false" ht="12.8" hidden="false" customHeight="true" outlineLevel="0" collapsed="false"/>
    <row r="1048065" customFormat="false" ht="12.8" hidden="false" customHeight="true" outlineLevel="0" collapsed="false"/>
    <row r="1048066" customFormat="false" ht="12.8" hidden="false" customHeight="true" outlineLevel="0" collapsed="false"/>
    <row r="1048067" customFormat="false" ht="12.8" hidden="false" customHeight="true" outlineLevel="0" collapsed="false"/>
    <row r="1048068" customFormat="false" ht="12.8" hidden="false" customHeight="true" outlineLevel="0" collapsed="false"/>
    <row r="1048069" customFormat="false" ht="12.8" hidden="false" customHeight="true" outlineLevel="0" collapsed="false"/>
    <row r="1048070" customFormat="false" ht="12.8" hidden="false" customHeight="true" outlineLevel="0" collapsed="false"/>
    <row r="1048071" customFormat="false" ht="12.8" hidden="false" customHeight="true" outlineLevel="0" collapsed="false"/>
    <row r="1048072" customFormat="false" ht="12.8" hidden="false" customHeight="true" outlineLevel="0" collapsed="false"/>
    <row r="1048073" customFormat="false" ht="12.8" hidden="false" customHeight="true" outlineLevel="0" collapsed="false"/>
    <row r="1048074" customFormat="false" ht="12.8" hidden="false" customHeight="true" outlineLevel="0" collapsed="false"/>
    <row r="1048075" customFormat="false" ht="12.8" hidden="false" customHeight="true" outlineLevel="0" collapsed="false"/>
    <row r="1048076" customFormat="false" ht="12.8" hidden="false" customHeight="true" outlineLevel="0" collapsed="false"/>
    <row r="1048077" customFormat="false" ht="12.8" hidden="false" customHeight="true" outlineLevel="0" collapsed="false"/>
    <row r="1048078" customFormat="false" ht="12.8" hidden="false" customHeight="true" outlineLevel="0" collapsed="false"/>
    <row r="1048079" customFormat="false" ht="12.8" hidden="false" customHeight="true" outlineLevel="0" collapsed="false"/>
    <row r="1048080" customFormat="false" ht="12.8" hidden="false" customHeight="true" outlineLevel="0" collapsed="false"/>
    <row r="1048081" customFormat="false" ht="12.8" hidden="false" customHeight="true" outlineLevel="0" collapsed="false"/>
    <row r="1048082" customFormat="false" ht="12.8" hidden="false" customHeight="true" outlineLevel="0" collapsed="false"/>
    <row r="1048083" customFormat="false" ht="12.8" hidden="false" customHeight="true" outlineLevel="0" collapsed="false"/>
    <row r="1048084" customFormat="false" ht="12.8" hidden="false" customHeight="true" outlineLevel="0" collapsed="false"/>
    <row r="1048085" customFormat="false" ht="12.8" hidden="false" customHeight="true" outlineLevel="0" collapsed="false"/>
    <row r="1048086" customFormat="false" ht="12.8" hidden="false" customHeight="true" outlineLevel="0" collapsed="false"/>
    <row r="1048087" customFormat="false" ht="12.8" hidden="false" customHeight="true" outlineLevel="0" collapsed="false"/>
    <row r="1048088" customFormat="false" ht="12.8" hidden="false" customHeight="true" outlineLevel="0" collapsed="false"/>
    <row r="1048089" customFormat="false" ht="12.8" hidden="false" customHeight="true" outlineLevel="0" collapsed="false"/>
    <row r="1048090" customFormat="false" ht="12.8" hidden="false" customHeight="true" outlineLevel="0" collapsed="false"/>
    <row r="1048091" customFormat="false" ht="12.8" hidden="false" customHeight="true" outlineLevel="0" collapsed="false"/>
    <row r="1048092" customFormat="false" ht="12.8" hidden="false" customHeight="true" outlineLevel="0" collapsed="false"/>
    <row r="1048093" customFormat="false" ht="12.8" hidden="false" customHeight="true" outlineLevel="0" collapsed="false"/>
    <row r="1048094" customFormat="false" ht="12.8" hidden="false" customHeight="true" outlineLevel="0" collapsed="false"/>
    <row r="1048095" customFormat="false" ht="12.8" hidden="false" customHeight="true" outlineLevel="0" collapsed="false"/>
    <row r="1048096" customFormat="false" ht="12.8" hidden="false" customHeight="true" outlineLevel="0" collapsed="false"/>
    <row r="1048097" customFormat="false" ht="12.8" hidden="false" customHeight="true" outlineLevel="0" collapsed="false"/>
    <row r="1048098" customFormat="false" ht="12.8" hidden="false" customHeight="true" outlineLevel="0" collapsed="false"/>
    <row r="1048099" customFormat="false" ht="12.8" hidden="false" customHeight="true" outlineLevel="0" collapsed="false"/>
    <row r="1048100" customFormat="false" ht="12.8" hidden="false" customHeight="true" outlineLevel="0" collapsed="false"/>
    <row r="1048101" customFormat="false" ht="12.8" hidden="false" customHeight="true" outlineLevel="0" collapsed="false"/>
    <row r="1048102" customFormat="false" ht="12.8" hidden="false" customHeight="true" outlineLevel="0" collapsed="false"/>
    <row r="1048103" customFormat="false" ht="12.8" hidden="false" customHeight="true" outlineLevel="0" collapsed="false"/>
    <row r="1048104" customFormat="false" ht="12.8" hidden="false" customHeight="true" outlineLevel="0" collapsed="false"/>
    <row r="1048105" customFormat="false" ht="12.8" hidden="false" customHeight="true" outlineLevel="0" collapsed="false"/>
    <row r="1048106" customFormat="false" ht="12.8" hidden="false" customHeight="true" outlineLevel="0" collapsed="false"/>
    <row r="1048107" customFormat="false" ht="12.8" hidden="false" customHeight="true" outlineLevel="0" collapsed="false"/>
    <row r="1048108" customFormat="false" ht="12.8" hidden="false" customHeight="true" outlineLevel="0" collapsed="false"/>
    <row r="1048109" customFormat="false" ht="12.8" hidden="false" customHeight="true" outlineLevel="0" collapsed="false"/>
    <row r="1048110" customFormat="false" ht="12.8" hidden="false" customHeight="true" outlineLevel="0" collapsed="false"/>
    <row r="1048111" customFormat="false" ht="12.8" hidden="false" customHeight="true" outlineLevel="0" collapsed="false"/>
    <row r="1048112" customFormat="false" ht="12.8" hidden="false" customHeight="true" outlineLevel="0" collapsed="false"/>
    <row r="1048113" customFormat="false" ht="12.8" hidden="false" customHeight="true" outlineLevel="0" collapsed="false"/>
    <row r="1048114" customFormat="false" ht="12.8" hidden="false" customHeight="true" outlineLevel="0" collapsed="false"/>
    <row r="1048115" customFormat="false" ht="12.8" hidden="false" customHeight="true" outlineLevel="0" collapsed="false"/>
    <row r="1048116" customFormat="false" ht="12.8" hidden="false" customHeight="true" outlineLevel="0" collapsed="false"/>
    <row r="1048117" customFormat="false" ht="12.8" hidden="false" customHeight="true" outlineLevel="0" collapsed="false"/>
    <row r="1048118" customFormat="false" ht="12.8" hidden="false" customHeight="true" outlineLevel="0" collapsed="false"/>
    <row r="1048119" customFormat="false" ht="12.8" hidden="false" customHeight="true" outlineLevel="0" collapsed="false"/>
    <row r="1048120" customFormat="false" ht="12.8" hidden="false" customHeight="true" outlineLevel="0" collapsed="false"/>
    <row r="1048121" customFormat="false" ht="12.8" hidden="false" customHeight="true" outlineLevel="0" collapsed="false"/>
    <row r="1048122" customFormat="false" ht="12.8" hidden="false" customHeight="true" outlineLevel="0" collapsed="false"/>
    <row r="1048123" customFormat="false" ht="12.8" hidden="false" customHeight="true" outlineLevel="0" collapsed="false"/>
    <row r="1048124" customFormat="false" ht="12.8" hidden="false" customHeight="true" outlineLevel="0" collapsed="false"/>
    <row r="1048125" customFormat="false" ht="12.8" hidden="false" customHeight="true" outlineLevel="0" collapsed="false"/>
    <row r="1048126" customFormat="false" ht="12.8" hidden="false" customHeight="true" outlineLevel="0" collapsed="false"/>
    <row r="1048127" customFormat="false" ht="12.8" hidden="false" customHeight="true" outlineLevel="0" collapsed="false"/>
    <row r="1048128" customFormat="false" ht="12.8" hidden="false" customHeight="true" outlineLevel="0" collapsed="false"/>
    <row r="1048129" customFormat="false" ht="12.8" hidden="false" customHeight="true" outlineLevel="0" collapsed="false"/>
    <row r="1048130" customFormat="false" ht="12.8" hidden="false" customHeight="true" outlineLevel="0" collapsed="false"/>
    <row r="1048131" customFormat="false" ht="12.8" hidden="false" customHeight="true" outlineLevel="0" collapsed="false"/>
    <row r="1048132" customFormat="false" ht="12.8" hidden="false" customHeight="true" outlineLevel="0" collapsed="false"/>
    <row r="1048133" customFormat="false" ht="12.8" hidden="false" customHeight="true" outlineLevel="0" collapsed="false"/>
    <row r="1048134" customFormat="false" ht="12.8" hidden="false" customHeight="true" outlineLevel="0" collapsed="false"/>
    <row r="1048135" customFormat="false" ht="12.8" hidden="false" customHeight="true" outlineLevel="0" collapsed="false"/>
    <row r="1048136" customFormat="false" ht="12.8" hidden="false" customHeight="true" outlineLevel="0" collapsed="false"/>
    <row r="1048137" customFormat="false" ht="12.8" hidden="false" customHeight="true" outlineLevel="0" collapsed="false"/>
    <row r="1048138" customFormat="false" ht="12.8" hidden="false" customHeight="true" outlineLevel="0" collapsed="false"/>
    <row r="1048139" customFormat="false" ht="12.8" hidden="false" customHeight="true" outlineLevel="0" collapsed="false"/>
    <row r="1048140" customFormat="false" ht="12.8" hidden="false" customHeight="true" outlineLevel="0" collapsed="false"/>
    <row r="1048141" customFormat="false" ht="12.8" hidden="false" customHeight="true" outlineLevel="0" collapsed="false"/>
    <row r="1048142" customFormat="false" ht="12.8" hidden="false" customHeight="true" outlineLevel="0" collapsed="false"/>
    <row r="1048143" customFormat="false" ht="12.8" hidden="false" customHeight="true" outlineLevel="0" collapsed="false"/>
    <row r="1048144" customFormat="false" ht="12.8" hidden="false" customHeight="true" outlineLevel="0" collapsed="false"/>
    <row r="1048145" customFormat="false" ht="12.8" hidden="false" customHeight="true" outlineLevel="0" collapsed="false"/>
    <row r="1048146" customFormat="false" ht="12.8" hidden="false" customHeight="true" outlineLevel="0" collapsed="false"/>
    <row r="1048147" customFormat="false" ht="12.8" hidden="false" customHeight="true" outlineLevel="0" collapsed="false"/>
    <row r="1048148" customFormat="false" ht="12.8" hidden="false" customHeight="true" outlineLevel="0" collapsed="false"/>
    <row r="1048149" customFormat="false" ht="12.8" hidden="false" customHeight="true" outlineLevel="0" collapsed="false"/>
    <row r="1048150" customFormat="false" ht="12.8" hidden="false" customHeight="true" outlineLevel="0" collapsed="false"/>
    <row r="1048151" customFormat="false" ht="12.8" hidden="false" customHeight="true" outlineLevel="0" collapsed="false"/>
    <row r="1048152" customFormat="false" ht="12.8" hidden="false" customHeight="true" outlineLevel="0" collapsed="false"/>
    <row r="1048153" customFormat="false" ht="12.8" hidden="false" customHeight="true" outlineLevel="0" collapsed="false"/>
    <row r="1048154" customFormat="false" ht="12.8" hidden="false" customHeight="true" outlineLevel="0" collapsed="false"/>
    <row r="1048155" customFormat="false" ht="12.8" hidden="false" customHeight="true" outlineLevel="0" collapsed="false"/>
    <row r="1048156" customFormat="false" ht="12.8" hidden="false" customHeight="true" outlineLevel="0" collapsed="false"/>
    <row r="1048157" customFormat="false" ht="12.8" hidden="false" customHeight="true" outlineLevel="0" collapsed="false"/>
    <row r="1048158" customFormat="false" ht="12.8" hidden="false" customHeight="true" outlineLevel="0" collapsed="false"/>
    <row r="1048159" customFormat="false" ht="12.8" hidden="false" customHeight="true" outlineLevel="0" collapsed="false"/>
    <row r="1048160" customFormat="false" ht="12.8" hidden="false" customHeight="true" outlineLevel="0" collapsed="false"/>
    <row r="1048161" customFormat="false" ht="12.8" hidden="false" customHeight="true" outlineLevel="0" collapsed="false"/>
    <row r="1048162" customFormat="false" ht="12.8" hidden="false" customHeight="true" outlineLevel="0" collapsed="false"/>
    <row r="1048163" customFormat="false" ht="12.8" hidden="false" customHeight="true" outlineLevel="0" collapsed="false"/>
    <row r="1048164" customFormat="false" ht="12.8" hidden="false" customHeight="true" outlineLevel="0" collapsed="false"/>
    <row r="1048165" customFormat="false" ht="12.8" hidden="false" customHeight="true" outlineLevel="0" collapsed="false"/>
    <row r="1048166" customFormat="false" ht="12.8" hidden="false" customHeight="true" outlineLevel="0" collapsed="false"/>
    <row r="1048167" customFormat="false" ht="12.8" hidden="false" customHeight="true" outlineLevel="0" collapsed="false"/>
    <row r="1048168" customFormat="false" ht="12.8" hidden="false" customHeight="true" outlineLevel="0" collapsed="false"/>
    <row r="1048169" customFormat="false" ht="12.8" hidden="false" customHeight="true" outlineLevel="0" collapsed="false"/>
    <row r="1048170" customFormat="false" ht="12.8" hidden="false" customHeight="true" outlineLevel="0" collapsed="false"/>
    <row r="1048171" customFormat="false" ht="12.8" hidden="false" customHeight="true" outlineLevel="0" collapsed="false"/>
    <row r="1048172" customFormat="false" ht="12.8" hidden="false" customHeight="true" outlineLevel="0" collapsed="false"/>
    <row r="1048173" customFormat="false" ht="12.8" hidden="false" customHeight="true" outlineLevel="0" collapsed="false"/>
    <row r="1048174" customFormat="false" ht="12.8" hidden="false" customHeight="true" outlineLevel="0" collapsed="false"/>
    <row r="1048175" customFormat="false" ht="12.8" hidden="false" customHeight="true" outlineLevel="0" collapsed="false"/>
    <row r="1048176" customFormat="false" ht="12.8" hidden="false" customHeight="true" outlineLevel="0" collapsed="false"/>
    <row r="1048177" customFormat="false" ht="12.8" hidden="false" customHeight="true" outlineLevel="0" collapsed="false"/>
    <row r="1048178" customFormat="false" ht="12.8" hidden="false" customHeight="true" outlineLevel="0" collapsed="false"/>
    <row r="1048179" customFormat="false" ht="12.8" hidden="false" customHeight="true" outlineLevel="0" collapsed="false"/>
    <row r="1048180" customFormat="false" ht="12.8" hidden="false" customHeight="true" outlineLevel="0" collapsed="false"/>
    <row r="1048181" customFormat="false" ht="12.8" hidden="false" customHeight="true" outlineLevel="0" collapsed="false"/>
    <row r="1048182" customFormat="false" ht="12.8" hidden="false" customHeight="true" outlineLevel="0" collapsed="false"/>
    <row r="1048183" customFormat="false" ht="12.8" hidden="false" customHeight="true" outlineLevel="0" collapsed="false"/>
    <row r="1048184" customFormat="false" ht="12.8" hidden="false" customHeight="true" outlineLevel="0" collapsed="false"/>
    <row r="1048185" customFormat="false" ht="12.8" hidden="false" customHeight="true" outlineLevel="0" collapsed="false"/>
    <row r="1048186" customFormat="false" ht="12.8" hidden="false" customHeight="true" outlineLevel="0" collapsed="false"/>
    <row r="1048187" customFormat="false" ht="12.8" hidden="false" customHeight="true" outlineLevel="0" collapsed="false"/>
    <row r="1048188" customFormat="false" ht="12.8" hidden="false" customHeight="true" outlineLevel="0" collapsed="false"/>
    <row r="1048189" customFormat="false" ht="12.8" hidden="false" customHeight="true" outlineLevel="0" collapsed="false"/>
    <row r="1048190" customFormat="false" ht="12.8" hidden="false" customHeight="true" outlineLevel="0" collapsed="false"/>
    <row r="1048191" customFormat="false" ht="12.8" hidden="false" customHeight="true" outlineLevel="0" collapsed="false"/>
    <row r="1048192" customFormat="false" ht="12.8" hidden="false" customHeight="true" outlineLevel="0" collapsed="false"/>
    <row r="1048193" customFormat="false" ht="12.8" hidden="false" customHeight="true" outlineLevel="0" collapsed="false"/>
    <row r="1048194" customFormat="false" ht="12.8" hidden="false" customHeight="true" outlineLevel="0" collapsed="false"/>
    <row r="1048195" customFormat="false" ht="12.8" hidden="false" customHeight="true" outlineLevel="0" collapsed="false"/>
    <row r="1048196" customFormat="false" ht="12.8" hidden="false" customHeight="true" outlineLevel="0" collapsed="false"/>
    <row r="1048197" customFormat="false" ht="12.8" hidden="false" customHeight="true" outlineLevel="0" collapsed="false"/>
    <row r="1048198" customFormat="false" ht="12.8" hidden="false" customHeight="true" outlineLevel="0" collapsed="false"/>
    <row r="1048199" customFormat="false" ht="12.8" hidden="false" customHeight="true" outlineLevel="0" collapsed="false"/>
    <row r="1048200" customFormat="false" ht="12.8" hidden="false" customHeight="true" outlineLevel="0" collapsed="false"/>
    <row r="1048201" customFormat="false" ht="12.8" hidden="false" customHeight="true" outlineLevel="0" collapsed="false"/>
    <row r="1048202" customFormat="false" ht="12.8" hidden="false" customHeight="true" outlineLevel="0" collapsed="false"/>
    <row r="1048203" customFormat="false" ht="12.8" hidden="false" customHeight="true" outlineLevel="0" collapsed="false"/>
    <row r="1048204" customFormat="false" ht="12.8" hidden="false" customHeight="true" outlineLevel="0" collapsed="false"/>
    <row r="1048205" customFormat="false" ht="12.8" hidden="false" customHeight="true" outlineLevel="0" collapsed="false"/>
    <row r="1048206" customFormat="false" ht="12.8" hidden="false" customHeight="true" outlineLevel="0" collapsed="false"/>
    <row r="1048207" customFormat="false" ht="12.8" hidden="false" customHeight="true" outlineLevel="0" collapsed="false"/>
    <row r="1048208" customFormat="false" ht="12.8" hidden="false" customHeight="true" outlineLevel="0" collapsed="false"/>
    <row r="1048209" customFormat="false" ht="12.8" hidden="false" customHeight="true" outlineLevel="0" collapsed="false"/>
    <row r="1048210" customFormat="false" ht="12.8" hidden="false" customHeight="true" outlineLevel="0" collapsed="false"/>
    <row r="1048211" customFormat="false" ht="12.8" hidden="false" customHeight="true" outlineLevel="0" collapsed="false"/>
    <row r="1048212" customFormat="false" ht="12.8" hidden="false" customHeight="true" outlineLevel="0" collapsed="false"/>
    <row r="1048213" customFormat="false" ht="12.8" hidden="false" customHeight="true" outlineLevel="0" collapsed="false"/>
    <row r="1048214" customFormat="false" ht="12.8" hidden="false" customHeight="true" outlineLevel="0" collapsed="false"/>
    <row r="1048215" customFormat="false" ht="12.8" hidden="false" customHeight="true" outlineLevel="0" collapsed="false"/>
    <row r="1048216" customFormat="false" ht="12.8" hidden="false" customHeight="true" outlineLevel="0" collapsed="false"/>
    <row r="1048217" customFormat="false" ht="12.8" hidden="false" customHeight="true" outlineLevel="0" collapsed="false"/>
    <row r="1048218" customFormat="false" ht="12.8" hidden="false" customHeight="true" outlineLevel="0" collapsed="false"/>
    <row r="1048219" customFormat="false" ht="12.8" hidden="false" customHeight="true" outlineLevel="0" collapsed="false"/>
    <row r="1048220" customFormat="false" ht="12.8" hidden="false" customHeight="true" outlineLevel="0" collapsed="false"/>
    <row r="1048221" customFormat="false" ht="12.8" hidden="false" customHeight="true" outlineLevel="0" collapsed="false"/>
    <row r="1048222" customFormat="false" ht="12.8" hidden="false" customHeight="true" outlineLevel="0" collapsed="false"/>
    <row r="1048223" customFormat="false" ht="12.8" hidden="false" customHeight="true" outlineLevel="0" collapsed="false"/>
    <row r="1048224" customFormat="false" ht="12.8" hidden="false" customHeight="true" outlineLevel="0" collapsed="false"/>
    <row r="1048225" customFormat="false" ht="12.8" hidden="false" customHeight="true" outlineLevel="0" collapsed="false"/>
    <row r="1048226" customFormat="false" ht="12.8" hidden="false" customHeight="true" outlineLevel="0" collapsed="false"/>
    <row r="1048227" customFormat="false" ht="12.8" hidden="false" customHeight="true" outlineLevel="0" collapsed="false"/>
    <row r="1048228" customFormat="false" ht="12.8" hidden="false" customHeight="true" outlineLevel="0" collapsed="false"/>
    <row r="1048229" customFormat="false" ht="12.8" hidden="false" customHeight="true" outlineLevel="0" collapsed="false"/>
    <row r="1048230" customFormat="false" ht="12.8" hidden="false" customHeight="true" outlineLevel="0" collapsed="false"/>
    <row r="1048231" customFormat="false" ht="12.8" hidden="false" customHeight="true" outlineLevel="0" collapsed="false"/>
    <row r="1048232" customFormat="false" ht="12.8" hidden="false" customHeight="true" outlineLevel="0" collapsed="false"/>
    <row r="1048233" customFormat="false" ht="12.8" hidden="false" customHeight="true" outlineLevel="0" collapsed="false"/>
    <row r="1048234" customFormat="false" ht="12.8" hidden="false" customHeight="true" outlineLevel="0" collapsed="false"/>
    <row r="1048235" customFormat="false" ht="12.8" hidden="false" customHeight="true" outlineLevel="0" collapsed="false"/>
    <row r="1048236" customFormat="false" ht="12.8" hidden="false" customHeight="true" outlineLevel="0" collapsed="false"/>
    <row r="1048237" customFormat="false" ht="12.8" hidden="false" customHeight="true" outlineLevel="0" collapsed="false"/>
    <row r="1048238" customFormat="false" ht="12.8" hidden="false" customHeight="true" outlineLevel="0" collapsed="false"/>
    <row r="1048239" customFormat="false" ht="12.8" hidden="false" customHeight="true" outlineLevel="0" collapsed="false"/>
    <row r="1048240" customFormat="false" ht="12.8" hidden="false" customHeight="true" outlineLevel="0" collapsed="false"/>
    <row r="1048241" customFormat="false" ht="12.8" hidden="false" customHeight="true" outlineLevel="0" collapsed="false"/>
    <row r="1048242" customFormat="false" ht="12.8" hidden="false" customHeight="true" outlineLevel="0" collapsed="false"/>
    <row r="1048243" customFormat="false" ht="12.8" hidden="false" customHeight="true" outlineLevel="0" collapsed="false"/>
    <row r="1048244" customFormat="false" ht="12.8" hidden="false" customHeight="true" outlineLevel="0" collapsed="false"/>
    <row r="1048245" customFormat="false" ht="12.8" hidden="false" customHeight="true" outlineLevel="0" collapsed="false"/>
    <row r="1048246" customFormat="false" ht="12.8" hidden="false" customHeight="true" outlineLevel="0" collapsed="false"/>
    <row r="1048247" customFormat="false" ht="12.8" hidden="false" customHeight="true" outlineLevel="0" collapsed="false"/>
    <row r="1048248" customFormat="false" ht="12.8" hidden="false" customHeight="true" outlineLevel="0" collapsed="false"/>
    <row r="1048249" customFormat="false" ht="12.8" hidden="false" customHeight="true" outlineLevel="0" collapsed="false"/>
    <row r="1048250" customFormat="false" ht="12.8" hidden="false" customHeight="true" outlineLevel="0" collapsed="false"/>
    <row r="1048251" customFormat="false" ht="12.8" hidden="false" customHeight="true" outlineLevel="0" collapsed="false"/>
    <row r="1048252" customFormat="false" ht="12.8" hidden="false" customHeight="true" outlineLevel="0" collapsed="false"/>
    <row r="1048253" customFormat="false" ht="12.8" hidden="false" customHeight="true" outlineLevel="0" collapsed="false"/>
    <row r="1048254" customFormat="false" ht="12.8" hidden="false" customHeight="true" outlineLevel="0" collapsed="false"/>
    <row r="1048255" customFormat="false" ht="12.8" hidden="false" customHeight="true" outlineLevel="0" collapsed="false"/>
    <row r="1048256" customFormat="false" ht="12.8" hidden="false" customHeight="true" outlineLevel="0" collapsed="false"/>
    <row r="1048257" customFormat="false" ht="12.8" hidden="false" customHeight="true" outlineLevel="0" collapsed="false"/>
    <row r="1048258" customFormat="false" ht="12.8" hidden="false" customHeight="true" outlineLevel="0" collapsed="false"/>
    <row r="1048259" customFormat="false" ht="12.8" hidden="false" customHeight="true" outlineLevel="0" collapsed="false"/>
    <row r="1048260" customFormat="false" ht="12.8" hidden="false" customHeight="true" outlineLevel="0" collapsed="false"/>
    <row r="1048261" customFormat="false" ht="12.8" hidden="false" customHeight="true" outlineLevel="0" collapsed="false"/>
    <row r="1048262" customFormat="false" ht="12.8" hidden="false" customHeight="true" outlineLevel="0" collapsed="false"/>
    <row r="1048263" customFormat="false" ht="12.8" hidden="false" customHeight="true" outlineLevel="0" collapsed="false"/>
    <row r="1048264" customFormat="false" ht="12.8" hidden="false" customHeight="true" outlineLevel="0" collapsed="false"/>
    <row r="1048265" customFormat="false" ht="12.8" hidden="false" customHeight="true" outlineLevel="0" collapsed="false"/>
    <row r="1048266" customFormat="false" ht="12.8" hidden="false" customHeight="true" outlineLevel="0" collapsed="false"/>
    <row r="1048267" customFormat="false" ht="12.8" hidden="false" customHeight="true" outlineLevel="0" collapsed="false"/>
    <row r="1048268" customFormat="false" ht="12.8" hidden="false" customHeight="true" outlineLevel="0" collapsed="false"/>
    <row r="1048269" customFormat="false" ht="12.8" hidden="false" customHeight="true" outlineLevel="0" collapsed="false"/>
    <row r="1048270" customFormat="false" ht="12.8" hidden="false" customHeight="true" outlineLevel="0" collapsed="false"/>
    <row r="1048271" customFormat="false" ht="12.8" hidden="false" customHeight="true" outlineLevel="0" collapsed="false"/>
    <row r="1048272" customFormat="false" ht="12.8" hidden="false" customHeight="true" outlineLevel="0" collapsed="false"/>
    <row r="1048273" customFormat="false" ht="12.8" hidden="false" customHeight="true" outlineLevel="0" collapsed="false"/>
    <row r="1048274" customFormat="false" ht="12.8" hidden="false" customHeight="true" outlineLevel="0" collapsed="false"/>
    <row r="1048275" customFormat="false" ht="12.8" hidden="false" customHeight="true" outlineLevel="0" collapsed="false"/>
    <row r="1048276" customFormat="false" ht="12.8" hidden="false" customHeight="true" outlineLevel="0" collapsed="false"/>
    <row r="1048277" customFormat="false" ht="12.8" hidden="false" customHeight="true" outlineLevel="0" collapsed="false"/>
    <row r="1048278" customFormat="false" ht="12.8" hidden="false" customHeight="true" outlineLevel="0" collapsed="false"/>
    <row r="1048279" customFormat="false" ht="12.8" hidden="false" customHeight="true" outlineLevel="0" collapsed="false"/>
    <row r="1048280" customFormat="false" ht="12.8" hidden="false" customHeight="true" outlineLevel="0" collapsed="false"/>
    <row r="1048281" customFormat="false" ht="12.8" hidden="false" customHeight="true" outlineLevel="0" collapsed="false"/>
    <row r="1048282" customFormat="false" ht="12.8" hidden="false" customHeight="true" outlineLevel="0" collapsed="false"/>
    <row r="1048283" customFormat="false" ht="12.8" hidden="false" customHeight="true" outlineLevel="0" collapsed="false"/>
    <row r="1048284" customFormat="false" ht="12.8" hidden="false" customHeight="true" outlineLevel="0" collapsed="false"/>
    <row r="1048285" customFormat="false" ht="12.8" hidden="false" customHeight="true" outlineLevel="0" collapsed="false"/>
    <row r="1048286" customFormat="false" ht="12.8" hidden="false" customHeight="true" outlineLevel="0" collapsed="false"/>
    <row r="1048287" customFormat="false" ht="12.8" hidden="false" customHeight="true" outlineLevel="0" collapsed="false"/>
    <row r="1048288" customFormat="false" ht="12.8" hidden="false" customHeight="true" outlineLevel="0" collapsed="false"/>
    <row r="1048289" customFormat="false" ht="12.8" hidden="false" customHeight="true" outlineLevel="0" collapsed="false"/>
    <row r="1048290" customFormat="false" ht="12.8" hidden="false" customHeight="true" outlineLevel="0" collapsed="false"/>
    <row r="1048291" customFormat="false" ht="12.8" hidden="false" customHeight="true" outlineLevel="0" collapsed="false"/>
    <row r="1048292" customFormat="false" ht="12.8" hidden="false" customHeight="true" outlineLevel="0" collapsed="false"/>
    <row r="1048293" customFormat="false" ht="12.8" hidden="false" customHeight="true" outlineLevel="0" collapsed="false"/>
    <row r="1048294" customFormat="false" ht="12.8" hidden="false" customHeight="true" outlineLevel="0" collapsed="false"/>
    <row r="1048295" customFormat="false" ht="12.8" hidden="false" customHeight="true" outlineLevel="0" collapsed="false"/>
    <row r="1048296" customFormat="false" ht="12.8" hidden="false" customHeight="true" outlineLevel="0" collapsed="false"/>
    <row r="1048297" customFormat="false" ht="12.8" hidden="false" customHeight="true" outlineLevel="0" collapsed="false"/>
    <row r="1048298" customFormat="false" ht="12.8" hidden="false" customHeight="true" outlineLevel="0" collapsed="false"/>
    <row r="1048299" customFormat="false" ht="12.8" hidden="false" customHeight="true" outlineLevel="0" collapsed="false"/>
    <row r="1048300" customFormat="false" ht="12.8" hidden="false" customHeight="true" outlineLevel="0" collapsed="false"/>
    <row r="1048301" customFormat="false" ht="12.8" hidden="false" customHeight="true" outlineLevel="0" collapsed="false"/>
    <row r="1048302" customFormat="false" ht="12.8" hidden="false" customHeight="true" outlineLevel="0" collapsed="false"/>
    <row r="1048303" customFormat="false" ht="12.8" hidden="false" customHeight="true" outlineLevel="0" collapsed="false"/>
    <row r="1048304" customFormat="false" ht="12.8" hidden="false" customHeight="true" outlineLevel="0" collapsed="false"/>
    <row r="1048305" customFormat="false" ht="12.8" hidden="false" customHeight="true" outlineLevel="0" collapsed="false"/>
    <row r="1048306" customFormat="false" ht="12.8" hidden="false" customHeight="true" outlineLevel="0" collapsed="false"/>
    <row r="1048307" customFormat="false" ht="12.8" hidden="false" customHeight="true" outlineLevel="0" collapsed="false"/>
    <row r="1048308" customFormat="false" ht="12.8" hidden="false" customHeight="true" outlineLevel="0" collapsed="false"/>
    <row r="1048309" customFormat="false" ht="12.8" hidden="false" customHeight="true" outlineLevel="0" collapsed="false"/>
    <row r="1048310" customFormat="false" ht="12.8" hidden="false" customHeight="true" outlineLevel="0" collapsed="false"/>
    <row r="1048311" customFormat="false" ht="12.8" hidden="false" customHeight="true" outlineLevel="0" collapsed="false"/>
    <row r="1048312" customFormat="false" ht="12.8" hidden="false" customHeight="true" outlineLevel="0" collapsed="false"/>
    <row r="1048313" customFormat="false" ht="12.8" hidden="false" customHeight="true" outlineLevel="0" collapsed="false"/>
    <row r="1048314" customFormat="false" ht="12.8" hidden="false" customHeight="true" outlineLevel="0" collapsed="false"/>
    <row r="1048315" customFormat="false" ht="12.8" hidden="false" customHeight="true" outlineLevel="0" collapsed="false"/>
    <row r="1048316" customFormat="false" ht="12.8" hidden="false" customHeight="true" outlineLevel="0" collapsed="false"/>
    <row r="1048317" customFormat="false" ht="12.8" hidden="false" customHeight="true" outlineLevel="0" collapsed="false"/>
    <row r="1048318" customFormat="false" ht="12.8" hidden="false" customHeight="true" outlineLevel="0" collapsed="false"/>
    <row r="1048319" customFormat="false" ht="12.8" hidden="false" customHeight="true" outlineLevel="0" collapsed="false"/>
    <row r="1048320" customFormat="false" ht="12.8" hidden="false" customHeight="true" outlineLevel="0" collapsed="false"/>
    <row r="1048321" customFormat="false" ht="12.8" hidden="false" customHeight="true" outlineLevel="0" collapsed="false"/>
    <row r="1048322" customFormat="false" ht="12.8" hidden="false" customHeight="true" outlineLevel="0" collapsed="false"/>
    <row r="1048323" customFormat="false" ht="12.8" hidden="false" customHeight="true" outlineLevel="0" collapsed="false"/>
    <row r="1048324" customFormat="false" ht="12.8" hidden="false" customHeight="true" outlineLevel="0" collapsed="false"/>
    <row r="1048325" customFormat="false" ht="12.8" hidden="false" customHeight="true" outlineLevel="0" collapsed="false"/>
    <row r="1048326" customFormat="false" ht="12.8" hidden="false" customHeight="true" outlineLevel="0" collapsed="false"/>
    <row r="1048327" customFormat="false" ht="12.8" hidden="false" customHeight="true" outlineLevel="0" collapsed="false"/>
    <row r="1048328" customFormat="false" ht="12.8" hidden="false" customHeight="true" outlineLevel="0" collapsed="false"/>
    <row r="1048329" customFormat="false" ht="12.8" hidden="false" customHeight="true" outlineLevel="0" collapsed="false"/>
    <row r="1048330" customFormat="false" ht="12.8" hidden="false" customHeight="true" outlineLevel="0" collapsed="false"/>
    <row r="1048331" customFormat="false" ht="12.8" hidden="false" customHeight="true" outlineLevel="0" collapsed="false"/>
    <row r="1048332" customFormat="false" ht="12.8" hidden="false" customHeight="true" outlineLevel="0" collapsed="false"/>
    <row r="1048333" customFormat="false" ht="12.8" hidden="false" customHeight="true" outlineLevel="0" collapsed="false"/>
    <row r="1048334" customFormat="false" ht="12.8" hidden="false" customHeight="true" outlineLevel="0" collapsed="false"/>
    <row r="1048335" customFormat="false" ht="12.8" hidden="false" customHeight="true" outlineLevel="0" collapsed="false"/>
    <row r="1048336" customFormat="false" ht="12.8" hidden="false" customHeight="true" outlineLevel="0" collapsed="false"/>
    <row r="1048337" customFormat="false" ht="12.8" hidden="false" customHeight="true" outlineLevel="0" collapsed="false"/>
    <row r="1048338" customFormat="false" ht="12.8" hidden="false" customHeight="true" outlineLevel="0" collapsed="false"/>
    <row r="1048339" customFormat="false" ht="12.8" hidden="false" customHeight="true" outlineLevel="0" collapsed="false"/>
    <row r="1048340" customFormat="false" ht="12.8" hidden="false" customHeight="true" outlineLevel="0" collapsed="false"/>
    <row r="1048341" customFormat="false" ht="12.8" hidden="false" customHeight="true" outlineLevel="0" collapsed="false"/>
    <row r="1048342" customFormat="false" ht="12.8" hidden="false" customHeight="true" outlineLevel="0" collapsed="false"/>
    <row r="1048343" customFormat="false" ht="12.8" hidden="false" customHeight="true" outlineLevel="0" collapsed="false"/>
    <row r="1048344" customFormat="false" ht="12.8" hidden="false" customHeight="true" outlineLevel="0" collapsed="false"/>
    <row r="1048345" customFormat="false" ht="12.8" hidden="false" customHeight="true" outlineLevel="0" collapsed="false"/>
    <row r="1048346" customFormat="false" ht="12.8" hidden="false" customHeight="true" outlineLevel="0" collapsed="false"/>
    <row r="1048347" customFormat="false" ht="12.8" hidden="false" customHeight="true" outlineLevel="0" collapsed="false"/>
    <row r="1048348" customFormat="false" ht="12.8" hidden="false" customHeight="true" outlineLevel="0" collapsed="false"/>
    <row r="1048349" customFormat="false" ht="12.8" hidden="false" customHeight="true" outlineLevel="0" collapsed="false"/>
    <row r="1048350" customFormat="false" ht="12.8" hidden="false" customHeight="true" outlineLevel="0" collapsed="false"/>
    <row r="1048351" customFormat="false" ht="12.8" hidden="false" customHeight="true" outlineLevel="0" collapsed="false"/>
    <row r="1048352" customFormat="false" ht="12.8" hidden="false" customHeight="true" outlineLevel="0" collapsed="false"/>
    <row r="1048353" customFormat="false" ht="12.8" hidden="false" customHeight="true" outlineLevel="0" collapsed="false"/>
    <row r="1048354" customFormat="false" ht="12.8" hidden="false" customHeight="true" outlineLevel="0" collapsed="false"/>
    <row r="1048355" customFormat="false" ht="12.8" hidden="false" customHeight="true" outlineLevel="0" collapsed="false"/>
    <row r="1048356" customFormat="false" ht="12.8" hidden="false" customHeight="true" outlineLevel="0" collapsed="false"/>
    <row r="1048357" customFormat="false" ht="12.8" hidden="false" customHeight="true" outlineLevel="0" collapsed="false"/>
    <row r="1048358" customFormat="false" ht="12.8" hidden="false" customHeight="true" outlineLevel="0" collapsed="false"/>
    <row r="1048359" customFormat="false" ht="12.8" hidden="false" customHeight="true" outlineLevel="0" collapsed="false"/>
    <row r="1048360" customFormat="false" ht="12.8" hidden="false" customHeight="true" outlineLevel="0" collapsed="false"/>
    <row r="1048361" customFormat="false" ht="12.8" hidden="false" customHeight="true" outlineLevel="0" collapsed="false"/>
    <row r="1048362" customFormat="false" ht="12.8" hidden="false" customHeight="true" outlineLevel="0" collapsed="false"/>
    <row r="1048363" customFormat="false" ht="12.8" hidden="false" customHeight="true" outlineLevel="0" collapsed="false"/>
    <row r="1048364" customFormat="false" ht="12.8" hidden="false" customHeight="true" outlineLevel="0" collapsed="false"/>
    <row r="1048365" customFormat="false" ht="12.8" hidden="false" customHeight="true" outlineLevel="0" collapsed="false"/>
    <row r="1048366" customFormat="false" ht="12.8" hidden="false" customHeight="true" outlineLevel="0" collapsed="false"/>
    <row r="1048367" customFormat="false" ht="12.8" hidden="false" customHeight="true" outlineLevel="0" collapsed="false"/>
    <row r="1048368" customFormat="false" ht="12.8" hidden="false" customHeight="true" outlineLevel="0" collapsed="false"/>
    <row r="1048369" customFormat="false" ht="12.8" hidden="false" customHeight="true" outlineLevel="0" collapsed="false"/>
    <row r="1048370" customFormat="false" ht="12.8" hidden="false" customHeight="true" outlineLevel="0" collapsed="false"/>
    <row r="1048371" customFormat="false" ht="12.8" hidden="false" customHeight="true" outlineLevel="0" collapsed="false"/>
    <row r="1048372" customFormat="false" ht="12.8" hidden="false" customHeight="true" outlineLevel="0" collapsed="false"/>
    <row r="1048373" customFormat="false" ht="12.8" hidden="false" customHeight="true" outlineLevel="0" collapsed="false"/>
    <row r="1048374" customFormat="false" ht="12.8" hidden="false" customHeight="true" outlineLevel="0" collapsed="false"/>
    <row r="1048375" customFormat="false" ht="12.8" hidden="false" customHeight="true" outlineLevel="0" collapsed="false"/>
    <row r="1048376" customFormat="false" ht="12.8" hidden="false" customHeight="true" outlineLevel="0" collapsed="false"/>
    <row r="1048377" customFormat="false" ht="12.8" hidden="false" customHeight="true" outlineLevel="0" collapsed="false"/>
    <row r="1048378" customFormat="false" ht="12.8" hidden="false" customHeight="true" outlineLevel="0" collapsed="false"/>
    <row r="1048379" customFormat="false" ht="12.8" hidden="false" customHeight="true" outlineLevel="0" collapsed="false"/>
    <row r="1048380" customFormat="false" ht="12.8" hidden="false" customHeight="true" outlineLevel="0" collapsed="false"/>
    <row r="1048381" customFormat="false" ht="12.8" hidden="false" customHeight="true" outlineLevel="0" collapsed="false"/>
    <row r="1048382" customFormat="false" ht="12.8" hidden="false" customHeight="true" outlineLevel="0" collapsed="false"/>
    <row r="1048383" customFormat="false" ht="12.8" hidden="false" customHeight="true" outlineLevel="0" collapsed="false"/>
    <row r="1048384" customFormat="false" ht="12.8" hidden="false" customHeight="true" outlineLevel="0" collapsed="false"/>
    <row r="1048385" customFormat="false" ht="12.8" hidden="false" customHeight="true" outlineLevel="0" collapsed="false"/>
    <row r="1048386" customFormat="false" ht="12.8" hidden="false" customHeight="true" outlineLevel="0" collapsed="false"/>
    <row r="1048387" customFormat="false" ht="12.8" hidden="false" customHeight="true" outlineLevel="0" collapsed="false"/>
    <row r="1048388" customFormat="false" ht="12.8" hidden="false" customHeight="true" outlineLevel="0" collapsed="false"/>
    <row r="1048389" customFormat="false" ht="12.8" hidden="false" customHeight="true" outlineLevel="0" collapsed="false"/>
    <row r="1048390" customFormat="false" ht="12.8" hidden="false" customHeight="true" outlineLevel="0" collapsed="false"/>
    <row r="1048391" customFormat="false" ht="12.8" hidden="false" customHeight="true" outlineLevel="0" collapsed="false"/>
    <row r="1048392" customFormat="false" ht="12.8" hidden="false" customHeight="true" outlineLevel="0" collapsed="false"/>
    <row r="1048393" customFormat="false" ht="12.8" hidden="false" customHeight="true" outlineLevel="0" collapsed="false"/>
    <row r="1048394" customFormat="false" ht="12.8" hidden="false" customHeight="true" outlineLevel="0" collapsed="false"/>
    <row r="1048395" customFormat="false" ht="12.8" hidden="false" customHeight="true" outlineLevel="0" collapsed="false"/>
    <row r="1048396" customFormat="false" ht="12.8" hidden="false" customHeight="true" outlineLevel="0" collapsed="false"/>
    <row r="1048397" customFormat="false" ht="12.8" hidden="false" customHeight="true" outlineLevel="0" collapsed="false"/>
    <row r="1048398" customFormat="false" ht="12.8" hidden="false" customHeight="true" outlineLevel="0" collapsed="false"/>
    <row r="1048399" customFormat="false" ht="12.8" hidden="false" customHeight="true" outlineLevel="0" collapsed="false"/>
    <row r="1048400" customFormat="false" ht="12.8" hidden="false" customHeight="true" outlineLevel="0" collapsed="false"/>
    <row r="1048401" customFormat="false" ht="12.8" hidden="false" customHeight="true" outlineLevel="0" collapsed="false"/>
    <row r="1048402" customFormat="false" ht="12.8" hidden="false" customHeight="true" outlineLevel="0" collapsed="false"/>
    <row r="1048403" customFormat="false" ht="12.8" hidden="false" customHeight="true" outlineLevel="0" collapsed="false"/>
    <row r="1048404" customFormat="false" ht="12.8" hidden="false" customHeight="true" outlineLevel="0" collapsed="false"/>
    <row r="1048405" customFormat="false" ht="12.8" hidden="false" customHeight="true" outlineLevel="0" collapsed="false"/>
    <row r="1048406" customFormat="false" ht="12.8" hidden="false" customHeight="true" outlineLevel="0" collapsed="false"/>
    <row r="1048407" customFormat="false" ht="12.8" hidden="false" customHeight="true" outlineLevel="0" collapsed="false"/>
    <row r="1048408" customFormat="false" ht="12.8" hidden="false" customHeight="true" outlineLevel="0" collapsed="false"/>
    <row r="1048409" customFormat="false" ht="12.8" hidden="false" customHeight="true" outlineLevel="0" collapsed="false"/>
    <row r="1048410" customFormat="false" ht="12.8" hidden="false" customHeight="true" outlineLevel="0" collapsed="false"/>
    <row r="1048411" customFormat="false" ht="12.8" hidden="false" customHeight="true" outlineLevel="0" collapsed="false"/>
    <row r="1048412" customFormat="false" ht="12.8" hidden="false" customHeight="true" outlineLevel="0" collapsed="false"/>
    <row r="1048413" customFormat="false" ht="12.8" hidden="false" customHeight="true" outlineLevel="0" collapsed="false"/>
    <row r="1048414" customFormat="false" ht="12.8" hidden="false" customHeight="true" outlineLevel="0" collapsed="false"/>
    <row r="1048415" customFormat="false" ht="12.8" hidden="false" customHeight="true" outlineLevel="0" collapsed="false"/>
    <row r="1048416" customFormat="false" ht="12.8" hidden="false" customHeight="true" outlineLevel="0" collapsed="false"/>
    <row r="1048417" customFormat="false" ht="12.8" hidden="false" customHeight="true" outlineLevel="0" collapsed="false"/>
    <row r="1048418" customFormat="false" ht="12.8" hidden="false" customHeight="true" outlineLevel="0" collapsed="false"/>
    <row r="1048419" customFormat="false" ht="12.8" hidden="false" customHeight="true" outlineLevel="0" collapsed="false"/>
    <row r="1048420" customFormat="false" ht="12.8" hidden="false" customHeight="true" outlineLevel="0" collapsed="false"/>
    <row r="1048421" customFormat="false" ht="12.8" hidden="false" customHeight="true" outlineLevel="0" collapsed="false"/>
    <row r="1048422" customFormat="false" ht="12.8" hidden="false" customHeight="true" outlineLevel="0" collapsed="false"/>
    <row r="1048423" customFormat="false" ht="12.8" hidden="false" customHeight="true" outlineLevel="0" collapsed="false"/>
    <row r="1048424" customFormat="false" ht="12.8" hidden="false" customHeight="true" outlineLevel="0" collapsed="false"/>
    <row r="1048425" customFormat="false" ht="12.8" hidden="false" customHeight="true" outlineLevel="0" collapsed="false"/>
    <row r="1048426" customFormat="false" ht="12.8" hidden="false" customHeight="true" outlineLevel="0" collapsed="false"/>
    <row r="1048427" customFormat="false" ht="12.8" hidden="false" customHeight="true" outlineLevel="0" collapsed="false"/>
    <row r="1048428" customFormat="false" ht="12.8" hidden="false" customHeight="true" outlineLevel="0" collapsed="false"/>
    <row r="1048429" customFormat="false" ht="12.8" hidden="false" customHeight="true" outlineLevel="0" collapsed="false"/>
    <row r="1048430" customFormat="false" ht="12.8" hidden="false" customHeight="true" outlineLevel="0" collapsed="false"/>
    <row r="1048431" customFormat="false" ht="12.8" hidden="false" customHeight="true" outlineLevel="0" collapsed="false"/>
    <row r="1048432" customFormat="false" ht="12.8" hidden="false" customHeight="true" outlineLevel="0" collapsed="false"/>
    <row r="1048433" customFormat="false" ht="12.8" hidden="false" customHeight="true" outlineLevel="0" collapsed="false"/>
    <row r="1048434" customFormat="false" ht="12.8" hidden="false" customHeight="true" outlineLevel="0" collapsed="false"/>
    <row r="1048435" customFormat="false" ht="12.8" hidden="false" customHeight="true" outlineLevel="0" collapsed="false"/>
    <row r="1048436" customFormat="false" ht="12.8" hidden="false" customHeight="true" outlineLevel="0" collapsed="false"/>
    <row r="1048437" customFormat="false" ht="12.8" hidden="false" customHeight="true" outlineLevel="0" collapsed="false"/>
    <row r="1048438" customFormat="false" ht="12.8" hidden="false" customHeight="true" outlineLevel="0" collapsed="false"/>
    <row r="1048439" customFormat="false" ht="12.8" hidden="false" customHeight="true" outlineLevel="0" collapsed="false"/>
    <row r="1048440" customFormat="false" ht="12.8" hidden="false" customHeight="true" outlineLevel="0" collapsed="false"/>
    <row r="1048441" customFormat="false" ht="12.8" hidden="false" customHeight="true" outlineLevel="0" collapsed="false"/>
    <row r="1048442" customFormat="false" ht="12.8" hidden="false" customHeight="true" outlineLevel="0" collapsed="false"/>
    <row r="1048443" customFormat="false" ht="12.8" hidden="false" customHeight="true" outlineLevel="0" collapsed="false"/>
    <row r="1048444" customFormat="false" ht="12.8" hidden="false" customHeight="true" outlineLevel="0" collapsed="false"/>
    <row r="1048445" customFormat="false" ht="12.8" hidden="false" customHeight="true" outlineLevel="0" collapsed="false"/>
    <row r="1048446" customFormat="false" ht="12.8" hidden="false" customHeight="true" outlineLevel="0" collapsed="false"/>
    <row r="1048447" customFormat="false" ht="12.8" hidden="false" customHeight="true" outlineLevel="0" collapsed="false"/>
    <row r="1048448" customFormat="false" ht="12.8" hidden="false" customHeight="true" outlineLevel="0" collapsed="false"/>
    <row r="1048449" customFormat="false" ht="12.8" hidden="false" customHeight="true" outlineLevel="0" collapsed="false"/>
    <row r="1048450" customFormat="false" ht="12.8" hidden="false" customHeight="true" outlineLevel="0" collapsed="false"/>
    <row r="1048451" customFormat="false" ht="12.8" hidden="false" customHeight="true" outlineLevel="0" collapsed="false"/>
    <row r="1048452" customFormat="false" ht="12.8" hidden="false" customHeight="true" outlineLevel="0" collapsed="false"/>
    <row r="1048453" customFormat="false" ht="12.8" hidden="false" customHeight="true" outlineLevel="0" collapsed="false"/>
    <row r="1048454" customFormat="false" ht="12.8" hidden="false" customHeight="true" outlineLevel="0" collapsed="false"/>
    <row r="1048455" customFormat="false" ht="12.8" hidden="false" customHeight="true" outlineLevel="0" collapsed="false"/>
    <row r="1048456" customFormat="false" ht="12.8" hidden="false" customHeight="true" outlineLevel="0" collapsed="false"/>
    <row r="1048457" customFormat="false" ht="12.8" hidden="false" customHeight="true" outlineLevel="0" collapsed="false"/>
    <row r="1048458" customFormat="false" ht="12.8" hidden="false" customHeight="true" outlineLevel="0" collapsed="false"/>
    <row r="1048459" customFormat="false" ht="12.8" hidden="false" customHeight="true" outlineLevel="0" collapsed="false"/>
    <row r="1048460" customFormat="false" ht="12.8" hidden="false" customHeight="true" outlineLevel="0" collapsed="false"/>
    <row r="1048461" customFormat="false" ht="12.8" hidden="false" customHeight="true" outlineLevel="0" collapsed="false"/>
    <row r="1048462" customFormat="false" ht="12.8" hidden="false" customHeight="true" outlineLevel="0" collapsed="false"/>
    <row r="1048463" customFormat="false" ht="12.8" hidden="false" customHeight="true" outlineLevel="0" collapsed="false"/>
    <row r="1048464" customFormat="false" ht="12.8" hidden="false" customHeight="true" outlineLevel="0" collapsed="false"/>
    <row r="1048465" customFormat="false" ht="12.8" hidden="false" customHeight="true" outlineLevel="0" collapsed="false"/>
    <row r="1048466" customFormat="false" ht="12.8" hidden="false" customHeight="true" outlineLevel="0" collapsed="false"/>
    <row r="1048467" customFormat="false" ht="12.8" hidden="false" customHeight="true" outlineLevel="0" collapsed="false"/>
    <row r="1048468" customFormat="false" ht="12.8" hidden="false" customHeight="true" outlineLevel="0" collapsed="false"/>
    <row r="1048469" customFormat="false" ht="12.8" hidden="false" customHeight="true" outlineLevel="0" collapsed="false"/>
    <row r="1048470" customFormat="false" ht="12.8" hidden="false" customHeight="true" outlineLevel="0" collapsed="false"/>
    <row r="1048471" customFormat="false" ht="12.8" hidden="false" customHeight="true" outlineLevel="0" collapsed="false"/>
    <row r="1048472" customFormat="false" ht="12.8" hidden="false" customHeight="true" outlineLevel="0" collapsed="false"/>
    <row r="1048473" customFormat="false" ht="12.8" hidden="false" customHeight="true" outlineLevel="0" collapsed="false"/>
    <row r="1048474" customFormat="false" ht="12.8" hidden="false" customHeight="true" outlineLevel="0" collapsed="false"/>
    <row r="1048475" customFormat="false" ht="12.8" hidden="false" customHeight="true" outlineLevel="0" collapsed="false"/>
    <row r="1048476" customFormat="false" ht="12.8" hidden="false" customHeight="true" outlineLevel="0" collapsed="false"/>
    <row r="1048477" customFormat="false" ht="12.8" hidden="false" customHeight="true" outlineLevel="0" collapsed="false"/>
    <row r="1048478" customFormat="false" ht="12.8" hidden="false" customHeight="true" outlineLevel="0" collapsed="false"/>
    <row r="1048479" customFormat="false" ht="12.8" hidden="false" customHeight="true" outlineLevel="0" collapsed="false"/>
    <row r="1048480" customFormat="false" ht="12.8" hidden="false" customHeight="true" outlineLevel="0" collapsed="false"/>
    <row r="1048481" customFormat="false" ht="12.8" hidden="false" customHeight="true" outlineLevel="0" collapsed="false"/>
    <row r="1048482" customFormat="false" ht="12.8" hidden="false" customHeight="true" outlineLevel="0" collapsed="false"/>
    <row r="1048483" customFormat="false" ht="12.8" hidden="false" customHeight="true" outlineLevel="0" collapsed="false"/>
    <row r="1048484" customFormat="false" ht="12.8" hidden="false" customHeight="true" outlineLevel="0" collapsed="false"/>
    <row r="1048485" customFormat="false" ht="12.8" hidden="false" customHeight="true" outlineLevel="0" collapsed="false"/>
    <row r="1048486" customFormat="false" ht="12.8" hidden="false" customHeight="true" outlineLevel="0" collapsed="false"/>
    <row r="1048487" customFormat="false" ht="12.8" hidden="false" customHeight="true" outlineLevel="0" collapsed="false"/>
    <row r="1048488" customFormat="false" ht="12.8" hidden="false" customHeight="true" outlineLevel="0" collapsed="false"/>
    <row r="1048489" customFormat="false" ht="12.8" hidden="false" customHeight="true" outlineLevel="0" collapsed="false"/>
    <row r="1048490" customFormat="false" ht="12.8" hidden="false" customHeight="true" outlineLevel="0" collapsed="false"/>
    <row r="1048491" customFormat="false" ht="12.8" hidden="false" customHeight="true" outlineLevel="0" collapsed="false"/>
    <row r="1048492" customFormat="false" ht="12.8" hidden="false" customHeight="true" outlineLevel="0" collapsed="false"/>
    <row r="1048493" customFormat="false" ht="12.8" hidden="false" customHeight="true" outlineLevel="0" collapsed="false"/>
    <row r="1048494" customFormat="false" ht="12.8" hidden="false" customHeight="true" outlineLevel="0" collapsed="false"/>
    <row r="1048495" customFormat="false" ht="12.8" hidden="false" customHeight="true" outlineLevel="0" collapsed="false"/>
    <row r="1048496" customFormat="false" ht="12.8" hidden="false" customHeight="true" outlineLevel="0" collapsed="false"/>
    <row r="1048497" customFormat="false" ht="12.8" hidden="false" customHeight="true" outlineLevel="0" collapsed="false"/>
    <row r="1048498" customFormat="false" ht="12.8" hidden="false" customHeight="true" outlineLevel="0" collapsed="false"/>
    <row r="1048499" customFormat="false" ht="12.8" hidden="false" customHeight="true" outlineLevel="0" collapsed="false"/>
    <row r="1048500" customFormat="false" ht="12.8" hidden="false" customHeight="true" outlineLevel="0" collapsed="false"/>
    <row r="1048501" customFormat="false" ht="12.8" hidden="false" customHeight="true" outlineLevel="0" collapsed="false"/>
    <row r="1048502" customFormat="false" ht="12.8" hidden="false" customHeight="true" outlineLevel="0" collapsed="false"/>
    <row r="1048503" customFormat="false" ht="12.8" hidden="false" customHeight="true" outlineLevel="0" collapsed="false"/>
    <row r="1048504" customFormat="false" ht="12.8" hidden="false" customHeight="true" outlineLevel="0" collapsed="false"/>
    <row r="1048505" customFormat="false" ht="12.8" hidden="false" customHeight="true" outlineLevel="0" collapsed="false"/>
    <row r="1048506" customFormat="false" ht="12.8" hidden="false" customHeight="true" outlineLevel="0" collapsed="false"/>
    <row r="1048507" customFormat="false" ht="12.8" hidden="false" customHeight="true" outlineLevel="0" collapsed="false"/>
    <row r="1048508" customFormat="false" ht="12.8" hidden="false" customHeight="true" outlineLevel="0" collapsed="false"/>
    <row r="1048509" customFormat="false" ht="12.8" hidden="false" customHeight="true" outlineLevel="0" collapsed="false"/>
    <row r="1048510" customFormat="false" ht="12.8" hidden="false" customHeight="true" outlineLevel="0" collapsed="false"/>
    <row r="1048511" customFormat="false" ht="12.8" hidden="false" customHeight="true" outlineLevel="0" collapsed="false"/>
    <row r="1048512" customFormat="false" ht="12.8" hidden="false" customHeight="true" outlineLevel="0" collapsed="false"/>
    <row r="1048513" customFormat="false" ht="12.8" hidden="false" customHeight="true" outlineLevel="0" collapsed="false"/>
    <row r="1048514" customFormat="false" ht="12.8" hidden="false" customHeight="true" outlineLevel="0" collapsed="false"/>
    <row r="1048515" customFormat="false" ht="12.8" hidden="false" customHeight="true" outlineLevel="0" collapsed="false"/>
    <row r="1048516" customFormat="false" ht="12.8" hidden="false" customHeight="true" outlineLevel="0" collapsed="false"/>
    <row r="1048517" customFormat="false" ht="12.8" hidden="false" customHeight="true" outlineLevel="0" collapsed="false"/>
    <row r="1048518" customFormat="false" ht="12.8" hidden="false" customHeight="true" outlineLevel="0" collapsed="false"/>
    <row r="1048519" customFormat="false" ht="12.8" hidden="false" customHeight="true" outlineLevel="0" collapsed="false"/>
    <row r="1048520" customFormat="false" ht="12.8" hidden="false" customHeight="true" outlineLevel="0" collapsed="false"/>
    <row r="1048521" customFormat="false" ht="12.8" hidden="false" customHeight="true" outlineLevel="0" collapsed="false"/>
    <row r="1048522" customFormat="false" ht="12.8" hidden="false" customHeight="true" outlineLevel="0" collapsed="false"/>
    <row r="1048523" customFormat="false" ht="12.8" hidden="false" customHeight="true" outlineLevel="0" collapsed="false"/>
    <row r="1048524" customFormat="false" ht="12.8" hidden="false" customHeight="true" outlineLevel="0" collapsed="false"/>
    <row r="1048525" customFormat="false" ht="12.8" hidden="false" customHeight="true" outlineLevel="0" collapsed="false"/>
    <row r="1048526" customFormat="false" ht="12.8" hidden="false" customHeight="true" outlineLevel="0" collapsed="false"/>
    <row r="1048527" customFormat="false" ht="12.8" hidden="false" customHeight="true" outlineLevel="0" collapsed="false"/>
    <row r="1048528" customFormat="false" ht="12.8" hidden="false" customHeight="true" outlineLevel="0" collapsed="false"/>
    <row r="1048529" customFormat="false" ht="12.8" hidden="false" customHeight="true" outlineLevel="0" collapsed="false"/>
    <row r="1048530" customFormat="false" ht="12.8" hidden="false" customHeight="true" outlineLevel="0" collapsed="false"/>
    <row r="1048531" customFormat="false" ht="12.8" hidden="false" customHeight="true" outlineLevel="0" collapsed="false"/>
    <row r="1048532" customFormat="false" ht="12.8" hidden="false" customHeight="true" outlineLevel="0" collapsed="false"/>
    <row r="1048533" customFormat="false" ht="12.8" hidden="false" customHeight="true" outlineLevel="0" collapsed="false"/>
    <row r="1048534" customFormat="false" ht="12.8" hidden="false" customHeight="true" outlineLevel="0" collapsed="false"/>
    <row r="1048535" customFormat="false" ht="12.8" hidden="false" customHeight="true" outlineLevel="0" collapsed="false"/>
    <row r="1048536" customFormat="false" ht="12.8" hidden="false" customHeight="true" outlineLevel="0" collapsed="false"/>
    <row r="1048537" customFormat="false" ht="12.8" hidden="false" customHeight="true" outlineLevel="0" collapsed="false"/>
    <row r="1048538" customFormat="false" ht="12.8" hidden="false" customHeight="true" outlineLevel="0" collapsed="false"/>
    <row r="1048539" customFormat="false" ht="12.8" hidden="false" customHeight="true" outlineLevel="0" collapsed="false"/>
    <row r="1048540" customFormat="false" ht="12.8" hidden="false" customHeight="true" outlineLevel="0" collapsed="false"/>
    <row r="1048541" customFormat="false" ht="12.8" hidden="false" customHeight="true" outlineLevel="0" collapsed="false"/>
    <row r="1048542" customFormat="false" ht="12.8" hidden="false" customHeight="true" outlineLevel="0" collapsed="false"/>
    <row r="1048543" customFormat="false" ht="12.8" hidden="false" customHeight="true" outlineLevel="0" collapsed="false"/>
    <row r="1048544" customFormat="false" ht="12.8" hidden="false" customHeight="true" outlineLevel="0" collapsed="false"/>
    <row r="1048545" customFormat="false" ht="12.8" hidden="false" customHeight="true" outlineLevel="0" collapsed="false"/>
    <row r="1048546" customFormat="false" ht="12.8" hidden="false" customHeight="true" outlineLevel="0" collapsed="false"/>
    <row r="1048547" customFormat="false" ht="12.8" hidden="false" customHeight="true" outlineLevel="0" collapsed="false"/>
    <row r="1048548" customFormat="false" ht="12.8" hidden="false" customHeight="true" outlineLevel="0" collapsed="false"/>
    <row r="1048549" customFormat="false" ht="12.8" hidden="false" customHeight="true" outlineLevel="0" collapsed="false"/>
    <row r="1048550" customFormat="false" ht="12.8" hidden="false" customHeight="true" outlineLevel="0" collapsed="false"/>
    <row r="1048551" customFormat="false" ht="12.8" hidden="false" customHeight="true" outlineLevel="0" collapsed="false"/>
    <row r="1048552" customFormat="false" ht="12.8" hidden="false" customHeight="true" outlineLevel="0" collapsed="false"/>
    <row r="1048553" customFormat="false" ht="12.8" hidden="false" customHeight="true" outlineLevel="0" collapsed="false"/>
    <row r="1048554" customFormat="false" ht="12.8" hidden="false" customHeight="true" outlineLevel="0" collapsed="false"/>
    <row r="1048555" customFormat="false" ht="12.8" hidden="false" customHeight="true" outlineLevel="0" collapsed="false"/>
    <row r="1048556" customFormat="false" ht="12.8" hidden="false" customHeight="true" outlineLevel="0" collapsed="false"/>
    <row r="1048557" customFormat="false" ht="12.8" hidden="false" customHeight="true" outlineLevel="0" collapsed="false"/>
    <row r="1048558" customFormat="false" ht="12.8" hidden="false" customHeight="true" outlineLevel="0" collapsed="false"/>
    <row r="1048559" customFormat="false" ht="12.8" hidden="false" customHeight="true" outlineLevel="0" collapsed="false"/>
    <row r="1048560" customFormat="false" ht="12.8" hidden="false" customHeight="true" outlineLevel="0" collapsed="false"/>
    <row r="1048561" customFormat="false" ht="12.8" hidden="false" customHeight="true" outlineLevel="0" collapsed="false"/>
    <row r="1048562" customFormat="false" ht="12.8" hidden="false" customHeight="true" outlineLevel="0" collapsed="false"/>
    <row r="1048563" customFormat="false" ht="12.8" hidden="false" customHeight="true" outlineLevel="0" collapsed="false"/>
    <row r="1048564" customFormat="false" ht="12.8" hidden="false" customHeight="true" outlineLevel="0" collapsed="false"/>
    <row r="1048565" customFormat="false" ht="12.8" hidden="false" customHeight="true" outlineLevel="0" collapsed="false"/>
    <row r="1048566" customFormat="false" ht="12.8" hidden="false" customHeight="true" outlineLevel="0" collapsed="false"/>
    <row r="1048567" customFormat="false" ht="12.8" hidden="false" customHeight="true" outlineLevel="0" collapsed="false"/>
    <row r="1048568" customFormat="false" ht="12.8" hidden="false" customHeight="true" outlineLevel="0" collapsed="false"/>
    <row r="1048569" customFormat="false" ht="12.8"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sheetProtection sheet="true" password="fff8" objects="true" scenarios="true"/>
  <mergeCells count="132">
    <mergeCell ref="B2:AJ5"/>
    <mergeCell ref="C6:AI6"/>
    <mergeCell ref="L7:AI7"/>
    <mergeCell ref="BA7:BC7"/>
    <mergeCell ref="G8:AI8"/>
    <mergeCell ref="G9:AB9"/>
    <mergeCell ref="AE9:AI9"/>
    <mergeCell ref="H10:S10"/>
    <mergeCell ref="W10:AI10"/>
    <mergeCell ref="H11:I11"/>
    <mergeCell ref="M11:Q11"/>
    <mergeCell ref="V11:AC11"/>
    <mergeCell ref="AG11:AI11"/>
    <mergeCell ref="G12:M12"/>
    <mergeCell ref="R12:AI12"/>
    <mergeCell ref="R15:AI15"/>
    <mergeCell ref="C17:AI17"/>
    <mergeCell ref="D18:V18"/>
    <mergeCell ref="M19:AI19"/>
    <mergeCell ref="G20:AI20"/>
    <mergeCell ref="C21:I21"/>
    <mergeCell ref="J21:AI21"/>
    <mergeCell ref="G22:AB22"/>
    <mergeCell ref="AE22:AI22"/>
    <mergeCell ref="H23:S23"/>
    <mergeCell ref="W23:AI23"/>
    <mergeCell ref="H24:I24"/>
    <mergeCell ref="M24:P24"/>
    <mergeCell ref="V24:AC24"/>
    <mergeCell ref="AG24:AI24"/>
    <mergeCell ref="G25:M25"/>
    <mergeCell ref="R25:AI25"/>
    <mergeCell ref="C26:I26"/>
    <mergeCell ref="J26:AI26"/>
    <mergeCell ref="C31:AI31"/>
    <mergeCell ref="G33:AB33"/>
    <mergeCell ref="AD33:AI33"/>
    <mergeCell ref="G34:S34"/>
    <mergeCell ref="W34:AI34"/>
    <mergeCell ref="G35:J35"/>
    <mergeCell ref="M35:Q35"/>
    <mergeCell ref="V35:AC35"/>
    <mergeCell ref="AE35:AI35"/>
    <mergeCell ref="C36:F36"/>
    <mergeCell ref="G36:N36"/>
    <mergeCell ref="O36:Q36"/>
    <mergeCell ref="R36:AI36"/>
    <mergeCell ref="C37:AI37"/>
    <mergeCell ref="C38:AI38"/>
    <mergeCell ref="C39:I39"/>
    <mergeCell ref="J39:AI39"/>
    <mergeCell ref="C40:N40"/>
    <mergeCell ref="O40:AI40"/>
    <mergeCell ref="C41:J41"/>
    <mergeCell ref="K41:AI41"/>
    <mergeCell ref="M44:R44"/>
    <mergeCell ref="AA44:AI44"/>
    <mergeCell ref="C46:AI46"/>
    <mergeCell ref="C47:AI47"/>
    <mergeCell ref="C48:I48"/>
    <mergeCell ref="J48:O48"/>
    <mergeCell ref="P48:X48"/>
    <mergeCell ref="Y48:AD48"/>
    <mergeCell ref="AE48:AI48"/>
    <mergeCell ref="C49:I49"/>
    <mergeCell ref="J49:O49"/>
    <mergeCell ref="P49:X49"/>
    <mergeCell ref="Y49:AD49"/>
    <mergeCell ref="AE49:AI49"/>
    <mergeCell ref="C50:I50"/>
    <mergeCell ref="J50:O50"/>
    <mergeCell ref="P50:X50"/>
    <mergeCell ref="Y50:AD50"/>
    <mergeCell ref="AE50:AI50"/>
    <mergeCell ref="X52:AC52"/>
    <mergeCell ref="X53:AC53"/>
    <mergeCell ref="R54:AH54"/>
    <mergeCell ref="C56:AI56"/>
    <mergeCell ref="I58:AI58"/>
    <mergeCell ref="P62:AI62"/>
    <mergeCell ref="C64:K66"/>
    <mergeCell ref="L64:W64"/>
    <mergeCell ref="X64:AI64"/>
    <mergeCell ref="L65:O65"/>
    <mergeCell ref="P65:S65"/>
    <mergeCell ref="T65:W65"/>
    <mergeCell ref="X65:AA65"/>
    <mergeCell ref="AB65:AE65"/>
    <mergeCell ref="AF65:AI65"/>
    <mergeCell ref="L66:O66"/>
    <mergeCell ref="P66:S66"/>
    <mergeCell ref="T66:W66"/>
    <mergeCell ref="X66:AA66"/>
    <mergeCell ref="AB66:AE66"/>
    <mergeCell ref="AF66:AI66"/>
    <mergeCell ref="C67:G67"/>
    <mergeCell ref="H67:K67"/>
    <mergeCell ref="M67:T67"/>
    <mergeCell ref="U67:W67"/>
    <mergeCell ref="Y67:AF67"/>
    <mergeCell ref="AG67:AI67"/>
    <mergeCell ref="C68:AI68"/>
    <mergeCell ref="C69:M69"/>
    <mergeCell ref="N69:AI69"/>
    <mergeCell ref="C70:G70"/>
    <mergeCell ref="H70:R70"/>
    <mergeCell ref="S70:Y70"/>
    <mergeCell ref="Z70:AI70"/>
    <mergeCell ref="C71:N71"/>
    <mergeCell ref="O71:R71"/>
    <mergeCell ref="S71:AE71"/>
    <mergeCell ref="AF71:AI71"/>
    <mergeCell ref="C72:J72"/>
    <mergeCell ref="K72:R72"/>
    <mergeCell ref="AB72:AI72"/>
    <mergeCell ref="C73:Y73"/>
    <mergeCell ref="C74:AI74"/>
    <mergeCell ref="C75:T75"/>
    <mergeCell ref="U75:AI75"/>
    <mergeCell ref="C76:T76"/>
    <mergeCell ref="U76:AI76"/>
    <mergeCell ref="C77:T77"/>
    <mergeCell ref="U77:AI77"/>
    <mergeCell ref="N79:AI79"/>
    <mergeCell ref="I81:O81"/>
    <mergeCell ref="P81:AI81"/>
    <mergeCell ref="C82:AI82"/>
    <mergeCell ref="C83:AI83"/>
    <mergeCell ref="C84:J84"/>
    <mergeCell ref="L84:AI84"/>
    <mergeCell ref="C85:J85"/>
    <mergeCell ref="L85:AI85"/>
  </mergeCells>
  <conditionalFormatting sqref="V24">
    <cfRule type="expression" priority="2" aboveAverage="0" equalAverage="0" bottom="0" percent="0" rank="0" text="" dxfId="0">
      <formula>$V$35="Selecionar"</formula>
    </cfRule>
  </conditionalFormatting>
  <conditionalFormatting sqref="J21:AI21">
    <cfRule type="expression" priority="3" aboveAverage="0" equalAverage="0" bottom="0" percent="0" rank="0" text="" dxfId="1">
      <formula>$J$21="Informar"</formula>
    </cfRule>
  </conditionalFormatting>
  <conditionalFormatting sqref="V11">
    <cfRule type="expression" priority="4" aboveAverage="0" equalAverage="0" bottom="0" percent="0" rank="0" text="" dxfId="2">
      <formula>$V$35="Selecionar"</formula>
    </cfRule>
  </conditionalFormatting>
  <conditionalFormatting sqref="AP8:FI16">
    <cfRule type="expression" priority="5" aboveAverage="0" equalAverage="0" bottom="0" percent="0" rank="0" text="" dxfId="3">
      <formula>$BA$7="OCULTAR"</formula>
    </cfRule>
  </conditionalFormatting>
  <conditionalFormatting sqref="AT9:AT15">
    <cfRule type="expression" priority="6" aboveAverage="0" equalAverage="0" bottom="0" percent="0" rank="0" text="" dxfId="4">
      <formula>#ref!="OCULTAR"</formula>
    </cfRule>
  </conditionalFormatting>
  <conditionalFormatting sqref="AT37">
    <cfRule type="expression" priority="7" aboveAverage="0" equalAverage="0" bottom="0" percent="0" rank="0" text="" dxfId="5">
      <formula>#ref!="OCULTAR"</formula>
    </cfRule>
  </conditionalFormatting>
  <conditionalFormatting sqref="V35:AC35">
    <cfRule type="expression" priority="8" aboveAverage="0" equalAverage="0" bottom="0" percent="0" rank="0" text="" dxfId="6">
      <formula>$V$35="Selecionar"</formula>
    </cfRule>
  </conditionalFormatting>
  <conditionalFormatting sqref="AT33:AT36">
    <cfRule type="expression" priority="9" aboveAverage="0" equalAverage="0" bottom="0" percent="0" rank="0" text="" dxfId="7">
      <formula>#ref!="OCULTAR"</formula>
    </cfRule>
  </conditionalFormatting>
  <conditionalFormatting sqref="AP19:BQ19 AP84:FI1730 AP33:FI45 CS46:FI50 AP54:FI82 AP46:BG50 AP52:BG53 CS52:FI53 BH46:CR53">
    <cfRule type="expression" priority="10" aboveAverage="0" equalAverage="0" bottom="0" percent="0" rank="0" text="" dxfId="8">
      <formula>$BA$7="OCULTAR"</formula>
    </cfRule>
  </conditionalFormatting>
  <conditionalFormatting sqref="AT19">
    <cfRule type="expression" priority="11" aboveAverage="0" equalAverage="0" bottom="0" percent="0" rank="0" text="" dxfId="9">
      <formula>#ref!="OCULTAR"</formula>
    </cfRule>
  </conditionalFormatting>
  <conditionalFormatting sqref="AP18:FI18 BU19:FI32 AP20:BT32">
    <cfRule type="expression" priority="12" aboveAverage="0" equalAverage="0" bottom="0" percent="0" rank="0" text="" dxfId="10">
      <formula>$BA$7="OCULTAR"</formula>
    </cfRule>
  </conditionalFormatting>
  <conditionalFormatting sqref="AT18 AT20:AT32 AT8 AT16">
    <cfRule type="expression" priority="13" aboveAverage="0" equalAverage="0" bottom="0" percent="0" rank="0" text="" dxfId="11">
      <formula>#ref!="OCULTAR"</formula>
    </cfRule>
  </conditionalFormatting>
  <conditionalFormatting sqref="CS51:FI51 AP51:BG51">
    <cfRule type="expression" priority="14" aboveAverage="0" equalAverage="0" bottom="0" percent="0" rank="0" text="" dxfId="8">
      <formula>$BA$7="OCULTAR"</formula>
    </cfRule>
  </conditionalFormatting>
  <conditionalFormatting sqref="AP83:FI83">
    <cfRule type="expression" priority="15" aboveAverage="0" equalAverage="0" bottom="0" percent="0" rank="0" text="" dxfId="8">
      <formula>$BA$7="OCULTAR"</formula>
    </cfRule>
  </conditionalFormatting>
  <dataValidations count="4">
    <dataValidation allowBlank="true" error="Selecionar" errorStyle="stop" operator="between" prompt="Especificar tipo de licença." showDropDown="false" showErrorMessage="true" showInputMessage="true" sqref="J49:O50" type="list">
      <formula1>$M$120:$M$132</formula1>
      <formula2>0</formula2>
    </dataValidation>
    <dataValidation allowBlank="true" errorStyle="stop" operator="between" showDropDown="false" showErrorMessage="true" showInputMessage="true" sqref="BA7:BC7" type="list">
      <formula1>$B$136:$B$137</formula1>
      <formula2>0</formula2>
    </dataValidation>
    <dataValidation allowBlank="true" errorStyle="stop" operator="between" prompt="Selecionar" showDropDown="false" showErrorMessage="true" showInputMessage="true" sqref="C76:T77" type="list">
      <formula1>$I$133:$I$137</formula1>
      <formula2>0</formula2>
    </dataValidation>
    <dataValidation allowBlank="true" errorStyle="stop" operator="between" showDropDown="false" showErrorMessage="true" showInputMessage="true" sqref="H67:K67" type="list">
      <formula1>$G$121:$G$124</formula1>
      <formula2>0</formula2>
    </dataValidation>
  </dataValidations>
  <printOptions headings="false" gridLines="false" gridLinesSet="true" horizontalCentered="false" verticalCentered="false"/>
  <pageMargins left="0.511805555555556" right="0.511805555555556" top="0.590277777777778" bottom="0.590972222222222" header="0.511811023622047" footer="0.315277777777778"/>
  <pageSetup paperSize="9" scale="95" fitToWidth="1" fitToHeight="1" pageOrder="downThenOver" orientation="portrait" blackAndWhite="false" draft="false" cellComments="none" horizontalDpi="300" verticalDpi="300" copies="1"/>
  <headerFooter differentFirst="false" differentOddEven="false">
    <oddHeader/>
    <oddFooter>&amp;R&amp;P</oddFooter>
  </headerFooter>
  <rowBreaks count="1" manualBreakCount="1">
    <brk id="55" man="true" max="16383" min="0"/>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G1048576"/>
  <sheetViews>
    <sheetView showFormulas="false" showGridLines="true" showRowColHeaders="false" showZeros="true" rightToLeft="false" tabSelected="true" showOutlineSymbols="true" defaultGridColor="true" view="normal" topLeftCell="A1" colorId="64" zoomScale="95" zoomScaleNormal="95" zoomScalePageLayoutView="100" workbookViewId="0">
      <selection pane="topLeft" activeCell="A2" activeCellId="0" sqref="A2"/>
    </sheetView>
  </sheetViews>
  <sheetFormatPr defaultColWidth="8.6796875" defaultRowHeight="15" customHeight="true" zeroHeight="false" outlineLevelRow="0" outlineLevelCol="0"/>
  <cols>
    <col collapsed="false" customWidth="true" hidden="false" outlineLevel="0" max="1" min="1" style="221" width="1.29"/>
    <col collapsed="false" customWidth="true" hidden="false" outlineLevel="0" max="2" min="2" style="221" width="3.15"/>
    <col collapsed="false" customWidth="true" hidden="false" outlineLevel="0" max="3" min="3" style="221" width="4.14"/>
    <col collapsed="false" customWidth="true" hidden="false" outlineLevel="0" max="4" min="4" style="221" width="3.71"/>
    <col collapsed="false" customWidth="true" hidden="false" outlineLevel="0" max="5" min="5" style="221" width="2.57"/>
    <col collapsed="false" customWidth="true" hidden="false" outlineLevel="0" max="6" min="6" style="221" width="3.42"/>
    <col collapsed="false" customWidth="true" hidden="false" outlineLevel="0" max="7" min="7" style="221" width="4.14"/>
    <col collapsed="false" customWidth="true" hidden="false" outlineLevel="0" max="8" min="8" style="221" width="1"/>
    <col collapsed="false" customWidth="true" hidden="false" outlineLevel="0" max="9" min="9" style="221" width="3.71"/>
    <col collapsed="false" customWidth="true" hidden="false" outlineLevel="0" max="10" min="10" style="221" width="2.42"/>
    <col collapsed="false" customWidth="true" hidden="false" outlineLevel="0" max="11" min="11" style="221" width="2.16"/>
    <col collapsed="false" customWidth="true" hidden="false" outlineLevel="0" max="12" min="12" style="221" width="4"/>
    <col collapsed="false" customWidth="true" hidden="false" outlineLevel="0" max="13" min="13" style="221" width="3.15"/>
    <col collapsed="false" customWidth="true" hidden="false" outlineLevel="0" max="14" min="14" style="221" width="0.57"/>
    <col collapsed="false" customWidth="true" hidden="false" outlineLevel="0" max="15" min="15" style="221" width="4.29"/>
    <col collapsed="false" customWidth="true" hidden="false" outlineLevel="0" max="16" min="16" style="221" width="3.57"/>
    <col collapsed="false" customWidth="true" hidden="false" outlineLevel="0" max="17" min="17" style="221" width="3.29"/>
    <col collapsed="false" customWidth="true" hidden="false" outlineLevel="0" max="18" min="18" style="221" width="4"/>
    <col collapsed="false" customWidth="true" hidden="false" outlineLevel="0" max="19" min="19" style="221" width="2.86"/>
    <col collapsed="false" customWidth="true" hidden="false" outlineLevel="0" max="20" min="20" style="221" width="3.29"/>
    <col collapsed="false" customWidth="true" hidden="false" outlineLevel="0" max="21" min="21" style="221" width="3.15"/>
    <col collapsed="false" customWidth="true" hidden="false" outlineLevel="0" max="22" min="22" style="221" width="3.29"/>
    <col collapsed="false" customWidth="true" hidden="false" outlineLevel="0" max="23" min="23" style="221" width="3.71"/>
    <col collapsed="false" customWidth="true" hidden="false" outlineLevel="0" max="25" min="24" style="221" width="3.29"/>
    <col collapsed="false" customWidth="true" hidden="false" outlineLevel="0" max="26" min="26" style="221" width="1"/>
    <col collapsed="false" customWidth="true" hidden="false" outlineLevel="0" max="27" min="27" style="221" width="3.42"/>
    <col collapsed="false" customWidth="true" hidden="false" outlineLevel="0" max="28" min="28" style="221" width="3.71"/>
    <col collapsed="false" customWidth="true" hidden="false" outlineLevel="0" max="29" min="29" style="221" width="1"/>
    <col collapsed="false" customWidth="true" hidden="false" outlineLevel="0" max="30" min="30" style="221" width="2.57"/>
    <col collapsed="false" customWidth="true" hidden="false" outlineLevel="0" max="31" min="31" style="221" width="2.29"/>
    <col collapsed="false" customWidth="true" hidden="true" outlineLevel="0" max="32" min="32" style="221" width="1.71"/>
    <col collapsed="false" customWidth="true" hidden="false" outlineLevel="0" max="33" min="33" style="221" width="0.57"/>
  </cols>
  <sheetData>
    <row r="1" customFormat="false" ht="15" hidden="false" customHeight="false" outlineLevel="0" collapsed="false">
      <c r="A1" s="215"/>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row>
    <row r="2" customFormat="false" ht="15" hidden="false" customHeight="true" outlineLevel="0" collapsed="false">
      <c r="A2" s="3" t="s">
        <v>285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customFormat="false" ht="15" hidden="false" customHeight="false" outlineLevel="0" collapsed="false">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customFormat="false" ht="15" hidden="false" customHeight="true" outlineLevel="0" collapsed="false">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customFormat="false" ht="15" hidden="false" customHeight="false" outlineLevel="0" collapsed="false">
      <c r="A5" s="338" t="s">
        <v>286</v>
      </c>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row>
    <row r="6" customFormat="false" ht="15" hidden="false" customHeight="false" outlineLevel="0" collapsed="false">
      <c r="A6" s="339"/>
      <c r="B6" s="340"/>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270"/>
      <c r="AF6" s="341"/>
      <c r="AG6" s="342"/>
    </row>
    <row r="7" customFormat="false" ht="15" hidden="false" customHeight="false" outlineLevel="0" collapsed="false">
      <c r="A7" s="339"/>
      <c r="B7" s="340"/>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270"/>
      <c r="AF7" s="341"/>
      <c r="AG7" s="342"/>
    </row>
    <row r="8" customFormat="false" ht="15" hidden="false" customHeight="false" outlineLevel="0" collapsed="false">
      <c r="A8" s="339"/>
      <c r="B8" s="340"/>
      <c r="C8" s="340"/>
      <c r="D8" s="340"/>
      <c r="E8" s="340"/>
      <c r="F8" s="340"/>
      <c r="G8" s="340"/>
      <c r="H8" s="340"/>
      <c r="I8" s="340"/>
      <c r="J8" s="340"/>
      <c r="K8" s="340"/>
      <c r="L8" s="340"/>
      <c r="M8" s="340"/>
      <c r="N8" s="340"/>
      <c r="O8" s="340"/>
      <c r="P8" s="340"/>
      <c r="Q8" s="340"/>
      <c r="R8" s="340"/>
      <c r="S8" s="340"/>
      <c r="T8" s="340"/>
      <c r="U8" s="340"/>
      <c r="V8" s="340"/>
      <c r="W8" s="340"/>
      <c r="X8" s="340"/>
      <c r="Y8" s="340"/>
      <c r="Z8" s="340"/>
      <c r="AA8" s="340"/>
      <c r="AB8" s="340"/>
      <c r="AC8" s="340"/>
      <c r="AD8" s="340"/>
      <c r="AE8" s="270"/>
      <c r="AF8" s="341"/>
      <c r="AG8" s="342"/>
    </row>
    <row r="9" customFormat="false" ht="15" hidden="false" customHeight="false" outlineLevel="0" collapsed="false">
      <c r="A9" s="339"/>
      <c r="B9" s="340"/>
      <c r="C9" s="340"/>
      <c r="D9" s="340"/>
      <c r="E9" s="340"/>
      <c r="F9" s="340"/>
      <c r="G9" s="340"/>
      <c r="H9" s="340"/>
      <c r="I9" s="340"/>
      <c r="J9" s="340"/>
      <c r="K9" s="340"/>
      <c r="L9" s="340"/>
      <c r="M9" s="340"/>
      <c r="N9" s="340"/>
      <c r="O9" s="340"/>
      <c r="P9" s="340"/>
      <c r="Q9" s="340"/>
      <c r="R9" s="340"/>
      <c r="S9" s="340"/>
      <c r="T9" s="340"/>
      <c r="U9" s="340"/>
      <c r="V9" s="340"/>
      <c r="W9" s="340"/>
      <c r="X9" s="340"/>
      <c r="Y9" s="340"/>
      <c r="Z9" s="340"/>
      <c r="AA9" s="340"/>
      <c r="AB9" s="340"/>
      <c r="AC9" s="340"/>
      <c r="AD9" s="340"/>
      <c r="AE9" s="270"/>
      <c r="AF9" s="341"/>
      <c r="AG9" s="342"/>
    </row>
    <row r="10" customFormat="false" ht="15" hidden="false" customHeight="false" outlineLevel="0" collapsed="false">
      <c r="A10" s="339"/>
      <c r="B10" s="340"/>
      <c r="C10" s="340"/>
      <c r="D10" s="340"/>
      <c r="E10" s="340"/>
      <c r="F10" s="340"/>
      <c r="G10" s="340"/>
      <c r="H10" s="340"/>
      <c r="I10" s="340"/>
      <c r="J10" s="340"/>
      <c r="K10" s="340"/>
      <c r="L10" s="340"/>
      <c r="M10" s="340"/>
      <c r="N10" s="340"/>
      <c r="O10" s="340"/>
      <c r="P10" s="340"/>
      <c r="Q10" s="340"/>
      <c r="R10" s="340"/>
      <c r="S10" s="340"/>
      <c r="T10" s="340"/>
      <c r="U10" s="340"/>
      <c r="V10" s="340"/>
      <c r="W10" s="340"/>
      <c r="X10" s="340"/>
      <c r="Y10" s="340"/>
      <c r="Z10" s="340"/>
      <c r="AA10" s="340"/>
      <c r="AB10" s="340"/>
      <c r="AC10" s="340"/>
      <c r="AD10" s="340"/>
      <c r="AE10" s="270"/>
      <c r="AF10" s="341"/>
      <c r="AG10" s="342"/>
    </row>
    <row r="11" customFormat="false" ht="15" hidden="false" customHeight="false" outlineLevel="0" collapsed="false">
      <c r="A11" s="339"/>
      <c r="B11" s="340"/>
      <c r="C11" s="340"/>
      <c r="D11" s="340"/>
      <c r="E11" s="340"/>
      <c r="F11" s="340"/>
      <c r="G11" s="340"/>
      <c r="H11" s="340"/>
      <c r="I11" s="340"/>
      <c r="J11" s="340"/>
      <c r="K11" s="340"/>
      <c r="L11" s="340"/>
      <c r="M11" s="340"/>
      <c r="N11" s="340"/>
      <c r="O11" s="340"/>
      <c r="P11" s="340"/>
      <c r="Q11" s="340"/>
      <c r="R11" s="340"/>
      <c r="S11" s="340"/>
      <c r="T11" s="340"/>
      <c r="U11" s="340"/>
      <c r="V11" s="340"/>
      <c r="W11" s="340"/>
      <c r="X11" s="340"/>
      <c r="Y11" s="340"/>
      <c r="Z11" s="340"/>
      <c r="AA11" s="340"/>
      <c r="AB11" s="340"/>
      <c r="AC11" s="340"/>
      <c r="AD11" s="340"/>
      <c r="AE11" s="270"/>
      <c r="AF11" s="341"/>
      <c r="AG11" s="342"/>
    </row>
    <row r="12" customFormat="false" ht="15" hidden="false" customHeight="false" outlineLevel="0" collapsed="false">
      <c r="A12" s="339"/>
      <c r="B12" s="340"/>
      <c r="C12" s="340"/>
      <c r="D12" s="340"/>
      <c r="E12" s="340"/>
      <c r="F12" s="340"/>
      <c r="G12" s="340"/>
      <c r="H12" s="340"/>
      <c r="I12" s="340"/>
      <c r="J12" s="340"/>
      <c r="K12" s="340"/>
      <c r="L12" s="340"/>
      <c r="M12" s="340"/>
      <c r="N12" s="340"/>
      <c r="O12" s="340"/>
      <c r="P12" s="340"/>
      <c r="Q12" s="340"/>
      <c r="R12" s="340"/>
      <c r="S12" s="340"/>
      <c r="T12" s="340"/>
      <c r="U12" s="340"/>
      <c r="V12" s="340"/>
      <c r="W12" s="340"/>
      <c r="X12" s="340"/>
      <c r="Y12" s="340"/>
      <c r="Z12" s="340"/>
      <c r="AA12" s="340"/>
      <c r="AB12" s="340"/>
      <c r="AC12" s="340"/>
      <c r="AD12" s="340"/>
      <c r="AE12" s="270"/>
      <c r="AF12" s="341"/>
      <c r="AG12" s="342"/>
    </row>
    <row r="13" customFormat="false" ht="15" hidden="false" customHeight="false" outlineLevel="0" collapsed="false">
      <c r="A13" s="339"/>
      <c r="B13" s="340"/>
      <c r="C13" s="340"/>
      <c r="D13" s="340"/>
      <c r="E13" s="340"/>
      <c r="F13" s="340"/>
      <c r="G13" s="340"/>
      <c r="H13" s="340"/>
      <c r="I13" s="340"/>
      <c r="J13" s="340"/>
      <c r="K13" s="340"/>
      <c r="L13" s="340"/>
      <c r="M13" s="340"/>
      <c r="N13" s="340"/>
      <c r="O13" s="340"/>
      <c r="P13" s="340"/>
      <c r="Q13" s="340"/>
      <c r="R13" s="340"/>
      <c r="S13" s="340"/>
      <c r="T13" s="340"/>
      <c r="U13" s="340"/>
      <c r="V13" s="340"/>
      <c r="W13" s="340"/>
      <c r="X13" s="340"/>
      <c r="Y13" s="340"/>
      <c r="Z13" s="340"/>
      <c r="AA13" s="340"/>
      <c r="AB13" s="340"/>
      <c r="AC13" s="340"/>
      <c r="AD13" s="340"/>
      <c r="AE13" s="270"/>
      <c r="AF13" s="341"/>
      <c r="AG13" s="342"/>
    </row>
    <row r="14" customFormat="false" ht="15" hidden="false" customHeight="false" outlineLevel="0" collapsed="false">
      <c r="A14" s="339"/>
      <c r="B14" s="340"/>
      <c r="C14" s="340"/>
      <c r="D14" s="340"/>
      <c r="E14" s="340"/>
      <c r="F14" s="340"/>
      <c r="G14" s="340"/>
      <c r="H14" s="340"/>
      <c r="I14" s="340"/>
      <c r="J14" s="340"/>
      <c r="K14" s="340"/>
      <c r="L14" s="340"/>
      <c r="M14" s="340"/>
      <c r="N14" s="340"/>
      <c r="O14" s="340"/>
      <c r="P14" s="340"/>
      <c r="Q14" s="340"/>
      <c r="R14" s="340"/>
      <c r="S14" s="340"/>
      <c r="T14" s="340"/>
      <c r="U14" s="340"/>
      <c r="V14" s="340"/>
      <c r="W14" s="340"/>
      <c r="X14" s="340"/>
      <c r="Y14" s="340"/>
      <c r="Z14" s="340"/>
      <c r="AA14" s="340"/>
      <c r="AB14" s="340"/>
      <c r="AC14" s="340"/>
      <c r="AD14" s="340"/>
      <c r="AE14" s="270"/>
      <c r="AF14" s="341"/>
      <c r="AG14" s="342"/>
    </row>
    <row r="15" customFormat="false" ht="15" hidden="false" customHeight="false" outlineLevel="0" collapsed="false">
      <c r="A15" s="339"/>
      <c r="B15" s="340"/>
      <c r="C15" s="340"/>
      <c r="D15" s="340"/>
      <c r="E15" s="340"/>
      <c r="F15" s="340"/>
      <c r="G15" s="340"/>
      <c r="H15" s="340"/>
      <c r="I15" s="340"/>
      <c r="J15" s="340"/>
      <c r="K15" s="340"/>
      <c r="L15" s="340"/>
      <c r="M15" s="340"/>
      <c r="N15" s="340"/>
      <c r="O15" s="340"/>
      <c r="P15" s="340"/>
      <c r="Q15" s="340"/>
      <c r="R15" s="340"/>
      <c r="S15" s="340"/>
      <c r="T15" s="340"/>
      <c r="U15" s="340"/>
      <c r="V15" s="340"/>
      <c r="W15" s="340"/>
      <c r="X15" s="340"/>
      <c r="Y15" s="340"/>
      <c r="Z15" s="340"/>
      <c r="AA15" s="340"/>
      <c r="AB15" s="340"/>
      <c r="AC15" s="340"/>
      <c r="AD15" s="340"/>
      <c r="AE15" s="270"/>
      <c r="AF15" s="341"/>
      <c r="AG15" s="342"/>
    </row>
    <row r="16" customFormat="false" ht="15" hidden="false" customHeight="false" outlineLevel="0" collapsed="false">
      <c r="A16" s="339"/>
      <c r="B16" s="340"/>
      <c r="C16" s="340"/>
      <c r="D16" s="340"/>
      <c r="E16" s="340"/>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270"/>
      <c r="AF16" s="341"/>
      <c r="AG16" s="342"/>
    </row>
    <row r="17" customFormat="false" ht="15" hidden="false" customHeight="false" outlineLevel="0" collapsed="false">
      <c r="A17" s="339"/>
      <c r="B17" s="340"/>
      <c r="C17" s="340"/>
      <c r="D17" s="340"/>
      <c r="E17" s="340"/>
      <c r="F17" s="340"/>
      <c r="G17" s="340"/>
      <c r="H17" s="340"/>
      <c r="I17" s="340"/>
      <c r="J17" s="340"/>
      <c r="K17" s="340"/>
      <c r="L17" s="340"/>
      <c r="M17" s="340"/>
      <c r="N17" s="340"/>
      <c r="O17" s="340"/>
      <c r="P17" s="340"/>
      <c r="Q17" s="340"/>
      <c r="R17" s="340"/>
      <c r="S17" s="340"/>
      <c r="T17" s="340"/>
      <c r="U17" s="340"/>
      <c r="V17" s="340"/>
      <c r="W17" s="340"/>
      <c r="X17" s="340"/>
      <c r="Y17" s="340"/>
      <c r="Z17" s="340"/>
      <c r="AA17" s="340"/>
      <c r="AB17" s="340"/>
      <c r="AC17" s="340"/>
      <c r="AD17" s="340"/>
      <c r="AE17" s="270"/>
      <c r="AF17" s="341"/>
      <c r="AG17" s="342"/>
    </row>
    <row r="18" customFormat="false" ht="15" hidden="false" customHeight="false" outlineLevel="0" collapsed="false">
      <c r="A18" s="339"/>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270"/>
      <c r="AF18" s="341"/>
      <c r="AG18" s="342"/>
    </row>
    <row r="19" customFormat="false" ht="15" hidden="false" customHeight="false" outlineLevel="0" collapsed="false">
      <c r="A19" s="339"/>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270"/>
      <c r="AF19" s="341"/>
      <c r="AG19" s="342"/>
    </row>
    <row r="20" customFormat="false" ht="15" hidden="false" customHeight="false" outlineLevel="0" collapsed="false">
      <c r="A20" s="339"/>
      <c r="B20" s="340"/>
      <c r="C20" s="340"/>
      <c r="D20" s="340"/>
      <c r="E20" s="340"/>
      <c r="F20" s="340"/>
      <c r="G20" s="340"/>
      <c r="H20" s="340"/>
      <c r="I20" s="340"/>
      <c r="J20" s="340"/>
      <c r="K20" s="340"/>
      <c r="L20" s="340"/>
      <c r="M20" s="340"/>
      <c r="N20" s="340"/>
      <c r="O20" s="340"/>
      <c r="P20" s="340"/>
      <c r="Q20" s="340"/>
      <c r="R20" s="340"/>
      <c r="S20" s="340"/>
      <c r="T20" s="340"/>
      <c r="U20" s="340"/>
      <c r="V20" s="340"/>
      <c r="W20" s="340"/>
      <c r="X20" s="340"/>
      <c r="Y20" s="340"/>
      <c r="Z20" s="340"/>
      <c r="AA20" s="340"/>
      <c r="AB20" s="340"/>
      <c r="AC20" s="340"/>
      <c r="AD20" s="340"/>
      <c r="AE20" s="270"/>
      <c r="AF20" s="341"/>
      <c r="AG20" s="342"/>
    </row>
    <row r="21" customFormat="false" ht="15" hidden="false" customHeight="false" outlineLevel="0" collapsed="false">
      <c r="A21" s="339"/>
      <c r="B21" s="340"/>
      <c r="C21" s="340"/>
      <c r="D21" s="340"/>
      <c r="E21" s="340"/>
      <c r="F21" s="340"/>
      <c r="G21" s="340"/>
      <c r="H21" s="340"/>
      <c r="I21" s="340"/>
      <c r="J21" s="340"/>
      <c r="K21" s="340"/>
      <c r="L21" s="340"/>
      <c r="M21" s="340"/>
      <c r="N21" s="340"/>
      <c r="O21" s="340"/>
      <c r="P21" s="340"/>
      <c r="Q21" s="340"/>
      <c r="R21" s="340"/>
      <c r="S21" s="340"/>
      <c r="T21" s="340"/>
      <c r="U21" s="340"/>
      <c r="V21" s="340"/>
      <c r="W21" s="340"/>
      <c r="X21" s="340"/>
      <c r="Y21" s="340"/>
      <c r="Z21" s="340"/>
      <c r="AA21" s="340"/>
      <c r="AB21" s="340"/>
      <c r="AC21" s="340"/>
      <c r="AD21" s="340"/>
      <c r="AE21" s="270"/>
      <c r="AF21" s="341"/>
      <c r="AG21" s="342"/>
    </row>
    <row r="22" customFormat="false" ht="15" hidden="false" customHeight="false" outlineLevel="0" collapsed="false">
      <c r="A22" s="339"/>
      <c r="B22" s="340"/>
      <c r="C22" s="340"/>
      <c r="D22" s="340"/>
      <c r="E22" s="340"/>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270"/>
      <c r="AF22" s="341"/>
      <c r="AG22" s="342"/>
    </row>
    <row r="23" customFormat="false" ht="15" hidden="false" customHeight="false" outlineLevel="0" collapsed="false">
      <c r="A23" s="339"/>
      <c r="B23" s="340"/>
      <c r="C23" s="340"/>
      <c r="D23" s="340"/>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270"/>
      <c r="AF23" s="341"/>
      <c r="AG23" s="342"/>
    </row>
    <row r="24" customFormat="false" ht="15" hidden="false" customHeight="false" outlineLevel="0" collapsed="false">
      <c r="A24" s="339"/>
      <c r="B24" s="340"/>
      <c r="C24" s="340"/>
      <c r="D24" s="340"/>
      <c r="E24" s="340"/>
      <c r="F24" s="340"/>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c r="AD24" s="340"/>
      <c r="AE24" s="270"/>
      <c r="AF24" s="341"/>
      <c r="AG24" s="342"/>
    </row>
    <row r="25" customFormat="false" ht="15" hidden="false" customHeight="false" outlineLevel="0" collapsed="false">
      <c r="A25" s="339"/>
      <c r="B25" s="340"/>
      <c r="C25" s="340"/>
      <c r="D25" s="340"/>
      <c r="E25" s="340"/>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270"/>
      <c r="AF25" s="341"/>
      <c r="AG25" s="342"/>
    </row>
    <row r="26" customFormat="false" ht="15" hidden="false" customHeight="false" outlineLevel="0" collapsed="false">
      <c r="A26" s="339"/>
      <c r="B26" s="340"/>
      <c r="C26" s="340"/>
      <c r="D26" s="340"/>
      <c r="E26" s="340"/>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3"/>
      <c r="AF26" s="341"/>
      <c r="AG26" s="342"/>
    </row>
    <row r="27" customFormat="false" ht="15" hidden="false" customHeight="false" outlineLevel="0" collapsed="false">
      <c r="A27" s="339"/>
      <c r="B27" s="340"/>
      <c r="C27" s="340"/>
      <c r="D27" s="340"/>
      <c r="E27" s="340"/>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0"/>
      <c r="AD27" s="340"/>
      <c r="AE27" s="343"/>
      <c r="AF27" s="341"/>
      <c r="AG27" s="342"/>
    </row>
    <row r="28" customFormat="false" ht="15" hidden="false" customHeight="false" outlineLevel="0" collapsed="false">
      <c r="A28" s="339"/>
      <c r="B28" s="340"/>
      <c r="C28" s="340"/>
      <c r="D28" s="340"/>
      <c r="E28" s="340"/>
      <c r="F28" s="340"/>
      <c r="G28" s="340"/>
      <c r="H28" s="340"/>
      <c r="I28" s="340"/>
      <c r="J28" s="340"/>
      <c r="K28" s="340"/>
      <c r="L28" s="340"/>
      <c r="M28" s="340"/>
      <c r="N28" s="340"/>
      <c r="O28" s="340"/>
      <c r="P28" s="340"/>
      <c r="Q28" s="340"/>
      <c r="R28" s="340"/>
      <c r="S28" s="340"/>
      <c r="T28" s="340"/>
      <c r="U28" s="340"/>
      <c r="V28" s="340"/>
      <c r="W28" s="340"/>
      <c r="X28" s="340"/>
      <c r="Y28" s="340"/>
      <c r="Z28" s="340"/>
      <c r="AA28" s="340"/>
      <c r="AB28" s="340"/>
      <c r="AC28" s="340"/>
      <c r="AD28" s="340"/>
      <c r="AE28" s="343"/>
      <c r="AF28" s="341"/>
      <c r="AG28" s="342"/>
    </row>
    <row r="29" customFormat="false" ht="15" hidden="false" customHeight="false" outlineLevel="0" collapsed="false">
      <c r="A29" s="339"/>
      <c r="B29" s="340"/>
      <c r="C29" s="340"/>
      <c r="D29" s="340"/>
      <c r="E29" s="340"/>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3"/>
      <c r="AF29" s="341"/>
      <c r="AG29" s="342"/>
    </row>
    <row r="30" customFormat="false" ht="15" hidden="false" customHeight="false" outlineLevel="0" collapsed="false">
      <c r="A30" s="339"/>
      <c r="B30" s="340"/>
      <c r="C30" s="340"/>
      <c r="D30" s="340"/>
      <c r="E30" s="340"/>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3"/>
      <c r="AF30" s="341"/>
      <c r="AG30" s="342"/>
    </row>
    <row r="31" customFormat="false" ht="15" hidden="false" customHeight="false" outlineLevel="0" collapsed="false">
      <c r="A31" s="339"/>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3"/>
      <c r="AF31" s="341"/>
      <c r="AG31" s="342"/>
    </row>
    <row r="32" customFormat="false" ht="15" hidden="false" customHeight="false" outlineLevel="0" collapsed="false">
      <c r="A32" s="339"/>
      <c r="B32" s="340"/>
      <c r="C32" s="340"/>
      <c r="D32" s="340"/>
      <c r="E32" s="340"/>
      <c r="F32" s="340"/>
      <c r="G32" s="340"/>
      <c r="H32" s="340"/>
      <c r="I32" s="340"/>
      <c r="J32" s="340"/>
      <c r="K32" s="340"/>
      <c r="L32" s="340"/>
      <c r="M32" s="340"/>
      <c r="N32" s="340"/>
      <c r="O32" s="340"/>
      <c r="P32" s="340"/>
      <c r="Q32" s="340"/>
      <c r="R32" s="340"/>
      <c r="S32" s="340"/>
      <c r="T32" s="340"/>
      <c r="U32" s="340"/>
      <c r="V32" s="340"/>
      <c r="W32" s="340"/>
      <c r="X32" s="340"/>
      <c r="Y32" s="340"/>
      <c r="Z32" s="340"/>
      <c r="AA32" s="340"/>
      <c r="AB32" s="340"/>
      <c r="AC32" s="340"/>
      <c r="AD32" s="340"/>
      <c r="AE32" s="343"/>
      <c r="AF32" s="341"/>
      <c r="AG32" s="342"/>
    </row>
    <row r="33" customFormat="false" ht="15" hidden="false" customHeight="false" outlineLevel="0" collapsed="false">
      <c r="A33" s="339"/>
      <c r="B33" s="340"/>
      <c r="C33" s="340"/>
      <c r="D33" s="340"/>
      <c r="E33" s="340"/>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3"/>
      <c r="AF33" s="341"/>
      <c r="AG33" s="342"/>
    </row>
    <row r="34" customFormat="false" ht="15" hidden="false" customHeight="false" outlineLevel="0" collapsed="false">
      <c r="A34" s="339"/>
      <c r="B34" s="340"/>
      <c r="C34" s="340"/>
      <c r="D34" s="340"/>
      <c r="E34" s="340"/>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3"/>
      <c r="AF34" s="341"/>
      <c r="AG34" s="342"/>
    </row>
    <row r="35" customFormat="false" ht="15" hidden="false" customHeight="false" outlineLevel="0" collapsed="false">
      <c r="A35" s="339"/>
      <c r="B35" s="340"/>
      <c r="C35" s="340"/>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3"/>
      <c r="AF35" s="341"/>
      <c r="AG35" s="342"/>
    </row>
    <row r="36" customFormat="false" ht="15" hidden="false" customHeight="false" outlineLevel="0" collapsed="false">
      <c r="A36" s="339"/>
      <c r="B36" s="340"/>
      <c r="C36" s="340"/>
      <c r="D36" s="340"/>
      <c r="E36" s="340"/>
      <c r="F36" s="340"/>
      <c r="G36" s="340"/>
      <c r="H36" s="34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3"/>
      <c r="AF36" s="341"/>
      <c r="AG36" s="342"/>
    </row>
    <row r="37" customFormat="false" ht="15" hidden="false" customHeight="false" outlineLevel="0" collapsed="false">
      <c r="A37" s="339"/>
      <c r="B37" s="344"/>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3"/>
      <c r="AF37" s="341"/>
      <c r="AG37" s="342"/>
    </row>
    <row r="38" customFormat="false" ht="15" hidden="false" customHeight="false" outlineLevel="0" collapsed="false">
      <c r="A38" s="345"/>
      <c r="B38" s="199"/>
      <c r="C38" s="199"/>
      <c r="D38" s="199"/>
      <c r="E38" s="311"/>
      <c r="F38" s="311"/>
      <c r="G38" s="311"/>
      <c r="H38" s="311"/>
      <c r="I38" s="311"/>
      <c r="J38" s="311"/>
      <c r="K38" s="311"/>
      <c r="L38" s="311"/>
      <c r="M38" s="311"/>
      <c r="N38" s="311"/>
      <c r="O38" s="311"/>
      <c r="P38" s="346"/>
      <c r="Q38" s="346"/>
      <c r="R38" s="347"/>
      <c r="S38" s="348"/>
      <c r="T38" s="346"/>
      <c r="U38" s="347"/>
      <c r="V38" s="348"/>
      <c r="W38" s="346"/>
      <c r="X38" s="347"/>
      <c r="Y38" s="348"/>
      <c r="Z38" s="348"/>
      <c r="AA38" s="311"/>
      <c r="AB38" s="311"/>
      <c r="AC38" s="311"/>
      <c r="AD38" s="311"/>
      <c r="AE38" s="311"/>
      <c r="AF38" s="311"/>
      <c r="AG38" s="349"/>
    </row>
    <row r="39" customFormat="false" ht="15" hidden="false" customHeight="false" outlineLevel="0" collapsed="false">
      <c r="A39" s="350" t="s">
        <v>287</v>
      </c>
      <c r="B39" s="350"/>
      <c r="C39" s="350"/>
      <c r="D39" s="350"/>
      <c r="E39" s="350"/>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350"/>
      <c r="AE39" s="350"/>
      <c r="AF39" s="350"/>
      <c r="AG39" s="350"/>
    </row>
    <row r="40" customFormat="false" ht="15" hidden="false" customHeight="true" outlineLevel="0" collapsed="false">
      <c r="A40" s="351"/>
      <c r="B40" s="322" t="s">
        <v>281</v>
      </c>
      <c r="C40" s="322"/>
      <c r="D40" s="322"/>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2"/>
      <c r="AE40" s="352"/>
      <c r="AF40" s="353"/>
      <c r="AG40" s="354"/>
    </row>
    <row r="41" customFormat="false" ht="15" hidden="false" customHeight="false" outlineLevel="0" collapsed="false">
      <c r="A41" s="351"/>
      <c r="B41" s="322"/>
      <c r="C41" s="322"/>
      <c r="D41" s="322"/>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52"/>
      <c r="AF41" s="353"/>
      <c r="AG41" s="354"/>
    </row>
    <row r="42" customFormat="false" ht="15" hidden="false" customHeight="false" outlineLevel="0" collapsed="false">
      <c r="A42" s="355"/>
      <c r="B42" s="322"/>
      <c r="C42" s="322"/>
      <c r="D42" s="322"/>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52"/>
      <c r="AF42" s="353"/>
      <c r="AG42" s="354"/>
    </row>
    <row r="43" customFormat="false" ht="15" hidden="false" customHeight="false" outlineLevel="0" collapsed="false">
      <c r="A43" s="356"/>
      <c r="B43" s="322"/>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52"/>
      <c r="AF43" s="353"/>
      <c r="AG43" s="354"/>
    </row>
    <row r="44" customFormat="false" ht="15" hidden="false" customHeight="false" outlineLevel="0" collapsed="false">
      <c r="A44" s="357" t="s">
        <v>282</v>
      </c>
      <c r="B44" s="357"/>
      <c r="C44" s="357"/>
      <c r="D44" s="357"/>
      <c r="E44" s="357"/>
      <c r="F44" s="357"/>
      <c r="G44" s="357"/>
      <c r="H44" s="357"/>
      <c r="I44" s="358"/>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row>
    <row r="45" s="362" customFormat="true" ht="15" hidden="false" customHeight="false" outlineLevel="0" collapsed="false">
      <c r="A45" s="360" t="s">
        <v>288</v>
      </c>
      <c r="B45" s="360"/>
      <c r="C45" s="360"/>
      <c r="D45" s="360"/>
      <c r="E45" s="360"/>
      <c r="F45" s="360"/>
      <c r="G45" s="360"/>
      <c r="H45" s="360"/>
      <c r="I45" s="311"/>
      <c r="J45" s="361" t="s">
        <v>289</v>
      </c>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row>
    <row r="46" customFormat="false" ht="15" hidden="false" customHeight="false" outlineLevel="0" collapsed="false">
      <c r="A46" s="363"/>
      <c r="B46" s="311"/>
      <c r="C46" s="311"/>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49"/>
    </row>
    <row r="47" customFormat="false" ht="15" hidden="false" customHeight="true" outlineLevel="0" collapsed="false">
      <c r="A47" s="364" t="s">
        <v>290</v>
      </c>
      <c r="B47" s="364"/>
      <c r="C47" s="364"/>
      <c r="D47" s="364"/>
      <c r="E47" s="364"/>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row>
    <row r="48" customFormat="false" ht="15" hidden="false" customHeight="false" outlineLevel="0" collapsed="false">
      <c r="A48" s="364"/>
      <c r="B48" s="364"/>
      <c r="C48" s="364"/>
      <c r="D48" s="364"/>
      <c r="E48" s="364"/>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row>
    <row r="49" customFormat="false" ht="15" hidden="false" customHeight="false" outlineLevel="0" collapsed="false">
      <c r="A49" s="365"/>
      <c r="B49" s="365"/>
      <c r="C49" s="365"/>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5"/>
      <c r="AG49" s="365"/>
    </row>
    <row r="234" customFormat="false" ht="15" hidden="false" customHeight="false" outlineLevel="0" collapsed="false"/>
    <row r="235" customFormat="false" ht="15" hidden="false" customHeight="false" outlineLevel="0" collapsed="false"/>
    <row r="236" customFormat="false" ht="15" hidden="false" customHeight="false" outlineLevel="0" collapsed="false"/>
    <row r="237" customFormat="false" ht="15" hidden="false" customHeight="false" outlineLevel="0" collapsed="false">
      <c r="A237" s="365"/>
      <c r="B237" s="365"/>
      <c r="C237" s="365"/>
      <c r="D237" s="365"/>
      <c r="E237" s="365"/>
      <c r="F237" s="365"/>
      <c r="G237" s="365"/>
      <c r="H237" s="365"/>
      <c r="I237" s="365"/>
      <c r="J237" s="365"/>
      <c r="K237" s="365"/>
      <c r="L237" s="365"/>
      <c r="M237" s="365"/>
      <c r="N237" s="365"/>
      <c r="O237" s="365"/>
      <c r="P237" s="365"/>
      <c r="Q237" s="365"/>
      <c r="R237" s="365"/>
      <c r="S237" s="365"/>
      <c r="T237" s="365"/>
      <c r="U237" s="365"/>
      <c r="V237" s="365"/>
      <c r="W237" s="365"/>
      <c r="X237" s="365"/>
      <c r="Y237" s="365"/>
      <c r="Z237" s="365"/>
      <c r="AA237" s="365"/>
      <c r="AB237" s="365"/>
      <c r="AC237" s="365"/>
      <c r="AD237" s="365"/>
      <c r="AE237" s="365"/>
      <c r="AF237" s="365"/>
      <c r="AG237" s="365"/>
    </row>
    <row r="238" customFormat="false" ht="15" hidden="false" customHeight="false" outlineLevel="0" collapsed="false">
      <c r="A238" s="365"/>
      <c r="B238" s="365"/>
      <c r="C238" s="365"/>
      <c r="D238" s="365"/>
      <c r="E238" s="365"/>
      <c r="F238" s="365"/>
      <c r="G238" s="365"/>
      <c r="H238" s="365"/>
      <c r="I238" s="365"/>
      <c r="J238" s="365"/>
      <c r="K238" s="365"/>
      <c r="L238" s="365"/>
      <c r="M238" s="365"/>
      <c r="N238" s="365"/>
      <c r="O238" s="365"/>
      <c r="P238" s="365"/>
      <c r="Q238" s="365"/>
      <c r="R238" s="365"/>
      <c r="S238" s="365"/>
      <c r="T238" s="365"/>
      <c r="U238" s="365"/>
      <c r="V238" s="365"/>
      <c r="W238" s="365"/>
      <c r="X238" s="365"/>
      <c r="Y238" s="365"/>
      <c r="Z238" s="365"/>
      <c r="AA238" s="365"/>
      <c r="AB238" s="365"/>
      <c r="AC238" s="365"/>
      <c r="AD238" s="365"/>
      <c r="AE238" s="365"/>
      <c r="AF238" s="365"/>
      <c r="AG238" s="365"/>
    </row>
    <row r="239" customFormat="false" ht="15" hidden="false" customHeight="false" outlineLevel="0" collapsed="false">
      <c r="A239" s="365"/>
      <c r="B239" s="365"/>
      <c r="C239" s="365"/>
      <c r="D239" s="365"/>
      <c r="E239" s="365"/>
      <c r="F239" s="365"/>
      <c r="G239" s="365"/>
      <c r="H239" s="365"/>
      <c r="I239" s="365"/>
      <c r="J239" s="365"/>
      <c r="K239" s="365"/>
      <c r="L239" s="365"/>
      <c r="M239" s="365"/>
      <c r="N239" s="365"/>
      <c r="O239" s="365"/>
      <c r="P239" s="365"/>
      <c r="Q239" s="365"/>
      <c r="R239" s="365"/>
      <c r="S239" s="365"/>
      <c r="T239" s="365"/>
      <c r="U239" s="365"/>
      <c r="V239" s="365"/>
      <c r="W239" s="365"/>
      <c r="X239" s="365"/>
      <c r="Y239" s="365"/>
      <c r="Z239" s="365"/>
      <c r="AA239" s="365"/>
      <c r="AB239" s="365"/>
      <c r="AC239" s="365"/>
      <c r="AD239" s="365"/>
      <c r="AE239" s="365"/>
      <c r="AF239" s="365"/>
      <c r="AG239" s="365"/>
    </row>
    <row r="240" customFormat="false" ht="15" hidden="false" customHeight="false" outlineLevel="0" collapsed="false">
      <c r="A240" s="365"/>
      <c r="B240" s="365"/>
      <c r="C240" s="365"/>
      <c r="D240" s="365"/>
      <c r="E240" s="365"/>
      <c r="F240" s="365"/>
      <c r="G240" s="365"/>
      <c r="H240" s="365"/>
      <c r="I240" s="365"/>
      <c r="J240" s="365"/>
      <c r="K240" s="365"/>
      <c r="L240" s="365"/>
      <c r="M240" s="365"/>
      <c r="N240" s="365"/>
      <c r="O240" s="365"/>
      <c r="P240" s="365"/>
      <c r="Q240" s="365"/>
      <c r="R240" s="365"/>
      <c r="S240" s="365"/>
      <c r="T240" s="365"/>
      <c r="U240" s="365"/>
      <c r="V240" s="365"/>
      <c r="W240" s="365"/>
      <c r="X240" s="365"/>
      <c r="Y240" s="365"/>
      <c r="Z240" s="365"/>
      <c r="AA240" s="365"/>
      <c r="AB240" s="365"/>
      <c r="AC240" s="365"/>
      <c r="AD240" s="365"/>
      <c r="AE240" s="365"/>
      <c r="AF240" s="365"/>
      <c r="AG240" s="365"/>
    </row>
    <row r="241" customFormat="false" ht="15" hidden="false" customHeight="false" outlineLevel="0" collapsed="false">
      <c r="A241" s="365"/>
      <c r="B241" s="365"/>
      <c r="C241" s="365"/>
      <c r="D241" s="365"/>
      <c r="E241" s="365"/>
      <c r="F241" s="365"/>
      <c r="G241" s="365"/>
      <c r="H241" s="365"/>
      <c r="I241" s="365"/>
      <c r="J241" s="365"/>
      <c r="K241" s="365"/>
      <c r="L241" s="365"/>
      <c r="M241" s="365"/>
      <c r="N241" s="365"/>
      <c r="O241" s="365"/>
      <c r="P241" s="365"/>
      <c r="Q241" s="365"/>
      <c r="R241" s="365"/>
      <c r="S241" s="365"/>
      <c r="T241" s="365"/>
      <c r="U241" s="365"/>
      <c r="V241" s="365"/>
      <c r="W241" s="365"/>
      <c r="X241" s="365"/>
      <c r="Y241" s="365"/>
      <c r="Z241" s="365"/>
      <c r="AA241" s="365"/>
      <c r="AB241" s="365"/>
      <c r="AC241" s="365"/>
      <c r="AD241" s="365"/>
      <c r="AE241" s="365"/>
      <c r="AF241" s="365"/>
      <c r="AG241" s="365"/>
    </row>
    <row r="242" customFormat="false" ht="15" hidden="false" customHeight="false" outlineLevel="0" collapsed="false">
      <c r="A242" s="365"/>
      <c r="B242" s="365"/>
      <c r="C242" s="365"/>
      <c r="D242" s="365"/>
      <c r="E242" s="365"/>
      <c r="F242" s="365"/>
      <c r="G242" s="365"/>
      <c r="H242" s="365"/>
      <c r="I242" s="365"/>
      <c r="J242" s="365"/>
      <c r="K242" s="365"/>
      <c r="L242" s="365"/>
      <c r="M242" s="365"/>
      <c r="N242" s="365"/>
      <c r="O242" s="365"/>
      <c r="P242" s="365"/>
      <c r="Q242" s="365"/>
      <c r="R242" s="365"/>
      <c r="S242" s="365"/>
      <c r="T242" s="365"/>
      <c r="U242" s="365"/>
      <c r="V242" s="365"/>
      <c r="W242" s="365"/>
      <c r="X242" s="365"/>
      <c r="Y242" s="365"/>
      <c r="Z242" s="365"/>
      <c r="AA242" s="365"/>
      <c r="AB242" s="365"/>
      <c r="AC242" s="365"/>
      <c r="AD242" s="365"/>
      <c r="AE242" s="365"/>
      <c r="AF242" s="365"/>
      <c r="AG242" s="365"/>
    </row>
    <row r="243" customFormat="false" ht="15" hidden="false" customHeight="false" outlineLevel="0" collapsed="false">
      <c r="A243" s="365"/>
      <c r="B243" s="365"/>
      <c r="C243" s="365"/>
      <c r="D243" s="365"/>
      <c r="E243" s="365"/>
      <c r="F243" s="365"/>
      <c r="G243" s="365"/>
      <c r="H243" s="365"/>
      <c r="I243" s="365"/>
      <c r="J243" s="365"/>
      <c r="K243" s="365"/>
      <c r="L243" s="365"/>
      <c r="M243" s="365"/>
      <c r="N243" s="365"/>
      <c r="O243" s="365"/>
      <c r="P243" s="365"/>
      <c r="Q243" s="365"/>
      <c r="R243" s="365"/>
      <c r="S243" s="365"/>
      <c r="T243" s="365"/>
      <c r="U243" s="365"/>
      <c r="V243" s="365"/>
      <c r="W243" s="365"/>
      <c r="X243" s="365"/>
      <c r="Y243" s="365"/>
      <c r="Z243" s="365"/>
      <c r="AA243" s="365"/>
      <c r="AB243" s="365"/>
      <c r="AC243" s="365"/>
      <c r="AD243" s="365"/>
      <c r="AE243" s="365"/>
      <c r="AF243" s="365"/>
      <c r="AG243" s="365"/>
    </row>
    <row r="244" customFormat="false" ht="15" hidden="false" customHeight="false" outlineLevel="0" collapsed="false">
      <c r="A244" s="365"/>
      <c r="B244" s="365"/>
      <c r="C244" s="365"/>
      <c r="D244" s="365"/>
      <c r="E244" s="365"/>
      <c r="F244" s="365"/>
      <c r="G244" s="365"/>
      <c r="H244" s="365"/>
      <c r="I244" s="365"/>
      <c r="J244" s="365"/>
      <c r="K244" s="365"/>
      <c r="L244" s="365"/>
      <c r="M244" s="365"/>
      <c r="N244" s="365"/>
      <c r="O244" s="365"/>
      <c r="P244" s="365"/>
      <c r="Q244" s="365"/>
      <c r="R244" s="365"/>
      <c r="S244" s="365"/>
      <c r="T244" s="365"/>
      <c r="U244" s="365"/>
      <c r="V244" s="365"/>
      <c r="W244" s="365"/>
      <c r="X244" s="365"/>
      <c r="Y244" s="365"/>
      <c r="Z244" s="365"/>
      <c r="AA244" s="365"/>
      <c r="AB244" s="365"/>
      <c r="AC244" s="365"/>
      <c r="AD244" s="365"/>
      <c r="AE244" s="365"/>
      <c r="AF244" s="365"/>
      <c r="AG244" s="365"/>
    </row>
    <row r="245" customFormat="false" ht="15" hidden="false" customHeight="false" outlineLevel="0" collapsed="false">
      <c r="A245" s="365"/>
      <c r="B245" s="365"/>
      <c r="C245" s="365"/>
      <c r="D245" s="365"/>
      <c r="E245" s="365"/>
      <c r="F245" s="365"/>
      <c r="G245" s="365"/>
      <c r="H245" s="365"/>
      <c r="I245" s="365"/>
      <c r="J245" s="365"/>
      <c r="K245" s="365"/>
      <c r="L245" s="365"/>
      <c r="M245" s="365"/>
      <c r="N245" s="365"/>
      <c r="O245" s="365"/>
      <c r="P245" s="365"/>
      <c r="Q245" s="365"/>
      <c r="R245" s="365"/>
      <c r="S245" s="365"/>
      <c r="T245" s="365"/>
      <c r="U245" s="365"/>
      <c r="V245" s="365"/>
      <c r="W245" s="365"/>
      <c r="X245" s="365"/>
      <c r="Y245" s="365"/>
      <c r="Z245" s="365"/>
      <c r="AA245" s="365"/>
      <c r="AB245" s="365"/>
      <c r="AC245" s="365"/>
      <c r="AD245" s="365"/>
      <c r="AE245" s="365"/>
      <c r="AF245" s="365"/>
      <c r="AG245" s="365"/>
    </row>
    <row r="246" customFormat="false" ht="15" hidden="false" customHeight="false" outlineLevel="0" collapsed="false">
      <c r="A246" s="365"/>
      <c r="B246" s="365"/>
      <c r="C246" s="365"/>
      <c r="D246" s="365"/>
      <c r="E246" s="365"/>
      <c r="F246" s="365"/>
      <c r="G246" s="365"/>
      <c r="H246" s="365"/>
      <c r="I246" s="365"/>
      <c r="J246" s="365"/>
      <c r="K246" s="365"/>
      <c r="L246" s="365"/>
      <c r="M246" s="365"/>
      <c r="N246" s="365"/>
      <c r="O246" s="365"/>
      <c r="P246" s="365"/>
      <c r="Q246" s="365"/>
      <c r="R246" s="365"/>
      <c r="S246" s="365"/>
      <c r="T246" s="365"/>
      <c r="U246" s="365"/>
      <c r="V246" s="365"/>
      <c r="W246" s="365"/>
      <c r="X246" s="365"/>
      <c r="Y246" s="365"/>
      <c r="Z246" s="365"/>
      <c r="AA246" s="365"/>
      <c r="AB246" s="365"/>
      <c r="AC246" s="365"/>
      <c r="AD246" s="365"/>
      <c r="AE246" s="365"/>
      <c r="AF246" s="365"/>
      <c r="AG246" s="365"/>
    </row>
    <row r="247" customFormat="false" ht="15" hidden="false" customHeight="false" outlineLevel="0" collapsed="false">
      <c r="A247" s="365"/>
      <c r="B247" s="365"/>
      <c r="C247" s="365"/>
      <c r="D247" s="365"/>
      <c r="E247" s="365"/>
      <c r="F247" s="365"/>
      <c r="G247" s="365"/>
      <c r="H247" s="365"/>
      <c r="I247" s="365"/>
      <c r="J247" s="365"/>
      <c r="K247" s="365"/>
      <c r="L247" s="365"/>
      <c r="M247" s="365"/>
      <c r="N247" s="365"/>
      <c r="O247" s="365"/>
      <c r="P247" s="365"/>
      <c r="Q247" s="365"/>
      <c r="R247" s="365"/>
      <c r="S247" s="365"/>
      <c r="T247" s="365"/>
      <c r="U247" s="365"/>
      <c r="V247" s="365"/>
      <c r="W247" s="365"/>
      <c r="X247" s="365"/>
      <c r="Y247" s="365"/>
      <c r="Z247" s="365"/>
      <c r="AA247" s="365"/>
      <c r="AB247" s="365"/>
      <c r="AC247" s="365"/>
      <c r="AD247" s="365"/>
      <c r="AE247" s="365"/>
      <c r="AF247" s="365"/>
      <c r="AG247" s="365"/>
    </row>
    <row r="248" customFormat="false" ht="15" hidden="false" customHeight="false" outlineLevel="0" collapsed="false">
      <c r="A248" s="365"/>
      <c r="B248" s="365"/>
      <c r="C248" s="365"/>
      <c r="D248" s="365"/>
      <c r="E248" s="365"/>
      <c r="F248" s="365"/>
      <c r="G248" s="365"/>
      <c r="H248" s="365"/>
      <c r="I248" s="365"/>
      <c r="J248" s="365"/>
      <c r="K248" s="365"/>
      <c r="L248" s="365"/>
      <c r="M248" s="365"/>
      <c r="N248" s="365"/>
      <c r="O248" s="365"/>
      <c r="P248" s="365"/>
      <c r="Q248" s="365"/>
      <c r="R248" s="365"/>
      <c r="S248" s="365"/>
      <c r="T248" s="365"/>
      <c r="U248" s="365"/>
      <c r="V248" s="365"/>
      <c r="W248" s="365"/>
      <c r="X248" s="365"/>
      <c r="Y248" s="365"/>
      <c r="Z248" s="365"/>
      <c r="AA248" s="365"/>
      <c r="AB248" s="365"/>
      <c r="AC248" s="365"/>
      <c r="AD248" s="365"/>
      <c r="AE248" s="365"/>
      <c r="AF248" s="365"/>
      <c r="AG248" s="365"/>
    </row>
    <row r="249" customFormat="false" ht="15" hidden="false" customHeight="false" outlineLevel="0" collapsed="false">
      <c r="A249" s="365"/>
      <c r="B249" s="365"/>
      <c r="C249" s="365"/>
      <c r="D249" s="365"/>
      <c r="E249" s="365"/>
      <c r="F249" s="365"/>
      <c r="G249" s="365"/>
      <c r="H249" s="365"/>
      <c r="I249" s="365"/>
      <c r="J249" s="365"/>
      <c r="K249" s="365"/>
      <c r="L249" s="365"/>
      <c r="M249" s="365"/>
      <c r="N249" s="365"/>
      <c r="O249" s="365"/>
      <c r="P249" s="365"/>
      <c r="Q249" s="365"/>
      <c r="R249" s="365"/>
      <c r="S249" s="365"/>
      <c r="T249" s="365"/>
      <c r="U249" s="365"/>
      <c r="V249" s="365"/>
      <c r="W249" s="365"/>
      <c r="X249" s="365"/>
      <c r="Y249" s="365"/>
      <c r="Z249" s="365"/>
      <c r="AA249" s="365"/>
      <c r="AB249" s="365"/>
      <c r="AC249" s="365"/>
      <c r="AD249" s="365"/>
      <c r="AE249" s="365"/>
      <c r="AF249" s="365"/>
      <c r="AG249" s="365"/>
    </row>
    <row r="250" customFormat="false" ht="15" hidden="false" customHeight="false" outlineLevel="0" collapsed="false">
      <c r="A250" s="365"/>
      <c r="B250" s="365"/>
      <c r="C250" s="365"/>
      <c r="D250" s="365"/>
      <c r="E250" s="365"/>
      <c r="F250" s="365"/>
      <c r="G250" s="365"/>
      <c r="H250" s="365"/>
      <c r="I250" s="365"/>
      <c r="J250" s="365"/>
      <c r="K250" s="365"/>
      <c r="L250" s="365"/>
      <c r="M250" s="365"/>
      <c r="N250" s="365"/>
      <c r="O250" s="365"/>
      <c r="P250" s="365"/>
      <c r="Q250" s="365"/>
      <c r="R250" s="365"/>
      <c r="S250" s="365"/>
      <c r="T250" s="365"/>
      <c r="U250" s="365"/>
      <c r="V250" s="365"/>
      <c r="W250" s="365"/>
      <c r="X250" s="365"/>
      <c r="Y250" s="365"/>
      <c r="Z250" s="365"/>
      <c r="AA250" s="365"/>
      <c r="AB250" s="365"/>
      <c r="AC250" s="365"/>
      <c r="AD250" s="365"/>
      <c r="AE250" s="365"/>
      <c r="AF250" s="365"/>
      <c r="AG250" s="365"/>
    </row>
    <row r="251" customFormat="false" ht="15" hidden="false" customHeight="false" outlineLevel="0" collapsed="false">
      <c r="A251" s="365"/>
      <c r="B251" s="365"/>
      <c r="C251" s="365"/>
      <c r="D251" s="365"/>
      <c r="E251" s="365"/>
      <c r="F251" s="365"/>
      <c r="G251" s="365"/>
      <c r="H251" s="365"/>
      <c r="I251" s="365"/>
      <c r="J251" s="365"/>
      <c r="K251" s="365"/>
      <c r="L251" s="365"/>
      <c r="M251" s="365"/>
      <c r="N251" s="365"/>
      <c r="O251" s="365"/>
      <c r="P251" s="365"/>
      <c r="Q251" s="365"/>
      <c r="R251" s="365"/>
      <c r="S251" s="365"/>
      <c r="T251" s="365"/>
      <c r="U251" s="365"/>
      <c r="V251" s="365"/>
      <c r="W251" s="365"/>
      <c r="X251" s="365"/>
      <c r="Y251" s="365"/>
      <c r="Z251" s="365"/>
      <c r="AA251" s="365"/>
      <c r="AB251" s="365"/>
      <c r="AC251" s="365"/>
      <c r="AD251" s="365"/>
      <c r="AE251" s="365"/>
      <c r="AF251" s="365"/>
      <c r="AG251" s="365"/>
    </row>
    <row r="252" customFormat="false" ht="15" hidden="false" customHeight="false" outlineLevel="0" collapsed="false">
      <c r="A252" s="365"/>
      <c r="B252" s="365"/>
      <c r="C252" s="365"/>
      <c r="D252" s="365"/>
      <c r="E252" s="365"/>
      <c r="F252" s="365"/>
      <c r="G252" s="365"/>
      <c r="H252" s="365"/>
      <c r="I252" s="365"/>
      <c r="J252" s="365"/>
      <c r="K252" s="365"/>
      <c r="L252" s="365"/>
      <c r="M252" s="365"/>
      <c r="N252" s="365"/>
      <c r="O252" s="365"/>
      <c r="P252" s="365"/>
      <c r="Q252" s="365"/>
      <c r="R252" s="365"/>
      <c r="S252" s="365"/>
      <c r="T252" s="365"/>
      <c r="U252" s="365"/>
      <c r="V252" s="365"/>
      <c r="W252" s="365"/>
      <c r="X252" s="365"/>
      <c r="Y252" s="365"/>
      <c r="Z252" s="365"/>
      <c r="AA252" s="365"/>
      <c r="AB252" s="365"/>
      <c r="AC252" s="365"/>
      <c r="AD252" s="365"/>
      <c r="AE252" s="365"/>
      <c r="AF252" s="365"/>
      <c r="AG252" s="365"/>
    </row>
    <row r="253" customFormat="false" ht="15" hidden="false" customHeight="false" outlineLevel="0" collapsed="false">
      <c r="A253" s="365"/>
      <c r="B253" s="365"/>
      <c r="C253" s="365"/>
      <c r="D253" s="365"/>
      <c r="E253" s="365"/>
      <c r="F253" s="365"/>
      <c r="G253" s="365"/>
      <c r="H253" s="365"/>
      <c r="I253" s="365"/>
      <c r="J253" s="365"/>
      <c r="K253" s="365"/>
      <c r="L253" s="365"/>
      <c r="M253" s="365"/>
      <c r="N253" s="365"/>
      <c r="O253" s="365"/>
      <c r="P253" s="365"/>
      <c r="Q253" s="365"/>
      <c r="R253" s="365"/>
      <c r="S253" s="365"/>
      <c r="T253" s="365"/>
      <c r="U253" s="365"/>
      <c r="V253" s="365"/>
      <c r="W253" s="365"/>
      <c r="X253" s="365"/>
      <c r="Y253" s="365"/>
      <c r="Z253" s="365"/>
      <c r="AA253" s="365"/>
      <c r="AB253" s="365"/>
      <c r="AC253" s="365"/>
      <c r="AD253" s="365"/>
      <c r="AE253" s="365"/>
      <c r="AF253" s="365"/>
      <c r="AG253" s="365"/>
    </row>
    <row r="254" customFormat="false" ht="15" hidden="false" customHeight="false" outlineLevel="0" collapsed="false">
      <c r="A254" s="365"/>
      <c r="B254" s="365"/>
      <c r="C254" s="365"/>
      <c r="D254" s="365"/>
      <c r="E254" s="365"/>
      <c r="F254" s="365"/>
      <c r="G254" s="365"/>
      <c r="H254" s="365"/>
      <c r="I254" s="365"/>
      <c r="J254" s="365"/>
      <c r="K254" s="365"/>
      <c r="L254" s="365"/>
      <c r="M254" s="365"/>
      <c r="N254" s="365"/>
      <c r="O254" s="365"/>
      <c r="P254" s="365"/>
      <c r="Q254" s="365"/>
      <c r="R254" s="365"/>
      <c r="S254" s="365"/>
      <c r="T254" s="365"/>
      <c r="U254" s="365"/>
      <c r="V254" s="365"/>
      <c r="W254" s="365"/>
      <c r="X254" s="365"/>
      <c r="Y254" s="365"/>
      <c r="Z254" s="365"/>
      <c r="AA254" s="365"/>
      <c r="AB254" s="365"/>
      <c r="AC254" s="365"/>
      <c r="AD254" s="365"/>
      <c r="AE254" s="365"/>
      <c r="AF254" s="365"/>
      <c r="AG254" s="365"/>
    </row>
    <row r="255" customFormat="false" ht="15" hidden="false" customHeight="false" outlineLevel="0" collapsed="false">
      <c r="A255" s="365"/>
      <c r="B255" s="365"/>
      <c r="C255" s="365"/>
      <c r="D255" s="365"/>
      <c r="E255" s="365"/>
      <c r="F255" s="365"/>
      <c r="G255" s="365"/>
      <c r="H255" s="365"/>
      <c r="I255" s="365"/>
      <c r="J255" s="365"/>
      <c r="K255" s="365"/>
      <c r="L255" s="365"/>
      <c r="M255" s="365"/>
      <c r="N255" s="365"/>
      <c r="O255" s="365"/>
      <c r="P255" s="365"/>
      <c r="Q255" s="365"/>
      <c r="R255" s="365"/>
      <c r="S255" s="365"/>
      <c r="T255" s="365"/>
      <c r="U255" s="365"/>
      <c r="V255" s="365"/>
      <c r="W255" s="365"/>
      <c r="X255" s="365"/>
      <c r="Y255" s="365"/>
      <c r="Z255" s="365"/>
      <c r="AA255" s="365"/>
      <c r="AB255" s="365"/>
      <c r="AC255" s="365"/>
      <c r="AD255" s="365"/>
      <c r="AE255" s="365"/>
      <c r="AF255" s="365"/>
      <c r="AG255" s="365"/>
    </row>
    <row r="256" customFormat="false" ht="15" hidden="false" customHeight="false" outlineLevel="0" collapsed="false">
      <c r="A256" s="365"/>
      <c r="B256" s="365"/>
      <c r="C256" s="365"/>
      <c r="D256" s="365"/>
      <c r="E256" s="365"/>
      <c r="F256" s="365"/>
      <c r="G256" s="365"/>
      <c r="H256" s="365"/>
      <c r="I256" s="365"/>
      <c r="J256" s="365"/>
      <c r="K256" s="365"/>
      <c r="L256" s="365"/>
      <c r="M256" s="365"/>
      <c r="N256" s="365"/>
      <c r="O256" s="365"/>
      <c r="P256" s="365"/>
      <c r="Q256" s="365"/>
      <c r="R256" s="365"/>
      <c r="S256" s="365"/>
      <c r="T256" s="365"/>
      <c r="U256" s="365"/>
      <c r="V256" s="365"/>
      <c r="W256" s="365"/>
      <c r="X256" s="365"/>
      <c r="Y256" s="365"/>
      <c r="Z256" s="365"/>
      <c r="AA256" s="365"/>
      <c r="AB256" s="365"/>
      <c r="AC256" s="365"/>
      <c r="AD256" s="365"/>
      <c r="AE256" s="365"/>
      <c r="AF256" s="365"/>
      <c r="AG256" s="365"/>
    </row>
    <row r="257" customFormat="false" ht="15" hidden="false" customHeight="false" outlineLevel="0" collapsed="false">
      <c r="A257" s="365"/>
      <c r="B257" s="365"/>
      <c r="C257" s="365"/>
      <c r="D257" s="365"/>
      <c r="E257" s="365"/>
      <c r="F257" s="365"/>
      <c r="G257" s="365"/>
      <c r="H257" s="365"/>
      <c r="I257" s="365"/>
      <c r="J257" s="365"/>
      <c r="K257" s="365"/>
      <c r="L257" s="365"/>
      <c r="M257" s="365"/>
      <c r="N257" s="365"/>
      <c r="O257" s="365"/>
      <c r="P257" s="365"/>
      <c r="Q257" s="365"/>
      <c r="R257" s="365"/>
      <c r="S257" s="365"/>
      <c r="T257" s="365"/>
      <c r="U257" s="365"/>
      <c r="V257" s="365"/>
      <c r="W257" s="365"/>
      <c r="X257" s="365"/>
      <c r="Y257" s="365"/>
      <c r="Z257" s="365"/>
      <c r="AA257" s="365"/>
      <c r="AB257" s="365"/>
      <c r="AC257" s="365"/>
      <c r="AD257" s="365"/>
      <c r="AE257" s="365"/>
      <c r="AF257" s="365"/>
      <c r="AG257" s="365"/>
    </row>
    <row r="258" customFormat="false" ht="15" hidden="false" customHeight="false" outlineLevel="0" collapsed="false">
      <c r="A258" s="365"/>
      <c r="B258" s="365"/>
      <c r="C258" s="365"/>
      <c r="D258" s="365"/>
      <c r="E258" s="365"/>
      <c r="F258" s="365"/>
      <c r="G258" s="365"/>
      <c r="H258" s="365"/>
      <c r="I258" s="365"/>
      <c r="J258" s="365"/>
      <c r="K258" s="365"/>
      <c r="L258" s="365"/>
      <c r="M258" s="365"/>
      <c r="N258" s="365"/>
      <c r="O258" s="365"/>
      <c r="P258" s="365"/>
      <c r="Q258" s="365"/>
      <c r="R258" s="365"/>
      <c r="S258" s="365"/>
      <c r="T258" s="365"/>
      <c r="U258" s="365"/>
      <c r="V258" s="365"/>
      <c r="W258" s="365"/>
      <c r="X258" s="365"/>
      <c r="Y258" s="365"/>
      <c r="Z258" s="365"/>
      <c r="AA258" s="365"/>
      <c r="AB258" s="365"/>
      <c r="AC258" s="365"/>
      <c r="AD258" s="365"/>
      <c r="AE258" s="365"/>
      <c r="AF258" s="365"/>
      <c r="AG258" s="365"/>
    </row>
    <row r="259" customFormat="false" ht="15" hidden="false" customHeight="false" outlineLevel="0" collapsed="false">
      <c r="A259" s="365"/>
      <c r="B259" s="365"/>
      <c r="C259" s="365"/>
      <c r="D259" s="365"/>
      <c r="E259" s="365"/>
      <c r="F259" s="365"/>
      <c r="G259" s="365"/>
      <c r="H259" s="365"/>
      <c r="I259" s="365"/>
      <c r="J259" s="365"/>
      <c r="K259" s="365"/>
      <c r="L259" s="365"/>
      <c r="M259" s="365"/>
      <c r="N259" s="365"/>
      <c r="O259" s="365"/>
      <c r="P259" s="365"/>
      <c r="Q259" s="365"/>
      <c r="R259" s="365"/>
      <c r="S259" s="365"/>
      <c r="T259" s="365"/>
      <c r="U259" s="365"/>
      <c r="V259" s="365"/>
      <c r="W259" s="365"/>
      <c r="X259" s="365"/>
      <c r="Y259" s="365"/>
      <c r="Z259" s="365"/>
      <c r="AA259" s="365"/>
      <c r="AB259" s="365"/>
      <c r="AC259" s="365"/>
      <c r="AD259" s="365"/>
      <c r="AE259" s="365"/>
      <c r="AF259" s="365"/>
      <c r="AG259" s="365"/>
    </row>
    <row r="260" customFormat="false" ht="15" hidden="false" customHeight="false" outlineLevel="0" collapsed="false">
      <c r="A260" s="365"/>
      <c r="B260" s="365"/>
      <c r="C260" s="365"/>
      <c r="D260" s="365"/>
      <c r="E260" s="365"/>
      <c r="F260" s="365"/>
      <c r="G260" s="365"/>
      <c r="H260" s="365"/>
      <c r="I260" s="365"/>
      <c r="J260" s="365"/>
      <c r="K260" s="365"/>
      <c r="L260" s="365"/>
      <c r="M260" s="365"/>
      <c r="N260" s="365"/>
      <c r="O260" s="365"/>
      <c r="P260" s="365"/>
      <c r="Q260" s="365"/>
      <c r="R260" s="365"/>
      <c r="S260" s="365"/>
      <c r="T260" s="365"/>
      <c r="U260" s="365"/>
      <c r="V260" s="365"/>
      <c r="W260" s="365"/>
      <c r="X260" s="365"/>
      <c r="Y260" s="365"/>
      <c r="Z260" s="365"/>
      <c r="AA260" s="365"/>
      <c r="AB260" s="365"/>
      <c r="AC260" s="365"/>
      <c r="AD260" s="365"/>
      <c r="AE260" s="365"/>
      <c r="AF260" s="365"/>
      <c r="AG260" s="365"/>
    </row>
    <row r="261" customFormat="false" ht="15" hidden="false" customHeight="false" outlineLevel="0" collapsed="false">
      <c r="A261" s="365"/>
      <c r="B261" s="365"/>
      <c r="C261" s="365"/>
      <c r="D261" s="365"/>
      <c r="E261" s="365"/>
      <c r="F261" s="365"/>
      <c r="G261" s="365"/>
      <c r="H261" s="365"/>
      <c r="I261" s="365"/>
      <c r="J261" s="365"/>
      <c r="K261" s="365"/>
      <c r="L261" s="365"/>
      <c r="M261" s="365"/>
      <c r="N261" s="365"/>
      <c r="O261" s="365"/>
      <c r="P261" s="365"/>
      <c r="Q261" s="365"/>
      <c r="R261" s="365"/>
      <c r="S261" s="365"/>
      <c r="T261" s="365"/>
      <c r="U261" s="365"/>
      <c r="V261" s="365"/>
      <c r="W261" s="365"/>
      <c r="X261" s="365"/>
      <c r="Y261" s="365"/>
      <c r="Z261" s="365"/>
      <c r="AA261" s="365"/>
      <c r="AB261" s="365"/>
      <c r="AC261" s="365"/>
      <c r="AD261" s="365"/>
      <c r="AE261" s="365"/>
      <c r="AF261" s="365"/>
      <c r="AG261" s="365"/>
    </row>
    <row r="262" customFormat="false" ht="15" hidden="false" customHeight="false" outlineLevel="0" collapsed="false">
      <c r="A262" s="365"/>
      <c r="B262" s="365"/>
      <c r="C262" s="365"/>
      <c r="D262" s="365"/>
      <c r="E262" s="365"/>
      <c r="F262" s="365"/>
      <c r="G262" s="365"/>
      <c r="H262" s="365"/>
      <c r="I262" s="365"/>
      <c r="J262" s="365"/>
      <c r="K262" s="365"/>
      <c r="L262" s="365"/>
      <c r="M262" s="365"/>
      <c r="N262" s="365"/>
      <c r="O262" s="365"/>
      <c r="P262" s="365"/>
      <c r="Q262" s="365"/>
      <c r="R262" s="365"/>
      <c r="S262" s="365"/>
      <c r="T262" s="365"/>
      <c r="U262" s="365"/>
      <c r="V262" s="365"/>
      <c r="W262" s="365"/>
      <c r="X262" s="365"/>
      <c r="Y262" s="365"/>
      <c r="Z262" s="365"/>
      <c r="AA262" s="365"/>
      <c r="AB262" s="365"/>
      <c r="AC262" s="365"/>
      <c r="AD262" s="365"/>
      <c r="AE262" s="365"/>
      <c r="AF262" s="365"/>
      <c r="AG262" s="365"/>
    </row>
    <row r="263" customFormat="false" ht="15" hidden="false" customHeight="false" outlineLevel="0" collapsed="false">
      <c r="A263" s="365"/>
      <c r="B263" s="365"/>
      <c r="C263" s="365"/>
      <c r="D263" s="365"/>
      <c r="E263" s="365"/>
      <c r="F263" s="365"/>
      <c r="G263" s="365"/>
      <c r="H263" s="365"/>
      <c r="I263" s="365"/>
      <c r="J263" s="365"/>
      <c r="K263" s="365"/>
      <c r="L263" s="365"/>
      <c r="M263" s="365"/>
      <c r="N263" s="365"/>
      <c r="O263" s="365"/>
      <c r="P263" s="365"/>
      <c r="Q263" s="365"/>
      <c r="R263" s="365"/>
      <c r="S263" s="365"/>
      <c r="T263" s="365"/>
      <c r="U263" s="365"/>
      <c r="V263" s="365"/>
      <c r="W263" s="365"/>
      <c r="X263" s="365"/>
      <c r="Y263" s="365"/>
      <c r="Z263" s="365"/>
      <c r="AA263" s="365"/>
      <c r="AB263" s="365"/>
      <c r="AC263" s="365"/>
      <c r="AD263" s="365"/>
      <c r="AE263" s="365"/>
      <c r="AF263" s="365"/>
      <c r="AG263" s="365"/>
    </row>
    <row r="264" customFormat="false" ht="15" hidden="false" customHeight="false" outlineLevel="0" collapsed="false">
      <c r="A264" s="365"/>
      <c r="B264" s="365"/>
      <c r="C264" s="365"/>
      <c r="D264" s="365"/>
      <c r="E264" s="365"/>
      <c r="F264" s="365"/>
      <c r="G264" s="365"/>
      <c r="H264" s="365"/>
      <c r="I264" s="365"/>
      <c r="J264" s="365"/>
      <c r="K264" s="365"/>
      <c r="L264" s="365"/>
      <c r="M264" s="365"/>
      <c r="N264" s="365"/>
      <c r="O264" s="365"/>
      <c r="P264" s="365"/>
      <c r="Q264" s="365"/>
      <c r="R264" s="365"/>
      <c r="S264" s="365"/>
      <c r="T264" s="365"/>
      <c r="U264" s="365"/>
      <c r="V264" s="365"/>
      <c r="W264" s="365"/>
      <c r="X264" s="365"/>
      <c r="Y264" s="365"/>
      <c r="Z264" s="365"/>
      <c r="AA264" s="365"/>
      <c r="AB264" s="365"/>
      <c r="AC264" s="365"/>
      <c r="AD264" s="365"/>
      <c r="AE264" s="365"/>
      <c r="AF264" s="365"/>
      <c r="AG264" s="365"/>
    </row>
    <row r="265" customFormat="false" ht="15" hidden="false" customHeight="false" outlineLevel="0" collapsed="false">
      <c r="A265" s="365"/>
      <c r="B265" s="365"/>
      <c r="C265" s="365"/>
      <c r="D265" s="365"/>
      <c r="E265" s="365"/>
      <c r="F265" s="365"/>
      <c r="G265" s="365"/>
      <c r="H265" s="365"/>
      <c r="I265" s="365"/>
      <c r="J265" s="365"/>
      <c r="K265" s="365"/>
      <c r="L265" s="365"/>
      <c r="M265" s="365"/>
      <c r="N265" s="365"/>
      <c r="O265" s="365"/>
      <c r="P265" s="365"/>
      <c r="Q265" s="365"/>
      <c r="R265" s="365"/>
      <c r="S265" s="365"/>
      <c r="T265" s="365"/>
      <c r="U265" s="365"/>
      <c r="V265" s="365"/>
      <c r="W265" s="365"/>
      <c r="X265" s="365"/>
      <c r="Y265" s="365"/>
      <c r="Z265" s="365"/>
      <c r="AA265" s="365"/>
      <c r="AB265" s="365"/>
      <c r="AC265" s="365"/>
      <c r="AD265" s="365"/>
      <c r="AE265" s="365"/>
      <c r="AF265" s="365"/>
      <c r="AG265" s="365"/>
    </row>
    <row r="266" customFormat="false" ht="15" hidden="false" customHeight="false" outlineLevel="0" collapsed="false">
      <c r="A266" s="365"/>
      <c r="B266" s="365"/>
      <c r="C266" s="365"/>
      <c r="D266" s="365"/>
      <c r="E266" s="365"/>
      <c r="F266" s="365"/>
      <c r="G266" s="365"/>
      <c r="H266" s="365"/>
      <c r="I266" s="365"/>
      <c r="J266" s="365"/>
      <c r="K266" s="365"/>
      <c r="L266" s="365"/>
      <c r="M266" s="365"/>
      <c r="N266" s="365"/>
      <c r="O266" s="365"/>
      <c r="P266" s="365"/>
      <c r="Q266" s="365"/>
      <c r="R266" s="365"/>
      <c r="S266" s="365"/>
      <c r="T266" s="365"/>
      <c r="U266" s="365"/>
      <c r="V266" s="365"/>
      <c r="W266" s="365"/>
      <c r="X266" s="365"/>
      <c r="Y266" s="365"/>
      <c r="Z266" s="365"/>
      <c r="AA266" s="365"/>
      <c r="AB266" s="365"/>
      <c r="AC266" s="365"/>
      <c r="AD266" s="365"/>
      <c r="AE266" s="365"/>
      <c r="AF266" s="365"/>
      <c r="AG266" s="365"/>
    </row>
    <row r="267" customFormat="false" ht="15" hidden="false" customHeight="false" outlineLevel="0" collapsed="false">
      <c r="A267" s="365"/>
      <c r="B267" s="365"/>
      <c r="C267" s="365"/>
      <c r="D267" s="365"/>
      <c r="E267" s="365"/>
      <c r="F267" s="365"/>
      <c r="G267" s="365"/>
      <c r="H267" s="365"/>
      <c r="I267" s="365"/>
      <c r="J267" s="365"/>
      <c r="K267" s="365"/>
      <c r="L267" s="365"/>
      <c r="M267" s="365"/>
      <c r="N267" s="365"/>
      <c r="O267" s="365"/>
      <c r="P267" s="365"/>
      <c r="Q267" s="365"/>
      <c r="R267" s="365"/>
      <c r="S267" s="365"/>
      <c r="T267" s="365"/>
      <c r="U267" s="365"/>
      <c r="V267" s="365"/>
      <c r="W267" s="365"/>
      <c r="X267" s="365"/>
      <c r="Y267" s="365"/>
      <c r="Z267" s="365"/>
      <c r="AA267" s="365"/>
      <c r="AB267" s="365"/>
      <c r="AC267" s="365"/>
      <c r="AD267" s="365"/>
      <c r="AE267" s="365"/>
      <c r="AF267" s="365"/>
      <c r="AG267" s="365"/>
    </row>
    <row r="268" customFormat="false" ht="15" hidden="false" customHeight="false" outlineLevel="0" collapsed="false">
      <c r="A268" s="365"/>
      <c r="B268" s="365"/>
      <c r="C268" s="365"/>
      <c r="D268" s="365"/>
      <c r="E268" s="365"/>
      <c r="F268" s="365"/>
      <c r="G268" s="365"/>
      <c r="H268" s="365"/>
      <c r="I268" s="365"/>
      <c r="J268" s="365"/>
      <c r="K268" s="365"/>
      <c r="L268" s="365"/>
      <c r="M268" s="365"/>
      <c r="N268" s="365"/>
      <c r="O268" s="365"/>
      <c r="P268" s="365"/>
      <c r="Q268" s="365"/>
      <c r="R268" s="365"/>
      <c r="S268" s="365"/>
      <c r="T268" s="365"/>
      <c r="U268" s="365"/>
      <c r="V268" s="365"/>
      <c r="W268" s="365"/>
      <c r="X268" s="365"/>
      <c r="Y268" s="365"/>
      <c r="Z268" s="365"/>
      <c r="AA268" s="365"/>
      <c r="AB268" s="365"/>
      <c r="AC268" s="365"/>
      <c r="AD268" s="365"/>
      <c r="AE268" s="365"/>
      <c r="AF268" s="365"/>
      <c r="AG268" s="365"/>
    </row>
    <row r="269" customFormat="false" ht="15" hidden="false" customHeight="false" outlineLevel="0" collapsed="false">
      <c r="A269" s="365"/>
      <c r="B269" s="365"/>
      <c r="C269" s="365"/>
      <c r="D269" s="365"/>
      <c r="E269" s="365"/>
      <c r="F269" s="365"/>
      <c r="G269" s="365"/>
      <c r="H269" s="365"/>
      <c r="I269" s="365"/>
      <c r="J269" s="365"/>
      <c r="K269" s="365"/>
      <c r="L269" s="365"/>
      <c r="M269" s="365"/>
      <c r="N269" s="365"/>
      <c r="O269" s="365"/>
      <c r="P269" s="365"/>
      <c r="Q269" s="365"/>
      <c r="R269" s="365"/>
      <c r="S269" s="365"/>
      <c r="T269" s="365"/>
      <c r="U269" s="365"/>
      <c r="V269" s="365"/>
      <c r="W269" s="365"/>
      <c r="X269" s="365"/>
      <c r="Y269" s="365"/>
      <c r="Z269" s="365"/>
      <c r="AA269" s="365"/>
      <c r="AB269" s="365"/>
      <c r="AC269" s="365"/>
      <c r="AD269" s="365"/>
      <c r="AE269" s="365"/>
      <c r="AF269" s="365"/>
      <c r="AG269" s="365"/>
    </row>
    <row r="270" customFormat="false" ht="15" hidden="false" customHeight="false" outlineLevel="0" collapsed="false">
      <c r="A270" s="365"/>
      <c r="B270" s="365"/>
      <c r="C270" s="365"/>
      <c r="D270" s="365"/>
      <c r="E270" s="365"/>
      <c r="F270" s="365"/>
      <c r="G270" s="365"/>
      <c r="H270" s="365"/>
      <c r="I270" s="365"/>
      <c r="J270" s="365"/>
      <c r="K270" s="365"/>
      <c r="L270" s="365"/>
      <c r="M270" s="365"/>
      <c r="N270" s="365"/>
      <c r="O270" s="365"/>
      <c r="P270" s="365"/>
      <c r="Q270" s="365"/>
      <c r="R270" s="365"/>
      <c r="S270" s="365"/>
      <c r="T270" s="365"/>
      <c r="U270" s="365"/>
      <c r="V270" s="365"/>
      <c r="W270" s="365"/>
      <c r="X270" s="365"/>
      <c r="Y270" s="365"/>
      <c r="Z270" s="365"/>
      <c r="AA270" s="365"/>
      <c r="AB270" s="365"/>
      <c r="AC270" s="365"/>
      <c r="AD270" s="365"/>
      <c r="AE270" s="365"/>
      <c r="AF270" s="365"/>
      <c r="AG270" s="365"/>
    </row>
    <row r="271" customFormat="false" ht="15" hidden="false" customHeight="false" outlineLevel="0" collapsed="false">
      <c r="A271" s="365"/>
      <c r="B271" s="365"/>
      <c r="C271" s="365"/>
      <c r="D271" s="365"/>
      <c r="E271" s="365"/>
      <c r="F271" s="365"/>
      <c r="G271" s="365"/>
      <c r="H271" s="365"/>
      <c r="I271" s="365"/>
      <c r="J271" s="365"/>
      <c r="K271" s="365"/>
      <c r="L271" s="365"/>
      <c r="M271" s="365"/>
      <c r="N271" s="365"/>
      <c r="O271" s="365"/>
      <c r="P271" s="365"/>
      <c r="Q271" s="365"/>
      <c r="R271" s="365"/>
      <c r="S271" s="365"/>
      <c r="T271" s="365"/>
      <c r="U271" s="365"/>
      <c r="V271" s="365"/>
      <c r="W271" s="365"/>
      <c r="X271" s="365"/>
      <c r="Y271" s="365"/>
      <c r="Z271" s="365"/>
      <c r="AA271" s="365"/>
      <c r="AB271" s="365"/>
      <c r="AC271" s="365"/>
      <c r="AD271" s="365"/>
      <c r="AE271" s="365"/>
      <c r="AF271" s="365"/>
      <c r="AG271" s="365"/>
    </row>
    <row r="272" customFormat="false" ht="15" hidden="false" customHeight="false" outlineLevel="0" collapsed="false">
      <c r="A272" s="365"/>
      <c r="B272" s="365"/>
      <c r="C272" s="365"/>
      <c r="D272" s="365"/>
      <c r="E272" s="365"/>
      <c r="F272" s="365"/>
      <c r="G272" s="365"/>
      <c r="H272" s="365"/>
      <c r="I272" s="365"/>
      <c r="J272" s="365"/>
      <c r="K272" s="365"/>
      <c r="L272" s="365"/>
      <c r="M272" s="365"/>
      <c r="N272" s="365"/>
      <c r="O272" s="365"/>
      <c r="P272" s="365"/>
      <c r="Q272" s="365"/>
      <c r="R272" s="365"/>
      <c r="S272" s="365"/>
      <c r="T272" s="365"/>
      <c r="U272" s="365"/>
      <c r="V272" s="365"/>
      <c r="W272" s="365"/>
      <c r="X272" s="365"/>
      <c r="Y272" s="365"/>
      <c r="Z272" s="365"/>
      <c r="AA272" s="365"/>
      <c r="AB272" s="365"/>
      <c r="AC272" s="365"/>
      <c r="AD272" s="365"/>
      <c r="AE272" s="365"/>
      <c r="AF272" s="365"/>
      <c r="AG272" s="365"/>
    </row>
    <row r="273" customFormat="false" ht="15" hidden="false" customHeight="false" outlineLevel="0" collapsed="false">
      <c r="A273" s="365"/>
      <c r="B273" s="365"/>
      <c r="C273" s="365"/>
      <c r="D273" s="365"/>
      <c r="E273" s="365"/>
      <c r="F273" s="365"/>
      <c r="G273" s="365"/>
      <c r="H273" s="365"/>
      <c r="I273" s="365"/>
      <c r="J273" s="365"/>
      <c r="K273" s="365"/>
      <c r="L273" s="365"/>
      <c r="M273" s="365"/>
      <c r="N273" s="365"/>
      <c r="O273" s="365"/>
      <c r="P273" s="365"/>
      <c r="Q273" s="365"/>
      <c r="R273" s="365"/>
      <c r="S273" s="365"/>
      <c r="T273" s="365"/>
      <c r="U273" s="365"/>
      <c r="V273" s="365"/>
      <c r="W273" s="365"/>
      <c r="X273" s="365"/>
      <c r="Y273" s="365"/>
      <c r="Z273" s="365"/>
      <c r="AA273" s="365"/>
      <c r="AB273" s="365"/>
      <c r="AC273" s="365"/>
      <c r="AD273" s="365"/>
      <c r="AE273" s="365"/>
      <c r="AF273" s="365"/>
      <c r="AG273" s="365"/>
    </row>
    <row r="274" customFormat="false" ht="15" hidden="false" customHeight="false" outlineLevel="0" collapsed="false">
      <c r="A274" s="365"/>
      <c r="B274" s="365"/>
      <c r="C274" s="365"/>
      <c r="D274" s="365"/>
      <c r="E274" s="365"/>
      <c r="F274" s="365"/>
      <c r="G274" s="365"/>
      <c r="H274" s="365"/>
      <c r="I274" s="365"/>
      <c r="J274" s="365"/>
      <c r="K274" s="365"/>
      <c r="L274" s="365"/>
      <c r="M274" s="365"/>
      <c r="N274" s="365"/>
      <c r="O274" s="365"/>
      <c r="P274" s="365"/>
      <c r="Q274" s="365"/>
      <c r="R274" s="365"/>
      <c r="S274" s="365"/>
      <c r="T274" s="365"/>
      <c r="U274" s="365"/>
      <c r="V274" s="365"/>
      <c r="W274" s="365"/>
      <c r="X274" s="365"/>
      <c r="Y274" s="365"/>
      <c r="Z274" s="365"/>
      <c r="AA274" s="365"/>
      <c r="AB274" s="365"/>
      <c r="AC274" s="365"/>
      <c r="AD274" s="365"/>
      <c r="AE274" s="365"/>
      <c r="AF274" s="365"/>
      <c r="AG274" s="365"/>
    </row>
    <row r="275" customFormat="false" ht="15" hidden="false" customHeight="false" outlineLevel="0" collapsed="false">
      <c r="A275" s="365"/>
      <c r="B275" s="365"/>
      <c r="C275" s="365"/>
      <c r="D275" s="365"/>
      <c r="E275" s="365"/>
      <c r="F275" s="365"/>
      <c r="G275" s="365"/>
      <c r="H275" s="365"/>
      <c r="I275" s="365"/>
      <c r="J275" s="365"/>
      <c r="K275" s="365"/>
      <c r="L275" s="365"/>
      <c r="M275" s="365"/>
      <c r="N275" s="365"/>
      <c r="O275" s="365"/>
      <c r="P275" s="365"/>
      <c r="Q275" s="365"/>
      <c r="R275" s="365"/>
      <c r="S275" s="365"/>
      <c r="T275" s="365"/>
      <c r="U275" s="365"/>
      <c r="V275" s="365"/>
      <c r="W275" s="365"/>
      <c r="X275" s="365"/>
      <c r="Y275" s="365"/>
      <c r="Z275" s="365"/>
      <c r="AA275" s="365"/>
      <c r="AB275" s="365"/>
      <c r="AC275" s="365"/>
      <c r="AD275" s="365"/>
      <c r="AE275" s="365"/>
      <c r="AF275" s="365"/>
      <c r="AG275" s="365"/>
    </row>
    <row r="276" customFormat="false" ht="15" hidden="false" customHeight="false" outlineLevel="0" collapsed="false">
      <c r="A276" s="365"/>
      <c r="B276" s="365"/>
      <c r="C276" s="365"/>
      <c r="D276" s="365"/>
      <c r="E276" s="365"/>
      <c r="F276" s="365"/>
      <c r="G276" s="365"/>
      <c r="H276" s="365"/>
      <c r="I276" s="365"/>
      <c r="J276" s="365"/>
      <c r="K276" s="365"/>
      <c r="L276" s="365"/>
      <c r="M276" s="365"/>
      <c r="N276" s="365"/>
      <c r="O276" s="365"/>
      <c r="P276" s="365"/>
      <c r="Q276" s="365"/>
      <c r="R276" s="365"/>
      <c r="S276" s="365"/>
      <c r="T276" s="365"/>
      <c r="U276" s="365"/>
      <c r="V276" s="365"/>
      <c r="W276" s="365"/>
      <c r="X276" s="365"/>
      <c r="Y276" s="365"/>
      <c r="Z276" s="365"/>
      <c r="AA276" s="365"/>
      <c r="AB276" s="365"/>
      <c r="AC276" s="365"/>
      <c r="AD276" s="365"/>
      <c r="AE276" s="365"/>
      <c r="AF276" s="365"/>
      <c r="AG276" s="365"/>
    </row>
    <row r="277" customFormat="false" ht="15" hidden="false" customHeight="false" outlineLevel="0" collapsed="false">
      <c r="A277" s="365"/>
      <c r="B277" s="365"/>
      <c r="C277" s="365"/>
      <c r="D277" s="365"/>
      <c r="E277" s="365"/>
      <c r="F277" s="365"/>
      <c r="G277" s="365"/>
      <c r="H277" s="365"/>
      <c r="I277" s="365"/>
      <c r="J277" s="365"/>
      <c r="K277" s="365"/>
      <c r="L277" s="365"/>
      <c r="M277" s="365"/>
      <c r="N277" s="365"/>
      <c r="O277" s="365"/>
      <c r="P277" s="365"/>
      <c r="Q277" s="365"/>
      <c r="R277" s="365"/>
      <c r="S277" s="365"/>
      <c r="T277" s="365"/>
      <c r="U277" s="365"/>
      <c r="V277" s="365"/>
      <c r="W277" s="365"/>
      <c r="X277" s="365"/>
      <c r="Y277" s="365"/>
      <c r="Z277" s="365"/>
      <c r="AA277" s="365"/>
      <c r="AB277" s="365"/>
      <c r="AC277" s="365"/>
      <c r="AD277" s="365"/>
      <c r="AE277" s="365"/>
      <c r="AF277" s="365"/>
      <c r="AG277" s="365"/>
    </row>
    <row r="278" customFormat="false" ht="15" hidden="false" customHeight="false" outlineLevel="0" collapsed="false">
      <c r="A278" s="365"/>
      <c r="B278" s="365"/>
      <c r="C278" s="365"/>
      <c r="D278" s="365"/>
      <c r="E278" s="365"/>
      <c r="F278" s="365"/>
      <c r="G278" s="365"/>
      <c r="H278" s="365"/>
      <c r="I278" s="365"/>
      <c r="J278" s="365"/>
      <c r="K278" s="365"/>
      <c r="L278" s="365"/>
      <c r="M278" s="365"/>
      <c r="N278" s="365"/>
      <c r="O278" s="365"/>
      <c r="P278" s="365"/>
      <c r="Q278" s="365"/>
      <c r="R278" s="365"/>
      <c r="S278" s="365"/>
      <c r="T278" s="365"/>
      <c r="U278" s="365"/>
      <c r="V278" s="365"/>
      <c r="W278" s="365"/>
      <c r="X278" s="365"/>
      <c r="Y278" s="365"/>
      <c r="Z278" s="365"/>
      <c r="AA278" s="365"/>
      <c r="AB278" s="365"/>
      <c r="AC278" s="365"/>
      <c r="AD278" s="365"/>
      <c r="AE278" s="365"/>
      <c r="AF278" s="365"/>
      <c r="AG278" s="365"/>
    </row>
    <row r="279" customFormat="false" ht="15" hidden="false" customHeight="false" outlineLevel="0" collapsed="false">
      <c r="A279" s="365"/>
      <c r="B279" s="365"/>
      <c r="C279" s="365"/>
      <c r="D279" s="365"/>
      <c r="E279" s="365"/>
      <c r="F279" s="365"/>
      <c r="G279" s="365"/>
      <c r="H279" s="365"/>
      <c r="I279" s="365"/>
      <c r="J279" s="365"/>
      <c r="K279" s="365"/>
      <c r="L279" s="365"/>
      <c r="M279" s="365"/>
      <c r="N279" s="365"/>
      <c r="O279" s="365"/>
      <c r="P279" s="365"/>
      <c r="Q279" s="365"/>
      <c r="R279" s="365"/>
      <c r="S279" s="365"/>
      <c r="T279" s="365"/>
      <c r="U279" s="365"/>
      <c r="V279" s="365"/>
      <c r="W279" s="365"/>
      <c r="X279" s="365"/>
      <c r="Y279" s="365"/>
      <c r="Z279" s="365"/>
      <c r="AA279" s="365"/>
      <c r="AB279" s="365"/>
      <c r="AC279" s="365"/>
      <c r="AD279" s="365"/>
      <c r="AE279" s="365"/>
      <c r="AF279" s="365"/>
      <c r="AG279" s="365"/>
    </row>
    <row r="280" customFormat="false" ht="15" hidden="false" customHeight="false" outlineLevel="0" collapsed="false">
      <c r="A280" s="365"/>
      <c r="B280" s="365"/>
      <c r="C280" s="365"/>
      <c r="D280" s="365"/>
      <c r="E280" s="365"/>
      <c r="F280" s="365"/>
      <c r="G280" s="365"/>
      <c r="H280" s="365"/>
      <c r="I280" s="365"/>
      <c r="J280" s="365"/>
      <c r="K280" s="365"/>
      <c r="L280" s="365"/>
      <c r="M280" s="365"/>
      <c r="N280" s="365"/>
      <c r="O280" s="365"/>
      <c r="P280" s="365"/>
      <c r="Q280" s="365"/>
      <c r="R280" s="365"/>
      <c r="S280" s="365"/>
      <c r="T280" s="365"/>
      <c r="U280" s="365"/>
      <c r="V280" s="365"/>
      <c r="W280" s="365"/>
      <c r="X280" s="365"/>
      <c r="Y280" s="365"/>
      <c r="Z280" s="365"/>
      <c r="AA280" s="365"/>
      <c r="AB280" s="365"/>
      <c r="AC280" s="365"/>
      <c r="AD280" s="365"/>
      <c r="AE280" s="365"/>
      <c r="AF280" s="365"/>
      <c r="AG280" s="365"/>
    </row>
    <row r="281" customFormat="false" ht="15" hidden="false" customHeight="false" outlineLevel="0" collapsed="false">
      <c r="A281" s="365"/>
      <c r="B281" s="365"/>
      <c r="C281" s="365"/>
      <c r="D281" s="365"/>
      <c r="E281" s="365"/>
      <c r="F281" s="365"/>
      <c r="G281" s="365"/>
      <c r="H281" s="365"/>
      <c r="I281" s="365"/>
      <c r="J281" s="365"/>
      <c r="K281" s="365"/>
      <c r="L281" s="365"/>
      <c r="M281" s="365"/>
      <c r="N281" s="365"/>
      <c r="O281" s="365"/>
      <c r="P281" s="365"/>
      <c r="Q281" s="365"/>
      <c r="R281" s="365"/>
      <c r="S281" s="365"/>
      <c r="T281" s="365"/>
      <c r="U281" s="365"/>
      <c r="V281" s="365"/>
      <c r="W281" s="365"/>
      <c r="X281" s="365"/>
      <c r="Y281" s="365"/>
      <c r="Z281" s="365"/>
      <c r="AA281" s="365"/>
      <c r="AB281" s="365"/>
      <c r="AC281" s="365"/>
      <c r="AD281" s="365"/>
      <c r="AE281" s="365"/>
      <c r="AF281" s="365"/>
      <c r="AG281" s="365"/>
    </row>
    <row r="282" customFormat="false" ht="15" hidden="false" customHeight="false" outlineLevel="0" collapsed="false">
      <c r="A282" s="365"/>
      <c r="B282" s="365"/>
      <c r="C282" s="365"/>
      <c r="D282" s="365"/>
      <c r="E282" s="365"/>
      <c r="F282" s="365"/>
      <c r="G282" s="365"/>
      <c r="H282" s="365"/>
      <c r="I282" s="365"/>
      <c r="J282" s="365"/>
      <c r="K282" s="365"/>
      <c r="L282" s="365"/>
      <c r="M282" s="365"/>
      <c r="N282" s="365"/>
      <c r="O282" s="365"/>
      <c r="P282" s="365"/>
      <c r="Q282" s="365"/>
      <c r="R282" s="365"/>
      <c r="S282" s="365"/>
      <c r="T282" s="365"/>
      <c r="U282" s="365"/>
      <c r="V282" s="365"/>
      <c r="W282" s="365"/>
      <c r="X282" s="365"/>
      <c r="Y282" s="365"/>
      <c r="Z282" s="365"/>
      <c r="AA282" s="365"/>
      <c r="AB282" s="365"/>
      <c r="AC282" s="365"/>
      <c r="AD282" s="365"/>
      <c r="AE282" s="365"/>
      <c r="AF282" s="365"/>
      <c r="AG282" s="365"/>
    </row>
    <row r="283" customFormat="false" ht="15" hidden="false" customHeight="false" outlineLevel="0" collapsed="false">
      <c r="A283" s="365"/>
      <c r="B283" s="365"/>
      <c r="C283" s="365"/>
      <c r="D283" s="365"/>
      <c r="E283" s="365"/>
      <c r="F283" s="365"/>
      <c r="G283" s="365"/>
      <c r="H283" s="365"/>
      <c r="I283" s="365"/>
      <c r="J283" s="365"/>
      <c r="K283" s="365"/>
      <c r="L283" s="365"/>
      <c r="M283" s="365"/>
      <c r="N283" s="365"/>
      <c r="O283" s="365"/>
      <c r="P283" s="365"/>
      <c r="Q283" s="365"/>
      <c r="R283" s="365"/>
      <c r="S283" s="365"/>
      <c r="T283" s="365"/>
      <c r="U283" s="365"/>
      <c r="V283" s="365"/>
      <c r="W283" s="365"/>
      <c r="X283" s="365"/>
      <c r="Y283" s="365"/>
      <c r="Z283" s="365"/>
      <c r="AA283" s="365"/>
      <c r="AB283" s="365"/>
      <c r="AC283" s="365"/>
      <c r="AD283" s="365"/>
      <c r="AE283" s="365"/>
      <c r="AF283" s="365"/>
      <c r="AG283" s="365"/>
    </row>
    <row r="284" customFormat="false" ht="15" hidden="false" customHeight="false" outlineLevel="0" collapsed="false">
      <c r="A284" s="365"/>
      <c r="B284" s="365"/>
      <c r="C284" s="365"/>
      <c r="D284" s="365"/>
      <c r="E284" s="365"/>
      <c r="F284" s="365"/>
      <c r="G284" s="365"/>
      <c r="H284" s="365"/>
      <c r="I284" s="365"/>
      <c r="J284" s="365"/>
      <c r="K284" s="365"/>
      <c r="L284" s="365"/>
      <c r="M284" s="365"/>
      <c r="N284" s="365"/>
      <c r="O284" s="365"/>
      <c r="P284" s="365"/>
      <c r="Q284" s="365"/>
      <c r="R284" s="365"/>
      <c r="S284" s="365"/>
      <c r="T284" s="365"/>
      <c r="U284" s="365"/>
      <c r="V284" s="365"/>
      <c r="W284" s="365"/>
      <c r="X284" s="365"/>
      <c r="Y284" s="365"/>
      <c r="Z284" s="365"/>
      <c r="AA284" s="365"/>
      <c r="AB284" s="365"/>
      <c r="AC284" s="365"/>
      <c r="AD284" s="365"/>
      <c r="AE284" s="365"/>
      <c r="AF284" s="365"/>
      <c r="AG284" s="365"/>
    </row>
    <row r="285" customFormat="false" ht="15" hidden="false" customHeight="false" outlineLevel="0" collapsed="false">
      <c r="A285" s="365"/>
      <c r="B285" s="365"/>
      <c r="C285" s="365"/>
      <c r="D285" s="365"/>
      <c r="E285" s="365"/>
      <c r="F285" s="365"/>
      <c r="G285" s="365"/>
      <c r="H285" s="365"/>
      <c r="I285" s="365"/>
      <c r="J285" s="365"/>
      <c r="K285" s="365"/>
      <c r="L285" s="365"/>
      <c r="M285" s="365"/>
      <c r="N285" s="365"/>
      <c r="O285" s="365"/>
      <c r="P285" s="365"/>
      <c r="Q285" s="365"/>
      <c r="R285" s="365"/>
      <c r="S285" s="365"/>
      <c r="T285" s="365"/>
      <c r="U285" s="365"/>
      <c r="V285" s="365"/>
      <c r="W285" s="365"/>
      <c r="X285" s="365"/>
      <c r="Y285" s="365"/>
      <c r="Z285" s="365"/>
      <c r="AA285" s="365"/>
      <c r="AB285" s="365"/>
      <c r="AC285" s="365"/>
      <c r="AD285" s="365"/>
      <c r="AE285" s="365"/>
      <c r="AF285" s="365"/>
      <c r="AG285" s="365"/>
    </row>
    <row r="286" customFormat="false" ht="15" hidden="false" customHeight="false" outlineLevel="0" collapsed="false">
      <c r="A286" s="365"/>
      <c r="B286" s="365"/>
      <c r="C286" s="365"/>
      <c r="D286" s="365"/>
      <c r="E286" s="365"/>
      <c r="F286" s="365"/>
      <c r="G286" s="365"/>
      <c r="H286" s="365"/>
      <c r="I286" s="365"/>
      <c r="J286" s="365"/>
      <c r="K286" s="365"/>
      <c r="L286" s="365"/>
      <c r="M286" s="365"/>
      <c r="N286" s="365"/>
      <c r="O286" s="365"/>
      <c r="P286" s="365"/>
      <c r="Q286" s="365"/>
      <c r="R286" s="365"/>
      <c r="S286" s="365"/>
      <c r="T286" s="365"/>
      <c r="U286" s="365"/>
      <c r="V286" s="365"/>
      <c r="W286" s="365"/>
      <c r="X286" s="365"/>
      <c r="Y286" s="365"/>
      <c r="Z286" s="365"/>
      <c r="AA286" s="365"/>
      <c r="AB286" s="365"/>
      <c r="AC286" s="365"/>
      <c r="AD286" s="365"/>
      <c r="AE286" s="365"/>
      <c r="AF286" s="365"/>
      <c r="AG286" s="365"/>
    </row>
    <row r="287" customFormat="false" ht="15" hidden="false" customHeight="false" outlineLevel="0" collapsed="false">
      <c r="A287" s="365"/>
      <c r="B287" s="365"/>
      <c r="C287" s="365"/>
      <c r="D287" s="365"/>
      <c r="E287" s="365"/>
      <c r="F287" s="365"/>
      <c r="G287" s="365"/>
      <c r="H287" s="365"/>
      <c r="I287" s="365"/>
      <c r="J287" s="365"/>
      <c r="K287" s="365"/>
      <c r="L287" s="365"/>
      <c r="M287" s="365"/>
      <c r="N287" s="365"/>
      <c r="O287" s="365"/>
      <c r="P287" s="365"/>
      <c r="Q287" s="365"/>
      <c r="R287" s="365"/>
      <c r="S287" s="365"/>
      <c r="T287" s="365"/>
      <c r="U287" s="365"/>
      <c r="V287" s="365"/>
      <c r="W287" s="365"/>
      <c r="X287" s="365"/>
      <c r="Y287" s="365"/>
      <c r="Z287" s="365"/>
      <c r="AA287" s="365"/>
      <c r="AB287" s="365"/>
      <c r="AC287" s="365"/>
      <c r="AD287" s="365"/>
      <c r="AE287" s="365"/>
      <c r="AF287" s="365"/>
      <c r="AG287" s="365"/>
    </row>
    <row r="288" customFormat="false" ht="15" hidden="false" customHeight="false" outlineLevel="0" collapsed="false">
      <c r="A288" s="365"/>
      <c r="B288" s="365"/>
      <c r="C288" s="365"/>
      <c r="D288" s="365"/>
      <c r="E288" s="365"/>
      <c r="F288" s="365"/>
      <c r="G288" s="365"/>
      <c r="H288" s="365"/>
      <c r="I288" s="365"/>
      <c r="J288" s="365"/>
      <c r="K288" s="365"/>
      <c r="L288" s="365"/>
      <c r="M288" s="365"/>
      <c r="N288" s="365"/>
      <c r="O288" s="365"/>
      <c r="P288" s="365"/>
      <c r="Q288" s="365"/>
      <c r="R288" s="365"/>
      <c r="S288" s="365"/>
      <c r="T288" s="365"/>
      <c r="U288" s="365"/>
      <c r="V288" s="365"/>
      <c r="W288" s="365"/>
      <c r="X288" s="365"/>
      <c r="Y288" s="365"/>
      <c r="Z288" s="365"/>
      <c r="AA288" s="365"/>
      <c r="AB288" s="365"/>
      <c r="AC288" s="365"/>
      <c r="AD288" s="365"/>
      <c r="AE288" s="365"/>
      <c r="AF288" s="365"/>
      <c r="AG288" s="365"/>
    </row>
    <row r="289" customFormat="false" ht="15" hidden="false" customHeight="false" outlineLevel="0" collapsed="false">
      <c r="A289" s="365"/>
      <c r="B289" s="365"/>
      <c r="C289" s="365"/>
      <c r="D289" s="365"/>
      <c r="E289" s="365"/>
      <c r="F289" s="365"/>
      <c r="G289" s="365"/>
      <c r="H289" s="365"/>
      <c r="I289" s="365"/>
      <c r="J289" s="365"/>
      <c r="K289" s="365"/>
      <c r="L289" s="365"/>
      <c r="M289" s="365"/>
      <c r="N289" s="365"/>
      <c r="O289" s="365"/>
      <c r="P289" s="365"/>
      <c r="Q289" s="365"/>
      <c r="R289" s="365"/>
      <c r="S289" s="365"/>
      <c r="T289" s="365"/>
      <c r="U289" s="365"/>
      <c r="V289" s="365"/>
      <c r="W289" s="365"/>
      <c r="X289" s="365"/>
      <c r="Y289" s="365"/>
      <c r="Z289" s="365"/>
      <c r="AA289" s="365"/>
      <c r="AB289" s="365"/>
      <c r="AC289" s="365"/>
      <c r="AD289" s="365"/>
      <c r="AE289" s="365"/>
      <c r="AF289" s="365"/>
      <c r="AG289" s="365"/>
    </row>
    <row r="290" customFormat="false" ht="15" hidden="false" customHeight="false" outlineLevel="0" collapsed="false">
      <c r="A290" s="365"/>
      <c r="B290" s="365"/>
      <c r="C290" s="365"/>
      <c r="D290" s="365"/>
      <c r="E290" s="365"/>
      <c r="F290" s="365"/>
      <c r="G290" s="365"/>
      <c r="H290" s="365"/>
      <c r="I290" s="365"/>
      <c r="J290" s="365"/>
      <c r="K290" s="365"/>
      <c r="L290" s="365"/>
      <c r="M290" s="365"/>
      <c r="N290" s="365"/>
      <c r="O290" s="365"/>
      <c r="P290" s="365"/>
      <c r="Q290" s="365"/>
      <c r="R290" s="365"/>
      <c r="S290" s="365"/>
      <c r="T290" s="365"/>
      <c r="U290" s="365"/>
      <c r="V290" s="365"/>
      <c r="W290" s="365"/>
      <c r="X290" s="365"/>
      <c r="Y290" s="365"/>
      <c r="Z290" s="365"/>
      <c r="AA290" s="365"/>
      <c r="AB290" s="365"/>
      <c r="AC290" s="365"/>
      <c r="AD290" s="365"/>
      <c r="AE290" s="365"/>
      <c r="AF290" s="365"/>
      <c r="AG290" s="365"/>
    </row>
    <row r="291" customFormat="false" ht="15" hidden="false" customHeight="false" outlineLevel="0" collapsed="false">
      <c r="A291" s="365"/>
      <c r="B291" s="365"/>
      <c r="C291" s="365"/>
      <c r="D291" s="365"/>
      <c r="E291" s="365"/>
      <c r="F291" s="365"/>
      <c r="G291" s="365"/>
      <c r="H291" s="365"/>
      <c r="I291" s="365"/>
      <c r="J291" s="365"/>
      <c r="K291" s="365"/>
      <c r="L291" s="365"/>
      <c r="M291" s="365"/>
      <c r="N291" s="365"/>
      <c r="O291" s="365"/>
      <c r="P291" s="365"/>
      <c r="Q291" s="365"/>
      <c r="R291" s="365"/>
      <c r="S291" s="365"/>
      <c r="T291" s="365"/>
      <c r="U291" s="365"/>
      <c r="V291" s="365"/>
      <c r="W291" s="365"/>
      <c r="X291" s="365"/>
      <c r="Y291" s="365"/>
      <c r="Z291" s="365"/>
      <c r="AA291" s="365"/>
      <c r="AB291" s="365"/>
      <c r="AC291" s="365"/>
      <c r="AD291" s="365"/>
      <c r="AE291" s="365"/>
      <c r="AF291" s="365"/>
      <c r="AG291" s="365"/>
    </row>
    <row r="292" customFormat="false" ht="15" hidden="false" customHeight="false" outlineLevel="0" collapsed="false">
      <c r="A292" s="365"/>
      <c r="B292" s="365"/>
      <c r="C292" s="365"/>
      <c r="D292" s="365"/>
      <c r="E292" s="365"/>
      <c r="F292" s="365"/>
      <c r="G292" s="365"/>
      <c r="H292" s="365"/>
      <c r="I292" s="365"/>
      <c r="J292" s="365"/>
      <c r="K292" s="365"/>
      <c r="L292" s="365"/>
      <c r="M292" s="365"/>
      <c r="N292" s="365"/>
      <c r="O292" s="365"/>
      <c r="P292" s="365"/>
      <c r="Q292" s="365"/>
      <c r="R292" s="365"/>
      <c r="S292" s="365"/>
      <c r="T292" s="365"/>
      <c r="U292" s="365"/>
      <c r="V292" s="365"/>
      <c r="W292" s="365"/>
      <c r="X292" s="365"/>
      <c r="Y292" s="365"/>
      <c r="Z292" s="365"/>
      <c r="AA292" s="365"/>
      <c r="AB292" s="365"/>
      <c r="AC292" s="365"/>
      <c r="AD292" s="365"/>
      <c r="AE292" s="365"/>
      <c r="AF292" s="365"/>
      <c r="AG292" s="365"/>
    </row>
    <row r="293" customFormat="false" ht="15" hidden="false" customHeight="false" outlineLevel="0" collapsed="false">
      <c r="A293" s="365"/>
      <c r="B293" s="365"/>
      <c r="C293" s="365"/>
      <c r="D293" s="365"/>
      <c r="E293" s="365"/>
      <c r="F293" s="365"/>
      <c r="G293" s="365"/>
      <c r="H293" s="365"/>
      <c r="I293" s="365"/>
      <c r="J293" s="365"/>
      <c r="K293" s="365"/>
      <c r="L293" s="365"/>
      <c r="M293" s="365"/>
      <c r="N293" s="365"/>
      <c r="O293" s="365"/>
      <c r="P293" s="365"/>
      <c r="Q293" s="365"/>
      <c r="R293" s="365"/>
      <c r="S293" s="365"/>
      <c r="T293" s="365"/>
      <c r="U293" s="365"/>
      <c r="V293" s="365"/>
      <c r="W293" s="365"/>
      <c r="X293" s="365"/>
      <c r="Y293" s="365"/>
      <c r="Z293" s="365"/>
      <c r="AA293" s="365"/>
      <c r="AB293" s="365"/>
      <c r="AC293" s="365"/>
      <c r="AD293" s="365"/>
      <c r="AE293" s="365"/>
      <c r="AF293" s="365"/>
      <c r="AG293" s="365"/>
    </row>
    <row r="294" customFormat="false" ht="15" hidden="false" customHeight="false" outlineLevel="0" collapsed="false">
      <c r="A294" s="365"/>
      <c r="B294" s="365"/>
      <c r="C294" s="365"/>
      <c r="D294" s="365"/>
      <c r="E294" s="365"/>
      <c r="F294" s="365"/>
      <c r="G294" s="365"/>
      <c r="H294" s="365"/>
      <c r="I294" s="365"/>
      <c r="J294" s="365"/>
      <c r="K294" s="365"/>
      <c r="L294" s="365"/>
      <c r="M294" s="365"/>
      <c r="N294" s="365"/>
      <c r="O294" s="365"/>
      <c r="P294" s="365"/>
      <c r="Q294" s="365"/>
      <c r="R294" s="365"/>
      <c r="S294" s="365"/>
      <c r="T294" s="365"/>
      <c r="U294" s="365"/>
      <c r="V294" s="365"/>
      <c r="W294" s="365"/>
      <c r="X294" s="365"/>
      <c r="Y294" s="365"/>
      <c r="Z294" s="365"/>
      <c r="AA294" s="365"/>
      <c r="AB294" s="365"/>
      <c r="AC294" s="365"/>
      <c r="AD294" s="365"/>
      <c r="AE294" s="365"/>
      <c r="AF294" s="365"/>
      <c r="AG294" s="365"/>
    </row>
    <row r="295" customFormat="false" ht="15" hidden="false" customHeight="false" outlineLevel="0" collapsed="false">
      <c r="A295" s="365"/>
      <c r="B295" s="365"/>
      <c r="C295" s="365"/>
      <c r="D295" s="365"/>
      <c r="E295" s="365"/>
      <c r="F295" s="365"/>
      <c r="G295" s="365"/>
      <c r="H295" s="365"/>
      <c r="I295" s="365"/>
      <c r="J295" s="365"/>
      <c r="K295" s="365"/>
      <c r="L295" s="365"/>
      <c r="M295" s="365"/>
      <c r="N295" s="365"/>
      <c r="O295" s="365"/>
      <c r="P295" s="365"/>
      <c r="Q295" s="365"/>
      <c r="R295" s="365"/>
      <c r="S295" s="365"/>
      <c r="T295" s="365"/>
      <c r="U295" s="365"/>
      <c r="V295" s="365"/>
      <c r="W295" s="365"/>
      <c r="X295" s="365"/>
      <c r="Y295" s="365"/>
      <c r="Z295" s="365"/>
      <c r="AA295" s="365"/>
      <c r="AB295" s="365"/>
      <c r="AC295" s="365"/>
      <c r="AD295" s="365"/>
      <c r="AE295" s="365"/>
      <c r="AF295" s="365"/>
      <c r="AG295" s="365"/>
    </row>
    <row r="296" customFormat="false" ht="15" hidden="false" customHeight="false" outlineLevel="0" collapsed="false">
      <c r="A296" s="365"/>
      <c r="B296" s="365"/>
      <c r="C296" s="365"/>
      <c r="D296" s="365"/>
      <c r="E296" s="365"/>
      <c r="F296" s="365"/>
      <c r="G296" s="365"/>
      <c r="H296" s="365"/>
      <c r="I296" s="365"/>
      <c r="J296" s="365"/>
      <c r="K296" s="365"/>
      <c r="L296" s="365"/>
      <c r="M296" s="365"/>
      <c r="N296" s="365"/>
      <c r="O296" s="365"/>
      <c r="P296" s="365"/>
      <c r="Q296" s="365"/>
      <c r="R296" s="365"/>
      <c r="S296" s="365"/>
      <c r="T296" s="365"/>
      <c r="U296" s="365"/>
      <c r="V296" s="365"/>
      <c r="W296" s="365"/>
      <c r="X296" s="365"/>
      <c r="Y296" s="365"/>
      <c r="Z296" s="365"/>
      <c r="AA296" s="365"/>
      <c r="AB296" s="365"/>
      <c r="AC296" s="365"/>
      <c r="AD296" s="365"/>
      <c r="AE296" s="365"/>
      <c r="AF296" s="365"/>
      <c r="AG296" s="365"/>
    </row>
    <row r="297" customFormat="false" ht="15" hidden="false" customHeight="false" outlineLevel="0" collapsed="false">
      <c r="A297" s="365"/>
      <c r="B297" s="365"/>
      <c r="C297" s="365"/>
      <c r="D297" s="365"/>
      <c r="E297" s="365"/>
      <c r="F297" s="365"/>
      <c r="G297" s="365"/>
      <c r="H297" s="365"/>
      <c r="I297" s="365"/>
      <c r="J297" s="365"/>
      <c r="K297" s="365"/>
      <c r="L297" s="365"/>
      <c r="M297" s="365"/>
      <c r="N297" s="365"/>
      <c r="O297" s="365"/>
      <c r="P297" s="365"/>
      <c r="Q297" s="365"/>
      <c r="R297" s="365"/>
      <c r="S297" s="365"/>
      <c r="T297" s="365"/>
      <c r="U297" s="365"/>
      <c r="V297" s="365"/>
      <c r="W297" s="365"/>
      <c r="X297" s="365"/>
      <c r="Y297" s="365"/>
      <c r="Z297" s="365"/>
      <c r="AA297" s="365"/>
      <c r="AB297" s="365"/>
      <c r="AC297" s="365"/>
      <c r="AD297" s="365"/>
      <c r="AE297" s="365"/>
      <c r="AF297" s="365"/>
      <c r="AG297" s="365"/>
    </row>
    <row r="298" customFormat="false" ht="15" hidden="false" customHeight="false" outlineLevel="0" collapsed="false">
      <c r="A298" s="365"/>
      <c r="B298" s="365"/>
      <c r="C298" s="365"/>
      <c r="D298" s="365"/>
      <c r="E298" s="365"/>
      <c r="F298" s="365"/>
      <c r="G298" s="365"/>
      <c r="H298" s="365"/>
      <c r="I298" s="365"/>
      <c r="J298" s="365"/>
      <c r="K298" s="365"/>
      <c r="L298" s="365"/>
      <c r="M298" s="365"/>
      <c r="N298" s="365"/>
      <c r="O298" s="365"/>
      <c r="P298" s="365"/>
      <c r="Q298" s="365"/>
      <c r="R298" s="365"/>
      <c r="S298" s="365"/>
      <c r="T298" s="365"/>
      <c r="U298" s="365"/>
      <c r="V298" s="365"/>
      <c r="W298" s="365"/>
      <c r="X298" s="365"/>
      <c r="Y298" s="365"/>
      <c r="Z298" s="365"/>
      <c r="AA298" s="365"/>
      <c r="AB298" s="365"/>
      <c r="AC298" s="365"/>
      <c r="AD298" s="365"/>
      <c r="AE298" s="365"/>
      <c r="AF298" s="365"/>
      <c r="AG298" s="365"/>
    </row>
    <row r="299" customFormat="false" ht="15" hidden="false" customHeight="false" outlineLevel="0" collapsed="false">
      <c r="A299" s="365"/>
      <c r="B299" s="365"/>
      <c r="C299" s="365"/>
      <c r="D299" s="365"/>
      <c r="E299" s="365"/>
      <c r="F299" s="365"/>
      <c r="G299" s="365"/>
      <c r="H299" s="365"/>
      <c r="I299" s="365"/>
      <c r="J299" s="365"/>
      <c r="K299" s="365"/>
      <c r="L299" s="365"/>
      <c r="M299" s="365"/>
      <c r="N299" s="365"/>
      <c r="O299" s="365"/>
      <c r="P299" s="365"/>
      <c r="Q299" s="365"/>
      <c r="R299" s="365"/>
      <c r="S299" s="365"/>
      <c r="T299" s="365"/>
      <c r="U299" s="365"/>
      <c r="V299" s="365"/>
      <c r="W299" s="365"/>
      <c r="X299" s="365"/>
      <c r="Y299" s="365"/>
      <c r="Z299" s="365"/>
      <c r="AA299" s="365"/>
      <c r="AB299" s="365"/>
      <c r="AC299" s="365"/>
      <c r="AD299" s="365"/>
      <c r="AE299" s="365"/>
      <c r="AF299" s="365"/>
      <c r="AG299" s="365"/>
    </row>
    <row r="300" customFormat="false" ht="15" hidden="false" customHeight="false" outlineLevel="0" collapsed="false">
      <c r="A300" s="365"/>
      <c r="B300" s="365"/>
      <c r="C300" s="365"/>
      <c r="D300" s="365"/>
      <c r="E300" s="365"/>
      <c r="F300" s="365"/>
      <c r="G300" s="365"/>
      <c r="H300" s="365"/>
      <c r="I300" s="365"/>
      <c r="J300" s="365"/>
      <c r="K300" s="365"/>
      <c r="L300" s="365"/>
      <c r="M300" s="365"/>
      <c r="N300" s="365"/>
      <c r="O300" s="365"/>
      <c r="P300" s="365"/>
      <c r="Q300" s="365"/>
      <c r="R300" s="365"/>
      <c r="S300" s="365"/>
      <c r="T300" s="365"/>
      <c r="U300" s="365"/>
      <c r="V300" s="365"/>
      <c r="W300" s="365"/>
      <c r="X300" s="365"/>
      <c r="Y300" s="365"/>
      <c r="Z300" s="365"/>
      <c r="AA300" s="365"/>
      <c r="AB300" s="365"/>
      <c r="AC300" s="365"/>
      <c r="AD300" s="365"/>
      <c r="AE300" s="365"/>
      <c r="AF300" s="365"/>
      <c r="AG300" s="365"/>
    </row>
    <row r="301" customFormat="false" ht="15" hidden="false" customHeight="false" outlineLevel="0" collapsed="false">
      <c r="A301" s="365"/>
      <c r="B301" s="365"/>
      <c r="C301" s="365"/>
      <c r="D301" s="365"/>
      <c r="E301" s="365"/>
      <c r="F301" s="365"/>
      <c r="G301" s="365"/>
      <c r="H301" s="365"/>
      <c r="I301" s="365"/>
      <c r="J301" s="365"/>
      <c r="K301" s="365"/>
      <c r="L301" s="365"/>
      <c r="M301" s="365"/>
      <c r="N301" s="365"/>
      <c r="O301" s="365"/>
      <c r="P301" s="365"/>
      <c r="Q301" s="365"/>
      <c r="R301" s="365"/>
      <c r="S301" s="365"/>
      <c r="T301" s="365"/>
      <c r="U301" s="365"/>
      <c r="V301" s="365"/>
      <c r="W301" s="365"/>
      <c r="X301" s="365"/>
      <c r="Y301" s="365"/>
      <c r="Z301" s="365"/>
      <c r="AA301" s="365"/>
      <c r="AB301" s="365"/>
      <c r="AC301" s="365"/>
      <c r="AD301" s="365"/>
      <c r="AE301" s="365"/>
      <c r="AF301" s="365"/>
      <c r="AG301" s="365"/>
    </row>
    <row r="302" customFormat="false" ht="15" hidden="false" customHeight="false" outlineLevel="0" collapsed="false">
      <c r="A302" s="365"/>
      <c r="B302" s="365"/>
      <c r="C302" s="365"/>
      <c r="D302" s="365"/>
      <c r="E302" s="365"/>
      <c r="F302" s="365"/>
      <c r="G302" s="365"/>
      <c r="H302" s="365"/>
      <c r="I302" s="365"/>
      <c r="J302" s="365"/>
      <c r="K302" s="365"/>
      <c r="L302" s="365"/>
      <c r="M302" s="365"/>
      <c r="N302" s="365"/>
      <c r="O302" s="365"/>
      <c r="P302" s="365"/>
      <c r="Q302" s="365"/>
      <c r="R302" s="365"/>
      <c r="S302" s="365"/>
      <c r="T302" s="365"/>
      <c r="U302" s="365"/>
      <c r="V302" s="365"/>
      <c r="W302" s="365"/>
      <c r="X302" s="365"/>
      <c r="Y302" s="365"/>
      <c r="Z302" s="365"/>
      <c r="AA302" s="365"/>
      <c r="AB302" s="365"/>
      <c r="AC302" s="365"/>
      <c r="AD302" s="365"/>
      <c r="AE302" s="365"/>
      <c r="AF302" s="365"/>
      <c r="AG302" s="365"/>
    </row>
    <row r="303" customFormat="false" ht="15" hidden="false" customHeight="false" outlineLevel="0" collapsed="false">
      <c r="A303" s="365"/>
      <c r="B303" s="365"/>
      <c r="C303" s="365"/>
      <c r="D303" s="365"/>
      <c r="E303" s="365"/>
      <c r="F303" s="365"/>
      <c r="G303" s="365"/>
      <c r="H303" s="365"/>
      <c r="I303" s="365"/>
      <c r="J303" s="365"/>
      <c r="K303" s="365"/>
      <c r="L303" s="365"/>
      <c r="M303" s="365"/>
      <c r="N303" s="365"/>
      <c r="O303" s="365"/>
      <c r="P303" s="365"/>
      <c r="Q303" s="365"/>
      <c r="R303" s="365"/>
      <c r="S303" s="365"/>
      <c r="T303" s="365"/>
      <c r="U303" s="365"/>
      <c r="V303" s="365"/>
      <c r="W303" s="365"/>
      <c r="X303" s="365"/>
      <c r="Y303" s="365"/>
      <c r="Z303" s="365"/>
      <c r="AA303" s="365"/>
      <c r="AB303" s="365"/>
      <c r="AC303" s="365"/>
      <c r="AD303" s="365"/>
      <c r="AE303" s="365"/>
      <c r="AF303" s="365"/>
      <c r="AG303" s="365"/>
    </row>
    <row r="304" customFormat="false" ht="15" hidden="false" customHeight="false" outlineLevel="0" collapsed="false">
      <c r="A304" s="365"/>
      <c r="B304" s="365"/>
      <c r="C304" s="365"/>
      <c r="D304" s="365"/>
      <c r="E304" s="365"/>
      <c r="F304" s="365"/>
      <c r="G304" s="365"/>
      <c r="H304" s="365"/>
      <c r="I304" s="365"/>
      <c r="J304" s="365"/>
      <c r="K304" s="365"/>
      <c r="L304" s="365"/>
      <c r="M304" s="365"/>
      <c r="N304" s="365"/>
      <c r="O304" s="365"/>
      <c r="P304" s="365"/>
      <c r="Q304" s="365"/>
      <c r="R304" s="365"/>
      <c r="S304" s="365"/>
      <c r="T304" s="365"/>
      <c r="U304" s="365"/>
      <c r="V304" s="365"/>
      <c r="W304" s="365"/>
      <c r="X304" s="365"/>
      <c r="Y304" s="365"/>
      <c r="Z304" s="365"/>
      <c r="AA304" s="365"/>
      <c r="AB304" s="365"/>
      <c r="AC304" s="365"/>
      <c r="AD304" s="365"/>
      <c r="AE304" s="365"/>
      <c r="AF304" s="365"/>
      <c r="AG304" s="365"/>
    </row>
    <row r="305" customFormat="false" ht="15" hidden="false" customHeight="false" outlineLevel="0" collapsed="false">
      <c r="A305" s="365"/>
      <c r="B305" s="365"/>
      <c r="C305" s="365"/>
      <c r="D305" s="365"/>
      <c r="E305" s="365"/>
      <c r="F305" s="365"/>
      <c r="G305" s="365"/>
      <c r="H305" s="365"/>
      <c r="I305" s="365"/>
      <c r="J305" s="365"/>
      <c r="K305" s="365"/>
      <c r="L305" s="365"/>
      <c r="M305" s="365"/>
      <c r="N305" s="365"/>
      <c r="O305" s="365"/>
      <c r="P305" s="365"/>
      <c r="Q305" s="365"/>
      <c r="R305" s="365"/>
      <c r="S305" s="365"/>
      <c r="T305" s="365"/>
      <c r="U305" s="365"/>
      <c r="V305" s="365"/>
      <c r="W305" s="365"/>
      <c r="X305" s="365"/>
      <c r="Y305" s="365"/>
      <c r="Z305" s="365"/>
      <c r="AA305" s="365"/>
      <c r="AB305" s="365"/>
      <c r="AC305" s="365"/>
      <c r="AD305" s="365"/>
      <c r="AE305" s="365"/>
      <c r="AF305" s="365"/>
      <c r="AG305" s="365"/>
    </row>
    <row r="306" customFormat="false" ht="15" hidden="false" customHeight="false" outlineLevel="0" collapsed="false">
      <c r="A306" s="365"/>
      <c r="B306" s="365"/>
      <c r="C306" s="365"/>
      <c r="D306" s="365"/>
      <c r="E306" s="365"/>
      <c r="F306" s="365"/>
      <c r="G306" s="365"/>
      <c r="H306" s="365"/>
      <c r="I306" s="365"/>
      <c r="J306" s="365"/>
      <c r="K306" s="365"/>
      <c r="L306" s="365"/>
      <c r="M306" s="365"/>
      <c r="N306" s="365"/>
      <c r="O306" s="365"/>
      <c r="P306" s="365"/>
      <c r="Q306" s="365"/>
      <c r="R306" s="365"/>
      <c r="S306" s="365"/>
      <c r="T306" s="365"/>
      <c r="U306" s="365"/>
      <c r="V306" s="365"/>
      <c r="W306" s="365"/>
      <c r="X306" s="365"/>
      <c r="Y306" s="365"/>
      <c r="Z306" s="365"/>
      <c r="AA306" s="365"/>
      <c r="AB306" s="365"/>
      <c r="AC306" s="365"/>
      <c r="AD306" s="365"/>
      <c r="AE306" s="365"/>
      <c r="AF306" s="365"/>
      <c r="AG306" s="365"/>
    </row>
    <row r="307" customFormat="false" ht="15" hidden="false" customHeight="false" outlineLevel="0" collapsed="false">
      <c r="A307" s="365"/>
      <c r="B307" s="365"/>
      <c r="C307" s="365"/>
      <c r="D307" s="365"/>
      <c r="E307" s="365"/>
      <c r="F307" s="365"/>
      <c r="G307" s="365"/>
      <c r="H307" s="365"/>
      <c r="I307" s="365"/>
      <c r="J307" s="365"/>
      <c r="K307" s="365"/>
      <c r="L307" s="365"/>
      <c r="M307" s="365"/>
      <c r="N307" s="365"/>
      <c r="O307" s="365"/>
      <c r="P307" s="365"/>
      <c r="Q307" s="365"/>
      <c r="R307" s="365"/>
      <c r="S307" s="365"/>
      <c r="T307" s="365"/>
      <c r="U307" s="365"/>
      <c r="V307" s="365"/>
      <c r="W307" s="365"/>
      <c r="X307" s="365"/>
      <c r="Y307" s="365"/>
      <c r="Z307" s="365"/>
      <c r="AA307" s="365"/>
      <c r="AB307" s="365"/>
      <c r="AC307" s="365"/>
      <c r="AD307" s="365"/>
      <c r="AE307" s="365"/>
      <c r="AF307" s="365"/>
      <c r="AG307" s="365"/>
    </row>
    <row r="308" customFormat="false" ht="15" hidden="false" customHeight="false" outlineLevel="0" collapsed="false">
      <c r="A308" s="365"/>
      <c r="B308" s="365"/>
      <c r="C308" s="365"/>
      <c r="D308" s="365"/>
      <c r="E308" s="365"/>
      <c r="F308" s="365"/>
      <c r="G308" s="365"/>
      <c r="H308" s="365"/>
      <c r="I308" s="365"/>
      <c r="J308" s="365"/>
      <c r="K308" s="365"/>
      <c r="L308" s="365"/>
      <c r="M308" s="365"/>
      <c r="N308" s="365"/>
      <c r="O308" s="365"/>
      <c r="P308" s="365"/>
      <c r="Q308" s="365"/>
      <c r="R308" s="365"/>
      <c r="S308" s="365"/>
      <c r="T308" s="365"/>
      <c r="U308" s="365"/>
      <c r="V308" s="365"/>
      <c r="W308" s="365"/>
      <c r="X308" s="365"/>
      <c r="Y308" s="365"/>
      <c r="Z308" s="365"/>
      <c r="AA308" s="365"/>
      <c r="AB308" s="365"/>
      <c r="AC308" s="365"/>
      <c r="AD308" s="365"/>
      <c r="AE308" s="365"/>
      <c r="AF308" s="365"/>
      <c r="AG308" s="365"/>
    </row>
    <row r="309" customFormat="false" ht="15" hidden="false" customHeight="false" outlineLevel="0" collapsed="false">
      <c r="A309" s="365"/>
      <c r="B309" s="365"/>
      <c r="C309" s="365"/>
      <c r="D309" s="365"/>
      <c r="E309" s="365"/>
      <c r="F309" s="365"/>
      <c r="G309" s="365"/>
      <c r="H309" s="365"/>
      <c r="I309" s="365"/>
      <c r="J309" s="365"/>
      <c r="K309" s="365"/>
      <c r="L309" s="365"/>
      <c r="M309" s="365"/>
      <c r="N309" s="365"/>
      <c r="O309" s="365"/>
      <c r="P309" s="365"/>
      <c r="Q309" s="365"/>
      <c r="R309" s="365"/>
      <c r="S309" s="365"/>
      <c r="T309" s="365"/>
      <c r="U309" s="365"/>
      <c r="V309" s="365"/>
      <c r="W309" s="365"/>
      <c r="X309" s="365"/>
      <c r="Y309" s="365"/>
      <c r="Z309" s="365"/>
      <c r="AA309" s="365"/>
      <c r="AB309" s="365"/>
      <c r="AC309" s="365"/>
      <c r="AD309" s="365"/>
      <c r="AE309" s="365"/>
      <c r="AF309" s="365"/>
      <c r="AG309" s="365"/>
    </row>
    <row r="310" customFormat="false" ht="15" hidden="false" customHeight="false" outlineLevel="0" collapsed="false">
      <c r="A310" s="365"/>
      <c r="B310" s="365"/>
      <c r="C310" s="365"/>
      <c r="D310" s="365"/>
      <c r="E310" s="365"/>
      <c r="F310" s="365"/>
      <c r="G310" s="365"/>
      <c r="H310" s="365"/>
      <c r="I310" s="365"/>
      <c r="J310" s="365"/>
      <c r="K310" s="365"/>
      <c r="L310" s="365"/>
      <c r="M310" s="365"/>
      <c r="N310" s="365"/>
      <c r="O310" s="365"/>
      <c r="P310" s="365"/>
      <c r="Q310" s="365"/>
      <c r="R310" s="365"/>
      <c r="S310" s="365"/>
      <c r="T310" s="365"/>
      <c r="U310" s="365"/>
      <c r="V310" s="365"/>
      <c r="W310" s="365"/>
      <c r="X310" s="365"/>
      <c r="Y310" s="365"/>
      <c r="Z310" s="365"/>
      <c r="AA310" s="365"/>
      <c r="AB310" s="365"/>
      <c r="AC310" s="365"/>
      <c r="AD310" s="365"/>
      <c r="AE310" s="365"/>
      <c r="AF310" s="365"/>
      <c r="AG310" s="365"/>
    </row>
    <row r="311" customFormat="false" ht="15" hidden="false" customHeight="false" outlineLevel="0" collapsed="false">
      <c r="A311" s="365"/>
      <c r="B311" s="365"/>
      <c r="C311" s="365"/>
      <c r="D311" s="365"/>
      <c r="E311" s="365"/>
      <c r="F311" s="365"/>
      <c r="G311" s="365"/>
      <c r="H311" s="365"/>
      <c r="I311" s="365"/>
      <c r="J311" s="365"/>
      <c r="K311" s="365"/>
      <c r="L311" s="365"/>
      <c r="M311" s="365"/>
      <c r="N311" s="365"/>
      <c r="O311" s="365"/>
      <c r="P311" s="365"/>
      <c r="Q311" s="365"/>
      <c r="R311" s="365"/>
      <c r="S311" s="365"/>
      <c r="T311" s="365"/>
      <c r="U311" s="365"/>
      <c r="V311" s="365"/>
      <c r="W311" s="365"/>
      <c r="X311" s="365"/>
      <c r="Y311" s="365"/>
      <c r="Z311" s="365"/>
      <c r="AA311" s="365"/>
      <c r="AB311" s="365"/>
      <c r="AC311" s="365"/>
      <c r="AD311" s="365"/>
      <c r="AE311" s="365"/>
      <c r="AF311" s="365"/>
      <c r="AG311" s="365"/>
    </row>
    <row r="312" customFormat="false" ht="15" hidden="false" customHeight="false" outlineLevel="0" collapsed="false">
      <c r="A312" s="365"/>
      <c r="B312" s="365"/>
      <c r="C312" s="365"/>
      <c r="D312" s="365"/>
      <c r="E312" s="365"/>
      <c r="F312" s="365"/>
      <c r="G312" s="365"/>
      <c r="H312" s="365"/>
      <c r="I312" s="365"/>
      <c r="J312" s="365"/>
      <c r="K312" s="365"/>
      <c r="L312" s="365"/>
      <c r="M312" s="365"/>
      <c r="N312" s="365"/>
      <c r="O312" s="365"/>
      <c r="P312" s="365"/>
      <c r="Q312" s="365"/>
      <c r="R312" s="365"/>
      <c r="S312" s="365"/>
      <c r="T312" s="365"/>
      <c r="U312" s="365"/>
      <c r="V312" s="365"/>
      <c r="W312" s="365"/>
      <c r="X312" s="365"/>
      <c r="Y312" s="365"/>
      <c r="Z312" s="365"/>
      <c r="AA312" s="365"/>
      <c r="AB312" s="365"/>
      <c r="AC312" s="365"/>
      <c r="AD312" s="365"/>
      <c r="AE312" s="365"/>
      <c r="AF312" s="365"/>
      <c r="AG312" s="365"/>
    </row>
    <row r="313" customFormat="false" ht="15" hidden="false" customHeight="false" outlineLevel="0" collapsed="false">
      <c r="A313" s="365"/>
      <c r="B313" s="365"/>
      <c r="C313" s="365"/>
      <c r="D313" s="365"/>
      <c r="E313" s="365"/>
      <c r="F313" s="365"/>
      <c r="G313" s="365"/>
      <c r="H313" s="365"/>
      <c r="I313" s="365"/>
      <c r="J313" s="365"/>
      <c r="K313" s="365"/>
      <c r="L313" s="365"/>
      <c r="M313" s="365"/>
      <c r="N313" s="365"/>
      <c r="O313" s="365"/>
      <c r="P313" s="365"/>
      <c r="Q313" s="365"/>
      <c r="R313" s="365"/>
      <c r="S313" s="365"/>
      <c r="T313" s="365"/>
      <c r="U313" s="365"/>
      <c r="V313" s="365"/>
      <c r="W313" s="365"/>
      <c r="X313" s="365"/>
      <c r="Y313" s="365"/>
      <c r="Z313" s="365"/>
      <c r="AA313" s="365"/>
      <c r="AB313" s="365"/>
      <c r="AC313" s="365"/>
      <c r="AD313" s="365"/>
      <c r="AE313" s="365"/>
      <c r="AF313" s="365"/>
      <c r="AG313" s="365"/>
    </row>
    <row r="314" customFormat="false" ht="15" hidden="false" customHeight="false" outlineLevel="0" collapsed="false">
      <c r="A314" s="365"/>
      <c r="B314" s="365"/>
      <c r="C314" s="365"/>
      <c r="D314" s="365"/>
      <c r="E314" s="365"/>
      <c r="F314" s="365"/>
      <c r="G314" s="365"/>
      <c r="H314" s="365"/>
      <c r="I314" s="365"/>
      <c r="J314" s="365"/>
      <c r="K314" s="365"/>
      <c r="L314" s="365"/>
      <c r="M314" s="365"/>
      <c r="N314" s="365"/>
      <c r="O314" s="365"/>
      <c r="P314" s="365"/>
      <c r="Q314" s="365"/>
      <c r="R314" s="365"/>
      <c r="S314" s="365"/>
      <c r="T314" s="365"/>
      <c r="U314" s="365"/>
      <c r="V314" s="365"/>
      <c r="W314" s="365"/>
      <c r="X314" s="365"/>
      <c r="Y314" s="365"/>
      <c r="Z314" s="365"/>
      <c r="AA314" s="365"/>
      <c r="AB314" s="365"/>
      <c r="AC314" s="365"/>
      <c r="AD314" s="365"/>
      <c r="AE314" s="365"/>
      <c r="AF314" s="365"/>
      <c r="AG314" s="365"/>
    </row>
    <row r="315" customFormat="false" ht="15" hidden="false" customHeight="false" outlineLevel="0" collapsed="false">
      <c r="A315" s="365"/>
      <c r="B315" s="365"/>
      <c r="C315" s="365"/>
      <c r="D315" s="365"/>
      <c r="E315" s="365"/>
      <c r="F315" s="365"/>
      <c r="G315" s="365"/>
      <c r="H315" s="365"/>
      <c r="I315" s="365"/>
      <c r="J315" s="365"/>
      <c r="K315" s="365"/>
      <c r="L315" s="365"/>
      <c r="M315" s="365"/>
      <c r="N315" s="365"/>
      <c r="O315" s="365"/>
      <c r="P315" s="365"/>
      <c r="Q315" s="365"/>
      <c r="R315" s="365"/>
      <c r="S315" s="365"/>
      <c r="T315" s="365"/>
      <c r="U315" s="365"/>
      <c r="V315" s="365"/>
      <c r="W315" s="365"/>
      <c r="X315" s="365"/>
      <c r="Y315" s="365"/>
      <c r="Z315" s="365"/>
      <c r="AA315" s="365"/>
      <c r="AB315" s="365"/>
      <c r="AC315" s="365"/>
      <c r="AD315" s="365"/>
      <c r="AE315" s="365"/>
      <c r="AF315" s="365"/>
      <c r="AG315" s="365"/>
    </row>
    <row r="316" customFormat="false" ht="15" hidden="false" customHeight="false" outlineLevel="0" collapsed="false">
      <c r="A316" s="365"/>
      <c r="B316" s="365"/>
      <c r="C316" s="365"/>
      <c r="D316" s="365"/>
      <c r="E316" s="365"/>
      <c r="F316" s="365"/>
      <c r="G316" s="365"/>
      <c r="H316" s="365"/>
      <c r="I316" s="365"/>
      <c r="J316" s="365"/>
      <c r="K316" s="365"/>
      <c r="L316" s="365"/>
      <c r="M316" s="365"/>
      <c r="N316" s="365"/>
      <c r="O316" s="365"/>
      <c r="P316" s="365"/>
      <c r="Q316" s="365"/>
      <c r="R316" s="365"/>
      <c r="S316" s="365"/>
      <c r="T316" s="365"/>
      <c r="U316" s="365"/>
      <c r="V316" s="365"/>
      <c r="W316" s="365"/>
      <c r="X316" s="365"/>
      <c r="Y316" s="365"/>
      <c r="Z316" s="365"/>
      <c r="AA316" s="365"/>
      <c r="AB316" s="365"/>
      <c r="AC316" s="365"/>
      <c r="AD316" s="365"/>
      <c r="AE316" s="365"/>
      <c r="AF316" s="365"/>
      <c r="AG316" s="365"/>
    </row>
    <row r="317" customFormat="false" ht="15" hidden="false" customHeight="false" outlineLevel="0" collapsed="false">
      <c r="A317" s="365"/>
      <c r="B317" s="365"/>
      <c r="C317" s="365"/>
      <c r="D317" s="365"/>
      <c r="E317" s="365"/>
      <c r="F317" s="365"/>
      <c r="G317" s="365"/>
      <c r="H317" s="365"/>
      <c r="I317" s="365"/>
      <c r="J317" s="365"/>
      <c r="K317" s="365"/>
      <c r="L317" s="365"/>
      <c r="M317" s="365"/>
      <c r="N317" s="365"/>
      <c r="O317" s="365"/>
      <c r="P317" s="365"/>
      <c r="Q317" s="365"/>
      <c r="R317" s="365"/>
      <c r="S317" s="365"/>
      <c r="T317" s="365"/>
      <c r="U317" s="365"/>
      <c r="V317" s="365"/>
      <c r="W317" s="365"/>
      <c r="X317" s="365"/>
      <c r="Y317" s="365"/>
      <c r="Z317" s="365"/>
      <c r="AA317" s="365"/>
      <c r="AB317" s="365"/>
      <c r="AC317" s="365"/>
      <c r="AD317" s="365"/>
      <c r="AE317" s="365"/>
      <c r="AF317" s="365"/>
      <c r="AG317" s="365"/>
    </row>
    <row r="318" customFormat="false" ht="15" hidden="false" customHeight="false" outlineLevel="0" collapsed="false">
      <c r="A318" s="365"/>
      <c r="B318" s="365"/>
      <c r="C318" s="365"/>
      <c r="D318" s="365"/>
      <c r="E318" s="365"/>
      <c r="F318" s="365"/>
      <c r="G318" s="365"/>
      <c r="H318" s="365"/>
      <c r="I318" s="365"/>
      <c r="J318" s="365"/>
      <c r="K318" s="365"/>
      <c r="L318" s="365"/>
      <c r="M318" s="365"/>
      <c r="N318" s="365"/>
      <c r="O318" s="365"/>
      <c r="P318" s="365"/>
      <c r="Q318" s="365"/>
      <c r="R318" s="365"/>
      <c r="S318" s="365"/>
      <c r="T318" s="365"/>
      <c r="U318" s="365"/>
      <c r="V318" s="365"/>
      <c r="W318" s="365"/>
      <c r="X318" s="365"/>
      <c r="Y318" s="365"/>
      <c r="Z318" s="365"/>
      <c r="AA318" s="365"/>
      <c r="AB318" s="365"/>
      <c r="AC318" s="365"/>
      <c r="AD318" s="365"/>
      <c r="AE318" s="365"/>
      <c r="AF318" s="365"/>
      <c r="AG318" s="365"/>
    </row>
    <row r="319" customFormat="false" ht="15" hidden="false" customHeight="false" outlineLevel="0" collapsed="false">
      <c r="A319" s="365"/>
      <c r="B319" s="365"/>
      <c r="C319" s="365"/>
      <c r="D319" s="365"/>
      <c r="E319" s="365"/>
      <c r="F319" s="365"/>
      <c r="G319" s="365"/>
      <c r="H319" s="365"/>
      <c r="I319" s="365"/>
      <c r="J319" s="365"/>
      <c r="K319" s="365"/>
      <c r="L319" s="365"/>
      <c r="M319" s="365"/>
      <c r="N319" s="365"/>
      <c r="O319" s="365"/>
      <c r="P319" s="365"/>
      <c r="Q319" s="365"/>
      <c r="R319" s="365"/>
      <c r="S319" s="365"/>
      <c r="T319" s="365"/>
      <c r="U319" s="365"/>
      <c r="V319" s="365"/>
      <c r="W319" s="365"/>
      <c r="X319" s="365"/>
      <c r="Y319" s="365"/>
      <c r="Z319" s="365"/>
      <c r="AA319" s="365"/>
      <c r="AB319" s="365"/>
      <c r="AC319" s="365"/>
      <c r="AD319" s="365"/>
      <c r="AE319" s="365"/>
      <c r="AF319" s="365"/>
      <c r="AG319" s="365"/>
    </row>
    <row r="320" customFormat="false" ht="15" hidden="false" customHeight="false" outlineLevel="0" collapsed="false">
      <c r="A320" s="365"/>
      <c r="B320" s="365"/>
      <c r="C320" s="365"/>
      <c r="D320" s="365"/>
      <c r="E320" s="365"/>
      <c r="F320" s="365"/>
      <c r="G320" s="365"/>
      <c r="H320" s="365"/>
      <c r="I320" s="365"/>
      <c r="J320" s="365"/>
      <c r="K320" s="365"/>
      <c r="L320" s="365"/>
      <c r="M320" s="365"/>
      <c r="N320" s="365"/>
      <c r="O320" s="365"/>
      <c r="P320" s="365"/>
      <c r="Q320" s="365"/>
      <c r="R320" s="365"/>
      <c r="S320" s="365"/>
      <c r="T320" s="365"/>
      <c r="U320" s="365"/>
      <c r="V320" s="365"/>
      <c r="W320" s="365"/>
      <c r="X320" s="365"/>
      <c r="Y320" s="365"/>
      <c r="Z320" s="365"/>
      <c r="AA320" s="365"/>
      <c r="AB320" s="365"/>
      <c r="AC320" s="365"/>
      <c r="AD320" s="365"/>
      <c r="AE320" s="365"/>
      <c r="AF320" s="365"/>
      <c r="AG320" s="365"/>
    </row>
    <row r="321" customFormat="false" ht="15" hidden="false" customHeight="false" outlineLevel="0" collapsed="false">
      <c r="A321" s="365"/>
      <c r="B321" s="365"/>
      <c r="C321" s="365"/>
      <c r="D321" s="365"/>
      <c r="E321" s="365"/>
      <c r="F321" s="365"/>
      <c r="G321" s="365"/>
      <c r="H321" s="365"/>
      <c r="I321" s="365"/>
      <c r="J321" s="365"/>
      <c r="K321" s="365"/>
      <c r="L321" s="365"/>
      <c r="M321" s="365"/>
      <c r="N321" s="365"/>
      <c r="O321" s="365"/>
      <c r="P321" s="365"/>
      <c r="Q321" s="365"/>
      <c r="R321" s="365"/>
      <c r="S321" s="365"/>
      <c r="T321" s="365"/>
      <c r="U321" s="365"/>
      <c r="V321" s="365"/>
      <c r="W321" s="365"/>
      <c r="X321" s="365"/>
      <c r="Y321" s="365"/>
      <c r="Z321" s="365"/>
      <c r="AA321" s="365"/>
      <c r="AB321" s="365"/>
      <c r="AC321" s="365"/>
      <c r="AD321" s="365"/>
      <c r="AE321" s="365"/>
      <c r="AF321" s="365"/>
      <c r="AG321" s="365"/>
    </row>
    <row r="322" customFormat="false" ht="15" hidden="false" customHeight="false" outlineLevel="0" collapsed="false">
      <c r="A322" s="365"/>
      <c r="B322" s="365"/>
      <c r="C322" s="365"/>
      <c r="D322" s="365"/>
      <c r="E322" s="365"/>
      <c r="F322" s="365"/>
      <c r="G322" s="365"/>
      <c r="H322" s="365"/>
      <c r="I322" s="365"/>
      <c r="J322" s="365"/>
      <c r="K322" s="365"/>
      <c r="L322" s="365"/>
      <c r="M322" s="365"/>
      <c r="N322" s="365"/>
      <c r="O322" s="365"/>
      <c r="P322" s="365"/>
      <c r="Q322" s="365"/>
      <c r="R322" s="365"/>
      <c r="S322" s="365"/>
      <c r="T322" s="365"/>
      <c r="U322" s="365"/>
      <c r="V322" s="365"/>
      <c r="W322" s="365"/>
      <c r="X322" s="365"/>
      <c r="Y322" s="365"/>
      <c r="Z322" s="365"/>
      <c r="AA322" s="365"/>
      <c r="AB322" s="365"/>
      <c r="AC322" s="365"/>
      <c r="AD322" s="365"/>
      <c r="AE322" s="365"/>
      <c r="AF322" s="365"/>
      <c r="AG322" s="365"/>
    </row>
    <row r="323" customFormat="false" ht="15" hidden="false" customHeight="false" outlineLevel="0" collapsed="false">
      <c r="A323" s="365"/>
      <c r="B323" s="365"/>
      <c r="C323" s="365"/>
      <c r="D323" s="365"/>
      <c r="E323" s="365"/>
      <c r="F323" s="365"/>
      <c r="G323" s="365"/>
      <c r="H323" s="365"/>
      <c r="I323" s="365"/>
      <c r="J323" s="365"/>
      <c r="K323" s="365"/>
      <c r="L323" s="365"/>
      <c r="M323" s="365"/>
      <c r="N323" s="365"/>
      <c r="O323" s="365"/>
      <c r="P323" s="365"/>
      <c r="Q323" s="365"/>
      <c r="R323" s="365"/>
      <c r="S323" s="365"/>
      <c r="T323" s="365"/>
      <c r="U323" s="365"/>
      <c r="V323" s="365"/>
      <c r="W323" s="365"/>
      <c r="X323" s="365"/>
      <c r="Y323" s="365"/>
      <c r="Z323" s="365"/>
      <c r="AA323" s="365"/>
      <c r="AB323" s="365"/>
      <c r="AC323" s="365"/>
      <c r="AD323" s="365"/>
      <c r="AE323" s="365"/>
      <c r="AF323" s="365"/>
      <c r="AG323" s="365"/>
    </row>
    <row r="324" customFormat="false" ht="15" hidden="false" customHeight="false" outlineLevel="0" collapsed="false">
      <c r="A324" s="365"/>
      <c r="B324" s="365"/>
      <c r="C324" s="365"/>
      <c r="D324" s="365"/>
      <c r="E324" s="365"/>
      <c r="F324" s="365"/>
      <c r="G324" s="365"/>
      <c r="H324" s="365"/>
      <c r="I324" s="365"/>
      <c r="J324" s="365"/>
      <c r="K324" s="365"/>
      <c r="L324" s="365"/>
      <c r="M324" s="365"/>
      <c r="N324" s="365"/>
      <c r="O324" s="365"/>
      <c r="P324" s="365"/>
      <c r="Q324" s="365"/>
      <c r="R324" s="365"/>
      <c r="S324" s="365"/>
      <c r="T324" s="365"/>
      <c r="U324" s="365"/>
      <c r="V324" s="365"/>
      <c r="W324" s="365"/>
      <c r="X324" s="365"/>
      <c r="Y324" s="365"/>
      <c r="Z324" s="365"/>
      <c r="AA324" s="365"/>
      <c r="AB324" s="365"/>
      <c r="AC324" s="365"/>
      <c r="AD324" s="365"/>
      <c r="AE324" s="365"/>
      <c r="AF324" s="365"/>
      <c r="AG324" s="365"/>
    </row>
    <row r="325" customFormat="false" ht="15" hidden="false" customHeight="false" outlineLevel="0" collapsed="false">
      <c r="A325" s="365"/>
      <c r="B325" s="365"/>
      <c r="C325" s="365"/>
      <c r="D325" s="365"/>
      <c r="E325" s="365"/>
      <c r="F325" s="365"/>
      <c r="G325" s="365"/>
      <c r="H325" s="365"/>
      <c r="I325" s="365"/>
      <c r="J325" s="365"/>
      <c r="K325" s="365"/>
      <c r="L325" s="365"/>
      <c r="M325" s="365"/>
      <c r="N325" s="365"/>
      <c r="O325" s="365"/>
      <c r="P325" s="365"/>
      <c r="Q325" s="365"/>
      <c r="R325" s="365"/>
      <c r="S325" s="365"/>
      <c r="T325" s="365"/>
      <c r="U325" s="365"/>
      <c r="V325" s="365"/>
      <c r="W325" s="365"/>
      <c r="X325" s="365"/>
      <c r="Y325" s="365"/>
      <c r="Z325" s="365"/>
      <c r="AA325" s="365"/>
      <c r="AB325" s="365"/>
      <c r="AC325" s="365"/>
      <c r="AD325" s="365"/>
      <c r="AE325" s="365"/>
      <c r="AF325" s="365"/>
      <c r="AG325" s="365"/>
    </row>
    <row r="326" customFormat="false" ht="15" hidden="false" customHeight="false" outlineLevel="0" collapsed="false">
      <c r="A326" s="365"/>
      <c r="B326" s="365"/>
      <c r="C326" s="365"/>
      <c r="D326" s="365"/>
      <c r="E326" s="365"/>
      <c r="F326" s="365"/>
      <c r="G326" s="365"/>
      <c r="H326" s="365"/>
      <c r="I326" s="365"/>
      <c r="J326" s="365"/>
      <c r="K326" s="365"/>
      <c r="L326" s="365"/>
      <c r="M326" s="365"/>
      <c r="N326" s="365"/>
      <c r="O326" s="365"/>
      <c r="P326" s="365"/>
      <c r="Q326" s="365"/>
      <c r="R326" s="365"/>
      <c r="S326" s="365"/>
      <c r="T326" s="365"/>
      <c r="U326" s="365"/>
      <c r="V326" s="365"/>
      <c r="W326" s="365"/>
      <c r="X326" s="365"/>
      <c r="Y326" s="365"/>
      <c r="Z326" s="365"/>
      <c r="AA326" s="365"/>
      <c r="AB326" s="365"/>
      <c r="AC326" s="365"/>
      <c r="AD326" s="365"/>
      <c r="AE326" s="365"/>
      <c r="AF326" s="365"/>
      <c r="AG326" s="365"/>
    </row>
    <row r="327" customFormat="false" ht="15" hidden="false" customHeight="false" outlineLevel="0" collapsed="false">
      <c r="A327" s="365"/>
      <c r="B327" s="365"/>
      <c r="C327" s="365"/>
      <c r="D327" s="365"/>
      <c r="E327" s="365"/>
      <c r="F327" s="365"/>
      <c r="G327" s="365"/>
      <c r="H327" s="365"/>
      <c r="I327" s="365"/>
      <c r="J327" s="365"/>
      <c r="K327" s="365"/>
      <c r="L327" s="365"/>
      <c r="M327" s="365"/>
      <c r="N327" s="365"/>
      <c r="O327" s="365"/>
      <c r="P327" s="365"/>
      <c r="Q327" s="365"/>
      <c r="R327" s="365"/>
      <c r="S327" s="365"/>
      <c r="T327" s="365"/>
      <c r="U327" s="365"/>
      <c r="V327" s="365"/>
      <c r="W327" s="365"/>
      <c r="X327" s="365"/>
      <c r="Y327" s="365"/>
      <c r="Z327" s="365"/>
      <c r="AA327" s="365"/>
      <c r="AB327" s="365"/>
      <c r="AC327" s="365"/>
      <c r="AD327" s="365"/>
      <c r="AE327" s="365"/>
      <c r="AF327" s="365"/>
      <c r="AG327" s="365"/>
    </row>
    <row r="328" customFormat="false" ht="15" hidden="false" customHeight="false" outlineLevel="0" collapsed="false">
      <c r="A328" s="365"/>
      <c r="B328" s="365"/>
      <c r="C328" s="365"/>
      <c r="D328" s="365"/>
      <c r="E328" s="365"/>
      <c r="F328" s="365"/>
      <c r="G328" s="365"/>
      <c r="H328" s="365"/>
      <c r="I328" s="365"/>
      <c r="J328" s="365"/>
      <c r="K328" s="365"/>
      <c r="L328" s="365"/>
      <c r="M328" s="365"/>
      <c r="N328" s="365"/>
      <c r="O328" s="365"/>
      <c r="P328" s="365"/>
      <c r="Q328" s="365"/>
      <c r="R328" s="365"/>
      <c r="S328" s="365"/>
      <c r="T328" s="365"/>
      <c r="U328" s="365"/>
      <c r="V328" s="365"/>
      <c r="W328" s="365"/>
      <c r="X328" s="365"/>
      <c r="Y328" s="365"/>
      <c r="Z328" s="365"/>
      <c r="AA328" s="365"/>
      <c r="AB328" s="365"/>
      <c r="AC328" s="365"/>
      <c r="AD328" s="365"/>
      <c r="AE328" s="365"/>
      <c r="AF328" s="365"/>
      <c r="AG328" s="365"/>
    </row>
    <row r="329" customFormat="false" ht="15" hidden="false" customHeight="false" outlineLevel="0" collapsed="false">
      <c r="A329" s="365"/>
      <c r="B329" s="365"/>
      <c r="C329" s="365"/>
      <c r="D329" s="365"/>
      <c r="E329" s="365"/>
      <c r="F329" s="365"/>
      <c r="G329" s="365"/>
      <c r="H329" s="365"/>
      <c r="I329" s="365"/>
      <c r="J329" s="365"/>
      <c r="K329" s="365"/>
      <c r="L329" s="365"/>
      <c r="M329" s="365"/>
      <c r="N329" s="365"/>
      <c r="O329" s="365"/>
      <c r="P329" s="365"/>
      <c r="Q329" s="365"/>
      <c r="R329" s="365"/>
      <c r="S329" s="365"/>
      <c r="T329" s="365"/>
      <c r="U329" s="365"/>
      <c r="V329" s="365"/>
      <c r="W329" s="365"/>
      <c r="X329" s="365"/>
      <c r="Y329" s="365"/>
      <c r="Z329" s="365"/>
      <c r="AA329" s="365"/>
      <c r="AB329" s="365"/>
      <c r="AC329" s="365"/>
      <c r="AD329" s="365"/>
      <c r="AE329" s="365"/>
      <c r="AF329" s="365"/>
      <c r="AG329" s="365"/>
    </row>
    <row r="330" customFormat="false" ht="15" hidden="false" customHeight="false" outlineLevel="0" collapsed="false">
      <c r="A330" s="365"/>
      <c r="B330" s="365"/>
      <c r="C330" s="365"/>
      <c r="D330" s="365"/>
      <c r="E330" s="365"/>
      <c r="F330" s="365"/>
      <c r="G330" s="365"/>
      <c r="H330" s="365"/>
      <c r="I330" s="365"/>
      <c r="J330" s="365"/>
      <c r="K330" s="365"/>
      <c r="L330" s="365"/>
      <c r="M330" s="365"/>
      <c r="N330" s="365"/>
      <c r="O330" s="365"/>
      <c r="P330" s="365"/>
      <c r="Q330" s="365"/>
      <c r="R330" s="365"/>
      <c r="S330" s="365"/>
      <c r="T330" s="365"/>
      <c r="U330" s="365"/>
      <c r="V330" s="365"/>
      <c r="W330" s="365"/>
      <c r="X330" s="365"/>
      <c r="Y330" s="365"/>
      <c r="Z330" s="365"/>
      <c r="AA330" s="365"/>
      <c r="AB330" s="365"/>
      <c r="AC330" s="365"/>
      <c r="AD330" s="365"/>
      <c r="AE330" s="365"/>
      <c r="AF330" s="365"/>
      <c r="AG330" s="365"/>
    </row>
    <row r="331" customFormat="false" ht="15" hidden="false" customHeight="false" outlineLevel="0" collapsed="false">
      <c r="A331" s="365"/>
      <c r="B331" s="365"/>
      <c r="C331" s="365"/>
      <c r="D331" s="365"/>
      <c r="E331" s="365"/>
      <c r="F331" s="365"/>
      <c r="G331" s="365"/>
      <c r="H331" s="365"/>
      <c r="I331" s="365"/>
      <c r="J331" s="365"/>
      <c r="K331" s="365"/>
      <c r="L331" s="365"/>
      <c r="M331" s="365"/>
      <c r="N331" s="365"/>
      <c r="O331" s="365"/>
      <c r="P331" s="365"/>
      <c r="Q331" s="365"/>
      <c r="R331" s="365"/>
      <c r="S331" s="365"/>
      <c r="T331" s="365"/>
      <c r="U331" s="365"/>
      <c r="V331" s="365"/>
      <c r="W331" s="365"/>
      <c r="X331" s="365"/>
      <c r="Y331" s="365"/>
      <c r="Z331" s="365"/>
      <c r="AA331" s="365"/>
      <c r="AB331" s="365"/>
      <c r="AC331" s="365"/>
      <c r="AD331" s="365"/>
      <c r="AE331" s="365"/>
      <c r="AF331" s="365"/>
      <c r="AG331" s="365"/>
    </row>
    <row r="332" customFormat="false" ht="15" hidden="false" customHeight="false" outlineLevel="0" collapsed="false">
      <c r="A332" s="365"/>
      <c r="B332" s="365"/>
      <c r="C332" s="365"/>
      <c r="D332" s="365"/>
      <c r="E332" s="365"/>
      <c r="F332" s="365"/>
      <c r="G332" s="365"/>
      <c r="H332" s="365"/>
      <c r="I332" s="365"/>
      <c r="J332" s="365"/>
      <c r="K332" s="365"/>
      <c r="L332" s="365"/>
      <c r="M332" s="365"/>
      <c r="N332" s="365"/>
      <c r="O332" s="365"/>
      <c r="P332" s="365"/>
      <c r="Q332" s="365"/>
      <c r="R332" s="365"/>
      <c r="S332" s="365"/>
      <c r="T332" s="365"/>
      <c r="U332" s="365"/>
      <c r="V332" s="365"/>
      <c r="W332" s="365"/>
      <c r="X332" s="365"/>
      <c r="Y332" s="365"/>
      <c r="Z332" s="365"/>
      <c r="AA332" s="365"/>
      <c r="AB332" s="365"/>
      <c r="AC332" s="365"/>
      <c r="AD332" s="365"/>
      <c r="AE332" s="365"/>
      <c r="AF332" s="365"/>
      <c r="AG332" s="365"/>
    </row>
    <row r="333" customFormat="false" ht="15" hidden="false" customHeight="false" outlineLevel="0" collapsed="false">
      <c r="A333" s="365"/>
      <c r="B333" s="365"/>
      <c r="C333" s="365"/>
      <c r="D333" s="365"/>
      <c r="E333" s="365"/>
      <c r="F333" s="365"/>
      <c r="G333" s="365"/>
      <c r="H333" s="365"/>
      <c r="I333" s="365"/>
      <c r="J333" s="365"/>
      <c r="K333" s="365"/>
      <c r="L333" s="365"/>
      <c r="M333" s="365"/>
      <c r="N333" s="365"/>
      <c r="O333" s="365"/>
      <c r="P333" s="365"/>
      <c r="Q333" s="365"/>
      <c r="R333" s="365"/>
      <c r="S333" s="365"/>
      <c r="T333" s="365"/>
      <c r="U333" s="365"/>
      <c r="V333" s="365"/>
      <c r="W333" s="365"/>
      <c r="X333" s="365"/>
      <c r="Y333" s="365"/>
      <c r="Z333" s="365"/>
      <c r="AA333" s="365"/>
      <c r="AB333" s="365"/>
      <c r="AC333" s="365"/>
      <c r="AD333" s="365"/>
      <c r="AE333" s="365"/>
      <c r="AF333" s="365"/>
      <c r="AG333" s="365"/>
    </row>
    <row r="334" customFormat="false" ht="15" hidden="false" customHeight="false" outlineLevel="0" collapsed="false">
      <c r="A334" s="365"/>
      <c r="B334" s="365"/>
      <c r="C334" s="365"/>
      <c r="D334" s="365"/>
      <c r="E334" s="365"/>
      <c r="F334" s="365"/>
      <c r="G334" s="365"/>
      <c r="H334" s="365"/>
      <c r="I334" s="365"/>
      <c r="J334" s="365"/>
      <c r="K334" s="365"/>
      <c r="L334" s="365"/>
      <c r="M334" s="365"/>
      <c r="N334" s="365"/>
      <c r="O334" s="365"/>
      <c r="P334" s="365"/>
      <c r="Q334" s="365"/>
      <c r="R334" s="365"/>
      <c r="S334" s="365"/>
      <c r="T334" s="365"/>
      <c r="U334" s="365"/>
      <c r="V334" s="365"/>
      <c r="W334" s="365"/>
      <c r="X334" s="365"/>
      <c r="Y334" s="365"/>
      <c r="Z334" s="365"/>
      <c r="AA334" s="365"/>
      <c r="AB334" s="365"/>
      <c r="AC334" s="365"/>
      <c r="AD334" s="365"/>
      <c r="AE334" s="365"/>
      <c r="AF334" s="365"/>
      <c r="AG334" s="365"/>
    </row>
    <row r="335" customFormat="false" ht="15" hidden="false" customHeight="false" outlineLevel="0" collapsed="false">
      <c r="A335" s="365"/>
      <c r="B335" s="365"/>
      <c r="C335" s="365"/>
      <c r="D335" s="365"/>
      <c r="E335" s="365"/>
      <c r="F335" s="365"/>
      <c r="G335" s="365"/>
      <c r="H335" s="365"/>
      <c r="I335" s="365"/>
      <c r="J335" s="365"/>
      <c r="K335" s="365"/>
      <c r="L335" s="365"/>
      <c r="M335" s="365"/>
      <c r="N335" s="365"/>
      <c r="O335" s="365"/>
      <c r="P335" s="365"/>
      <c r="Q335" s="365"/>
      <c r="R335" s="365"/>
      <c r="S335" s="365"/>
      <c r="T335" s="365"/>
      <c r="U335" s="365"/>
      <c r="V335" s="365"/>
      <c r="W335" s="365"/>
      <c r="X335" s="365"/>
      <c r="Y335" s="365"/>
      <c r="Z335" s="365"/>
      <c r="AA335" s="365"/>
      <c r="AB335" s="365"/>
      <c r="AC335" s="365"/>
      <c r="AD335" s="365"/>
      <c r="AE335" s="365"/>
      <c r="AF335" s="365"/>
      <c r="AG335" s="365"/>
    </row>
    <row r="336" customFormat="false" ht="15" hidden="false" customHeight="false" outlineLevel="0" collapsed="false">
      <c r="A336" s="365"/>
      <c r="B336" s="365"/>
      <c r="C336" s="365"/>
      <c r="D336" s="365"/>
      <c r="E336" s="365"/>
      <c r="F336" s="365"/>
      <c r="G336" s="365"/>
      <c r="H336" s="365"/>
      <c r="I336" s="365"/>
      <c r="J336" s="365"/>
      <c r="K336" s="365"/>
      <c r="L336" s="365"/>
      <c r="M336" s="365"/>
      <c r="N336" s="365"/>
      <c r="O336" s="365"/>
      <c r="P336" s="365"/>
      <c r="Q336" s="365"/>
      <c r="R336" s="365"/>
      <c r="S336" s="365"/>
      <c r="T336" s="365"/>
      <c r="U336" s="365"/>
      <c r="V336" s="365"/>
      <c r="W336" s="365"/>
      <c r="X336" s="365"/>
      <c r="Y336" s="365"/>
      <c r="Z336" s="365"/>
      <c r="AA336" s="365"/>
      <c r="AB336" s="365"/>
      <c r="AC336" s="365"/>
      <c r="AD336" s="365"/>
      <c r="AE336" s="365"/>
      <c r="AF336" s="365"/>
      <c r="AG336" s="365"/>
    </row>
    <row r="337" customFormat="false" ht="15" hidden="false" customHeight="false" outlineLevel="0" collapsed="false">
      <c r="A337" s="365"/>
      <c r="B337" s="365"/>
      <c r="C337" s="365"/>
      <c r="D337" s="365"/>
      <c r="E337" s="365"/>
      <c r="F337" s="365"/>
      <c r="G337" s="365"/>
      <c r="H337" s="365"/>
      <c r="I337" s="365"/>
      <c r="J337" s="365"/>
      <c r="K337" s="365"/>
      <c r="L337" s="365"/>
      <c r="M337" s="365"/>
      <c r="N337" s="365"/>
      <c r="O337" s="365"/>
      <c r="P337" s="365"/>
      <c r="Q337" s="365"/>
      <c r="R337" s="365"/>
      <c r="S337" s="365"/>
      <c r="T337" s="365"/>
      <c r="U337" s="365"/>
      <c r="V337" s="365"/>
      <c r="W337" s="365"/>
      <c r="X337" s="365"/>
      <c r="Y337" s="365"/>
      <c r="Z337" s="365"/>
      <c r="AA337" s="365"/>
      <c r="AB337" s="365"/>
      <c r="AC337" s="365"/>
      <c r="AD337" s="365"/>
      <c r="AE337" s="365"/>
      <c r="AF337" s="365"/>
      <c r="AG337" s="365"/>
    </row>
    <row r="338" customFormat="false" ht="15" hidden="false" customHeight="false" outlineLevel="0" collapsed="false">
      <c r="A338" s="365"/>
      <c r="B338" s="365"/>
      <c r="C338" s="365"/>
      <c r="D338" s="365"/>
      <c r="E338" s="365"/>
      <c r="F338" s="365"/>
      <c r="G338" s="365"/>
      <c r="H338" s="365"/>
      <c r="I338" s="365"/>
      <c r="J338" s="365"/>
      <c r="K338" s="365"/>
      <c r="L338" s="365"/>
      <c r="M338" s="365"/>
      <c r="N338" s="365"/>
      <c r="O338" s="365"/>
      <c r="P338" s="365"/>
      <c r="Q338" s="365"/>
      <c r="R338" s="365"/>
      <c r="S338" s="365"/>
      <c r="T338" s="365"/>
      <c r="U338" s="365"/>
      <c r="V338" s="365"/>
      <c r="W338" s="365"/>
      <c r="X338" s="365"/>
      <c r="Y338" s="365"/>
      <c r="Z338" s="365"/>
      <c r="AA338" s="365"/>
      <c r="AB338" s="365"/>
      <c r="AC338" s="365"/>
      <c r="AD338" s="365"/>
      <c r="AE338" s="365"/>
      <c r="AF338" s="365"/>
      <c r="AG338" s="365"/>
    </row>
    <row r="339" customFormat="false" ht="15" hidden="false" customHeight="false" outlineLevel="0" collapsed="false">
      <c r="A339" s="365"/>
      <c r="B339" s="365"/>
      <c r="C339" s="365"/>
      <c r="D339" s="365"/>
      <c r="E339" s="365"/>
      <c r="F339" s="365"/>
      <c r="G339" s="365"/>
      <c r="H339" s="365"/>
      <c r="I339" s="365"/>
      <c r="J339" s="365"/>
      <c r="K339" s="365"/>
      <c r="L339" s="365"/>
      <c r="M339" s="365"/>
      <c r="N339" s="365"/>
      <c r="O339" s="365"/>
      <c r="P339" s="365"/>
      <c r="Q339" s="365"/>
      <c r="R339" s="365"/>
      <c r="S339" s="365"/>
      <c r="T339" s="365"/>
      <c r="U339" s="365"/>
      <c r="V339" s="365"/>
      <c r="W339" s="365"/>
      <c r="X339" s="365"/>
      <c r="Y339" s="365"/>
      <c r="Z339" s="365"/>
      <c r="AA339" s="365"/>
      <c r="AB339" s="365"/>
      <c r="AC339" s="365"/>
      <c r="AD339" s="365"/>
      <c r="AE339" s="365"/>
      <c r="AF339" s="365"/>
      <c r="AG339" s="365"/>
    </row>
    <row r="340" customFormat="false" ht="15" hidden="false" customHeight="false" outlineLevel="0" collapsed="false">
      <c r="A340" s="365"/>
      <c r="B340" s="365"/>
      <c r="C340" s="365"/>
      <c r="D340" s="365"/>
      <c r="E340" s="365"/>
      <c r="F340" s="365"/>
      <c r="G340" s="365"/>
      <c r="H340" s="365"/>
      <c r="I340" s="365"/>
      <c r="J340" s="365"/>
      <c r="K340" s="365"/>
      <c r="L340" s="365"/>
      <c r="M340" s="365"/>
      <c r="N340" s="365"/>
      <c r="O340" s="365"/>
      <c r="P340" s="365"/>
      <c r="Q340" s="365"/>
      <c r="R340" s="365"/>
      <c r="S340" s="365"/>
      <c r="T340" s="365"/>
      <c r="U340" s="365"/>
      <c r="V340" s="365"/>
      <c r="W340" s="365"/>
      <c r="X340" s="365"/>
      <c r="Y340" s="365"/>
      <c r="Z340" s="365"/>
      <c r="AA340" s="365"/>
      <c r="AB340" s="365"/>
      <c r="AC340" s="365"/>
      <c r="AD340" s="365"/>
      <c r="AE340" s="365"/>
      <c r="AF340" s="365"/>
      <c r="AG340" s="365"/>
    </row>
    <row r="341" customFormat="false" ht="15" hidden="false" customHeight="false" outlineLevel="0" collapsed="false">
      <c r="A341" s="365"/>
      <c r="B341" s="365"/>
      <c r="C341" s="365"/>
      <c r="D341" s="365"/>
      <c r="E341" s="365"/>
      <c r="F341" s="365"/>
      <c r="G341" s="365"/>
      <c r="H341" s="365"/>
      <c r="I341" s="365"/>
      <c r="J341" s="365"/>
      <c r="K341" s="365"/>
      <c r="L341" s="365"/>
      <c r="M341" s="365"/>
      <c r="N341" s="365"/>
      <c r="O341" s="365"/>
      <c r="P341" s="365"/>
      <c r="Q341" s="365"/>
      <c r="R341" s="365"/>
      <c r="S341" s="365"/>
      <c r="T341" s="365"/>
      <c r="U341" s="365"/>
      <c r="V341" s="365"/>
      <c r="W341" s="365"/>
      <c r="X341" s="365"/>
      <c r="Y341" s="365"/>
      <c r="Z341" s="365"/>
      <c r="AA341" s="365"/>
      <c r="AB341" s="365"/>
      <c r="AC341" s="365"/>
      <c r="AD341" s="365"/>
      <c r="AE341" s="365"/>
      <c r="AF341" s="365"/>
      <c r="AG341" s="365"/>
    </row>
    <row r="342" customFormat="false" ht="15" hidden="false" customHeight="false" outlineLevel="0" collapsed="false">
      <c r="A342" s="365"/>
      <c r="B342" s="365"/>
      <c r="C342" s="365"/>
      <c r="D342" s="365"/>
      <c r="E342" s="365"/>
      <c r="F342" s="365"/>
      <c r="G342" s="365"/>
      <c r="H342" s="365"/>
      <c r="I342" s="365"/>
      <c r="J342" s="365"/>
      <c r="K342" s="365"/>
      <c r="L342" s="365"/>
      <c r="M342" s="365"/>
      <c r="N342" s="365"/>
      <c r="O342" s="365"/>
      <c r="P342" s="365"/>
      <c r="Q342" s="365"/>
      <c r="R342" s="365"/>
      <c r="S342" s="365"/>
      <c r="T342" s="365"/>
      <c r="U342" s="365"/>
      <c r="V342" s="365"/>
      <c r="W342" s="365"/>
      <c r="X342" s="365"/>
      <c r="Y342" s="365"/>
      <c r="Z342" s="365"/>
      <c r="AA342" s="365"/>
      <c r="AB342" s="365"/>
      <c r="AC342" s="365"/>
      <c r="AD342" s="365"/>
      <c r="AE342" s="365"/>
      <c r="AF342" s="365"/>
      <c r="AG342" s="365"/>
    </row>
    <row r="343" customFormat="false" ht="15" hidden="false" customHeight="false" outlineLevel="0" collapsed="false">
      <c r="A343" s="365"/>
      <c r="B343" s="365"/>
      <c r="C343" s="365"/>
      <c r="D343" s="365"/>
      <c r="E343" s="365"/>
      <c r="F343" s="365"/>
      <c r="G343" s="365"/>
      <c r="H343" s="365"/>
      <c r="I343" s="365"/>
      <c r="J343" s="365"/>
      <c r="K343" s="365"/>
      <c r="L343" s="365"/>
      <c r="M343" s="365"/>
      <c r="N343" s="365"/>
      <c r="O343" s="365"/>
      <c r="P343" s="365"/>
      <c r="Q343" s="365"/>
      <c r="R343" s="365"/>
      <c r="S343" s="365"/>
      <c r="T343" s="365"/>
      <c r="U343" s="365"/>
      <c r="V343" s="365"/>
      <c r="W343" s="365"/>
      <c r="X343" s="365"/>
      <c r="Y343" s="365"/>
      <c r="Z343" s="365"/>
      <c r="AA343" s="365"/>
      <c r="AB343" s="365"/>
      <c r="AC343" s="365"/>
      <c r="AD343" s="365"/>
      <c r="AE343" s="365"/>
      <c r="AF343" s="365"/>
      <c r="AG343" s="365"/>
    </row>
    <row r="344" customFormat="false" ht="15" hidden="false" customHeight="false" outlineLevel="0" collapsed="false">
      <c r="A344" s="365"/>
      <c r="B344" s="365"/>
      <c r="C344" s="365"/>
      <c r="D344" s="365"/>
      <c r="E344" s="365"/>
      <c r="F344" s="365"/>
      <c r="G344" s="365"/>
      <c r="H344" s="365"/>
      <c r="I344" s="365"/>
      <c r="J344" s="365"/>
      <c r="K344" s="365"/>
      <c r="L344" s="365"/>
      <c r="M344" s="365"/>
      <c r="N344" s="365"/>
      <c r="O344" s="365"/>
      <c r="P344" s="365"/>
      <c r="Q344" s="365"/>
      <c r="R344" s="365"/>
      <c r="S344" s="365"/>
      <c r="T344" s="365"/>
      <c r="U344" s="365"/>
      <c r="V344" s="365"/>
      <c r="W344" s="365"/>
      <c r="X344" s="365"/>
      <c r="Y344" s="365"/>
      <c r="Z344" s="365"/>
      <c r="AA344" s="365"/>
      <c r="AB344" s="365"/>
      <c r="AC344" s="365"/>
      <c r="AD344" s="365"/>
      <c r="AE344" s="365"/>
      <c r="AF344" s="365"/>
      <c r="AG344" s="365"/>
    </row>
    <row r="345" customFormat="false" ht="15" hidden="false" customHeight="false" outlineLevel="0" collapsed="false">
      <c r="A345" s="365"/>
      <c r="B345" s="365"/>
      <c r="C345" s="365"/>
      <c r="D345" s="365"/>
      <c r="E345" s="365"/>
      <c r="F345" s="365"/>
      <c r="G345" s="365"/>
      <c r="H345" s="365"/>
      <c r="I345" s="365"/>
      <c r="J345" s="365"/>
      <c r="K345" s="365"/>
      <c r="L345" s="365"/>
      <c r="M345" s="365"/>
      <c r="N345" s="365"/>
      <c r="O345" s="365"/>
      <c r="P345" s="365"/>
      <c r="Q345" s="365"/>
      <c r="R345" s="365"/>
      <c r="S345" s="365"/>
      <c r="T345" s="365"/>
      <c r="U345" s="365"/>
      <c r="V345" s="365"/>
      <c r="W345" s="365"/>
      <c r="X345" s="365"/>
      <c r="Y345" s="365"/>
      <c r="Z345" s="365"/>
      <c r="AA345" s="365"/>
      <c r="AB345" s="365"/>
      <c r="AC345" s="365"/>
      <c r="AD345" s="365"/>
      <c r="AE345" s="365"/>
      <c r="AF345" s="365"/>
      <c r="AG345" s="365"/>
    </row>
    <row r="346" customFormat="false" ht="15" hidden="false" customHeight="false" outlineLevel="0" collapsed="false">
      <c r="A346" s="365"/>
      <c r="B346" s="365"/>
      <c r="C346" s="365"/>
      <c r="D346" s="365"/>
      <c r="E346" s="365"/>
      <c r="F346" s="365"/>
      <c r="G346" s="365"/>
      <c r="H346" s="365"/>
      <c r="I346" s="365"/>
      <c r="J346" s="365"/>
      <c r="K346" s="365"/>
      <c r="L346" s="365"/>
      <c r="M346" s="365"/>
      <c r="N346" s="365"/>
      <c r="O346" s="365"/>
      <c r="P346" s="365"/>
      <c r="Q346" s="365"/>
      <c r="R346" s="365"/>
      <c r="S346" s="365"/>
      <c r="T346" s="365"/>
      <c r="U346" s="365"/>
      <c r="V346" s="365"/>
      <c r="W346" s="365"/>
      <c r="X346" s="365"/>
      <c r="Y346" s="365"/>
      <c r="Z346" s="365"/>
      <c r="AA346" s="365"/>
      <c r="AB346" s="365"/>
      <c r="AC346" s="365"/>
      <c r="AD346" s="365"/>
      <c r="AE346" s="365"/>
      <c r="AF346" s="365"/>
      <c r="AG346" s="365"/>
    </row>
    <row r="347" customFormat="false" ht="15" hidden="false" customHeight="false" outlineLevel="0" collapsed="false">
      <c r="A347" s="365"/>
      <c r="B347" s="365"/>
      <c r="C347" s="365"/>
      <c r="D347" s="365"/>
      <c r="E347" s="365"/>
      <c r="F347" s="365"/>
      <c r="G347" s="365"/>
      <c r="H347" s="365"/>
      <c r="I347" s="365"/>
      <c r="J347" s="365"/>
      <c r="K347" s="365"/>
      <c r="L347" s="365"/>
      <c r="M347" s="365"/>
      <c r="N347" s="365"/>
      <c r="O347" s="365"/>
      <c r="P347" s="365"/>
      <c r="Q347" s="365"/>
      <c r="R347" s="365"/>
      <c r="S347" s="365"/>
      <c r="T347" s="365"/>
      <c r="U347" s="365"/>
      <c r="V347" s="365"/>
      <c r="W347" s="365"/>
      <c r="X347" s="365"/>
      <c r="Y347" s="365"/>
      <c r="Z347" s="365"/>
      <c r="AA347" s="365"/>
      <c r="AB347" s="365"/>
      <c r="AC347" s="365"/>
      <c r="AD347" s="365"/>
      <c r="AE347" s="365"/>
      <c r="AF347" s="365"/>
      <c r="AG347" s="365"/>
    </row>
    <row r="348" customFormat="false" ht="15" hidden="false" customHeight="false" outlineLevel="0" collapsed="false">
      <c r="A348" s="365"/>
      <c r="B348" s="365"/>
      <c r="C348" s="365"/>
      <c r="D348" s="365"/>
      <c r="E348" s="365"/>
      <c r="F348" s="365"/>
      <c r="G348" s="365"/>
      <c r="H348" s="365"/>
      <c r="I348" s="365"/>
      <c r="J348" s="365"/>
      <c r="K348" s="365"/>
      <c r="L348" s="365"/>
      <c r="M348" s="365"/>
      <c r="N348" s="365"/>
      <c r="O348" s="365"/>
      <c r="P348" s="365"/>
      <c r="Q348" s="365"/>
      <c r="R348" s="365"/>
      <c r="S348" s="365"/>
      <c r="T348" s="365"/>
      <c r="U348" s="365"/>
      <c r="V348" s="365"/>
      <c r="W348" s="365"/>
      <c r="X348" s="365"/>
      <c r="Y348" s="365"/>
      <c r="Z348" s="365"/>
      <c r="AA348" s="365"/>
      <c r="AB348" s="365"/>
      <c r="AC348" s="365"/>
      <c r="AD348" s="365"/>
      <c r="AE348" s="365"/>
      <c r="AF348" s="365"/>
      <c r="AG348" s="365"/>
    </row>
    <row r="349" customFormat="false" ht="15" hidden="false" customHeight="false" outlineLevel="0" collapsed="false">
      <c r="A349" s="365"/>
      <c r="B349" s="365"/>
      <c r="C349" s="365"/>
      <c r="D349" s="365"/>
      <c r="E349" s="365"/>
      <c r="F349" s="365"/>
      <c r="G349" s="365"/>
      <c r="H349" s="365"/>
      <c r="I349" s="365"/>
      <c r="J349" s="365"/>
      <c r="K349" s="365"/>
      <c r="L349" s="365"/>
      <c r="M349" s="365"/>
      <c r="N349" s="365"/>
      <c r="O349" s="365"/>
      <c r="P349" s="365"/>
      <c r="Q349" s="365"/>
      <c r="R349" s="365"/>
      <c r="S349" s="365"/>
      <c r="T349" s="365"/>
      <c r="U349" s="365"/>
      <c r="V349" s="365"/>
      <c r="W349" s="365"/>
      <c r="X349" s="365"/>
      <c r="Y349" s="365"/>
      <c r="Z349" s="365"/>
      <c r="AA349" s="365"/>
      <c r="AB349" s="365"/>
      <c r="AC349" s="365"/>
      <c r="AD349" s="365"/>
      <c r="AE349" s="365"/>
      <c r="AF349" s="365"/>
      <c r="AG349" s="365"/>
    </row>
    <row r="350" customFormat="false" ht="15" hidden="false" customHeight="false" outlineLevel="0" collapsed="false">
      <c r="A350" s="365"/>
      <c r="B350" s="365"/>
      <c r="C350" s="365"/>
      <c r="D350" s="365"/>
      <c r="E350" s="365"/>
      <c r="F350" s="365"/>
      <c r="G350" s="365"/>
      <c r="H350" s="365"/>
      <c r="I350" s="365"/>
      <c r="J350" s="365"/>
      <c r="K350" s="365"/>
      <c r="L350" s="365"/>
      <c r="M350" s="365"/>
      <c r="N350" s="365"/>
      <c r="O350" s="365"/>
      <c r="P350" s="365"/>
      <c r="Q350" s="365"/>
      <c r="R350" s="365"/>
      <c r="S350" s="365"/>
      <c r="T350" s="365"/>
      <c r="U350" s="365"/>
      <c r="V350" s="365"/>
      <c r="W350" s="365"/>
      <c r="X350" s="365"/>
      <c r="Y350" s="365"/>
      <c r="Z350" s="365"/>
      <c r="AA350" s="365"/>
      <c r="AB350" s="365"/>
      <c r="AC350" s="365"/>
      <c r="AD350" s="365"/>
      <c r="AE350" s="365"/>
      <c r="AF350" s="365"/>
      <c r="AG350" s="365"/>
    </row>
    <row r="351" customFormat="false" ht="15" hidden="false" customHeight="false" outlineLevel="0" collapsed="false">
      <c r="A351" s="365"/>
      <c r="B351" s="365"/>
      <c r="C351" s="365"/>
      <c r="D351" s="365"/>
      <c r="E351" s="365"/>
      <c r="F351" s="365"/>
      <c r="G351" s="365"/>
      <c r="H351" s="365"/>
      <c r="I351" s="365"/>
      <c r="J351" s="365"/>
      <c r="K351" s="365"/>
      <c r="L351" s="365"/>
      <c r="M351" s="365"/>
      <c r="N351" s="365"/>
      <c r="O351" s="365"/>
      <c r="P351" s="365"/>
      <c r="Q351" s="365"/>
      <c r="R351" s="365"/>
      <c r="S351" s="365"/>
      <c r="T351" s="365"/>
      <c r="U351" s="365"/>
      <c r="V351" s="365"/>
      <c r="W351" s="365"/>
      <c r="X351" s="365"/>
      <c r="Y351" s="365"/>
      <c r="Z351" s="365"/>
      <c r="AA351" s="365"/>
      <c r="AB351" s="365"/>
      <c r="AC351" s="365"/>
      <c r="AD351" s="365"/>
      <c r="AE351" s="365"/>
      <c r="AF351" s="365"/>
      <c r="AG351" s="365"/>
    </row>
    <row r="352" customFormat="false" ht="15" hidden="false" customHeight="false" outlineLevel="0" collapsed="false">
      <c r="A352" s="365"/>
      <c r="B352" s="365"/>
      <c r="C352" s="365"/>
      <c r="D352" s="365"/>
      <c r="E352" s="365"/>
      <c r="F352" s="365"/>
      <c r="G352" s="365"/>
      <c r="H352" s="365"/>
      <c r="I352" s="365"/>
      <c r="J352" s="365"/>
      <c r="K352" s="365"/>
      <c r="L352" s="365"/>
      <c r="M352" s="365"/>
      <c r="N352" s="365"/>
      <c r="O352" s="365"/>
      <c r="P352" s="365"/>
      <c r="Q352" s="365"/>
      <c r="R352" s="365"/>
      <c r="S352" s="365"/>
      <c r="T352" s="365"/>
      <c r="U352" s="365"/>
      <c r="V352" s="365"/>
      <c r="W352" s="365"/>
      <c r="X352" s="365"/>
      <c r="Y352" s="365"/>
      <c r="Z352" s="365"/>
      <c r="AA352" s="365"/>
      <c r="AB352" s="365"/>
      <c r="AC352" s="365"/>
      <c r="AD352" s="365"/>
      <c r="AE352" s="365"/>
      <c r="AF352" s="365"/>
      <c r="AG352" s="365"/>
    </row>
    <row r="353" customFormat="false" ht="15" hidden="false" customHeight="false" outlineLevel="0" collapsed="false">
      <c r="A353" s="365"/>
      <c r="B353" s="365"/>
      <c r="C353" s="365"/>
      <c r="D353" s="365"/>
      <c r="E353" s="365"/>
      <c r="F353" s="365"/>
      <c r="G353" s="365"/>
      <c r="H353" s="365"/>
      <c r="I353" s="365"/>
      <c r="J353" s="365"/>
      <c r="K353" s="365"/>
      <c r="L353" s="365"/>
      <c r="M353" s="365"/>
      <c r="N353" s="365"/>
      <c r="O353" s="365"/>
      <c r="P353" s="365"/>
      <c r="Q353" s="365"/>
      <c r="R353" s="365"/>
      <c r="S353" s="365"/>
      <c r="T353" s="365"/>
      <c r="U353" s="365"/>
      <c r="V353" s="365"/>
      <c r="W353" s="365"/>
      <c r="X353" s="365"/>
      <c r="Y353" s="365"/>
      <c r="Z353" s="365"/>
      <c r="AA353" s="365"/>
      <c r="AB353" s="365"/>
      <c r="AC353" s="365"/>
      <c r="AD353" s="365"/>
      <c r="AE353" s="365"/>
      <c r="AF353" s="365"/>
      <c r="AG353" s="365"/>
    </row>
    <row r="354" customFormat="false" ht="15" hidden="false" customHeight="false" outlineLevel="0" collapsed="false">
      <c r="A354" s="365"/>
      <c r="B354" s="365"/>
      <c r="C354" s="365"/>
      <c r="D354" s="365"/>
      <c r="E354" s="365"/>
      <c r="F354" s="365"/>
      <c r="G354" s="365"/>
      <c r="H354" s="365"/>
      <c r="I354" s="365"/>
      <c r="J354" s="365"/>
      <c r="K354" s="365"/>
      <c r="L354" s="365"/>
      <c r="M354" s="365"/>
      <c r="N354" s="365"/>
      <c r="O354" s="365"/>
      <c r="P354" s="365"/>
      <c r="Q354" s="365"/>
      <c r="R354" s="365"/>
      <c r="S354" s="365"/>
      <c r="T354" s="365"/>
      <c r="U354" s="365"/>
      <c r="V354" s="365"/>
      <c r="W354" s="365"/>
      <c r="X354" s="365"/>
      <c r="Y354" s="365"/>
      <c r="Z354" s="365"/>
      <c r="AA354" s="365"/>
      <c r="AB354" s="365"/>
      <c r="AC354" s="365"/>
      <c r="AD354" s="365"/>
      <c r="AE354" s="365"/>
      <c r="AF354" s="365"/>
      <c r="AG354" s="365"/>
    </row>
    <row r="355" customFormat="false" ht="15" hidden="false" customHeight="false" outlineLevel="0" collapsed="false">
      <c r="A355" s="365"/>
      <c r="B355" s="365"/>
      <c r="C355" s="365"/>
      <c r="D355" s="365"/>
      <c r="E355" s="365"/>
      <c r="F355" s="365"/>
      <c r="G355" s="365"/>
      <c r="H355" s="365"/>
      <c r="I355" s="365"/>
      <c r="J355" s="365"/>
      <c r="K355" s="365"/>
      <c r="L355" s="365"/>
      <c r="M355" s="365"/>
      <c r="N355" s="365"/>
      <c r="O355" s="365"/>
      <c r="P355" s="365"/>
      <c r="Q355" s="365"/>
      <c r="R355" s="365"/>
      <c r="S355" s="365"/>
      <c r="T355" s="365"/>
      <c r="U355" s="365"/>
      <c r="V355" s="365"/>
      <c r="W355" s="365"/>
      <c r="X355" s="365"/>
      <c r="Y355" s="365"/>
      <c r="Z355" s="365"/>
      <c r="AA355" s="365"/>
      <c r="AB355" s="365"/>
      <c r="AC355" s="365"/>
      <c r="AD355" s="365"/>
      <c r="AE355" s="365"/>
      <c r="AF355" s="365"/>
      <c r="AG355" s="365"/>
    </row>
    <row r="356" customFormat="false" ht="15" hidden="false" customHeight="false" outlineLevel="0" collapsed="false">
      <c r="A356" s="365"/>
      <c r="B356" s="365"/>
      <c r="C356" s="365"/>
      <c r="D356" s="365"/>
      <c r="E356" s="365"/>
      <c r="F356" s="365"/>
      <c r="G356" s="365"/>
      <c r="H356" s="365"/>
      <c r="I356" s="365"/>
      <c r="J356" s="365"/>
      <c r="K356" s="365"/>
      <c r="L356" s="365"/>
      <c r="M356" s="365"/>
      <c r="N356" s="365"/>
      <c r="O356" s="365"/>
      <c r="P356" s="365"/>
      <c r="Q356" s="365"/>
      <c r="R356" s="365"/>
      <c r="S356" s="365"/>
      <c r="T356" s="365"/>
      <c r="U356" s="365"/>
      <c r="V356" s="365"/>
      <c r="W356" s="365"/>
      <c r="X356" s="365"/>
      <c r="Y356" s="365"/>
      <c r="Z356" s="365"/>
      <c r="AA356" s="365"/>
      <c r="AB356" s="365"/>
      <c r="AC356" s="365"/>
      <c r="AD356" s="365"/>
      <c r="AE356" s="365"/>
      <c r="AF356" s="365"/>
      <c r="AG356" s="365"/>
    </row>
    <row r="357" customFormat="false" ht="15" hidden="false" customHeight="false" outlineLevel="0" collapsed="false">
      <c r="A357" s="365"/>
      <c r="B357" s="365"/>
      <c r="C357" s="365"/>
      <c r="D357" s="365"/>
      <c r="E357" s="365"/>
      <c r="F357" s="365"/>
      <c r="G357" s="365"/>
      <c r="H357" s="365"/>
      <c r="I357" s="365"/>
      <c r="J357" s="365"/>
      <c r="K357" s="365"/>
      <c r="L357" s="365"/>
      <c r="M357" s="365"/>
      <c r="N357" s="365"/>
      <c r="O357" s="365"/>
      <c r="P357" s="365"/>
      <c r="Q357" s="365"/>
      <c r="R357" s="365"/>
      <c r="S357" s="365"/>
      <c r="T357" s="365"/>
      <c r="U357" s="365"/>
      <c r="V357" s="365"/>
      <c r="W357" s="365"/>
      <c r="X357" s="365"/>
      <c r="Y357" s="365"/>
      <c r="Z357" s="365"/>
      <c r="AA357" s="365"/>
      <c r="AB357" s="365"/>
      <c r="AC357" s="365"/>
      <c r="AD357" s="365"/>
      <c r="AE357" s="365"/>
      <c r="AF357" s="365"/>
      <c r="AG357" s="365"/>
    </row>
    <row r="358" customFormat="false" ht="15" hidden="false" customHeight="false" outlineLevel="0" collapsed="false">
      <c r="A358" s="365"/>
      <c r="B358" s="365"/>
      <c r="C358" s="365"/>
      <c r="D358" s="365"/>
      <c r="E358" s="365"/>
      <c r="F358" s="365"/>
      <c r="G358" s="365"/>
      <c r="H358" s="365"/>
      <c r="I358" s="365"/>
      <c r="J358" s="365"/>
      <c r="K358" s="365"/>
      <c r="L358" s="365"/>
      <c r="M358" s="365"/>
      <c r="N358" s="365"/>
      <c r="O358" s="365"/>
      <c r="P358" s="365"/>
      <c r="Q358" s="365"/>
      <c r="R358" s="365"/>
      <c r="S358" s="365"/>
      <c r="T358" s="365"/>
      <c r="U358" s="365"/>
      <c r="V358" s="365"/>
      <c r="W358" s="365"/>
      <c r="X358" s="365"/>
      <c r="Y358" s="365"/>
      <c r="Z358" s="365"/>
      <c r="AA358" s="365"/>
      <c r="AB358" s="365"/>
      <c r="AC358" s="365"/>
      <c r="AD358" s="365"/>
      <c r="AE358" s="365"/>
      <c r="AF358" s="365"/>
      <c r="AG358" s="365"/>
    </row>
    <row r="359" customFormat="false" ht="15" hidden="false" customHeight="false" outlineLevel="0" collapsed="false">
      <c r="A359" s="365"/>
      <c r="B359" s="365"/>
      <c r="C359" s="365"/>
      <c r="D359" s="365"/>
      <c r="E359" s="365"/>
      <c r="F359" s="365"/>
      <c r="G359" s="365"/>
      <c r="H359" s="365"/>
      <c r="I359" s="365"/>
      <c r="J359" s="365"/>
      <c r="K359" s="365"/>
      <c r="L359" s="365"/>
      <c r="M359" s="365"/>
      <c r="N359" s="365"/>
      <c r="O359" s="365"/>
      <c r="P359" s="365"/>
      <c r="Q359" s="365"/>
      <c r="R359" s="365"/>
      <c r="S359" s="365"/>
      <c r="T359" s="365"/>
      <c r="U359" s="365"/>
      <c r="V359" s="365"/>
      <c r="W359" s="365"/>
      <c r="X359" s="365"/>
      <c r="Y359" s="365"/>
      <c r="Z359" s="365"/>
      <c r="AA359" s="365"/>
      <c r="AB359" s="365"/>
      <c r="AC359" s="365"/>
      <c r="AD359" s="365"/>
      <c r="AE359" s="365"/>
      <c r="AF359" s="365"/>
      <c r="AG359" s="365"/>
    </row>
    <row r="360" customFormat="false" ht="15" hidden="false" customHeight="false" outlineLevel="0" collapsed="false">
      <c r="A360" s="365"/>
      <c r="B360" s="365"/>
      <c r="C360" s="365"/>
      <c r="D360" s="365"/>
      <c r="E360" s="365"/>
      <c r="F360" s="365"/>
      <c r="G360" s="365"/>
      <c r="H360" s="365"/>
      <c r="I360" s="365"/>
      <c r="J360" s="365"/>
      <c r="K360" s="365"/>
      <c r="L360" s="365"/>
      <c r="M360" s="365"/>
      <c r="N360" s="365"/>
      <c r="O360" s="365"/>
      <c r="P360" s="365"/>
      <c r="Q360" s="365"/>
      <c r="R360" s="365"/>
      <c r="S360" s="365"/>
      <c r="T360" s="365"/>
      <c r="U360" s="365"/>
      <c r="V360" s="365"/>
      <c r="W360" s="365"/>
      <c r="X360" s="365"/>
      <c r="Y360" s="365"/>
      <c r="Z360" s="365"/>
      <c r="AA360" s="365"/>
      <c r="AB360" s="365"/>
      <c r="AC360" s="365"/>
      <c r="AD360" s="365"/>
      <c r="AE360" s="365"/>
      <c r="AF360" s="365"/>
      <c r="AG360" s="365"/>
    </row>
    <row r="361" customFormat="false" ht="15" hidden="false" customHeight="false" outlineLevel="0" collapsed="false">
      <c r="A361" s="365"/>
      <c r="B361" s="365"/>
      <c r="C361" s="365"/>
      <c r="D361" s="365"/>
      <c r="E361" s="365"/>
      <c r="F361" s="365"/>
      <c r="G361" s="365"/>
      <c r="H361" s="365"/>
      <c r="I361" s="365"/>
      <c r="J361" s="365"/>
      <c r="K361" s="365"/>
      <c r="L361" s="365"/>
      <c r="M361" s="365"/>
      <c r="N361" s="365"/>
      <c r="O361" s="365"/>
      <c r="P361" s="365"/>
      <c r="Q361" s="365"/>
      <c r="R361" s="365"/>
      <c r="S361" s="365"/>
      <c r="T361" s="365"/>
      <c r="U361" s="365"/>
      <c r="V361" s="365"/>
      <c r="W361" s="365"/>
      <c r="X361" s="365"/>
      <c r="Y361" s="365"/>
      <c r="Z361" s="365"/>
      <c r="AA361" s="365"/>
      <c r="AB361" s="365"/>
      <c r="AC361" s="365"/>
      <c r="AD361" s="365"/>
      <c r="AE361" s="365"/>
      <c r="AF361" s="365"/>
      <c r="AG361" s="365"/>
    </row>
    <row r="362" customFormat="false" ht="15" hidden="false" customHeight="false" outlineLevel="0" collapsed="false">
      <c r="A362" s="365"/>
      <c r="B362" s="365"/>
      <c r="C362" s="365"/>
      <c r="D362" s="365"/>
      <c r="E362" s="365"/>
      <c r="F362" s="365"/>
      <c r="G362" s="365"/>
      <c r="H362" s="365"/>
      <c r="I362" s="365"/>
      <c r="J362" s="365"/>
      <c r="K362" s="365"/>
      <c r="L362" s="365"/>
      <c r="M362" s="365"/>
      <c r="N362" s="365"/>
      <c r="O362" s="365"/>
      <c r="P362" s="365"/>
      <c r="Q362" s="365"/>
      <c r="R362" s="365"/>
      <c r="S362" s="365"/>
      <c r="T362" s="365"/>
      <c r="U362" s="365"/>
      <c r="V362" s="365"/>
      <c r="W362" s="365"/>
      <c r="X362" s="365"/>
      <c r="Y362" s="365"/>
      <c r="Z362" s="365"/>
      <c r="AA362" s="365"/>
      <c r="AB362" s="365"/>
      <c r="AC362" s="365"/>
      <c r="AD362" s="365"/>
      <c r="AE362" s="365"/>
      <c r="AF362" s="365"/>
      <c r="AG362" s="365"/>
    </row>
    <row r="363" customFormat="false" ht="15" hidden="false" customHeight="false" outlineLevel="0" collapsed="false">
      <c r="A363" s="365"/>
      <c r="B363" s="365"/>
      <c r="C363" s="365"/>
      <c r="D363" s="365"/>
      <c r="E363" s="365"/>
      <c r="F363" s="365"/>
      <c r="G363" s="365"/>
      <c r="H363" s="365"/>
      <c r="I363" s="365"/>
      <c r="J363" s="365"/>
      <c r="K363" s="365"/>
      <c r="L363" s="365"/>
      <c r="M363" s="365"/>
      <c r="N363" s="365"/>
      <c r="O363" s="365"/>
      <c r="P363" s="365"/>
      <c r="Q363" s="365"/>
      <c r="R363" s="365"/>
      <c r="S363" s="365"/>
      <c r="T363" s="365"/>
      <c r="U363" s="365"/>
      <c r="V363" s="365"/>
      <c r="W363" s="365"/>
      <c r="X363" s="365"/>
      <c r="Y363" s="365"/>
      <c r="Z363" s="365"/>
      <c r="AA363" s="365"/>
      <c r="AB363" s="365"/>
      <c r="AC363" s="365"/>
      <c r="AD363" s="365"/>
      <c r="AE363" s="365"/>
      <c r="AF363" s="365"/>
      <c r="AG363" s="365"/>
    </row>
    <row r="364" customFormat="false" ht="15" hidden="false" customHeight="false" outlineLevel="0" collapsed="false">
      <c r="A364" s="365"/>
      <c r="B364" s="365"/>
      <c r="C364" s="365"/>
      <c r="D364" s="365"/>
      <c r="E364" s="365"/>
      <c r="F364" s="365"/>
      <c r="G364" s="365"/>
      <c r="H364" s="365"/>
      <c r="I364" s="365"/>
      <c r="J364" s="365"/>
      <c r="K364" s="365"/>
      <c r="L364" s="365"/>
      <c r="M364" s="365"/>
      <c r="N364" s="365"/>
      <c r="O364" s="365"/>
      <c r="P364" s="365"/>
      <c r="Q364" s="365"/>
      <c r="R364" s="365"/>
      <c r="S364" s="365"/>
      <c r="T364" s="365"/>
      <c r="U364" s="365"/>
      <c r="V364" s="365"/>
      <c r="W364" s="365"/>
      <c r="X364" s="365"/>
      <c r="Y364" s="365"/>
      <c r="Z364" s="365"/>
      <c r="AA364" s="365"/>
      <c r="AB364" s="365"/>
      <c r="AC364" s="365"/>
      <c r="AD364" s="365"/>
      <c r="AE364" s="365"/>
      <c r="AF364" s="365"/>
      <c r="AG364" s="365"/>
    </row>
    <row r="365" customFormat="false" ht="15" hidden="false" customHeight="false" outlineLevel="0" collapsed="false">
      <c r="A365" s="365"/>
      <c r="B365" s="365"/>
      <c r="C365" s="365"/>
      <c r="D365" s="365"/>
      <c r="E365" s="365"/>
      <c r="F365" s="365"/>
      <c r="G365" s="365"/>
      <c r="H365" s="365"/>
      <c r="I365" s="365"/>
      <c r="J365" s="365"/>
      <c r="K365" s="365"/>
      <c r="L365" s="365"/>
      <c r="M365" s="365"/>
      <c r="N365" s="365"/>
      <c r="O365" s="365"/>
      <c r="P365" s="365"/>
      <c r="Q365" s="365"/>
      <c r="R365" s="365"/>
      <c r="S365" s="365"/>
      <c r="T365" s="365"/>
      <c r="U365" s="365"/>
      <c r="V365" s="365"/>
      <c r="W365" s="365"/>
      <c r="X365" s="365"/>
      <c r="Y365" s="365"/>
      <c r="Z365" s="365"/>
      <c r="AA365" s="365"/>
      <c r="AB365" s="365"/>
      <c r="AC365" s="365"/>
      <c r="AD365" s="365"/>
      <c r="AE365" s="365"/>
      <c r="AF365" s="365"/>
      <c r="AG365" s="365"/>
    </row>
    <row r="366" customFormat="false" ht="15" hidden="false" customHeight="false" outlineLevel="0" collapsed="false">
      <c r="A366" s="365"/>
      <c r="B366" s="365"/>
      <c r="C366" s="365"/>
      <c r="D366" s="365"/>
      <c r="E366" s="365"/>
      <c r="F366" s="365"/>
      <c r="G366" s="365"/>
      <c r="H366" s="365"/>
      <c r="I366" s="365"/>
      <c r="J366" s="365"/>
      <c r="K366" s="365"/>
      <c r="L366" s="365"/>
      <c r="M366" s="365"/>
      <c r="N366" s="365"/>
      <c r="O366" s="365"/>
      <c r="P366" s="365"/>
      <c r="Q366" s="365"/>
      <c r="R366" s="365"/>
      <c r="S366" s="365"/>
      <c r="T366" s="365"/>
      <c r="U366" s="365"/>
      <c r="V366" s="365"/>
      <c r="W366" s="365"/>
      <c r="X366" s="365"/>
      <c r="Y366" s="365"/>
      <c r="Z366" s="365"/>
      <c r="AA366" s="365"/>
      <c r="AB366" s="365"/>
      <c r="AC366" s="365"/>
      <c r="AD366" s="365"/>
      <c r="AE366" s="365"/>
      <c r="AF366" s="365"/>
      <c r="AG366" s="365"/>
    </row>
    <row r="367" customFormat="false" ht="15" hidden="false" customHeight="false" outlineLevel="0" collapsed="false">
      <c r="A367" s="365"/>
      <c r="B367" s="365"/>
      <c r="C367" s="365"/>
      <c r="D367" s="365"/>
      <c r="E367" s="365"/>
      <c r="F367" s="365"/>
      <c r="G367" s="365"/>
      <c r="H367" s="365"/>
      <c r="I367" s="365"/>
      <c r="J367" s="365"/>
      <c r="K367" s="365"/>
      <c r="L367" s="365"/>
      <c r="M367" s="365"/>
      <c r="N367" s="365"/>
      <c r="O367" s="365"/>
      <c r="P367" s="365"/>
      <c r="Q367" s="365"/>
      <c r="R367" s="365"/>
      <c r="S367" s="365"/>
      <c r="T367" s="365"/>
      <c r="U367" s="365"/>
      <c r="V367" s="365"/>
      <c r="W367" s="365"/>
      <c r="X367" s="365"/>
      <c r="Y367" s="365"/>
      <c r="Z367" s="365"/>
      <c r="AA367" s="365"/>
      <c r="AB367" s="365"/>
      <c r="AC367" s="365"/>
      <c r="AD367" s="365"/>
      <c r="AE367" s="365"/>
      <c r="AF367" s="365"/>
      <c r="AG367" s="365"/>
    </row>
    <row r="368" customFormat="false" ht="15" hidden="false" customHeight="false" outlineLevel="0" collapsed="false">
      <c r="A368" s="365"/>
      <c r="B368" s="365"/>
      <c r="C368" s="365"/>
      <c r="D368" s="365"/>
      <c r="E368" s="365"/>
      <c r="F368" s="365"/>
      <c r="G368" s="365"/>
      <c r="H368" s="365"/>
      <c r="I368" s="365"/>
      <c r="J368" s="365"/>
      <c r="K368" s="365"/>
      <c r="L368" s="365"/>
      <c r="M368" s="365"/>
      <c r="N368" s="365"/>
      <c r="O368" s="365"/>
      <c r="P368" s="365"/>
      <c r="Q368" s="365"/>
      <c r="R368" s="365"/>
      <c r="S368" s="365"/>
      <c r="T368" s="365"/>
      <c r="U368" s="365"/>
      <c r="V368" s="365"/>
      <c r="W368" s="365"/>
      <c r="X368" s="365"/>
      <c r="Y368" s="365"/>
      <c r="Z368" s="365"/>
      <c r="AA368" s="365"/>
      <c r="AB368" s="365"/>
      <c r="AC368" s="365"/>
      <c r="AD368" s="365"/>
      <c r="AE368" s="365"/>
      <c r="AF368" s="365"/>
      <c r="AG368" s="365"/>
    </row>
    <row r="369" customFormat="false" ht="15" hidden="false" customHeight="false" outlineLevel="0" collapsed="false">
      <c r="A369" s="365"/>
      <c r="B369" s="365"/>
      <c r="C369" s="365"/>
      <c r="D369" s="365"/>
      <c r="E369" s="365"/>
      <c r="F369" s="365"/>
      <c r="G369" s="365"/>
      <c r="H369" s="365"/>
      <c r="I369" s="365"/>
      <c r="J369" s="365"/>
      <c r="K369" s="365"/>
      <c r="L369" s="365"/>
      <c r="M369" s="365"/>
      <c r="N369" s="365"/>
      <c r="O369" s="365"/>
      <c r="P369" s="365"/>
      <c r="Q369" s="365"/>
      <c r="R369" s="365"/>
      <c r="S369" s="365"/>
      <c r="T369" s="365"/>
      <c r="U369" s="365"/>
      <c r="V369" s="365"/>
      <c r="W369" s="365"/>
      <c r="X369" s="365"/>
      <c r="Y369" s="365"/>
      <c r="Z369" s="365"/>
      <c r="AA369" s="365"/>
      <c r="AB369" s="365"/>
      <c r="AC369" s="365"/>
      <c r="AD369" s="365"/>
      <c r="AE369" s="365"/>
      <c r="AF369" s="365"/>
      <c r="AG369" s="365"/>
    </row>
    <row r="370" customFormat="false" ht="15" hidden="false" customHeight="false" outlineLevel="0" collapsed="false">
      <c r="A370" s="365"/>
      <c r="B370" s="365"/>
      <c r="C370" s="365"/>
      <c r="D370" s="365"/>
      <c r="E370" s="365"/>
      <c r="F370" s="365"/>
      <c r="G370" s="365"/>
      <c r="H370" s="365"/>
      <c r="I370" s="365"/>
      <c r="J370" s="365"/>
      <c r="K370" s="365"/>
      <c r="L370" s="365"/>
      <c r="M370" s="365"/>
      <c r="N370" s="365"/>
      <c r="O370" s="365"/>
      <c r="P370" s="365"/>
      <c r="Q370" s="365"/>
      <c r="R370" s="365"/>
      <c r="S370" s="365"/>
      <c r="T370" s="365"/>
      <c r="U370" s="365"/>
      <c r="V370" s="365"/>
      <c r="W370" s="365"/>
      <c r="X370" s="365"/>
      <c r="Y370" s="365"/>
      <c r="Z370" s="365"/>
      <c r="AA370" s="365"/>
      <c r="AB370" s="365"/>
      <c r="AC370" s="365"/>
      <c r="AD370" s="365"/>
      <c r="AE370" s="365"/>
      <c r="AF370" s="365"/>
      <c r="AG370" s="365"/>
    </row>
    <row r="371" customFormat="false" ht="15" hidden="false" customHeight="false" outlineLevel="0" collapsed="false">
      <c r="A371" s="365"/>
      <c r="B371" s="365"/>
      <c r="C371" s="365"/>
      <c r="D371" s="365"/>
      <c r="E371" s="365"/>
      <c r="F371" s="365"/>
      <c r="G371" s="365"/>
      <c r="H371" s="365"/>
      <c r="I371" s="365"/>
      <c r="J371" s="365"/>
      <c r="K371" s="365"/>
      <c r="L371" s="365"/>
      <c r="M371" s="365"/>
      <c r="N371" s="365"/>
      <c r="O371" s="365"/>
      <c r="P371" s="365"/>
      <c r="Q371" s="365"/>
      <c r="R371" s="365"/>
      <c r="S371" s="365"/>
      <c r="T371" s="365"/>
      <c r="U371" s="365"/>
      <c r="V371" s="365"/>
      <c r="W371" s="365"/>
      <c r="X371" s="365"/>
      <c r="Y371" s="365"/>
      <c r="Z371" s="365"/>
      <c r="AA371" s="365"/>
      <c r="AB371" s="365"/>
      <c r="AC371" s="365"/>
      <c r="AD371" s="365"/>
      <c r="AE371" s="365"/>
      <c r="AF371" s="365"/>
      <c r="AG371" s="365"/>
    </row>
    <row r="372" customFormat="false" ht="15" hidden="false" customHeight="false" outlineLevel="0" collapsed="false">
      <c r="A372" s="365"/>
      <c r="B372" s="365"/>
      <c r="C372" s="365"/>
      <c r="D372" s="365"/>
      <c r="E372" s="365"/>
      <c r="F372" s="365"/>
      <c r="G372" s="365"/>
      <c r="H372" s="365"/>
      <c r="I372" s="365"/>
      <c r="J372" s="365"/>
      <c r="K372" s="365"/>
      <c r="L372" s="365"/>
      <c r="M372" s="365"/>
      <c r="N372" s="365"/>
      <c r="O372" s="365"/>
      <c r="P372" s="365"/>
      <c r="Q372" s="365"/>
      <c r="R372" s="365"/>
      <c r="S372" s="365"/>
      <c r="T372" s="365"/>
      <c r="U372" s="365"/>
      <c r="V372" s="365"/>
      <c r="W372" s="365"/>
      <c r="X372" s="365"/>
      <c r="Y372" s="365"/>
      <c r="Z372" s="365"/>
      <c r="AA372" s="365"/>
      <c r="AB372" s="365"/>
      <c r="AC372" s="365"/>
      <c r="AD372" s="365"/>
      <c r="AE372" s="365"/>
      <c r="AF372" s="365"/>
      <c r="AG372" s="365"/>
    </row>
    <row r="373" customFormat="false" ht="15" hidden="false" customHeight="false" outlineLevel="0" collapsed="false">
      <c r="A373" s="365"/>
      <c r="B373" s="365"/>
      <c r="C373" s="365"/>
      <c r="D373" s="365"/>
      <c r="E373" s="365"/>
      <c r="F373" s="365"/>
      <c r="G373" s="365"/>
      <c r="H373" s="365"/>
      <c r="I373" s="365"/>
      <c r="J373" s="365"/>
      <c r="K373" s="365"/>
      <c r="L373" s="365"/>
      <c r="M373" s="365"/>
      <c r="N373" s="365"/>
      <c r="O373" s="365"/>
      <c r="P373" s="365"/>
      <c r="Q373" s="365"/>
      <c r="R373" s="365"/>
      <c r="S373" s="365"/>
      <c r="T373" s="365"/>
      <c r="U373" s="365"/>
      <c r="V373" s="365"/>
      <c r="W373" s="365"/>
      <c r="X373" s="365"/>
      <c r="Y373" s="365"/>
      <c r="Z373" s="365"/>
      <c r="AA373" s="365"/>
      <c r="AB373" s="365"/>
      <c r="AC373" s="365"/>
      <c r="AD373" s="365"/>
      <c r="AE373" s="365"/>
      <c r="AF373" s="365"/>
      <c r="AG373" s="365"/>
    </row>
    <row r="374" customFormat="false" ht="15" hidden="false" customHeight="false" outlineLevel="0" collapsed="false">
      <c r="A374" s="365"/>
      <c r="B374" s="365"/>
      <c r="C374" s="365"/>
      <c r="D374" s="365"/>
      <c r="E374" s="365"/>
      <c r="F374" s="365"/>
      <c r="G374" s="365"/>
      <c r="H374" s="365"/>
      <c r="I374" s="365"/>
      <c r="J374" s="365"/>
      <c r="K374" s="365"/>
      <c r="L374" s="365"/>
      <c r="M374" s="365"/>
      <c r="N374" s="365"/>
      <c r="O374" s="365"/>
      <c r="P374" s="365"/>
      <c r="Q374" s="365"/>
      <c r="R374" s="365"/>
      <c r="S374" s="365"/>
      <c r="T374" s="365"/>
      <c r="U374" s="365"/>
      <c r="V374" s="365"/>
      <c r="W374" s="365"/>
      <c r="X374" s="365"/>
      <c r="Y374" s="365"/>
      <c r="Z374" s="365"/>
      <c r="AA374" s="365"/>
      <c r="AB374" s="365"/>
      <c r="AC374" s="365"/>
      <c r="AD374" s="365"/>
      <c r="AE374" s="365"/>
      <c r="AF374" s="365"/>
      <c r="AG374" s="365"/>
    </row>
    <row r="375" customFormat="false" ht="15" hidden="false" customHeight="false" outlineLevel="0" collapsed="false">
      <c r="A375" s="365"/>
      <c r="B375" s="365"/>
      <c r="C375" s="365"/>
      <c r="D375" s="365"/>
      <c r="E375" s="365"/>
      <c r="F375" s="365"/>
      <c r="G375" s="365"/>
      <c r="H375" s="365"/>
      <c r="I375" s="365"/>
      <c r="J375" s="365"/>
      <c r="K375" s="365"/>
      <c r="L375" s="365"/>
      <c r="M375" s="365"/>
      <c r="N375" s="365"/>
      <c r="O375" s="365"/>
      <c r="P375" s="365"/>
      <c r="Q375" s="365"/>
      <c r="R375" s="365"/>
      <c r="S375" s="365"/>
      <c r="T375" s="365"/>
      <c r="U375" s="365"/>
      <c r="V375" s="365"/>
      <c r="W375" s="365"/>
      <c r="X375" s="365"/>
      <c r="Y375" s="365"/>
      <c r="Z375" s="365"/>
      <c r="AA375" s="365"/>
      <c r="AB375" s="365"/>
      <c r="AC375" s="365"/>
      <c r="AD375" s="365"/>
      <c r="AE375" s="365"/>
      <c r="AF375" s="365"/>
      <c r="AG375" s="365"/>
    </row>
    <row r="376" customFormat="false" ht="15" hidden="false" customHeight="false" outlineLevel="0" collapsed="false">
      <c r="A376" s="365"/>
      <c r="B376" s="365"/>
      <c r="C376" s="365"/>
      <c r="D376" s="365"/>
      <c r="E376" s="365"/>
      <c r="F376" s="365"/>
      <c r="G376" s="365"/>
      <c r="H376" s="365"/>
      <c r="I376" s="365"/>
      <c r="J376" s="365"/>
      <c r="K376" s="365"/>
      <c r="L376" s="365"/>
      <c r="M376" s="365"/>
      <c r="N376" s="365"/>
      <c r="O376" s="365"/>
      <c r="P376" s="365"/>
      <c r="Q376" s="365"/>
      <c r="R376" s="365"/>
      <c r="S376" s="365"/>
      <c r="T376" s="365"/>
      <c r="U376" s="365"/>
      <c r="V376" s="365"/>
      <c r="W376" s="365"/>
      <c r="X376" s="365"/>
      <c r="Y376" s="365"/>
      <c r="Z376" s="365"/>
      <c r="AA376" s="365"/>
      <c r="AB376" s="365"/>
      <c r="AC376" s="365"/>
      <c r="AD376" s="365"/>
      <c r="AE376" s="365"/>
      <c r="AF376" s="365"/>
      <c r="AG376" s="365"/>
    </row>
    <row r="377" customFormat="false" ht="15" hidden="false" customHeight="false" outlineLevel="0" collapsed="false">
      <c r="A377" s="365"/>
      <c r="B377" s="365"/>
      <c r="C377" s="365"/>
      <c r="D377" s="365"/>
      <c r="E377" s="365"/>
      <c r="F377" s="365"/>
      <c r="G377" s="365"/>
      <c r="H377" s="365"/>
      <c r="I377" s="365"/>
      <c r="J377" s="365"/>
      <c r="K377" s="365"/>
      <c r="L377" s="365"/>
      <c r="M377" s="365"/>
      <c r="N377" s="365"/>
      <c r="O377" s="365"/>
      <c r="P377" s="365"/>
      <c r="Q377" s="365"/>
      <c r="R377" s="365"/>
      <c r="S377" s="365"/>
      <c r="T377" s="365"/>
      <c r="U377" s="365"/>
      <c r="V377" s="365"/>
      <c r="W377" s="365"/>
      <c r="X377" s="365"/>
      <c r="Y377" s="365"/>
      <c r="Z377" s="365"/>
      <c r="AA377" s="365"/>
      <c r="AB377" s="365"/>
      <c r="AC377" s="365"/>
      <c r="AD377" s="365"/>
      <c r="AE377" s="365"/>
      <c r="AF377" s="365"/>
      <c r="AG377" s="365"/>
    </row>
    <row r="378" customFormat="false" ht="15" hidden="false" customHeight="false" outlineLevel="0" collapsed="false">
      <c r="A378" s="365"/>
      <c r="B378" s="365"/>
      <c r="C378" s="365"/>
      <c r="D378" s="365"/>
      <c r="E378" s="365"/>
      <c r="F378" s="365"/>
      <c r="G378" s="365"/>
      <c r="H378" s="365"/>
      <c r="I378" s="365"/>
      <c r="J378" s="365"/>
      <c r="K378" s="365"/>
      <c r="L378" s="365"/>
      <c r="M378" s="365"/>
      <c r="N378" s="365"/>
      <c r="O378" s="365"/>
      <c r="P378" s="365"/>
      <c r="Q378" s="365"/>
      <c r="R378" s="365"/>
      <c r="S378" s="365"/>
      <c r="T378" s="365"/>
      <c r="U378" s="365"/>
      <c r="V378" s="365"/>
      <c r="W378" s="365"/>
      <c r="X378" s="365"/>
      <c r="Y378" s="365"/>
      <c r="Z378" s="365"/>
      <c r="AA378" s="365"/>
      <c r="AB378" s="365"/>
      <c r="AC378" s="365"/>
      <c r="AD378" s="365"/>
      <c r="AE378" s="365"/>
      <c r="AF378" s="365"/>
      <c r="AG378" s="365"/>
    </row>
    <row r="379" customFormat="false" ht="15" hidden="false" customHeight="false" outlineLevel="0" collapsed="false">
      <c r="A379" s="365"/>
      <c r="B379" s="365"/>
      <c r="C379" s="365"/>
      <c r="D379" s="365"/>
      <c r="E379" s="365"/>
      <c r="F379" s="365"/>
      <c r="G379" s="365"/>
      <c r="H379" s="365"/>
      <c r="I379" s="365"/>
      <c r="J379" s="365"/>
      <c r="K379" s="365"/>
      <c r="L379" s="365"/>
      <c r="M379" s="365"/>
      <c r="N379" s="365"/>
      <c r="O379" s="365"/>
      <c r="P379" s="365"/>
      <c r="Q379" s="365"/>
      <c r="R379" s="365"/>
      <c r="S379" s="365"/>
      <c r="T379" s="365"/>
      <c r="U379" s="365"/>
      <c r="V379" s="365"/>
      <c r="W379" s="365"/>
      <c r="X379" s="365"/>
      <c r="Y379" s="365"/>
      <c r="Z379" s="365"/>
      <c r="AA379" s="365"/>
      <c r="AB379" s="365"/>
      <c r="AC379" s="365"/>
      <c r="AD379" s="365"/>
      <c r="AE379" s="365"/>
      <c r="AF379" s="365"/>
      <c r="AG379" s="365"/>
    </row>
    <row r="380" customFormat="false" ht="15" hidden="false" customHeight="false" outlineLevel="0" collapsed="false">
      <c r="A380" s="365"/>
      <c r="B380" s="365"/>
      <c r="C380" s="365"/>
      <c r="D380" s="365"/>
      <c r="E380" s="365"/>
      <c r="F380" s="365"/>
      <c r="G380" s="365"/>
      <c r="H380" s="365"/>
      <c r="I380" s="365"/>
      <c r="J380" s="365"/>
      <c r="K380" s="365"/>
      <c r="L380" s="365"/>
      <c r="M380" s="365"/>
      <c r="N380" s="365"/>
      <c r="O380" s="365"/>
      <c r="P380" s="365"/>
      <c r="Q380" s="365"/>
      <c r="R380" s="365"/>
      <c r="S380" s="365"/>
      <c r="T380" s="365"/>
      <c r="U380" s="365"/>
      <c r="V380" s="365"/>
      <c r="W380" s="365"/>
      <c r="X380" s="365"/>
      <c r="Y380" s="365"/>
      <c r="Z380" s="365"/>
      <c r="AA380" s="365"/>
      <c r="AB380" s="365"/>
      <c r="AC380" s="365"/>
      <c r="AD380" s="365"/>
      <c r="AE380" s="365"/>
      <c r="AF380" s="365"/>
      <c r="AG380" s="365"/>
    </row>
    <row r="381" customFormat="false" ht="15" hidden="false" customHeight="false" outlineLevel="0" collapsed="false">
      <c r="A381" s="365"/>
      <c r="B381" s="365"/>
      <c r="C381" s="365"/>
      <c r="D381" s="365"/>
      <c r="E381" s="365"/>
      <c r="F381" s="365"/>
      <c r="G381" s="365"/>
      <c r="H381" s="365"/>
      <c r="I381" s="365"/>
      <c r="J381" s="365"/>
      <c r="K381" s="365"/>
      <c r="L381" s="365"/>
      <c r="M381" s="365"/>
      <c r="N381" s="365"/>
      <c r="O381" s="365"/>
      <c r="P381" s="365"/>
      <c r="Q381" s="365"/>
      <c r="R381" s="365"/>
      <c r="S381" s="365"/>
      <c r="T381" s="365"/>
      <c r="U381" s="365"/>
      <c r="V381" s="365"/>
      <c r="W381" s="365"/>
      <c r="X381" s="365"/>
      <c r="Y381" s="365"/>
      <c r="Z381" s="365"/>
      <c r="AA381" s="365"/>
      <c r="AB381" s="365"/>
      <c r="AC381" s="365"/>
      <c r="AD381" s="365"/>
      <c r="AE381" s="365"/>
      <c r="AF381" s="365"/>
      <c r="AG381" s="365"/>
    </row>
    <row r="382" customFormat="false" ht="15" hidden="false" customHeight="false" outlineLevel="0" collapsed="false">
      <c r="A382" s="365"/>
      <c r="B382" s="365"/>
      <c r="C382" s="365"/>
      <c r="D382" s="365"/>
      <c r="E382" s="365"/>
      <c r="F382" s="365"/>
      <c r="G382" s="365"/>
      <c r="H382" s="365"/>
      <c r="I382" s="365"/>
      <c r="J382" s="365"/>
      <c r="K382" s="365"/>
      <c r="L382" s="365"/>
      <c r="M382" s="365"/>
      <c r="N382" s="365"/>
      <c r="O382" s="365"/>
      <c r="P382" s="365"/>
      <c r="Q382" s="365"/>
      <c r="R382" s="365"/>
      <c r="S382" s="365"/>
      <c r="T382" s="365"/>
      <c r="U382" s="365"/>
      <c r="V382" s="365"/>
      <c r="W382" s="365"/>
      <c r="X382" s="365"/>
      <c r="Y382" s="365"/>
      <c r="Z382" s="365"/>
      <c r="AA382" s="365"/>
      <c r="AB382" s="365"/>
      <c r="AC382" s="365"/>
      <c r="AD382" s="365"/>
      <c r="AE382" s="365"/>
      <c r="AF382" s="365"/>
      <c r="AG382" s="365"/>
    </row>
    <row r="383" customFormat="false" ht="15" hidden="false" customHeight="false" outlineLevel="0" collapsed="false">
      <c r="A383" s="365"/>
      <c r="B383" s="365"/>
      <c r="C383" s="365"/>
      <c r="D383" s="365"/>
      <c r="E383" s="365"/>
      <c r="F383" s="365"/>
      <c r="G383" s="365"/>
      <c r="H383" s="365"/>
      <c r="I383" s="365"/>
      <c r="J383" s="365"/>
      <c r="K383" s="365"/>
      <c r="L383" s="365"/>
      <c r="M383" s="365"/>
      <c r="N383" s="365"/>
      <c r="O383" s="365"/>
      <c r="P383" s="365"/>
      <c r="Q383" s="365"/>
      <c r="R383" s="365"/>
      <c r="S383" s="365"/>
      <c r="T383" s="365"/>
      <c r="U383" s="365"/>
      <c r="V383" s="365"/>
      <c r="W383" s="365"/>
      <c r="X383" s="365"/>
      <c r="Y383" s="365"/>
      <c r="Z383" s="365"/>
      <c r="AA383" s="365"/>
      <c r="AB383" s="365"/>
      <c r="AC383" s="365"/>
      <c r="AD383" s="365"/>
      <c r="AE383" s="365"/>
      <c r="AF383" s="365"/>
      <c r="AG383" s="365"/>
    </row>
    <row r="384" customFormat="false" ht="15" hidden="false" customHeight="false" outlineLevel="0" collapsed="false">
      <c r="A384" s="365"/>
      <c r="B384" s="365"/>
      <c r="C384" s="365"/>
      <c r="D384" s="365"/>
      <c r="E384" s="365"/>
      <c r="F384" s="365"/>
      <c r="G384" s="365"/>
      <c r="H384" s="365"/>
      <c r="I384" s="365"/>
      <c r="J384" s="365"/>
      <c r="K384" s="365"/>
      <c r="L384" s="365"/>
      <c r="M384" s="365"/>
      <c r="N384" s="365"/>
      <c r="O384" s="365"/>
      <c r="P384" s="365"/>
      <c r="Q384" s="365"/>
      <c r="R384" s="365"/>
      <c r="S384" s="365"/>
      <c r="T384" s="365"/>
      <c r="U384" s="365"/>
      <c r="V384" s="365"/>
      <c r="W384" s="365"/>
      <c r="X384" s="365"/>
      <c r="Y384" s="365"/>
      <c r="Z384" s="365"/>
      <c r="AA384" s="365"/>
      <c r="AB384" s="365"/>
      <c r="AC384" s="365"/>
      <c r="AD384" s="365"/>
      <c r="AE384" s="365"/>
      <c r="AF384" s="365"/>
      <c r="AG384" s="365"/>
    </row>
    <row r="385" customFormat="false" ht="15" hidden="false" customHeight="false" outlineLevel="0" collapsed="false">
      <c r="A385" s="365"/>
      <c r="B385" s="365"/>
      <c r="C385" s="365"/>
      <c r="D385" s="365"/>
      <c r="E385" s="365"/>
      <c r="F385" s="365"/>
      <c r="G385" s="365"/>
      <c r="H385" s="365"/>
      <c r="I385" s="365"/>
      <c r="J385" s="365"/>
      <c r="K385" s="365"/>
      <c r="L385" s="365"/>
      <c r="M385" s="365"/>
      <c r="N385" s="365"/>
      <c r="O385" s="365"/>
      <c r="P385" s="365"/>
      <c r="Q385" s="365"/>
      <c r="R385" s="365"/>
      <c r="S385" s="365"/>
      <c r="T385" s="365"/>
      <c r="U385" s="365"/>
      <c r="V385" s="365"/>
      <c r="W385" s="365"/>
      <c r="X385" s="365"/>
      <c r="Y385" s="365"/>
      <c r="Z385" s="365"/>
      <c r="AA385" s="365"/>
      <c r="AB385" s="365"/>
      <c r="AC385" s="365"/>
      <c r="AD385" s="365"/>
      <c r="AE385" s="365"/>
      <c r="AF385" s="365"/>
      <c r="AG385" s="365"/>
    </row>
    <row r="386" customFormat="false" ht="15" hidden="false" customHeight="false" outlineLevel="0" collapsed="false">
      <c r="A386" s="365"/>
      <c r="B386" s="365"/>
      <c r="C386" s="365"/>
      <c r="D386" s="365"/>
      <c r="E386" s="365"/>
      <c r="F386" s="365"/>
      <c r="G386" s="365"/>
      <c r="H386" s="365"/>
      <c r="I386" s="365"/>
      <c r="J386" s="365"/>
      <c r="K386" s="365"/>
      <c r="L386" s="365"/>
      <c r="M386" s="365"/>
      <c r="N386" s="365"/>
      <c r="O386" s="365"/>
      <c r="P386" s="365"/>
      <c r="Q386" s="365"/>
      <c r="R386" s="365"/>
      <c r="S386" s="365"/>
      <c r="T386" s="365"/>
      <c r="U386" s="365"/>
      <c r="V386" s="365"/>
      <c r="W386" s="365"/>
      <c r="X386" s="365"/>
      <c r="Y386" s="365"/>
      <c r="Z386" s="365"/>
      <c r="AA386" s="365"/>
      <c r="AB386" s="365"/>
      <c r="AC386" s="365"/>
      <c r="AD386" s="365"/>
      <c r="AE386" s="365"/>
      <c r="AF386" s="365"/>
      <c r="AG386" s="365"/>
    </row>
    <row r="387" customFormat="false" ht="15" hidden="false" customHeight="false" outlineLevel="0" collapsed="false">
      <c r="A387" s="365"/>
      <c r="B387" s="365"/>
      <c r="C387" s="365"/>
      <c r="D387" s="365"/>
      <c r="E387" s="365"/>
      <c r="F387" s="365"/>
      <c r="G387" s="365"/>
      <c r="H387" s="365"/>
      <c r="I387" s="365"/>
      <c r="J387" s="365"/>
      <c r="K387" s="365"/>
      <c r="L387" s="365"/>
      <c r="M387" s="365"/>
      <c r="N387" s="365"/>
      <c r="O387" s="365"/>
      <c r="P387" s="365"/>
      <c r="Q387" s="365"/>
      <c r="R387" s="365"/>
      <c r="S387" s="365"/>
      <c r="T387" s="365"/>
      <c r="U387" s="365"/>
      <c r="V387" s="365"/>
      <c r="W387" s="365"/>
      <c r="X387" s="365"/>
      <c r="Y387" s="365"/>
      <c r="Z387" s="365"/>
      <c r="AA387" s="365"/>
      <c r="AB387" s="365"/>
      <c r="AC387" s="365"/>
      <c r="AD387" s="365"/>
      <c r="AE387" s="365"/>
      <c r="AF387" s="365"/>
      <c r="AG387" s="365"/>
    </row>
    <row r="388" customFormat="false" ht="15" hidden="false" customHeight="false" outlineLevel="0" collapsed="false">
      <c r="A388" s="365"/>
      <c r="B388" s="365"/>
      <c r="C388" s="365"/>
      <c r="D388" s="365"/>
      <c r="E388" s="365"/>
      <c r="F388" s="365"/>
      <c r="G388" s="365"/>
      <c r="H388" s="365"/>
      <c r="I388" s="365"/>
      <c r="J388" s="365"/>
      <c r="K388" s="365"/>
      <c r="L388" s="365"/>
      <c r="M388" s="365"/>
      <c r="N388" s="365"/>
      <c r="O388" s="365"/>
      <c r="P388" s="365"/>
      <c r="Q388" s="365"/>
      <c r="R388" s="365"/>
      <c r="S388" s="365"/>
      <c r="T388" s="365"/>
      <c r="U388" s="365"/>
      <c r="V388" s="365"/>
      <c r="W388" s="365"/>
      <c r="X388" s="365"/>
      <c r="Y388" s="365"/>
      <c r="Z388" s="365"/>
      <c r="AA388" s="365"/>
      <c r="AB388" s="365"/>
      <c r="AC388" s="365"/>
      <c r="AD388" s="365"/>
      <c r="AE388" s="365"/>
      <c r="AF388" s="365"/>
      <c r="AG388" s="365"/>
    </row>
    <row r="389" customFormat="false" ht="15" hidden="false" customHeight="false" outlineLevel="0" collapsed="false">
      <c r="A389" s="365"/>
      <c r="B389" s="365"/>
      <c r="C389" s="365"/>
      <c r="D389" s="365"/>
      <c r="E389" s="365"/>
      <c r="F389" s="365"/>
      <c r="G389" s="365"/>
      <c r="H389" s="365"/>
      <c r="I389" s="365"/>
      <c r="J389" s="365"/>
      <c r="K389" s="365"/>
      <c r="L389" s="365"/>
      <c r="M389" s="365"/>
      <c r="N389" s="365"/>
      <c r="O389" s="365"/>
      <c r="P389" s="365"/>
      <c r="Q389" s="365"/>
      <c r="R389" s="365"/>
      <c r="S389" s="365"/>
      <c r="T389" s="365"/>
      <c r="U389" s="365"/>
      <c r="V389" s="365"/>
      <c r="W389" s="365"/>
      <c r="X389" s="365"/>
      <c r="Y389" s="365"/>
      <c r="Z389" s="365"/>
      <c r="AA389" s="365"/>
      <c r="AB389" s="365"/>
      <c r="AC389" s="365"/>
      <c r="AD389" s="365"/>
      <c r="AE389" s="365"/>
      <c r="AF389" s="365"/>
      <c r="AG389" s="365"/>
    </row>
    <row r="390" customFormat="false" ht="15" hidden="false" customHeight="false" outlineLevel="0" collapsed="false">
      <c r="A390" s="365"/>
      <c r="B390" s="365"/>
      <c r="C390" s="365"/>
      <c r="D390" s="365"/>
      <c r="E390" s="365"/>
      <c r="F390" s="365"/>
      <c r="G390" s="365"/>
      <c r="H390" s="365"/>
      <c r="I390" s="365"/>
      <c r="J390" s="365"/>
      <c r="K390" s="365"/>
      <c r="L390" s="365"/>
      <c r="M390" s="365"/>
      <c r="N390" s="365"/>
      <c r="O390" s="365"/>
      <c r="P390" s="365"/>
      <c r="Q390" s="365"/>
      <c r="R390" s="365"/>
      <c r="S390" s="365"/>
      <c r="T390" s="365"/>
      <c r="U390" s="365"/>
      <c r="V390" s="365"/>
      <c r="W390" s="365"/>
      <c r="X390" s="365"/>
      <c r="Y390" s="365"/>
      <c r="Z390" s="365"/>
      <c r="AA390" s="365"/>
      <c r="AB390" s="365"/>
      <c r="AC390" s="365"/>
      <c r="AD390" s="365"/>
      <c r="AE390" s="365"/>
      <c r="AF390" s="365"/>
      <c r="AG390" s="365"/>
    </row>
    <row r="391" customFormat="false" ht="15" hidden="false" customHeight="false" outlineLevel="0" collapsed="false">
      <c r="A391" s="365"/>
      <c r="B391" s="365"/>
      <c r="C391" s="365"/>
      <c r="D391" s="365"/>
      <c r="E391" s="365"/>
      <c r="F391" s="365"/>
      <c r="G391" s="365"/>
      <c r="H391" s="365"/>
      <c r="I391" s="365"/>
      <c r="J391" s="365"/>
      <c r="K391" s="365"/>
      <c r="L391" s="365"/>
      <c r="M391" s="365"/>
      <c r="N391" s="365"/>
      <c r="O391" s="365"/>
      <c r="P391" s="365"/>
      <c r="Q391" s="365"/>
      <c r="R391" s="365"/>
      <c r="S391" s="365"/>
      <c r="T391" s="365"/>
      <c r="U391" s="365"/>
      <c r="V391" s="365"/>
      <c r="W391" s="365"/>
      <c r="X391" s="365"/>
      <c r="Y391" s="365"/>
      <c r="Z391" s="365"/>
      <c r="AA391" s="365"/>
      <c r="AB391" s="365"/>
      <c r="AC391" s="365"/>
      <c r="AD391" s="365"/>
      <c r="AE391" s="365"/>
      <c r="AF391" s="365"/>
      <c r="AG391" s="365"/>
    </row>
    <row r="392" customFormat="false" ht="15" hidden="false" customHeight="false" outlineLevel="0" collapsed="false">
      <c r="A392" s="365"/>
      <c r="B392" s="365"/>
      <c r="C392" s="365"/>
      <c r="D392" s="365"/>
      <c r="E392" s="365"/>
      <c r="F392" s="365"/>
      <c r="G392" s="365"/>
      <c r="H392" s="365"/>
      <c r="I392" s="365"/>
      <c r="J392" s="365"/>
      <c r="K392" s="365"/>
      <c r="L392" s="365"/>
      <c r="M392" s="365"/>
      <c r="N392" s="365"/>
      <c r="O392" s="365"/>
      <c r="P392" s="365"/>
      <c r="Q392" s="365"/>
      <c r="R392" s="365"/>
      <c r="S392" s="365"/>
      <c r="T392" s="365"/>
      <c r="U392" s="365"/>
      <c r="V392" s="365"/>
      <c r="W392" s="365"/>
      <c r="X392" s="365"/>
      <c r="Y392" s="365"/>
      <c r="Z392" s="365"/>
      <c r="AA392" s="365"/>
      <c r="AB392" s="365"/>
      <c r="AC392" s="365"/>
      <c r="AD392" s="365"/>
      <c r="AE392" s="365"/>
      <c r="AF392" s="365"/>
      <c r="AG392" s="365"/>
    </row>
    <row r="393" customFormat="false" ht="15" hidden="false" customHeight="false" outlineLevel="0" collapsed="false">
      <c r="A393" s="365"/>
      <c r="B393" s="365"/>
      <c r="C393" s="365"/>
      <c r="D393" s="365"/>
      <c r="E393" s="365"/>
      <c r="F393" s="365"/>
      <c r="G393" s="365"/>
      <c r="H393" s="365"/>
      <c r="I393" s="365"/>
      <c r="J393" s="365"/>
      <c r="K393" s="365"/>
      <c r="L393" s="365"/>
      <c r="M393" s="365"/>
      <c r="N393" s="365"/>
      <c r="O393" s="365"/>
      <c r="P393" s="365"/>
      <c r="Q393" s="365"/>
      <c r="R393" s="365"/>
      <c r="S393" s="365"/>
      <c r="T393" s="365"/>
      <c r="U393" s="365"/>
      <c r="V393" s="365"/>
      <c r="W393" s="365"/>
      <c r="X393" s="365"/>
      <c r="Y393" s="365"/>
      <c r="Z393" s="365"/>
      <c r="AA393" s="365"/>
      <c r="AB393" s="365"/>
      <c r="AC393" s="365"/>
      <c r="AD393" s="365"/>
      <c r="AE393" s="365"/>
      <c r="AF393" s="365"/>
      <c r="AG393" s="365"/>
    </row>
    <row r="394" customFormat="false" ht="15" hidden="false" customHeight="false" outlineLevel="0" collapsed="false">
      <c r="A394" s="365"/>
      <c r="B394" s="365"/>
      <c r="C394" s="365"/>
      <c r="D394" s="365"/>
      <c r="E394" s="365"/>
      <c r="F394" s="365"/>
      <c r="G394" s="365"/>
      <c r="H394" s="365"/>
      <c r="I394" s="365"/>
      <c r="J394" s="365"/>
      <c r="K394" s="365"/>
      <c r="L394" s="365"/>
      <c r="M394" s="365"/>
      <c r="N394" s="365"/>
      <c r="O394" s="365"/>
      <c r="P394" s="365"/>
      <c r="Q394" s="365"/>
      <c r="R394" s="365"/>
      <c r="S394" s="365"/>
      <c r="T394" s="365"/>
      <c r="U394" s="365"/>
      <c r="V394" s="365"/>
      <c r="W394" s="365"/>
      <c r="X394" s="365"/>
      <c r="Y394" s="365"/>
      <c r="Z394" s="365"/>
      <c r="AA394" s="365"/>
      <c r="AB394" s="365"/>
      <c r="AC394" s="365"/>
      <c r="AD394" s="365"/>
      <c r="AE394" s="365"/>
      <c r="AF394" s="365"/>
      <c r="AG394" s="365"/>
    </row>
    <row r="395" customFormat="false" ht="15" hidden="false" customHeight="false" outlineLevel="0" collapsed="false">
      <c r="A395" s="365"/>
      <c r="B395" s="365"/>
      <c r="C395" s="365"/>
      <c r="D395" s="365"/>
      <c r="E395" s="365"/>
      <c r="F395" s="365"/>
      <c r="G395" s="365"/>
      <c r="H395" s="365"/>
      <c r="I395" s="365"/>
      <c r="J395" s="365"/>
      <c r="K395" s="365"/>
      <c r="L395" s="365"/>
      <c r="M395" s="365"/>
      <c r="N395" s="365"/>
      <c r="O395" s="365"/>
      <c r="P395" s="365"/>
      <c r="Q395" s="365"/>
      <c r="R395" s="365"/>
      <c r="S395" s="365"/>
      <c r="T395" s="365"/>
      <c r="U395" s="365"/>
      <c r="V395" s="365"/>
      <c r="W395" s="365"/>
      <c r="X395" s="365"/>
      <c r="Y395" s="365"/>
      <c r="Z395" s="365"/>
      <c r="AA395" s="365"/>
      <c r="AB395" s="365"/>
      <c r="AC395" s="365"/>
      <c r="AD395" s="365"/>
      <c r="AE395" s="365"/>
      <c r="AF395" s="365"/>
      <c r="AG395" s="365"/>
    </row>
    <row r="396" customFormat="false" ht="15" hidden="false" customHeight="false" outlineLevel="0" collapsed="false">
      <c r="A396" s="365"/>
      <c r="B396" s="365"/>
      <c r="C396" s="365"/>
      <c r="D396" s="365"/>
      <c r="E396" s="365"/>
      <c r="F396" s="365"/>
      <c r="G396" s="365"/>
      <c r="H396" s="365"/>
      <c r="I396" s="365"/>
      <c r="J396" s="365"/>
      <c r="K396" s="365"/>
      <c r="L396" s="365"/>
      <c r="M396" s="365"/>
      <c r="N396" s="365"/>
      <c r="O396" s="365"/>
      <c r="P396" s="365"/>
      <c r="Q396" s="365"/>
      <c r="R396" s="365"/>
      <c r="S396" s="365"/>
      <c r="T396" s="365"/>
      <c r="U396" s="365"/>
      <c r="V396" s="365"/>
      <c r="W396" s="365"/>
      <c r="X396" s="365"/>
      <c r="Y396" s="365"/>
      <c r="Z396" s="365"/>
      <c r="AA396" s="365"/>
      <c r="AB396" s="365"/>
      <c r="AC396" s="365"/>
      <c r="AD396" s="365"/>
      <c r="AE396" s="365"/>
      <c r="AF396" s="365"/>
      <c r="AG396" s="365"/>
    </row>
    <row r="397" customFormat="false" ht="15" hidden="false" customHeight="false" outlineLevel="0" collapsed="false">
      <c r="A397" s="365"/>
      <c r="B397" s="365"/>
      <c r="C397" s="365"/>
      <c r="D397" s="365"/>
      <c r="E397" s="365"/>
      <c r="F397" s="365"/>
      <c r="G397" s="365"/>
      <c r="H397" s="365"/>
      <c r="I397" s="365"/>
      <c r="J397" s="365"/>
      <c r="K397" s="365"/>
      <c r="L397" s="365"/>
      <c r="M397" s="365"/>
      <c r="N397" s="365"/>
      <c r="O397" s="365"/>
      <c r="P397" s="365"/>
      <c r="Q397" s="365"/>
      <c r="R397" s="365"/>
      <c r="S397" s="365"/>
      <c r="T397" s="365"/>
      <c r="U397" s="365"/>
      <c r="V397" s="365"/>
      <c r="W397" s="365"/>
      <c r="X397" s="365"/>
      <c r="Y397" s="365"/>
      <c r="Z397" s="365"/>
      <c r="AA397" s="365"/>
      <c r="AB397" s="365"/>
      <c r="AC397" s="365"/>
      <c r="AD397" s="365"/>
      <c r="AE397" s="365"/>
      <c r="AF397" s="365"/>
      <c r="AG397" s="365"/>
    </row>
    <row r="398" customFormat="false" ht="15" hidden="false" customHeight="false" outlineLevel="0" collapsed="false">
      <c r="A398" s="365"/>
      <c r="B398" s="365"/>
      <c r="C398" s="365"/>
      <c r="D398" s="365"/>
      <c r="E398" s="365"/>
      <c r="F398" s="365"/>
      <c r="G398" s="365"/>
      <c r="H398" s="365"/>
      <c r="I398" s="365"/>
      <c r="J398" s="365"/>
      <c r="K398" s="365"/>
      <c r="L398" s="365"/>
      <c r="M398" s="365"/>
      <c r="N398" s="365"/>
      <c r="O398" s="365"/>
      <c r="P398" s="365"/>
      <c r="Q398" s="365"/>
      <c r="R398" s="365"/>
      <c r="S398" s="365"/>
      <c r="T398" s="365"/>
      <c r="U398" s="365"/>
      <c r="V398" s="365"/>
      <c r="W398" s="365"/>
      <c r="X398" s="365"/>
      <c r="Y398" s="365"/>
      <c r="Z398" s="365"/>
      <c r="AA398" s="365"/>
      <c r="AB398" s="365"/>
      <c r="AC398" s="365"/>
      <c r="AD398" s="365"/>
      <c r="AE398" s="365"/>
      <c r="AF398" s="365"/>
      <c r="AG398" s="365"/>
    </row>
    <row r="399" customFormat="false" ht="15" hidden="false" customHeight="false" outlineLevel="0" collapsed="false">
      <c r="A399" s="365"/>
      <c r="B399" s="365"/>
      <c r="C399" s="365"/>
      <c r="D399" s="365"/>
      <c r="E399" s="365"/>
      <c r="F399" s="365"/>
      <c r="G399" s="365"/>
      <c r="H399" s="365"/>
      <c r="I399" s="365"/>
      <c r="J399" s="365"/>
      <c r="K399" s="365"/>
      <c r="L399" s="365"/>
      <c r="M399" s="365"/>
      <c r="N399" s="365"/>
      <c r="O399" s="365"/>
      <c r="P399" s="365"/>
      <c r="Q399" s="365"/>
      <c r="R399" s="365"/>
      <c r="S399" s="365"/>
      <c r="T399" s="365"/>
      <c r="U399" s="365"/>
      <c r="V399" s="365"/>
      <c r="W399" s="365"/>
      <c r="X399" s="365"/>
      <c r="Y399" s="365"/>
      <c r="Z399" s="365"/>
      <c r="AA399" s="365"/>
      <c r="AB399" s="365"/>
      <c r="AC399" s="365"/>
      <c r="AD399" s="365"/>
      <c r="AE399" s="365"/>
      <c r="AF399" s="365"/>
      <c r="AG399" s="365"/>
    </row>
    <row r="400" customFormat="false" ht="15" hidden="false" customHeight="false" outlineLevel="0" collapsed="false">
      <c r="A400" s="365"/>
      <c r="B400" s="365"/>
      <c r="C400" s="365"/>
      <c r="D400" s="365"/>
      <c r="E400" s="365"/>
      <c r="F400" s="365"/>
      <c r="G400" s="365"/>
      <c r="H400" s="365"/>
      <c r="I400" s="365"/>
      <c r="J400" s="365"/>
      <c r="K400" s="365"/>
      <c r="L400" s="365"/>
      <c r="M400" s="365"/>
      <c r="N400" s="365"/>
      <c r="O400" s="365"/>
      <c r="P400" s="365"/>
      <c r="Q400" s="365"/>
      <c r="R400" s="365"/>
      <c r="S400" s="365"/>
      <c r="T400" s="365"/>
      <c r="U400" s="365"/>
      <c r="V400" s="365"/>
      <c r="W400" s="365"/>
      <c r="X400" s="365"/>
      <c r="Y400" s="365"/>
      <c r="Z400" s="365"/>
      <c r="AA400" s="365"/>
      <c r="AB400" s="365"/>
      <c r="AC400" s="365"/>
      <c r="AD400" s="365"/>
      <c r="AE400" s="365"/>
      <c r="AF400" s="365"/>
      <c r="AG400" s="365"/>
    </row>
    <row r="401" customFormat="false" ht="15" hidden="false" customHeight="false" outlineLevel="0" collapsed="false">
      <c r="A401" s="365"/>
      <c r="B401" s="365"/>
      <c r="C401" s="365"/>
      <c r="D401" s="365"/>
      <c r="E401" s="365"/>
      <c r="F401" s="365"/>
      <c r="G401" s="365"/>
      <c r="H401" s="365"/>
      <c r="I401" s="365"/>
      <c r="J401" s="365"/>
      <c r="K401" s="365"/>
      <c r="L401" s="365"/>
      <c r="M401" s="365"/>
      <c r="N401" s="365"/>
      <c r="O401" s="365"/>
      <c r="P401" s="365"/>
      <c r="Q401" s="365"/>
      <c r="R401" s="365"/>
      <c r="S401" s="365"/>
      <c r="T401" s="365"/>
      <c r="U401" s="365"/>
      <c r="V401" s="365"/>
      <c r="W401" s="365"/>
      <c r="X401" s="365"/>
      <c r="Y401" s="365"/>
      <c r="Z401" s="365"/>
      <c r="AA401" s="365"/>
      <c r="AB401" s="365"/>
      <c r="AC401" s="365"/>
      <c r="AD401" s="365"/>
      <c r="AE401" s="365"/>
      <c r="AF401" s="365"/>
      <c r="AG401" s="365"/>
    </row>
    <row r="402" customFormat="false" ht="15" hidden="false" customHeight="false" outlineLevel="0" collapsed="false">
      <c r="A402" s="365"/>
      <c r="B402" s="365"/>
      <c r="C402" s="365"/>
      <c r="D402" s="365"/>
      <c r="E402" s="365"/>
      <c r="F402" s="365"/>
      <c r="G402" s="365"/>
      <c r="H402" s="365"/>
      <c r="I402" s="365"/>
      <c r="J402" s="365"/>
      <c r="K402" s="365"/>
      <c r="L402" s="365"/>
      <c r="M402" s="365"/>
      <c r="N402" s="365"/>
      <c r="O402" s="365"/>
      <c r="P402" s="365"/>
      <c r="Q402" s="365"/>
      <c r="R402" s="365"/>
      <c r="S402" s="365"/>
      <c r="T402" s="365"/>
      <c r="U402" s="365"/>
      <c r="V402" s="365"/>
      <c r="W402" s="365"/>
      <c r="X402" s="365"/>
      <c r="Y402" s="365"/>
      <c r="Z402" s="365"/>
      <c r="AA402" s="365"/>
      <c r="AB402" s="365"/>
      <c r="AC402" s="365"/>
      <c r="AD402" s="365"/>
      <c r="AE402" s="365"/>
      <c r="AF402" s="365"/>
      <c r="AG402" s="365"/>
    </row>
    <row r="403" customFormat="false" ht="15" hidden="false" customHeight="false" outlineLevel="0" collapsed="false">
      <c r="A403" s="365"/>
      <c r="B403" s="365"/>
      <c r="C403" s="365"/>
      <c r="D403" s="365"/>
      <c r="E403" s="365"/>
      <c r="F403" s="365"/>
      <c r="G403" s="365"/>
      <c r="H403" s="365"/>
      <c r="I403" s="365"/>
      <c r="J403" s="365"/>
      <c r="K403" s="365"/>
      <c r="L403" s="365"/>
      <c r="M403" s="365"/>
      <c r="N403" s="365"/>
      <c r="O403" s="365"/>
      <c r="P403" s="365"/>
      <c r="Q403" s="365"/>
      <c r="R403" s="365"/>
      <c r="S403" s="365"/>
      <c r="T403" s="365"/>
      <c r="U403" s="365"/>
      <c r="V403" s="365"/>
      <c r="W403" s="365"/>
      <c r="X403" s="365"/>
      <c r="Y403" s="365"/>
      <c r="Z403" s="365"/>
      <c r="AA403" s="365"/>
      <c r="AB403" s="365"/>
      <c r="AC403" s="365"/>
      <c r="AD403" s="365"/>
      <c r="AE403" s="365"/>
      <c r="AF403" s="365"/>
      <c r="AG403" s="365"/>
    </row>
    <row r="404" customFormat="false" ht="15" hidden="false" customHeight="false" outlineLevel="0" collapsed="false">
      <c r="A404" s="365"/>
      <c r="B404" s="365"/>
      <c r="C404" s="365"/>
      <c r="D404" s="365"/>
      <c r="E404" s="365"/>
      <c r="F404" s="365"/>
      <c r="G404" s="365"/>
      <c r="H404" s="365"/>
      <c r="I404" s="365"/>
      <c r="J404" s="365"/>
      <c r="K404" s="365"/>
      <c r="L404" s="365"/>
      <c r="M404" s="365"/>
      <c r="N404" s="365"/>
      <c r="O404" s="365"/>
      <c r="P404" s="365"/>
      <c r="Q404" s="365"/>
      <c r="R404" s="365"/>
      <c r="S404" s="365"/>
      <c r="T404" s="365"/>
      <c r="U404" s="365"/>
      <c r="V404" s="365"/>
      <c r="W404" s="365"/>
      <c r="X404" s="365"/>
      <c r="Y404" s="365"/>
      <c r="Z404" s="365"/>
      <c r="AA404" s="365"/>
      <c r="AB404" s="365"/>
      <c r="AC404" s="365"/>
      <c r="AD404" s="365"/>
      <c r="AE404" s="365"/>
      <c r="AF404" s="365"/>
      <c r="AG404" s="365"/>
    </row>
    <row r="405" customFormat="false" ht="15" hidden="false" customHeight="false" outlineLevel="0" collapsed="false">
      <c r="A405" s="365"/>
      <c r="B405" s="365"/>
      <c r="C405" s="365"/>
      <c r="D405" s="365"/>
      <c r="E405" s="365"/>
      <c r="F405" s="365"/>
      <c r="G405" s="365"/>
      <c r="H405" s="365"/>
      <c r="I405" s="365"/>
      <c r="J405" s="365"/>
      <c r="K405" s="365"/>
      <c r="L405" s="365"/>
      <c r="M405" s="365"/>
      <c r="N405" s="365"/>
      <c r="O405" s="365"/>
      <c r="P405" s="365"/>
      <c r="Q405" s="365"/>
      <c r="R405" s="365"/>
      <c r="S405" s="365"/>
      <c r="T405" s="365"/>
      <c r="U405" s="365"/>
      <c r="V405" s="365"/>
      <c r="W405" s="365"/>
      <c r="X405" s="365"/>
      <c r="Y405" s="365"/>
      <c r="Z405" s="365"/>
      <c r="AA405" s="365"/>
      <c r="AB405" s="365"/>
      <c r="AC405" s="365"/>
      <c r="AD405" s="365"/>
      <c r="AE405" s="365"/>
      <c r="AF405" s="365"/>
      <c r="AG405" s="365"/>
    </row>
    <row r="406" customFormat="false" ht="15" hidden="false" customHeight="false" outlineLevel="0" collapsed="false">
      <c r="A406" s="365"/>
      <c r="B406" s="365"/>
      <c r="C406" s="365"/>
      <c r="D406" s="365"/>
      <c r="E406" s="365"/>
      <c r="F406" s="365"/>
      <c r="G406" s="365"/>
      <c r="H406" s="365"/>
      <c r="I406" s="365"/>
      <c r="J406" s="365"/>
      <c r="K406" s="365"/>
      <c r="L406" s="365"/>
      <c r="M406" s="365"/>
      <c r="N406" s="365"/>
      <c r="O406" s="365"/>
      <c r="P406" s="365"/>
      <c r="Q406" s="365"/>
      <c r="R406" s="365"/>
      <c r="S406" s="365"/>
      <c r="T406" s="365"/>
      <c r="U406" s="365"/>
      <c r="V406" s="365"/>
      <c r="W406" s="365"/>
      <c r="X406" s="365"/>
      <c r="Y406" s="365"/>
      <c r="Z406" s="365"/>
      <c r="AA406" s="365"/>
      <c r="AB406" s="365"/>
      <c r="AC406" s="365"/>
      <c r="AD406" s="365"/>
      <c r="AE406" s="365"/>
      <c r="AF406" s="365"/>
      <c r="AG406" s="365"/>
    </row>
    <row r="407" customFormat="false" ht="15" hidden="false" customHeight="false" outlineLevel="0" collapsed="false">
      <c r="A407" s="365"/>
      <c r="B407" s="365"/>
      <c r="C407" s="365"/>
      <c r="D407" s="365"/>
      <c r="E407" s="365"/>
      <c r="F407" s="365"/>
      <c r="G407" s="365"/>
      <c r="H407" s="365"/>
      <c r="I407" s="365"/>
      <c r="J407" s="365"/>
      <c r="K407" s="365"/>
      <c r="L407" s="365"/>
      <c r="M407" s="365"/>
      <c r="N407" s="365"/>
      <c r="O407" s="365"/>
      <c r="P407" s="365"/>
      <c r="Q407" s="365"/>
      <c r="R407" s="365"/>
      <c r="S407" s="365"/>
      <c r="T407" s="365"/>
      <c r="U407" s="365"/>
      <c r="V407" s="365"/>
      <c r="W407" s="365"/>
      <c r="X407" s="365"/>
      <c r="Y407" s="365"/>
      <c r="Z407" s="365"/>
      <c r="AA407" s="365"/>
      <c r="AB407" s="365"/>
      <c r="AC407" s="365"/>
      <c r="AD407" s="365"/>
      <c r="AE407" s="365"/>
      <c r="AF407" s="365"/>
      <c r="AG407" s="365"/>
    </row>
    <row r="408" customFormat="false" ht="15" hidden="false" customHeight="false" outlineLevel="0" collapsed="false">
      <c r="A408" s="365"/>
      <c r="B408" s="365"/>
      <c r="C408" s="365"/>
      <c r="D408" s="365"/>
      <c r="E408" s="365"/>
      <c r="F408" s="365"/>
      <c r="G408" s="365"/>
      <c r="H408" s="365"/>
      <c r="I408" s="365"/>
      <c r="J408" s="365"/>
      <c r="K408" s="365"/>
      <c r="L408" s="365"/>
      <c r="M408" s="365"/>
      <c r="N408" s="365"/>
      <c r="O408" s="365"/>
      <c r="P408" s="365"/>
      <c r="Q408" s="365"/>
      <c r="R408" s="365"/>
      <c r="S408" s="365"/>
      <c r="T408" s="365"/>
      <c r="U408" s="365"/>
      <c r="V408" s="365"/>
      <c r="W408" s="365"/>
      <c r="X408" s="365"/>
      <c r="Y408" s="365"/>
      <c r="Z408" s="365"/>
      <c r="AA408" s="365"/>
      <c r="AB408" s="365"/>
      <c r="AC408" s="365"/>
      <c r="AD408" s="365"/>
      <c r="AE408" s="365"/>
      <c r="AF408" s="365"/>
      <c r="AG408" s="365"/>
    </row>
    <row r="409" customFormat="false" ht="15" hidden="false" customHeight="false" outlineLevel="0" collapsed="false">
      <c r="A409" s="365"/>
      <c r="B409" s="365"/>
      <c r="C409" s="365"/>
      <c r="D409" s="365"/>
      <c r="E409" s="365"/>
      <c r="F409" s="365"/>
      <c r="G409" s="365"/>
      <c r="H409" s="365"/>
      <c r="I409" s="365"/>
      <c r="J409" s="365"/>
      <c r="K409" s="365"/>
      <c r="L409" s="365"/>
      <c r="M409" s="365"/>
      <c r="N409" s="365"/>
      <c r="O409" s="365"/>
      <c r="P409" s="365"/>
      <c r="Q409" s="365"/>
      <c r="R409" s="365"/>
      <c r="S409" s="365"/>
      <c r="T409" s="365"/>
      <c r="U409" s="365"/>
      <c r="V409" s="365"/>
      <c r="W409" s="365"/>
      <c r="X409" s="365"/>
      <c r="Y409" s="365"/>
      <c r="Z409" s="365"/>
      <c r="AA409" s="365"/>
      <c r="AB409" s="365"/>
      <c r="AC409" s="365"/>
      <c r="AD409" s="365"/>
      <c r="AE409" s="365"/>
      <c r="AF409" s="365"/>
      <c r="AG409" s="365"/>
    </row>
    <row r="410" customFormat="false" ht="15" hidden="false" customHeight="false" outlineLevel="0" collapsed="false">
      <c r="A410" s="365"/>
      <c r="B410" s="365"/>
      <c r="C410" s="365"/>
      <c r="D410" s="365"/>
      <c r="E410" s="365"/>
      <c r="F410" s="365"/>
      <c r="G410" s="365"/>
      <c r="H410" s="365"/>
      <c r="I410" s="365"/>
      <c r="J410" s="365"/>
      <c r="K410" s="365"/>
      <c r="L410" s="365"/>
      <c r="M410" s="365"/>
      <c r="N410" s="365"/>
      <c r="O410" s="365"/>
      <c r="P410" s="365"/>
      <c r="Q410" s="365"/>
      <c r="R410" s="365"/>
      <c r="S410" s="365"/>
      <c r="T410" s="365"/>
      <c r="U410" s="365"/>
      <c r="V410" s="365"/>
      <c r="W410" s="365"/>
      <c r="X410" s="365"/>
      <c r="Y410" s="365"/>
      <c r="Z410" s="365"/>
      <c r="AA410" s="365"/>
      <c r="AB410" s="365"/>
      <c r="AC410" s="365"/>
      <c r="AD410" s="365"/>
      <c r="AE410" s="365"/>
      <c r="AF410" s="365"/>
      <c r="AG410" s="365"/>
    </row>
    <row r="411" customFormat="false" ht="15" hidden="false" customHeight="false" outlineLevel="0" collapsed="false">
      <c r="A411" s="365"/>
      <c r="B411" s="365"/>
      <c r="C411" s="365"/>
      <c r="D411" s="365"/>
      <c r="E411" s="365"/>
      <c r="F411" s="365"/>
      <c r="G411" s="365"/>
      <c r="H411" s="365"/>
      <c r="I411" s="365"/>
      <c r="J411" s="365"/>
      <c r="K411" s="365"/>
      <c r="L411" s="365"/>
      <c r="M411" s="365"/>
      <c r="N411" s="365"/>
      <c r="O411" s="365"/>
      <c r="P411" s="365"/>
      <c r="Q411" s="365"/>
      <c r="R411" s="365"/>
      <c r="S411" s="365"/>
      <c r="T411" s="365"/>
      <c r="U411" s="365"/>
      <c r="V411" s="365"/>
      <c r="W411" s="365"/>
      <c r="X411" s="365"/>
      <c r="Y411" s="365"/>
      <c r="Z411" s="365"/>
      <c r="AA411" s="365"/>
      <c r="AB411" s="365"/>
      <c r="AC411" s="365"/>
      <c r="AD411" s="365"/>
      <c r="AE411" s="365"/>
      <c r="AF411" s="365"/>
      <c r="AG411" s="365"/>
    </row>
    <row r="412" customFormat="false" ht="15" hidden="false" customHeight="false" outlineLevel="0" collapsed="false">
      <c r="A412" s="365"/>
      <c r="B412" s="365"/>
      <c r="C412" s="365"/>
      <c r="D412" s="365"/>
      <c r="E412" s="365"/>
      <c r="F412" s="365"/>
      <c r="G412" s="365"/>
      <c r="H412" s="365"/>
      <c r="I412" s="365"/>
      <c r="J412" s="365"/>
      <c r="K412" s="365"/>
      <c r="L412" s="365"/>
      <c r="M412" s="365"/>
      <c r="N412" s="365"/>
      <c r="O412" s="365"/>
      <c r="P412" s="365"/>
      <c r="Q412" s="365"/>
      <c r="R412" s="365"/>
      <c r="S412" s="365"/>
      <c r="T412" s="365"/>
      <c r="U412" s="365"/>
      <c r="V412" s="365"/>
      <c r="W412" s="365"/>
      <c r="X412" s="365"/>
      <c r="Y412" s="365"/>
      <c r="Z412" s="365"/>
      <c r="AA412" s="365"/>
      <c r="AB412" s="365"/>
      <c r="AC412" s="365"/>
      <c r="AD412" s="365"/>
      <c r="AE412" s="365"/>
      <c r="AF412" s="365"/>
      <c r="AG412" s="365"/>
    </row>
    <row r="413" customFormat="false" ht="15" hidden="false" customHeight="false" outlineLevel="0" collapsed="false">
      <c r="A413" s="365"/>
      <c r="B413" s="365"/>
      <c r="C413" s="365"/>
      <c r="D413" s="365"/>
      <c r="E413" s="365"/>
      <c r="F413" s="365"/>
      <c r="G413" s="365"/>
      <c r="H413" s="365"/>
      <c r="I413" s="365"/>
      <c r="J413" s="365"/>
      <c r="K413" s="365"/>
      <c r="L413" s="365"/>
      <c r="M413" s="365"/>
      <c r="N413" s="365"/>
      <c r="O413" s="365"/>
      <c r="P413" s="365"/>
      <c r="Q413" s="365"/>
      <c r="R413" s="365"/>
      <c r="S413" s="365"/>
      <c r="T413" s="365"/>
      <c r="U413" s="365"/>
      <c r="V413" s="365"/>
      <c r="W413" s="365"/>
      <c r="X413" s="365"/>
      <c r="Y413" s="365"/>
      <c r="Z413" s="365"/>
      <c r="AA413" s="365"/>
      <c r="AB413" s="365"/>
      <c r="AC413" s="365"/>
      <c r="AD413" s="365"/>
      <c r="AE413" s="365"/>
      <c r="AF413" s="365"/>
      <c r="AG413" s="365"/>
    </row>
    <row r="414" customFormat="false" ht="15" hidden="false" customHeight="false" outlineLevel="0" collapsed="false">
      <c r="A414" s="365"/>
      <c r="B414" s="365"/>
      <c r="C414" s="365"/>
      <c r="D414" s="365"/>
      <c r="E414" s="365"/>
      <c r="F414" s="365"/>
      <c r="G414" s="365"/>
      <c r="H414" s="365"/>
      <c r="I414" s="365"/>
      <c r="J414" s="365"/>
      <c r="K414" s="365"/>
      <c r="L414" s="365"/>
      <c r="M414" s="365"/>
      <c r="N414" s="365"/>
      <c r="O414" s="365"/>
      <c r="P414" s="365"/>
      <c r="Q414" s="365"/>
      <c r="R414" s="365"/>
      <c r="S414" s="365"/>
      <c r="T414" s="365"/>
      <c r="U414" s="365"/>
      <c r="V414" s="365"/>
      <c r="W414" s="365"/>
      <c r="X414" s="365"/>
      <c r="Y414" s="365"/>
      <c r="Z414" s="365"/>
      <c r="AA414" s="365"/>
      <c r="AB414" s="365"/>
      <c r="AC414" s="365"/>
      <c r="AD414" s="365"/>
      <c r="AE414" s="365"/>
      <c r="AF414" s="365"/>
      <c r="AG414" s="365"/>
    </row>
    <row r="415" customFormat="false" ht="15" hidden="false" customHeight="false" outlineLevel="0" collapsed="false">
      <c r="A415" s="365"/>
      <c r="B415" s="365"/>
      <c r="C415" s="365"/>
      <c r="D415" s="365"/>
      <c r="E415" s="365"/>
      <c r="F415" s="365"/>
      <c r="G415" s="365"/>
      <c r="H415" s="365"/>
      <c r="I415" s="365"/>
      <c r="J415" s="365"/>
      <c r="K415" s="365"/>
      <c r="L415" s="365"/>
      <c r="M415" s="365"/>
      <c r="N415" s="365"/>
      <c r="O415" s="365"/>
      <c r="P415" s="365"/>
      <c r="Q415" s="365"/>
      <c r="R415" s="365"/>
      <c r="S415" s="365"/>
      <c r="T415" s="365"/>
      <c r="U415" s="365"/>
      <c r="V415" s="365"/>
      <c r="W415" s="365"/>
      <c r="X415" s="365"/>
      <c r="Y415" s="365"/>
      <c r="Z415" s="365"/>
      <c r="AA415" s="365"/>
      <c r="AB415" s="365"/>
      <c r="AC415" s="365"/>
      <c r="AD415" s="365"/>
      <c r="AE415" s="365"/>
      <c r="AF415" s="365"/>
      <c r="AG415" s="365"/>
    </row>
    <row r="416" customFormat="false" ht="15" hidden="false" customHeight="false" outlineLevel="0" collapsed="false">
      <c r="A416" s="365"/>
      <c r="B416" s="365"/>
      <c r="C416" s="365"/>
      <c r="D416" s="365"/>
      <c r="E416" s="365"/>
      <c r="F416" s="365"/>
      <c r="G416" s="365"/>
      <c r="H416" s="365"/>
      <c r="I416" s="365"/>
      <c r="J416" s="365"/>
      <c r="K416" s="365"/>
      <c r="L416" s="365"/>
      <c r="M416" s="365"/>
      <c r="N416" s="365"/>
      <c r="O416" s="365"/>
      <c r="P416" s="365"/>
      <c r="Q416" s="365"/>
      <c r="R416" s="365"/>
      <c r="S416" s="365"/>
      <c r="T416" s="365"/>
      <c r="U416" s="365"/>
      <c r="V416" s="365"/>
      <c r="W416" s="365"/>
      <c r="X416" s="365"/>
      <c r="Y416" s="365"/>
      <c r="Z416" s="365"/>
      <c r="AA416" s="365"/>
      <c r="AB416" s="365"/>
      <c r="AC416" s="365"/>
      <c r="AD416" s="365"/>
      <c r="AE416" s="365"/>
      <c r="AF416" s="365"/>
      <c r="AG416" s="365"/>
    </row>
    <row r="417" customFormat="false" ht="15" hidden="false" customHeight="false" outlineLevel="0" collapsed="false">
      <c r="A417" s="365"/>
      <c r="B417" s="365"/>
      <c r="C417" s="365"/>
      <c r="D417" s="365"/>
      <c r="E417" s="365"/>
      <c r="F417" s="365"/>
      <c r="G417" s="365"/>
      <c r="H417" s="365"/>
      <c r="I417" s="365"/>
      <c r="J417" s="365"/>
      <c r="K417" s="365"/>
      <c r="L417" s="365"/>
      <c r="M417" s="365"/>
      <c r="N417" s="365"/>
      <c r="O417" s="365"/>
      <c r="P417" s="365"/>
      <c r="Q417" s="365"/>
      <c r="R417" s="365"/>
      <c r="S417" s="365"/>
      <c r="T417" s="365"/>
      <c r="U417" s="365"/>
      <c r="V417" s="365"/>
      <c r="W417" s="365"/>
      <c r="X417" s="365"/>
      <c r="Y417" s="365"/>
      <c r="Z417" s="365"/>
      <c r="AA417" s="365"/>
      <c r="AB417" s="365"/>
      <c r="AC417" s="365"/>
      <c r="AD417" s="365"/>
      <c r="AE417" s="365"/>
      <c r="AF417" s="365"/>
      <c r="AG417" s="365"/>
    </row>
    <row r="418" customFormat="false" ht="15" hidden="false" customHeight="false" outlineLevel="0" collapsed="false">
      <c r="A418" s="365"/>
      <c r="B418" s="365"/>
      <c r="C418" s="365"/>
      <c r="D418" s="365"/>
      <c r="E418" s="365"/>
      <c r="F418" s="365"/>
      <c r="G418" s="365"/>
      <c r="H418" s="365"/>
      <c r="I418" s="365"/>
      <c r="J418" s="365"/>
      <c r="K418" s="365"/>
      <c r="L418" s="365"/>
      <c r="M418" s="365"/>
      <c r="N418" s="365"/>
      <c r="O418" s="365"/>
      <c r="P418" s="365"/>
      <c r="Q418" s="365"/>
      <c r="R418" s="365"/>
      <c r="S418" s="365"/>
      <c r="T418" s="365"/>
      <c r="U418" s="365"/>
      <c r="V418" s="365"/>
      <c r="W418" s="365"/>
      <c r="X418" s="365"/>
      <c r="Y418" s="365"/>
      <c r="Z418" s="365"/>
      <c r="AA418" s="365"/>
      <c r="AB418" s="365"/>
      <c r="AC418" s="365"/>
      <c r="AD418" s="365"/>
      <c r="AE418" s="365"/>
      <c r="AF418" s="365"/>
      <c r="AG418" s="365"/>
    </row>
    <row r="419" customFormat="false" ht="15" hidden="false" customHeight="false" outlineLevel="0" collapsed="false">
      <c r="A419" s="365"/>
      <c r="B419" s="365"/>
      <c r="C419" s="365"/>
      <c r="D419" s="365"/>
      <c r="E419" s="365"/>
      <c r="F419" s="365"/>
      <c r="G419" s="365"/>
      <c r="H419" s="365"/>
      <c r="I419" s="365"/>
      <c r="J419" s="365"/>
      <c r="K419" s="365"/>
      <c r="L419" s="365"/>
      <c r="M419" s="365"/>
      <c r="N419" s="365"/>
      <c r="O419" s="365"/>
      <c r="P419" s="365"/>
      <c r="Q419" s="365"/>
      <c r="R419" s="365"/>
      <c r="S419" s="365"/>
      <c r="T419" s="365"/>
      <c r="U419" s="365"/>
      <c r="V419" s="365"/>
      <c r="W419" s="365"/>
      <c r="X419" s="365"/>
      <c r="Y419" s="365"/>
      <c r="Z419" s="365"/>
      <c r="AA419" s="365"/>
      <c r="AB419" s="365"/>
      <c r="AC419" s="365"/>
      <c r="AD419" s="365"/>
      <c r="AE419" s="365"/>
      <c r="AF419" s="365"/>
      <c r="AG419" s="365"/>
    </row>
    <row r="420" customFormat="false" ht="15" hidden="false" customHeight="false" outlineLevel="0" collapsed="false">
      <c r="A420" s="365"/>
      <c r="B420" s="365"/>
      <c r="C420" s="365"/>
      <c r="D420" s="365"/>
      <c r="E420" s="365"/>
      <c r="F420" s="365"/>
      <c r="G420" s="365"/>
      <c r="H420" s="365"/>
      <c r="I420" s="365"/>
      <c r="J420" s="365"/>
      <c r="K420" s="365"/>
      <c r="L420" s="365"/>
      <c r="M420" s="365"/>
      <c r="N420" s="365"/>
      <c r="O420" s="365"/>
      <c r="P420" s="365"/>
      <c r="Q420" s="365"/>
      <c r="R420" s="365"/>
      <c r="S420" s="365"/>
      <c r="T420" s="365"/>
      <c r="U420" s="365"/>
      <c r="V420" s="365"/>
      <c r="W420" s="365"/>
      <c r="X420" s="365"/>
      <c r="Y420" s="365"/>
      <c r="Z420" s="365"/>
      <c r="AA420" s="365"/>
      <c r="AB420" s="365"/>
      <c r="AC420" s="365"/>
      <c r="AD420" s="365"/>
      <c r="AE420" s="365"/>
      <c r="AF420" s="365"/>
      <c r="AG420" s="365"/>
    </row>
    <row r="421" customFormat="false" ht="15" hidden="false" customHeight="false" outlineLevel="0" collapsed="false">
      <c r="A421" s="365"/>
      <c r="B421" s="365"/>
      <c r="C421" s="365"/>
      <c r="D421" s="365"/>
      <c r="E421" s="365"/>
      <c r="F421" s="365"/>
      <c r="G421" s="365"/>
      <c r="H421" s="365"/>
      <c r="I421" s="365"/>
      <c r="J421" s="365"/>
      <c r="K421" s="365"/>
      <c r="L421" s="365"/>
      <c r="M421" s="365"/>
      <c r="N421" s="365"/>
      <c r="O421" s="365"/>
      <c r="P421" s="365"/>
      <c r="Q421" s="365"/>
      <c r="R421" s="365"/>
      <c r="S421" s="365"/>
      <c r="T421" s="365"/>
      <c r="U421" s="365"/>
      <c r="V421" s="365"/>
      <c r="W421" s="365"/>
      <c r="X421" s="365"/>
      <c r="Y421" s="365"/>
      <c r="Z421" s="365"/>
      <c r="AA421" s="365"/>
      <c r="AB421" s="365"/>
      <c r="AC421" s="365"/>
      <c r="AD421" s="365"/>
      <c r="AE421" s="365"/>
      <c r="AF421" s="365"/>
      <c r="AG421" s="365"/>
    </row>
    <row r="422" customFormat="false" ht="15" hidden="false" customHeight="false" outlineLevel="0" collapsed="false">
      <c r="A422" s="365"/>
      <c r="B422" s="365"/>
      <c r="C422" s="365"/>
      <c r="D422" s="365"/>
      <c r="E422" s="365"/>
      <c r="F422" s="365"/>
      <c r="G422" s="365"/>
      <c r="H422" s="365"/>
      <c r="I422" s="365"/>
      <c r="J422" s="365"/>
      <c r="K422" s="365"/>
      <c r="L422" s="365"/>
      <c r="M422" s="365"/>
      <c r="N422" s="365"/>
      <c r="O422" s="365"/>
      <c r="P422" s="365"/>
      <c r="Q422" s="365"/>
      <c r="R422" s="365"/>
      <c r="S422" s="365"/>
      <c r="T422" s="365"/>
      <c r="U422" s="365"/>
      <c r="V422" s="365"/>
      <c r="W422" s="365"/>
      <c r="X422" s="365"/>
      <c r="Y422" s="365"/>
      <c r="Z422" s="365"/>
      <c r="AA422" s="365"/>
      <c r="AB422" s="365"/>
      <c r="AC422" s="365"/>
      <c r="AD422" s="365"/>
      <c r="AE422" s="365"/>
      <c r="AF422" s="365"/>
      <c r="AG422" s="365"/>
    </row>
    <row r="423" customFormat="false" ht="15" hidden="false" customHeight="false" outlineLevel="0" collapsed="false">
      <c r="A423" s="365"/>
      <c r="B423" s="365"/>
      <c r="C423" s="365"/>
      <c r="D423" s="365"/>
      <c r="E423" s="365"/>
      <c r="F423" s="365"/>
      <c r="G423" s="365"/>
      <c r="H423" s="365"/>
      <c r="I423" s="365"/>
      <c r="J423" s="365"/>
      <c r="K423" s="365"/>
      <c r="L423" s="365"/>
      <c r="M423" s="365"/>
      <c r="N423" s="365"/>
      <c r="O423" s="365"/>
      <c r="P423" s="365"/>
      <c r="Q423" s="365"/>
      <c r="R423" s="365"/>
      <c r="S423" s="365"/>
      <c r="T423" s="365"/>
      <c r="U423" s="365"/>
      <c r="V423" s="365"/>
      <c r="W423" s="365"/>
      <c r="X423" s="365"/>
      <c r="Y423" s="365"/>
      <c r="Z423" s="365"/>
      <c r="AA423" s="365"/>
      <c r="AB423" s="365"/>
      <c r="AC423" s="365"/>
      <c r="AD423" s="365"/>
      <c r="AE423" s="365"/>
      <c r="AF423" s="365"/>
      <c r="AG423" s="365"/>
    </row>
    <row r="424" customFormat="false" ht="15" hidden="false" customHeight="false" outlineLevel="0" collapsed="false">
      <c r="A424" s="365"/>
      <c r="B424" s="365"/>
      <c r="C424" s="365"/>
      <c r="D424" s="365"/>
      <c r="E424" s="365"/>
      <c r="F424" s="365"/>
      <c r="G424" s="365"/>
      <c r="H424" s="365"/>
      <c r="I424" s="365"/>
      <c r="J424" s="365"/>
      <c r="K424" s="365"/>
      <c r="L424" s="365"/>
      <c r="M424" s="365"/>
      <c r="N424" s="365"/>
      <c r="O424" s="365"/>
      <c r="P424" s="365"/>
      <c r="Q424" s="365"/>
      <c r="R424" s="365"/>
      <c r="S424" s="365"/>
      <c r="T424" s="365"/>
      <c r="U424" s="365"/>
      <c r="V424" s="365"/>
      <c r="W424" s="365"/>
      <c r="X424" s="365"/>
      <c r="Y424" s="365"/>
      <c r="Z424" s="365"/>
      <c r="AA424" s="365"/>
      <c r="AB424" s="365"/>
      <c r="AC424" s="365"/>
      <c r="AD424" s="365"/>
      <c r="AE424" s="365"/>
      <c r="AF424" s="365"/>
      <c r="AG424" s="365"/>
    </row>
    <row r="425" customFormat="false" ht="15" hidden="false" customHeight="false" outlineLevel="0" collapsed="false">
      <c r="A425" s="365"/>
      <c r="B425" s="365"/>
      <c r="C425" s="365"/>
      <c r="D425" s="365"/>
      <c r="E425" s="365"/>
      <c r="F425" s="365"/>
      <c r="G425" s="365"/>
      <c r="H425" s="365"/>
      <c r="I425" s="365"/>
      <c r="J425" s="365"/>
      <c r="K425" s="365"/>
      <c r="L425" s="365"/>
      <c r="M425" s="365"/>
      <c r="N425" s="365"/>
      <c r="O425" s="365"/>
      <c r="P425" s="365"/>
      <c r="Q425" s="365"/>
      <c r="R425" s="365"/>
      <c r="S425" s="365"/>
      <c r="T425" s="365"/>
      <c r="U425" s="365"/>
      <c r="V425" s="365"/>
      <c r="W425" s="365"/>
      <c r="X425" s="365"/>
      <c r="Y425" s="365"/>
      <c r="Z425" s="365"/>
      <c r="AA425" s="365"/>
      <c r="AB425" s="365"/>
      <c r="AC425" s="365"/>
      <c r="AD425" s="365"/>
      <c r="AE425" s="365"/>
      <c r="AF425" s="365"/>
      <c r="AG425" s="365"/>
    </row>
    <row r="426" customFormat="false" ht="15" hidden="false" customHeight="false" outlineLevel="0" collapsed="false">
      <c r="A426" s="365"/>
      <c r="B426" s="365"/>
      <c r="C426" s="365"/>
      <c r="D426" s="365"/>
      <c r="E426" s="365"/>
      <c r="F426" s="365"/>
      <c r="G426" s="365"/>
      <c r="H426" s="365"/>
      <c r="I426" s="365"/>
      <c r="J426" s="365"/>
      <c r="K426" s="365"/>
      <c r="L426" s="365"/>
      <c r="M426" s="365"/>
      <c r="N426" s="365"/>
      <c r="O426" s="365"/>
      <c r="P426" s="365"/>
      <c r="Q426" s="365"/>
      <c r="R426" s="365"/>
      <c r="S426" s="365"/>
      <c r="T426" s="365"/>
      <c r="U426" s="365"/>
      <c r="V426" s="365"/>
      <c r="W426" s="365"/>
      <c r="X426" s="365"/>
      <c r="Y426" s="365"/>
      <c r="Z426" s="365"/>
      <c r="AA426" s="365"/>
      <c r="AB426" s="365"/>
      <c r="AC426" s="365"/>
      <c r="AD426" s="365"/>
      <c r="AE426" s="365"/>
      <c r="AF426" s="365"/>
      <c r="AG426" s="365"/>
    </row>
    <row r="427" customFormat="false" ht="15" hidden="false" customHeight="false" outlineLevel="0" collapsed="false">
      <c r="A427" s="365"/>
      <c r="B427" s="365"/>
      <c r="C427" s="365"/>
      <c r="D427" s="365"/>
      <c r="E427" s="365"/>
      <c r="F427" s="365"/>
      <c r="G427" s="365"/>
      <c r="H427" s="365"/>
      <c r="I427" s="365"/>
      <c r="J427" s="365"/>
      <c r="K427" s="365"/>
      <c r="L427" s="365"/>
      <c r="M427" s="365"/>
      <c r="N427" s="365"/>
      <c r="O427" s="365"/>
      <c r="P427" s="365"/>
      <c r="Q427" s="365"/>
      <c r="R427" s="365"/>
      <c r="S427" s="365"/>
      <c r="T427" s="365"/>
      <c r="U427" s="365"/>
      <c r="V427" s="365"/>
      <c r="W427" s="365"/>
      <c r="X427" s="365"/>
      <c r="Y427" s="365"/>
      <c r="Z427" s="365"/>
      <c r="AA427" s="365"/>
      <c r="AB427" s="365"/>
      <c r="AC427" s="365"/>
      <c r="AD427" s="365"/>
      <c r="AE427" s="365"/>
      <c r="AF427" s="365"/>
      <c r="AG427" s="365"/>
    </row>
    <row r="428" customFormat="false" ht="15" hidden="false" customHeight="false" outlineLevel="0" collapsed="false">
      <c r="A428" s="365"/>
      <c r="B428" s="365"/>
      <c r="C428" s="365"/>
      <c r="D428" s="365"/>
      <c r="E428" s="365"/>
      <c r="F428" s="365"/>
      <c r="G428" s="365"/>
      <c r="H428" s="365"/>
      <c r="I428" s="365"/>
      <c r="J428" s="365"/>
      <c r="K428" s="365"/>
      <c r="L428" s="365"/>
      <c r="M428" s="365"/>
      <c r="N428" s="365"/>
      <c r="O428" s="365"/>
      <c r="P428" s="365"/>
      <c r="Q428" s="365"/>
      <c r="R428" s="365"/>
      <c r="S428" s="365"/>
      <c r="T428" s="365"/>
      <c r="U428" s="365"/>
      <c r="V428" s="365"/>
      <c r="W428" s="365"/>
      <c r="X428" s="365"/>
      <c r="Y428" s="365"/>
      <c r="Z428" s="365"/>
      <c r="AA428" s="365"/>
      <c r="AB428" s="365"/>
      <c r="AC428" s="365"/>
      <c r="AD428" s="365"/>
      <c r="AE428" s="365"/>
      <c r="AF428" s="365"/>
      <c r="AG428" s="365"/>
    </row>
    <row r="429" customFormat="false" ht="15" hidden="false" customHeight="false" outlineLevel="0" collapsed="false">
      <c r="A429" s="365"/>
      <c r="B429" s="365"/>
      <c r="C429" s="365"/>
      <c r="D429" s="365"/>
      <c r="E429" s="365"/>
      <c r="F429" s="365"/>
      <c r="G429" s="365"/>
      <c r="H429" s="365"/>
      <c r="I429" s="365"/>
      <c r="J429" s="365"/>
      <c r="K429" s="365"/>
      <c r="L429" s="365"/>
      <c r="M429" s="365"/>
      <c r="N429" s="365"/>
      <c r="O429" s="365"/>
      <c r="P429" s="365"/>
      <c r="Q429" s="365"/>
      <c r="R429" s="365"/>
      <c r="S429" s="365"/>
      <c r="T429" s="365"/>
      <c r="U429" s="365"/>
      <c r="V429" s="365"/>
      <c r="W429" s="365"/>
      <c r="X429" s="365"/>
      <c r="Y429" s="365"/>
      <c r="Z429" s="365"/>
      <c r="AA429" s="365"/>
      <c r="AB429" s="365"/>
      <c r="AC429" s="365"/>
      <c r="AD429" s="365"/>
      <c r="AE429" s="365"/>
      <c r="AF429" s="365"/>
      <c r="AG429" s="365"/>
    </row>
    <row r="430" customFormat="false" ht="15" hidden="false" customHeight="false" outlineLevel="0" collapsed="false">
      <c r="A430" s="365"/>
      <c r="B430" s="365"/>
      <c r="C430" s="365"/>
      <c r="D430" s="365"/>
      <c r="E430" s="365"/>
      <c r="F430" s="365"/>
      <c r="G430" s="365"/>
      <c r="H430" s="365"/>
      <c r="I430" s="365"/>
      <c r="J430" s="365"/>
      <c r="K430" s="365"/>
      <c r="L430" s="365"/>
      <c r="M430" s="365"/>
      <c r="N430" s="365"/>
      <c r="O430" s="365"/>
      <c r="P430" s="365"/>
      <c r="Q430" s="365"/>
      <c r="R430" s="365"/>
      <c r="S430" s="365"/>
      <c r="T430" s="365"/>
      <c r="U430" s="365"/>
      <c r="V430" s="365"/>
      <c r="W430" s="365"/>
      <c r="X430" s="365"/>
      <c r="Y430" s="365"/>
      <c r="Z430" s="365"/>
      <c r="AA430" s="365"/>
      <c r="AB430" s="365"/>
      <c r="AC430" s="365"/>
      <c r="AD430" s="365"/>
      <c r="AE430" s="365"/>
      <c r="AF430" s="365"/>
      <c r="AG430" s="365"/>
    </row>
    <row r="431" customFormat="false" ht="15" hidden="false" customHeight="false" outlineLevel="0" collapsed="false">
      <c r="A431" s="365"/>
      <c r="B431" s="365"/>
      <c r="C431" s="365"/>
      <c r="D431" s="365"/>
      <c r="E431" s="365"/>
      <c r="F431" s="365"/>
      <c r="G431" s="365"/>
      <c r="H431" s="365"/>
      <c r="I431" s="365"/>
      <c r="J431" s="365"/>
      <c r="K431" s="365"/>
      <c r="L431" s="365"/>
      <c r="M431" s="365"/>
      <c r="N431" s="365"/>
      <c r="O431" s="365"/>
      <c r="P431" s="365"/>
      <c r="Q431" s="365"/>
      <c r="R431" s="365"/>
      <c r="S431" s="365"/>
      <c r="T431" s="365"/>
      <c r="U431" s="365"/>
      <c r="V431" s="365"/>
      <c r="W431" s="365"/>
      <c r="X431" s="365"/>
      <c r="Y431" s="365"/>
      <c r="Z431" s="365"/>
      <c r="AA431" s="365"/>
      <c r="AB431" s="365"/>
      <c r="AC431" s="365"/>
      <c r="AD431" s="365"/>
      <c r="AE431" s="365"/>
      <c r="AF431" s="365"/>
      <c r="AG431" s="365"/>
    </row>
    <row r="432" customFormat="false" ht="15" hidden="false" customHeight="false" outlineLevel="0" collapsed="false">
      <c r="A432" s="365"/>
      <c r="B432" s="365"/>
      <c r="C432" s="365"/>
      <c r="D432" s="365"/>
      <c r="E432" s="365"/>
      <c r="F432" s="365"/>
      <c r="G432" s="365"/>
      <c r="H432" s="365"/>
      <c r="I432" s="365"/>
      <c r="J432" s="365"/>
      <c r="K432" s="365"/>
      <c r="L432" s="365"/>
      <c r="M432" s="365"/>
      <c r="N432" s="365"/>
      <c r="O432" s="365"/>
      <c r="P432" s="365"/>
      <c r="Q432" s="365"/>
      <c r="R432" s="365"/>
      <c r="S432" s="365"/>
      <c r="T432" s="365"/>
      <c r="U432" s="365"/>
      <c r="V432" s="365"/>
      <c r="W432" s="365"/>
      <c r="X432" s="365"/>
      <c r="Y432" s="365"/>
      <c r="Z432" s="365"/>
      <c r="AA432" s="365"/>
      <c r="AB432" s="365"/>
      <c r="AC432" s="365"/>
      <c r="AD432" s="365"/>
      <c r="AE432" s="365"/>
      <c r="AF432" s="365"/>
      <c r="AG432" s="365"/>
    </row>
    <row r="433" customFormat="false" ht="15" hidden="false" customHeight="false" outlineLevel="0" collapsed="false">
      <c r="A433" s="365"/>
      <c r="B433" s="365"/>
      <c r="C433" s="365"/>
      <c r="D433" s="365"/>
      <c r="E433" s="365"/>
      <c r="F433" s="365"/>
      <c r="G433" s="365"/>
      <c r="H433" s="365"/>
      <c r="I433" s="365"/>
      <c r="J433" s="365"/>
      <c r="K433" s="365"/>
      <c r="L433" s="365"/>
      <c r="M433" s="365"/>
      <c r="N433" s="365"/>
      <c r="O433" s="365"/>
      <c r="P433" s="365"/>
      <c r="Q433" s="365"/>
      <c r="R433" s="365"/>
      <c r="S433" s="365"/>
      <c r="T433" s="365"/>
      <c r="U433" s="365"/>
      <c r="V433" s="365"/>
      <c r="W433" s="365"/>
      <c r="X433" s="365"/>
      <c r="Y433" s="365"/>
      <c r="Z433" s="365"/>
      <c r="AA433" s="365"/>
      <c r="AB433" s="365"/>
      <c r="AC433" s="365"/>
      <c r="AD433" s="365"/>
      <c r="AE433" s="365"/>
      <c r="AF433" s="365"/>
      <c r="AG433" s="365"/>
    </row>
    <row r="434" customFormat="false" ht="15" hidden="false" customHeight="false" outlineLevel="0" collapsed="false">
      <c r="A434" s="365"/>
      <c r="B434" s="365"/>
      <c r="C434" s="365"/>
      <c r="D434" s="365"/>
      <c r="E434" s="365"/>
      <c r="F434" s="365"/>
      <c r="G434" s="365"/>
      <c r="H434" s="365"/>
      <c r="I434" s="365"/>
      <c r="J434" s="365"/>
      <c r="K434" s="365"/>
      <c r="L434" s="365"/>
      <c r="M434" s="365"/>
      <c r="N434" s="365"/>
      <c r="O434" s="365"/>
      <c r="P434" s="365"/>
      <c r="Q434" s="365"/>
      <c r="R434" s="365"/>
      <c r="S434" s="365"/>
      <c r="T434" s="365"/>
      <c r="U434" s="365"/>
      <c r="V434" s="365"/>
      <c r="W434" s="365"/>
      <c r="X434" s="365"/>
      <c r="Y434" s="365"/>
      <c r="Z434" s="365"/>
      <c r="AA434" s="365"/>
      <c r="AB434" s="365"/>
      <c r="AC434" s="365"/>
      <c r="AD434" s="365"/>
      <c r="AE434" s="365"/>
      <c r="AF434" s="365"/>
      <c r="AG434" s="365"/>
    </row>
    <row r="435" customFormat="false" ht="15" hidden="false" customHeight="false" outlineLevel="0" collapsed="false">
      <c r="A435" s="365"/>
      <c r="B435" s="365"/>
      <c r="C435" s="365"/>
      <c r="D435" s="365"/>
      <c r="E435" s="365"/>
      <c r="F435" s="365"/>
      <c r="G435" s="365"/>
      <c r="H435" s="365"/>
      <c r="I435" s="365"/>
      <c r="J435" s="365"/>
      <c r="K435" s="365"/>
      <c r="L435" s="365"/>
      <c r="M435" s="365"/>
      <c r="N435" s="365"/>
      <c r="O435" s="365"/>
      <c r="P435" s="365"/>
      <c r="Q435" s="365"/>
      <c r="R435" s="365"/>
      <c r="S435" s="365"/>
      <c r="T435" s="365"/>
      <c r="U435" s="365"/>
      <c r="V435" s="365"/>
      <c r="W435" s="365"/>
      <c r="X435" s="365"/>
      <c r="Y435" s="365"/>
      <c r="Z435" s="365"/>
      <c r="AA435" s="365"/>
      <c r="AB435" s="365"/>
      <c r="AC435" s="365"/>
      <c r="AD435" s="365"/>
      <c r="AE435" s="365"/>
      <c r="AF435" s="365"/>
      <c r="AG435" s="365"/>
    </row>
    <row r="436" customFormat="false" ht="15" hidden="false" customHeight="false" outlineLevel="0" collapsed="false">
      <c r="A436" s="365"/>
      <c r="B436" s="365"/>
      <c r="C436" s="365"/>
      <c r="D436" s="365"/>
      <c r="E436" s="365"/>
      <c r="F436" s="365"/>
      <c r="G436" s="365"/>
      <c r="H436" s="365"/>
      <c r="I436" s="365"/>
      <c r="J436" s="365"/>
      <c r="K436" s="365"/>
      <c r="L436" s="365"/>
      <c r="M436" s="365"/>
      <c r="N436" s="365"/>
      <c r="O436" s="365"/>
      <c r="P436" s="365"/>
      <c r="Q436" s="365"/>
      <c r="R436" s="365"/>
      <c r="S436" s="365"/>
      <c r="T436" s="365"/>
      <c r="U436" s="365"/>
      <c r="V436" s="365"/>
      <c r="W436" s="365"/>
      <c r="X436" s="365"/>
      <c r="Y436" s="365"/>
      <c r="Z436" s="365"/>
      <c r="AA436" s="365"/>
      <c r="AB436" s="365"/>
      <c r="AC436" s="365"/>
      <c r="AD436" s="365"/>
      <c r="AE436" s="365"/>
      <c r="AF436" s="365"/>
      <c r="AG436" s="365"/>
    </row>
    <row r="437" customFormat="false" ht="15" hidden="false" customHeight="false" outlineLevel="0" collapsed="false">
      <c r="A437" s="365"/>
      <c r="B437" s="365"/>
      <c r="C437" s="365"/>
      <c r="D437" s="365"/>
      <c r="E437" s="365"/>
      <c r="F437" s="365"/>
      <c r="G437" s="365"/>
      <c r="H437" s="365"/>
      <c r="I437" s="365"/>
      <c r="J437" s="365"/>
      <c r="K437" s="365"/>
      <c r="L437" s="365"/>
      <c r="M437" s="365"/>
      <c r="N437" s="365"/>
      <c r="O437" s="365"/>
      <c r="P437" s="365"/>
      <c r="Q437" s="365"/>
      <c r="R437" s="365"/>
      <c r="S437" s="365"/>
      <c r="T437" s="365"/>
      <c r="U437" s="365"/>
      <c r="V437" s="365"/>
      <c r="W437" s="365"/>
      <c r="X437" s="365"/>
      <c r="Y437" s="365"/>
      <c r="Z437" s="365"/>
      <c r="AA437" s="365"/>
      <c r="AB437" s="365"/>
      <c r="AC437" s="365"/>
      <c r="AD437" s="365"/>
      <c r="AE437" s="365"/>
      <c r="AF437" s="365"/>
      <c r="AG437" s="365"/>
    </row>
    <row r="438" customFormat="false" ht="15" hidden="false" customHeight="false" outlineLevel="0" collapsed="false">
      <c r="A438" s="365"/>
      <c r="B438" s="365"/>
      <c r="C438" s="365"/>
      <c r="D438" s="365"/>
      <c r="E438" s="365"/>
      <c r="F438" s="365"/>
      <c r="G438" s="365"/>
      <c r="H438" s="365"/>
      <c r="I438" s="365"/>
      <c r="J438" s="365"/>
      <c r="K438" s="365"/>
      <c r="L438" s="365"/>
      <c r="M438" s="365"/>
      <c r="N438" s="365"/>
      <c r="O438" s="365"/>
      <c r="P438" s="365"/>
      <c r="Q438" s="365"/>
      <c r="R438" s="365"/>
      <c r="S438" s="365"/>
      <c r="T438" s="365"/>
      <c r="U438" s="365"/>
      <c r="V438" s="365"/>
      <c r="W438" s="365"/>
      <c r="X438" s="365"/>
      <c r="Y438" s="365"/>
      <c r="Z438" s="365"/>
      <c r="AA438" s="365"/>
      <c r="AB438" s="365"/>
      <c r="AC438" s="365"/>
      <c r="AD438" s="365"/>
      <c r="AE438" s="365"/>
      <c r="AF438" s="365"/>
      <c r="AG438" s="365"/>
    </row>
    <row r="439" customFormat="false" ht="15" hidden="false" customHeight="false" outlineLevel="0" collapsed="false">
      <c r="A439" s="365"/>
      <c r="B439" s="365"/>
      <c r="C439" s="365"/>
      <c r="D439" s="365"/>
      <c r="E439" s="365"/>
      <c r="F439" s="365"/>
      <c r="G439" s="365"/>
      <c r="H439" s="365"/>
      <c r="I439" s="365"/>
      <c r="J439" s="365"/>
      <c r="K439" s="365"/>
      <c r="L439" s="365"/>
      <c r="M439" s="365"/>
      <c r="N439" s="365"/>
      <c r="O439" s="365"/>
      <c r="P439" s="365"/>
      <c r="Q439" s="365"/>
      <c r="R439" s="365"/>
      <c r="S439" s="365"/>
      <c r="T439" s="365"/>
      <c r="U439" s="365"/>
      <c r="V439" s="365"/>
      <c r="W439" s="365"/>
      <c r="X439" s="365"/>
      <c r="Y439" s="365"/>
      <c r="Z439" s="365"/>
      <c r="AA439" s="365"/>
      <c r="AB439" s="365"/>
      <c r="AC439" s="365"/>
      <c r="AD439" s="365"/>
      <c r="AE439" s="365"/>
      <c r="AF439" s="365"/>
      <c r="AG439" s="365"/>
    </row>
    <row r="440" customFormat="false" ht="15" hidden="false" customHeight="false" outlineLevel="0" collapsed="false">
      <c r="A440" s="365"/>
      <c r="B440" s="365"/>
      <c r="C440" s="365"/>
      <c r="D440" s="365"/>
      <c r="E440" s="365"/>
      <c r="F440" s="365"/>
      <c r="G440" s="365"/>
      <c r="H440" s="365"/>
      <c r="I440" s="365"/>
      <c r="J440" s="365"/>
      <c r="K440" s="365"/>
      <c r="L440" s="365"/>
      <c r="M440" s="365"/>
      <c r="N440" s="365"/>
      <c r="O440" s="365"/>
      <c r="P440" s="365"/>
      <c r="Q440" s="365"/>
      <c r="R440" s="365"/>
      <c r="S440" s="365"/>
      <c r="T440" s="365"/>
      <c r="U440" s="365"/>
      <c r="V440" s="365"/>
      <c r="W440" s="365"/>
      <c r="X440" s="365"/>
      <c r="Y440" s="365"/>
      <c r="Z440" s="365"/>
      <c r="AA440" s="365"/>
      <c r="AB440" s="365"/>
      <c r="AC440" s="365"/>
      <c r="AD440" s="365"/>
      <c r="AE440" s="365"/>
      <c r="AF440" s="365"/>
      <c r="AG440" s="365"/>
    </row>
    <row r="441" customFormat="false" ht="15" hidden="false" customHeight="false" outlineLevel="0" collapsed="false">
      <c r="A441" s="365"/>
      <c r="B441" s="365"/>
      <c r="C441" s="365"/>
      <c r="D441" s="365"/>
      <c r="E441" s="365"/>
      <c r="F441" s="365"/>
      <c r="G441" s="365"/>
      <c r="H441" s="365"/>
      <c r="I441" s="365"/>
      <c r="J441" s="365"/>
      <c r="K441" s="365"/>
      <c r="L441" s="365"/>
      <c r="M441" s="365"/>
      <c r="N441" s="365"/>
      <c r="O441" s="365"/>
      <c r="P441" s="365"/>
      <c r="Q441" s="365"/>
      <c r="R441" s="365"/>
      <c r="S441" s="365"/>
      <c r="T441" s="365"/>
      <c r="U441" s="365"/>
      <c r="V441" s="365"/>
      <c r="W441" s="365"/>
      <c r="X441" s="365"/>
      <c r="Y441" s="365"/>
      <c r="Z441" s="365"/>
      <c r="AA441" s="365"/>
      <c r="AB441" s="365"/>
      <c r="AC441" s="365"/>
      <c r="AD441" s="365"/>
      <c r="AE441" s="365"/>
      <c r="AF441" s="365"/>
      <c r="AG441" s="365"/>
    </row>
    <row r="442" customFormat="false" ht="15" hidden="false" customHeight="false" outlineLevel="0" collapsed="false">
      <c r="A442" s="365"/>
      <c r="B442" s="365"/>
      <c r="C442" s="365"/>
      <c r="D442" s="365"/>
      <c r="E442" s="365"/>
      <c r="F442" s="365"/>
      <c r="G442" s="365"/>
      <c r="H442" s="365"/>
      <c r="I442" s="365"/>
      <c r="J442" s="365"/>
      <c r="K442" s="365"/>
      <c r="L442" s="365"/>
      <c r="M442" s="365"/>
      <c r="N442" s="365"/>
      <c r="O442" s="365"/>
      <c r="P442" s="365"/>
      <c r="Q442" s="365"/>
      <c r="R442" s="365"/>
      <c r="S442" s="365"/>
      <c r="T442" s="365"/>
      <c r="U442" s="365"/>
      <c r="V442" s="365"/>
      <c r="W442" s="365"/>
      <c r="X442" s="365"/>
      <c r="Y442" s="365"/>
      <c r="Z442" s="365"/>
      <c r="AA442" s="365"/>
      <c r="AB442" s="365"/>
      <c r="AC442" s="365"/>
      <c r="AD442" s="365"/>
      <c r="AE442" s="365"/>
      <c r="AF442" s="365"/>
      <c r="AG442" s="365"/>
    </row>
    <row r="443" customFormat="false" ht="15" hidden="false" customHeight="false" outlineLevel="0" collapsed="false">
      <c r="A443" s="365"/>
      <c r="B443" s="365"/>
      <c r="C443" s="365"/>
      <c r="D443" s="365"/>
      <c r="E443" s="365"/>
      <c r="F443" s="365"/>
      <c r="G443" s="365"/>
      <c r="H443" s="365"/>
      <c r="I443" s="365"/>
      <c r="J443" s="365"/>
      <c r="K443" s="365"/>
      <c r="L443" s="365"/>
      <c r="M443" s="365"/>
      <c r="N443" s="365"/>
      <c r="O443" s="365"/>
      <c r="P443" s="365"/>
      <c r="Q443" s="365"/>
      <c r="R443" s="365"/>
      <c r="S443" s="365"/>
      <c r="T443" s="365"/>
      <c r="U443" s="365"/>
      <c r="V443" s="365"/>
      <c r="W443" s="365"/>
      <c r="X443" s="365"/>
      <c r="Y443" s="365"/>
      <c r="Z443" s="365"/>
      <c r="AA443" s="365"/>
      <c r="AB443" s="365"/>
      <c r="AC443" s="365"/>
      <c r="AD443" s="365"/>
      <c r="AE443" s="365"/>
      <c r="AF443" s="365"/>
      <c r="AG443" s="365"/>
    </row>
    <row r="444" customFormat="false" ht="15" hidden="false" customHeight="false" outlineLevel="0" collapsed="false">
      <c r="A444" s="365"/>
      <c r="B444" s="365"/>
      <c r="C444" s="365"/>
      <c r="D444" s="365"/>
      <c r="E444" s="365"/>
      <c r="F444" s="365"/>
      <c r="G444" s="365"/>
      <c r="H444" s="365"/>
      <c r="I444" s="365"/>
      <c r="J444" s="365"/>
      <c r="K444" s="365"/>
      <c r="L444" s="365"/>
      <c r="M444" s="365"/>
      <c r="N444" s="365"/>
      <c r="O444" s="365"/>
      <c r="P444" s="365"/>
      <c r="Q444" s="365"/>
      <c r="R444" s="365"/>
      <c r="S444" s="365"/>
      <c r="T444" s="365"/>
      <c r="U444" s="365"/>
      <c r="V444" s="365"/>
      <c r="W444" s="365"/>
      <c r="X444" s="365"/>
      <c r="Y444" s="365"/>
      <c r="Z444" s="365"/>
      <c r="AA444" s="365"/>
      <c r="AB444" s="365"/>
      <c r="AC444" s="365"/>
      <c r="AD444" s="365"/>
      <c r="AE444" s="365"/>
      <c r="AF444" s="365"/>
      <c r="AG444" s="365"/>
    </row>
    <row r="445" customFormat="false" ht="15" hidden="false" customHeight="false" outlineLevel="0" collapsed="false">
      <c r="A445" s="365"/>
      <c r="B445" s="365"/>
      <c r="C445" s="365"/>
      <c r="D445" s="365"/>
      <c r="E445" s="365"/>
      <c r="F445" s="365"/>
      <c r="G445" s="365"/>
      <c r="H445" s="365"/>
      <c r="I445" s="365"/>
      <c r="J445" s="365"/>
      <c r="K445" s="365"/>
      <c r="L445" s="365"/>
      <c r="M445" s="365"/>
      <c r="N445" s="365"/>
      <c r="O445" s="365"/>
      <c r="P445" s="365"/>
      <c r="Q445" s="365"/>
      <c r="R445" s="365"/>
      <c r="S445" s="365"/>
      <c r="T445" s="365"/>
      <c r="U445" s="365"/>
      <c r="V445" s="365"/>
      <c r="W445" s="365"/>
      <c r="X445" s="365"/>
      <c r="Y445" s="365"/>
      <c r="Z445" s="365"/>
      <c r="AA445" s="365"/>
      <c r="AB445" s="365"/>
      <c r="AC445" s="365"/>
      <c r="AD445" s="365"/>
      <c r="AE445" s="365"/>
      <c r="AF445" s="365"/>
      <c r="AG445" s="365"/>
    </row>
    <row r="446" customFormat="false" ht="15" hidden="false" customHeight="false" outlineLevel="0" collapsed="false">
      <c r="A446" s="365"/>
      <c r="B446" s="365"/>
      <c r="C446" s="365"/>
      <c r="D446" s="365"/>
      <c r="E446" s="365"/>
      <c r="F446" s="365"/>
      <c r="G446" s="365"/>
      <c r="H446" s="365"/>
      <c r="I446" s="365"/>
      <c r="J446" s="365"/>
      <c r="K446" s="365"/>
      <c r="L446" s="365"/>
      <c r="M446" s="365"/>
      <c r="N446" s="365"/>
      <c r="O446" s="365"/>
      <c r="P446" s="365"/>
      <c r="Q446" s="365"/>
      <c r="R446" s="365"/>
      <c r="S446" s="365"/>
      <c r="T446" s="365"/>
      <c r="U446" s="365"/>
      <c r="V446" s="365"/>
      <c r="W446" s="365"/>
      <c r="X446" s="365"/>
      <c r="Y446" s="365"/>
      <c r="Z446" s="365"/>
      <c r="AA446" s="365"/>
      <c r="AB446" s="365"/>
      <c r="AC446" s="365"/>
      <c r="AD446" s="365"/>
      <c r="AE446" s="365"/>
      <c r="AF446" s="365"/>
      <c r="AG446" s="365"/>
    </row>
    <row r="447" customFormat="false" ht="15" hidden="false" customHeight="false" outlineLevel="0" collapsed="false">
      <c r="A447" s="365"/>
      <c r="B447" s="365"/>
      <c r="C447" s="365"/>
      <c r="D447" s="365"/>
      <c r="E447" s="365"/>
      <c r="F447" s="365"/>
      <c r="G447" s="365"/>
      <c r="H447" s="365"/>
      <c r="I447" s="365"/>
      <c r="J447" s="365"/>
      <c r="K447" s="365"/>
      <c r="L447" s="365"/>
      <c r="M447" s="365"/>
      <c r="N447" s="365"/>
      <c r="O447" s="365"/>
      <c r="P447" s="365"/>
      <c r="Q447" s="365"/>
      <c r="R447" s="365"/>
      <c r="S447" s="365"/>
      <c r="T447" s="365"/>
      <c r="U447" s="365"/>
      <c r="V447" s="365"/>
      <c r="W447" s="365"/>
      <c r="X447" s="365"/>
      <c r="Y447" s="365"/>
      <c r="Z447" s="365"/>
      <c r="AA447" s="365"/>
      <c r="AB447" s="365"/>
      <c r="AC447" s="365"/>
      <c r="AD447" s="365"/>
      <c r="AE447" s="365"/>
      <c r="AF447" s="365"/>
      <c r="AG447" s="365"/>
    </row>
    <row r="448" customFormat="false" ht="15" hidden="false" customHeight="false" outlineLevel="0" collapsed="false">
      <c r="A448" s="365"/>
      <c r="B448" s="365"/>
      <c r="C448" s="365"/>
      <c r="D448" s="365"/>
      <c r="E448" s="365"/>
      <c r="F448" s="365"/>
      <c r="G448" s="365"/>
      <c r="H448" s="365"/>
      <c r="I448" s="365"/>
      <c r="J448" s="365"/>
      <c r="K448" s="365"/>
      <c r="L448" s="365"/>
      <c r="M448" s="365"/>
      <c r="N448" s="365"/>
      <c r="O448" s="365"/>
      <c r="P448" s="365"/>
      <c r="Q448" s="365"/>
      <c r="R448" s="365"/>
      <c r="S448" s="365"/>
      <c r="T448" s="365"/>
      <c r="U448" s="365"/>
      <c r="V448" s="365"/>
      <c r="W448" s="365"/>
      <c r="X448" s="365"/>
      <c r="Y448" s="365"/>
      <c r="Z448" s="365"/>
      <c r="AA448" s="365"/>
      <c r="AB448" s="365"/>
      <c r="AC448" s="365"/>
      <c r="AD448" s="365"/>
      <c r="AE448" s="365"/>
      <c r="AF448" s="365"/>
      <c r="AG448" s="365"/>
    </row>
    <row r="449" customFormat="false" ht="15" hidden="false" customHeight="false" outlineLevel="0" collapsed="false">
      <c r="A449" s="365"/>
      <c r="B449" s="365"/>
      <c r="C449" s="365"/>
      <c r="D449" s="365"/>
      <c r="E449" s="365"/>
      <c r="F449" s="365"/>
      <c r="G449" s="365"/>
      <c r="H449" s="365"/>
      <c r="I449" s="365"/>
      <c r="J449" s="365"/>
      <c r="K449" s="365"/>
      <c r="L449" s="365"/>
      <c r="M449" s="365"/>
      <c r="N449" s="365"/>
      <c r="O449" s="365"/>
      <c r="P449" s="365"/>
      <c r="Q449" s="365"/>
      <c r="R449" s="365"/>
      <c r="S449" s="365"/>
      <c r="T449" s="365"/>
      <c r="U449" s="365"/>
      <c r="V449" s="365"/>
      <c r="W449" s="365"/>
      <c r="X449" s="365"/>
      <c r="Y449" s="365"/>
      <c r="Z449" s="365"/>
      <c r="AA449" s="365"/>
      <c r="AB449" s="365"/>
      <c r="AC449" s="365"/>
      <c r="AD449" s="365"/>
      <c r="AE449" s="365"/>
      <c r="AF449" s="365"/>
      <c r="AG449" s="365"/>
    </row>
    <row r="450" customFormat="false" ht="15" hidden="false" customHeight="false" outlineLevel="0" collapsed="false">
      <c r="A450" s="365"/>
      <c r="B450" s="365"/>
      <c r="C450" s="365"/>
      <c r="D450" s="365"/>
      <c r="E450" s="365"/>
      <c r="F450" s="365"/>
      <c r="G450" s="365"/>
      <c r="H450" s="365"/>
      <c r="I450" s="365"/>
      <c r="J450" s="365"/>
      <c r="K450" s="365"/>
      <c r="L450" s="365"/>
      <c r="M450" s="365"/>
      <c r="N450" s="365"/>
      <c r="O450" s="365"/>
      <c r="P450" s="365"/>
      <c r="Q450" s="365"/>
      <c r="R450" s="365"/>
      <c r="S450" s="365"/>
      <c r="T450" s="365"/>
      <c r="U450" s="365"/>
      <c r="V450" s="365"/>
      <c r="W450" s="365"/>
      <c r="X450" s="365"/>
      <c r="Y450" s="365"/>
      <c r="Z450" s="365"/>
      <c r="AA450" s="365"/>
      <c r="AB450" s="365"/>
      <c r="AC450" s="365"/>
      <c r="AD450" s="365"/>
      <c r="AE450" s="365"/>
      <c r="AF450" s="365"/>
      <c r="AG450" s="365"/>
    </row>
    <row r="451" customFormat="false" ht="15" hidden="false" customHeight="false" outlineLevel="0" collapsed="false">
      <c r="A451" s="365"/>
      <c r="B451" s="365"/>
      <c r="C451" s="365"/>
      <c r="D451" s="365"/>
      <c r="E451" s="365"/>
      <c r="F451" s="365"/>
      <c r="G451" s="365"/>
      <c r="H451" s="365"/>
      <c r="I451" s="365"/>
      <c r="J451" s="365"/>
      <c r="K451" s="365"/>
      <c r="L451" s="365"/>
      <c r="M451" s="365"/>
      <c r="N451" s="365"/>
      <c r="O451" s="365"/>
      <c r="P451" s="365"/>
      <c r="Q451" s="365"/>
      <c r="R451" s="365"/>
      <c r="S451" s="365"/>
      <c r="T451" s="365"/>
      <c r="U451" s="365"/>
      <c r="V451" s="365"/>
      <c r="W451" s="365"/>
      <c r="X451" s="365"/>
      <c r="Y451" s="365"/>
      <c r="Z451" s="365"/>
      <c r="AA451" s="365"/>
      <c r="AB451" s="365"/>
      <c r="AC451" s="365"/>
      <c r="AD451" s="365"/>
      <c r="AE451" s="365"/>
      <c r="AF451" s="365"/>
      <c r="AG451" s="365"/>
    </row>
    <row r="452" customFormat="false" ht="15" hidden="false" customHeight="false" outlineLevel="0" collapsed="false">
      <c r="A452" s="365"/>
      <c r="B452" s="365"/>
      <c r="C452" s="365"/>
      <c r="D452" s="365"/>
      <c r="E452" s="365"/>
      <c r="F452" s="365"/>
      <c r="G452" s="365"/>
      <c r="H452" s="365"/>
      <c r="I452" s="365"/>
      <c r="J452" s="365"/>
      <c r="K452" s="365"/>
      <c r="L452" s="365"/>
      <c r="M452" s="365"/>
      <c r="N452" s="365"/>
      <c r="O452" s="365"/>
      <c r="P452" s="365"/>
      <c r="Q452" s="365"/>
      <c r="R452" s="365"/>
      <c r="S452" s="365"/>
      <c r="T452" s="365"/>
      <c r="U452" s="365"/>
      <c r="V452" s="365"/>
      <c r="W452" s="365"/>
      <c r="X452" s="365"/>
      <c r="Y452" s="365"/>
      <c r="Z452" s="365"/>
      <c r="AA452" s="365"/>
      <c r="AB452" s="365"/>
      <c r="AC452" s="365"/>
      <c r="AD452" s="365"/>
      <c r="AE452" s="365"/>
      <c r="AF452" s="365"/>
      <c r="AG452" s="365"/>
    </row>
    <row r="453" customFormat="false" ht="15" hidden="false" customHeight="false" outlineLevel="0" collapsed="false">
      <c r="A453" s="365"/>
      <c r="B453" s="365"/>
      <c r="C453" s="365"/>
      <c r="D453" s="365"/>
      <c r="E453" s="365"/>
      <c r="F453" s="365"/>
      <c r="G453" s="365"/>
      <c r="H453" s="365"/>
      <c r="I453" s="365"/>
      <c r="J453" s="365"/>
      <c r="K453" s="365"/>
      <c r="L453" s="365"/>
      <c r="M453" s="365"/>
      <c r="N453" s="365"/>
      <c r="O453" s="365"/>
      <c r="P453" s="365"/>
      <c r="Q453" s="365"/>
      <c r="R453" s="365"/>
      <c r="S453" s="365"/>
      <c r="T453" s="365"/>
      <c r="U453" s="365"/>
      <c r="V453" s="365"/>
      <c r="W453" s="365"/>
      <c r="X453" s="365"/>
      <c r="Y453" s="365"/>
      <c r="Z453" s="365"/>
      <c r="AA453" s="365"/>
      <c r="AB453" s="365"/>
      <c r="AC453" s="365"/>
      <c r="AD453" s="365"/>
      <c r="AE453" s="365"/>
      <c r="AF453" s="365"/>
      <c r="AG453" s="365"/>
    </row>
    <row r="454" customFormat="false" ht="15" hidden="false" customHeight="false" outlineLevel="0" collapsed="false">
      <c r="A454" s="365"/>
      <c r="B454" s="365"/>
      <c r="C454" s="365"/>
      <c r="D454" s="365"/>
      <c r="E454" s="365"/>
      <c r="F454" s="365"/>
      <c r="G454" s="365"/>
      <c r="H454" s="365"/>
      <c r="I454" s="365"/>
      <c r="J454" s="365"/>
      <c r="K454" s="365"/>
      <c r="L454" s="365"/>
      <c r="M454" s="365"/>
      <c r="N454" s="365"/>
      <c r="O454" s="365"/>
      <c r="P454" s="365"/>
      <c r="Q454" s="365"/>
      <c r="R454" s="365"/>
      <c r="S454" s="365"/>
      <c r="T454" s="365"/>
      <c r="U454" s="365"/>
      <c r="V454" s="365"/>
      <c r="W454" s="365"/>
      <c r="X454" s="365"/>
      <c r="Y454" s="365"/>
      <c r="Z454" s="365"/>
      <c r="AA454" s="365"/>
      <c r="AB454" s="365"/>
      <c r="AC454" s="365"/>
      <c r="AD454" s="365"/>
      <c r="AE454" s="365"/>
      <c r="AF454" s="365"/>
      <c r="AG454" s="365"/>
    </row>
    <row r="455" customFormat="false" ht="15" hidden="false" customHeight="false" outlineLevel="0" collapsed="false">
      <c r="A455" s="365"/>
      <c r="B455" s="365"/>
      <c r="C455" s="365"/>
      <c r="D455" s="365"/>
      <c r="E455" s="365"/>
      <c r="F455" s="365"/>
      <c r="G455" s="365"/>
      <c r="H455" s="365"/>
      <c r="I455" s="365"/>
      <c r="J455" s="365"/>
      <c r="K455" s="365"/>
      <c r="L455" s="365"/>
      <c r="M455" s="365"/>
      <c r="N455" s="365"/>
      <c r="O455" s="365"/>
      <c r="P455" s="365"/>
      <c r="Q455" s="365"/>
      <c r="R455" s="365"/>
      <c r="S455" s="365"/>
      <c r="T455" s="365"/>
      <c r="U455" s="365"/>
      <c r="V455" s="365"/>
      <c r="W455" s="365"/>
      <c r="X455" s="365"/>
      <c r="Y455" s="365"/>
      <c r="Z455" s="365"/>
      <c r="AA455" s="365"/>
      <c r="AB455" s="365"/>
      <c r="AC455" s="365"/>
      <c r="AD455" s="365"/>
      <c r="AE455" s="365"/>
      <c r="AF455" s="365"/>
      <c r="AG455" s="365"/>
    </row>
    <row r="456" customFormat="false" ht="15" hidden="false" customHeight="false" outlineLevel="0" collapsed="false">
      <c r="A456" s="365"/>
      <c r="B456" s="365"/>
      <c r="C456" s="365"/>
      <c r="D456" s="365"/>
      <c r="E456" s="365"/>
      <c r="F456" s="365"/>
      <c r="G456" s="365"/>
      <c r="H456" s="365"/>
      <c r="I456" s="365"/>
      <c r="J456" s="365"/>
      <c r="K456" s="365"/>
      <c r="L456" s="365"/>
      <c r="M456" s="365"/>
      <c r="N456" s="365"/>
      <c r="O456" s="365"/>
      <c r="P456" s="365"/>
      <c r="Q456" s="365"/>
      <c r="R456" s="365"/>
      <c r="S456" s="365"/>
      <c r="T456" s="365"/>
      <c r="U456" s="365"/>
      <c r="V456" s="365"/>
      <c r="W456" s="365"/>
      <c r="X456" s="365"/>
      <c r="Y456" s="365"/>
      <c r="Z456" s="365"/>
      <c r="AA456" s="365"/>
      <c r="AB456" s="365"/>
      <c r="AC456" s="365"/>
      <c r="AD456" s="365"/>
      <c r="AE456" s="365"/>
      <c r="AF456" s="365"/>
      <c r="AG456" s="365"/>
    </row>
    <row r="457" customFormat="false" ht="15" hidden="false" customHeight="false" outlineLevel="0" collapsed="false">
      <c r="A457" s="365"/>
      <c r="B457" s="365"/>
      <c r="C457" s="365"/>
      <c r="D457" s="365"/>
      <c r="E457" s="365"/>
      <c r="F457" s="365"/>
      <c r="G457" s="365"/>
      <c r="H457" s="365"/>
      <c r="I457" s="365"/>
      <c r="J457" s="365"/>
      <c r="K457" s="365"/>
      <c r="L457" s="365"/>
      <c r="M457" s="365"/>
      <c r="N457" s="365"/>
      <c r="O457" s="365"/>
      <c r="P457" s="365"/>
      <c r="Q457" s="365"/>
      <c r="R457" s="365"/>
      <c r="S457" s="365"/>
      <c r="T457" s="365"/>
      <c r="U457" s="365"/>
      <c r="V457" s="365"/>
      <c r="W457" s="365"/>
      <c r="X457" s="365"/>
      <c r="Y457" s="365"/>
      <c r="Z457" s="365"/>
      <c r="AA457" s="365"/>
      <c r="AB457" s="365"/>
      <c r="AC457" s="365"/>
      <c r="AD457" s="365"/>
      <c r="AE457" s="365"/>
      <c r="AF457" s="365"/>
      <c r="AG457" s="365"/>
    </row>
    <row r="458" customFormat="false" ht="15" hidden="false" customHeight="false" outlineLevel="0" collapsed="false">
      <c r="A458" s="365"/>
      <c r="B458" s="365"/>
      <c r="C458" s="365"/>
      <c r="D458" s="365"/>
      <c r="E458" s="365"/>
      <c r="F458" s="365"/>
      <c r="G458" s="365"/>
      <c r="H458" s="365"/>
      <c r="I458" s="365"/>
      <c r="J458" s="365"/>
      <c r="K458" s="365"/>
      <c r="L458" s="365"/>
      <c r="M458" s="365"/>
      <c r="N458" s="365"/>
      <c r="O458" s="365"/>
      <c r="P458" s="365"/>
      <c r="Q458" s="365"/>
      <c r="R458" s="365"/>
      <c r="S458" s="365"/>
      <c r="T458" s="365"/>
      <c r="U458" s="365"/>
      <c r="V458" s="365"/>
      <c r="W458" s="365"/>
      <c r="X458" s="365"/>
      <c r="Y458" s="365"/>
      <c r="Z458" s="365"/>
      <c r="AA458" s="365"/>
      <c r="AB458" s="365"/>
      <c r="AC458" s="365"/>
      <c r="AD458" s="365"/>
      <c r="AE458" s="365"/>
      <c r="AF458" s="365"/>
      <c r="AG458" s="365"/>
    </row>
    <row r="459" customFormat="false" ht="15" hidden="false" customHeight="false" outlineLevel="0" collapsed="false">
      <c r="A459" s="365"/>
      <c r="B459" s="365"/>
      <c r="C459" s="365"/>
      <c r="D459" s="365"/>
      <c r="E459" s="365"/>
      <c r="F459" s="365"/>
      <c r="G459" s="365"/>
      <c r="H459" s="365"/>
      <c r="I459" s="365"/>
      <c r="J459" s="365"/>
      <c r="K459" s="365"/>
      <c r="L459" s="365"/>
      <c r="M459" s="365"/>
      <c r="N459" s="365"/>
      <c r="O459" s="365"/>
      <c r="P459" s="365"/>
      <c r="Q459" s="365"/>
      <c r="R459" s="365"/>
      <c r="S459" s="365"/>
      <c r="T459" s="365"/>
      <c r="U459" s="365"/>
      <c r="V459" s="365"/>
      <c r="W459" s="365"/>
      <c r="X459" s="365"/>
      <c r="Y459" s="365"/>
      <c r="Z459" s="365"/>
      <c r="AA459" s="365"/>
      <c r="AB459" s="365"/>
      <c r="AC459" s="365"/>
      <c r="AD459" s="365"/>
      <c r="AE459" s="365"/>
      <c r="AF459" s="365"/>
      <c r="AG459" s="365"/>
    </row>
    <row r="460" customFormat="false" ht="15" hidden="false" customHeight="false" outlineLevel="0" collapsed="false">
      <c r="A460" s="365"/>
      <c r="B460" s="365"/>
      <c r="C460" s="365"/>
      <c r="D460" s="365"/>
      <c r="E460" s="365"/>
      <c r="F460" s="365"/>
      <c r="G460" s="365"/>
      <c r="H460" s="365"/>
      <c r="I460" s="365"/>
      <c r="J460" s="365"/>
      <c r="K460" s="365"/>
      <c r="L460" s="365"/>
      <c r="M460" s="365"/>
      <c r="N460" s="365"/>
      <c r="O460" s="365"/>
      <c r="P460" s="365"/>
      <c r="Q460" s="365"/>
      <c r="R460" s="365"/>
      <c r="S460" s="365"/>
      <c r="T460" s="365"/>
      <c r="U460" s="365"/>
      <c r="V460" s="365"/>
      <c r="W460" s="365"/>
      <c r="X460" s="365"/>
      <c r="Y460" s="365"/>
      <c r="Z460" s="365"/>
      <c r="AA460" s="365"/>
      <c r="AB460" s="365"/>
      <c r="AC460" s="365"/>
      <c r="AD460" s="365"/>
      <c r="AE460" s="365"/>
      <c r="AF460" s="365"/>
      <c r="AG460" s="365"/>
    </row>
    <row r="461" customFormat="false" ht="15" hidden="false" customHeight="false" outlineLevel="0" collapsed="false">
      <c r="A461" s="365"/>
      <c r="B461" s="365"/>
      <c r="C461" s="365"/>
      <c r="D461" s="365"/>
      <c r="E461" s="365"/>
      <c r="F461" s="365"/>
      <c r="G461" s="365"/>
      <c r="H461" s="365"/>
      <c r="I461" s="365"/>
      <c r="J461" s="365"/>
      <c r="K461" s="365"/>
      <c r="L461" s="365"/>
      <c r="M461" s="365"/>
      <c r="N461" s="365"/>
      <c r="O461" s="365"/>
      <c r="P461" s="365"/>
      <c r="Q461" s="365"/>
      <c r="R461" s="365"/>
      <c r="S461" s="365"/>
      <c r="T461" s="365"/>
      <c r="U461" s="365"/>
      <c r="V461" s="365"/>
      <c r="W461" s="365"/>
      <c r="X461" s="365"/>
      <c r="Y461" s="365"/>
      <c r="Z461" s="365"/>
      <c r="AA461" s="365"/>
      <c r="AB461" s="365"/>
      <c r="AC461" s="365"/>
      <c r="AD461" s="365"/>
      <c r="AE461" s="365"/>
      <c r="AF461" s="365"/>
      <c r="AG461" s="365"/>
    </row>
    <row r="462" customFormat="false" ht="15" hidden="false" customHeight="false" outlineLevel="0" collapsed="false">
      <c r="A462" s="365"/>
      <c r="B462" s="365"/>
      <c r="C462" s="365"/>
      <c r="D462" s="365"/>
      <c r="E462" s="365"/>
      <c r="F462" s="365"/>
      <c r="G462" s="365"/>
      <c r="H462" s="365"/>
      <c r="I462" s="365"/>
      <c r="J462" s="365"/>
      <c r="K462" s="365"/>
      <c r="L462" s="365"/>
      <c r="M462" s="365"/>
      <c r="N462" s="365"/>
      <c r="O462" s="365"/>
      <c r="P462" s="365"/>
      <c r="Q462" s="365"/>
      <c r="R462" s="365"/>
      <c r="S462" s="365"/>
      <c r="T462" s="365"/>
      <c r="U462" s="365"/>
      <c r="V462" s="365"/>
      <c r="W462" s="365"/>
      <c r="X462" s="365"/>
      <c r="Y462" s="365"/>
      <c r="Z462" s="365"/>
      <c r="AA462" s="365"/>
      <c r="AB462" s="365"/>
      <c r="AC462" s="365"/>
      <c r="AD462" s="365"/>
      <c r="AE462" s="365"/>
      <c r="AF462" s="365"/>
      <c r="AG462" s="365"/>
    </row>
    <row r="463" customFormat="false" ht="15" hidden="false" customHeight="false" outlineLevel="0" collapsed="false">
      <c r="A463" s="365"/>
      <c r="B463" s="365"/>
      <c r="C463" s="365"/>
      <c r="D463" s="365"/>
      <c r="E463" s="365"/>
      <c r="F463" s="365"/>
      <c r="G463" s="365"/>
      <c r="H463" s="365"/>
      <c r="I463" s="365"/>
      <c r="J463" s="365"/>
      <c r="K463" s="365"/>
      <c r="L463" s="365"/>
      <c r="M463" s="365"/>
      <c r="N463" s="365"/>
      <c r="O463" s="365"/>
      <c r="P463" s="365"/>
      <c r="Q463" s="365"/>
      <c r="R463" s="365"/>
      <c r="S463" s="365"/>
      <c r="T463" s="365"/>
      <c r="U463" s="365"/>
      <c r="V463" s="365"/>
      <c r="W463" s="365"/>
      <c r="X463" s="365"/>
      <c r="Y463" s="365"/>
      <c r="Z463" s="365"/>
      <c r="AA463" s="365"/>
      <c r="AB463" s="365"/>
      <c r="AC463" s="365"/>
      <c r="AD463" s="365"/>
      <c r="AE463" s="365"/>
      <c r="AF463" s="365"/>
      <c r="AG463" s="365"/>
    </row>
    <row r="464" customFormat="false" ht="15" hidden="false" customHeight="false" outlineLevel="0" collapsed="false">
      <c r="A464" s="365"/>
      <c r="B464" s="365"/>
      <c r="C464" s="365"/>
      <c r="D464" s="365"/>
      <c r="E464" s="365"/>
      <c r="F464" s="365"/>
      <c r="G464" s="365"/>
      <c r="H464" s="365"/>
      <c r="I464" s="365"/>
      <c r="J464" s="365"/>
      <c r="K464" s="365"/>
      <c r="L464" s="365"/>
      <c r="M464" s="365"/>
      <c r="N464" s="365"/>
      <c r="O464" s="365"/>
      <c r="P464" s="365"/>
      <c r="Q464" s="365"/>
      <c r="R464" s="365"/>
      <c r="S464" s="365"/>
      <c r="T464" s="365"/>
      <c r="U464" s="365"/>
      <c r="V464" s="365"/>
      <c r="W464" s="365"/>
      <c r="X464" s="365"/>
      <c r="Y464" s="365"/>
      <c r="Z464" s="365"/>
      <c r="AA464" s="365"/>
      <c r="AB464" s="365"/>
      <c r="AC464" s="365"/>
      <c r="AD464" s="365"/>
      <c r="AE464" s="365"/>
      <c r="AF464" s="365"/>
      <c r="AG464" s="365"/>
    </row>
    <row r="465" customFormat="false" ht="15" hidden="false" customHeight="false" outlineLevel="0" collapsed="false">
      <c r="A465" s="365"/>
      <c r="B465" s="365"/>
      <c r="C465" s="365"/>
      <c r="D465" s="365"/>
      <c r="E465" s="365"/>
      <c r="F465" s="365"/>
      <c r="G465" s="365"/>
      <c r="H465" s="365"/>
      <c r="I465" s="365"/>
      <c r="J465" s="365"/>
      <c r="K465" s="365"/>
      <c r="L465" s="365"/>
      <c r="M465" s="365"/>
      <c r="N465" s="365"/>
      <c r="O465" s="365"/>
      <c r="P465" s="365"/>
      <c r="Q465" s="365"/>
      <c r="R465" s="365"/>
      <c r="S465" s="365"/>
      <c r="T465" s="365"/>
      <c r="U465" s="365"/>
      <c r="V465" s="365"/>
      <c r="W465" s="365"/>
      <c r="X465" s="365"/>
      <c r="Y465" s="365"/>
      <c r="Z465" s="365"/>
      <c r="AA465" s="365"/>
      <c r="AB465" s="365"/>
      <c r="AC465" s="365"/>
      <c r="AD465" s="365"/>
      <c r="AE465" s="365"/>
      <c r="AF465" s="365"/>
      <c r="AG465" s="365"/>
    </row>
    <row r="466" customFormat="false" ht="15" hidden="false" customHeight="false" outlineLevel="0" collapsed="false">
      <c r="A466" s="365"/>
      <c r="B466" s="365"/>
      <c r="C466" s="365"/>
      <c r="D466" s="365"/>
      <c r="E466" s="365"/>
      <c r="F466" s="365"/>
      <c r="G466" s="365"/>
      <c r="H466" s="365"/>
      <c r="I466" s="365"/>
      <c r="J466" s="365"/>
      <c r="K466" s="365"/>
      <c r="L466" s="365"/>
      <c r="M466" s="365"/>
      <c r="N466" s="365"/>
      <c r="O466" s="365"/>
      <c r="P466" s="365"/>
      <c r="Q466" s="365"/>
      <c r="R466" s="365"/>
      <c r="S466" s="365"/>
      <c r="T466" s="365"/>
      <c r="U466" s="365"/>
      <c r="V466" s="365"/>
      <c r="W466" s="365"/>
      <c r="X466" s="365"/>
      <c r="Y466" s="365"/>
      <c r="Z466" s="365"/>
      <c r="AA466" s="365"/>
      <c r="AB466" s="365"/>
      <c r="AC466" s="365"/>
      <c r="AD466" s="365"/>
      <c r="AE466" s="365"/>
      <c r="AF466" s="365"/>
      <c r="AG466" s="365"/>
    </row>
    <row r="467" customFormat="false" ht="15" hidden="false" customHeight="false" outlineLevel="0" collapsed="false">
      <c r="A467" s="365"/>
      <c r="B467" s="365"/>
      <c r="C467" s="365"/>
      <c r="D467" s="365"/>
      <c r="E467" s="365"/>
      <c r="F467" s="365"/>
      <c r="G467" s="365"/>
      <c r="H467" s="365"/>
      <c r="I467" s="365"/>
      <c r="J467" s="365"/>
      <c r="K467" s="365"/>
      <c r="L467" s="365"/>
      <c r="M467" s="365"/>
      <c r="N467" s="365"/>
      <c r="O467" s="365"/>
      <c r="P467" s="365"/>
      <c r="Q467" s="365"/>
      <c r="R467" s="365"/>
      <c r="S467" s="365"/>
      <c r="T467" s="365"/>
      <c r="U467" s="365"/>
      <c r="V467" s="365"/>
      <c r="W467" s="365"/>
      <c r="X467" s="365"/>
      <c r="Y467" s="365"/>
      <c r="Z467" s="365"/>
      <c r="AA467" s="365"/>
      <c r="AB467" s="365"/>
      <c r="AC467" s="365"/>
      <c r="AD467" s="365"/>
      <c r="AE467" s="365"/>
      <c r="AF467" s="365"/>
      <c r="AG467" s="365"/>
    </row>
    <row r="468" customFormat="false" ht="15" hidden="false" customHeight="false" outlineLevel="0" collapsed="false">
      <c r="A468" s="365"/>
      <c r="B468" s="365"/>
      <c r="C468" s="365"/>
      <c r="D468" s="365"/>
      <c r="E468" s="365"/>
      <c r="F468" s="365"/>
      <c r="G468" s="365"/>
      <c r="H468" s="365"/>
      <c r="I468" s="365"/>
      <c r="J468" s="365"/>
      <c r="K468" s="365"/>
      <c r="L468" s="365"/>
      <c r="M468" s="365"/>
      <c r="N468" s="365"/>
      <c r="O468" s="365"/>
      <c r="P468" s="365"/>
      <c r="Q468" s="365"/>
      <c r="R468" s="365"/>
      <c r="S468" s="365"/>
      <c r="T468" s="365"/>
      <c r="U468" s="365"/>
      <c r="V468" s="365"/>
      <c r="W468" s="365"/>
      <c r="X468" s="365"/>
      <c r="Y468" s="365"/>
      <c r="Z468" s="365"/>
      <c r="AA468" s="365"/>
      <c r="AB468" s="365"/>
      <c r="AC468" s="365"/>
      <c r="AD468" s="365"/>
      <c r="AE468" s="365"/>
      <c r="AF468" s="365"/>
      <c r="AG468" s="365"/>
    </row>
    <row r="469" customFormat="false" ht="15" hidden="false" customHeight="false" outlineLevel="0" collapsed="false">
      <c r="A469" s="365"/>
      <c r="B469" s="365"/>
      <c r="C469" s="365"/>
      <c r="D469" s="365"/>
      <c r="E469" s="365"/>
      <c r="F469" s="365"/>
      <c r="G469" s="365"/>
      <c r="H469" s="365"/>
      <c r="I469" s="365"/>
      <c r="J469" s="365"/>
      <c r="K469" s="365"/>
      <c r="L469" s="365"/>
      <c r="M469" s="365"/>
      <c r="N469" s="365"/>
      <c r="O469" s="365"/>
      <c r="P469" s="365"/>
      <c r="Q469" s="365"/>
      <c r="R469" s="365"/>
      <c r="S469" s="365"/>
      <c r="T469" s="365"/>
      <c r="U469" s="365"/>
      <c r="V469" s="365"/>
      <c r="W469" s="365"/>
      <c r="X469" s="365"/>
      <c r="Y469" s="365"/>
      <c r="Z469" s="365"/>
      <c r="AA469" s="365"/>
      <c r="AB469" s="365"/>
      <c r="AC469" s="365"/>
      <c r="AD469" s="365"/>
      <c r="AE469" s="365"/>
      <c r="AF469" s="365"/>
      <c r="AG469" s="365"/>
    </row>
    <row r="470" customFormat="false" ht="15" hidden="false" customHeight="false" outlineLevel="0" collapsed="false">
      <c r="A470" s="365"/>
      <c r="B470" s="365"/>
      <c r="C470" s="365"/>
      <c r="D470" s="365"/>
      <c r="E470" s="365"/>
      <c r="F470" s="365"/>
      <c r="G470" s="365"/>
      <c r="H470" s="365"/>
      <c r="I470" s="365"/>
      <c r="J470" s="365"/>
      <c r="K470" s="365"/>
      <c r="L470" s="365"/>
      <c r="M470" s="365"/>
      <c r="N470" s="365"/>
      <c r="O470" s="365"/>
      <c r="P470" s="365"/>
      <c r="Q470" s="365"/>
      <c r="R470" s="365"/>
      <c r="S470" s="365"/>
      <c r="T470" s="365"/>
      <c r="U470" s="365"/>
      <c r="V470" s="365"/>
      <c r="W470" s="365"/>
      <c r="X470" s="365"/>
      <c r="Y470" s="365"/>
      <c r="Z470" s="365"/>
      <c r="AA470" s="365"/>
      <c r="AB470" s="365"/>
      <c r="AC470" s="365"/>
      <c r="AD470" s="365"/>
      <c r="AE470" s="365"/>
      <c r="AF470" s="365"/>
      <c r="AG470" s="365"/>
    </row>
    <row r="471" customFormat="false" ht="15" hidden="false" customHeight="false" outlineLevel="0" collapsed="false">
      <c r="A471" s="365"/>
      <c r="B471" s="365"/>
      <c r="C471" s="365"/>
      <c r="D471" s="365"/>
      <c r="E471" s="365"/>
      <c r="F471" s="365"/>
      <c r="G471" s="365"/>
      <c r="H471" s="365"/>
      <c r="I471" s="365"/>
      <c r="J471" s="365"/>
      <c r="K471" s="365"/>
      <c r="L471" s="365"/>
      <c r="M471" s="365"/>
      <c r="N471" s="365"/>
      <c r="O471" s="365"/>
      <c r="P471" s="365"/>
      <c r="Q471" s="365"/>
      <c r="R471" s="365"/>
      <c r="S471" s="365"/>
      <c r="T471" s="365"/>
      <c r="U471" s="365"/>
      <c r="V471" s="365"/>
      <c r="W471" s="365"/>
      <c r="X471" s="365"/>
      <c r="Y471" s="365"/>
      <c r="Z471" s="365"/>
      <c r="AA471" s="365"/>
      <c r="AB471" s="365"/>
      <c r="AC471" s="365"/>
      <c r="AD471" s="365"/>
      <c r="AE471" s="365"/>
      <c r="AF471" s="365"/>
      <c r="AG471" s="365"/>
    </row>
    <row r="472" customFormat="false" ht="15" hidden="false" customHeight="false" outlineLevel="0" collapsed="false">
      <c r="A472" s="365"/>
      <c r="B472" s="365"/>
      <c r="C472" s="365"/>
      <c r="D472" s="365"/>
      <c r="E472" s="365"/>
      <c r="F472" s="365"/>
      <c r="G472" s="365"/>
      <c r="H472" s="365"/>
      <c r="I472" s="365"/>
      <c r="J472" s="365"/>
      <c r="K472" s="365"/>
      <c r="L472" s="365"/>
      <c r="M472" s="365"/>
      <c r="N472" s="365"/>
      <c r="O472" s="365"/>
      <c r="P472" s="365"/>
      <c r="Q472" s="365"/>
      <c r="R472" s="365"/>
      <c r="S472" s="365"/>
      <c r="T472" s="365"/>
      <c r="U472" s="365"/>
      <c r="V472" s="365"/>
      <c r="W472" s="365"/>
      <c r="X472" s="365"/>
      <c r="Y472" s="365"/>
      <c r="Z472" s="365"/>
      <c r="AA472" s="365"/>
      <c r="AB472" s="365"/>
      <c r="AC472" s="365"/>
      <c r="AD472" s="365"/>
      <c r="AE472" s="365"/>
      <c r="AF472" s="365"/>
      <c r="AG472" s="365"/>
    </row>
    <row r="473" customFormat="false" ht="15" hidden="false" customHeight="false" outlineLevel="0" collapsed="false">
      <c r="A473" s="365"/>
      <c r="B473" s="365"/>
      <c r="C473" s="365"/>
      <c r="D473" s="365"/>
      <c r="E473" s="365"/>
      <c r="F473" s="365"/>
      <c r="G473" s="365"/>
      <c r="H473" s="365"/>
      <c r="I473" s="365"/>
      <c r="J473" s="365"/>
      <c r="K473" s="365"/>
      <c r="L473" s="365"/>
      <c r="M473" s="365"/>
      <c r="N473" s="365"/>
      <c r="O473" s="365"/>
      <c r="P473" s="365"/>
      <c r="Q473" s="365"/>
      <c r="R473" s="365"/>
      <c r="S473" s="365"/>
      <c r="T473" s="365"/>
      <c r="U473" s="365"/>
      <c r="V473" s="365"/>
      <c r="W473" s="365"/>
      <c r="X473" s="365"/>
      <c r="Y473" s="365"/>
      <c r="Z473" s="365"/>
      <c r="AA473" s="365"/>
      <c r="AB473" s="365"/>
      <c r="AC473" s="365"/>
      <c r="AD473" s="365"/>
      <c r="AE473" s="365"/>
      <c r="AF473" s="365"/>
      <c r="AG473" s="365"/>
    </row>
    <row r="474" customFormat="false" ht="15" hidden="false" customHeight="false" outlineLevel="0" collapsed="false">
      <c r="A474" s="365"/>
      <c r="B474" s="365"/>
      <c r="C474" s="365"/>
      <c r="D474" s="365"/>
      <c r="E474" s="365"/>
      <c r="F474" s="365"/>
      <c r="G474" s="365"/>
      <c r="H474" s="365"/>
      <c r="I474" s="365"/>
      <c r="J474" s="365"/>
      <c r="K474" s="365"/>
      <c r="L474" s="365"/>
      <c r="M474" s="365"/>
      <c r="N474" s="365"/>
      <c r="O474" s="365"/>
      <c r="P474" s="365"/>
      <c r="Q474" s="365"/>
      <c r="R474" s="365"/>
      <c r="S474" s="365"/>
      <c r="T474" s="365"/>
      <c r="U474" s="365"/>
      <c r="V474" s="365"/>
      <c r="W474" s="365"/>
      <c r="X474" s="365"/>
      <c r="Y474" s="365"/>
      <c r="Z474" s="365"/>
      <c r="AA474" s="365"/>
      <c r="AB474" s="365"/>
      <c r="AC474" s="365"/>
      <c r="AD474" s="365"/>
      <c r="AE474" s="365"/>
      <c r="AF474" s="365"/>
      <c r="AG474" s="365"/>
    </row>
    <row r="475" customFormat="false" ht="15" hidden="false" customHeight="false" outlineLevel="0" collapsed="false">
      <c r="A475" s="365"/>
      <c r="B475" s="365"/>
      <c r="C475" s="365"/>
      <c r="D475" s="365"/>
      <c r="E475" s="365"/>
      <c r="F475" s="365"/>
      <c r="G475" s="365"/>
      <c r="H475" s="365"/>
      <c r="I475" s="365"/>
      <c r="J475" s="365"/>
      <c r="K475" s="365"/>
      <c r="L475" s="365"/>
      <c r="M475" s="365"/>
      <c r="N475" s="365"/>
      <c r="O475" s="365"/>
      <c r="P475" s="365"/>
      <c r="Q475" s="365"/>
      <c r="R475" s="365"/>
      <c r="S475" s="365"/>
      <c r="T475" s="365"/>
      <c r="U475" s="365"/>
      <c r="V475" s="365"/>
      <c r="W475" s="365"/>
      <c r="X475" s="365"/>
      <c r="Y475" s="365"/>
      <c r="Z475" s="365"/>
      <c r="AA475" s="365"/>
      <c r="AB475" s="365"/>
      <c r="AC475" s="365"/>
      <c r="AD475" s="365"/>
      <c r="AE475" s="365"/>
      <c r="AF475" s="365"/>
      <c r="AG475" s="365"/>
    </row>
    <row r="476" customFormat="false" ht="15" hidden="false" customHeight="false" outlineLevel="0" collapsed="false">
      <c r="A476" s="365"/>
      <c r="B476" s="365"/>
      <c r="C476" s="365"/>
      <c r="D476" s="365"/>
      <c r="E476" s="365"/>
      <c r="F476" s="365"/>
      <c r="G476" s="365"/>
      <c r="H476" s="365"/>
      <c r="I476" s="365"/>
      <c r="J476" s="365"/>
      <c r="K476" s="365"/>
      <c r="L476" s="365"/>
      <c r="M476" s="365"/>
      <c r="N476" s="365"/>
      <c r="O476" s="365"/>
      <c r="P476" s="365"/>
      <c r="Q476" s="365"/>
      <c r="R476" s="365"/>
      <c r="S476" s="365"/>
      <c r="T476" s="365"/>
      <c r="U476" s="365"/>
      <c r="V476" s="365"/>
      <c r="W476" s="365"/>
      <c r="X476" s="365"/>
      <c r="Y476" s="365"/>
      <c r="Z476" s="365"/>
      <c r="AA476" s="365"/>
      <c r="AB476" s="365"/>
      <c r="AC476" s="365"/>
      <c r="AD476" s="365"/>
      <c r="AE476" s="365"/>
      <c r="AF476" s="365"/>
      <c r="AG476" s="365"/>
    </row>
    <row r="477" customFormat="false" ht="15" hidden="false" customHeight="false" outlineLevel="0" collapsed="false">
      <c r="A477" s="365"/>
      <c r="B477" s="365"/>
      <c r="C477" s="365"/>
      <c r="D477" s="365"/>
      <c r="E477" s="365"/>
      <c r="F477" s="365"/>
      <c r="G477" s="365"/>
      <c r="H477" s="365"/>
      <c r="I477" s="365"/>
      <c r="J477" s="365"/>
      <c r="K477" s="365"/>
      <c r="L477" s="365"/>
      <c r="M477" s="365"/>
      <c r="N477" s="365"/>
      <c r="O477" s="365"/>
      <c r="P477" s="365"/>
      <c r="Q477" s="365"/>
      <c r="R477" s="365"/>
      <c r="S477" s="365"/>
      <c r="T477" s="365"/>
      <c r="U477" s="365"/>
      <c r="V477" s="365"/>
      <c r="W477" s="365"/>
      <c r="X477" s="365"/>
      <c r="Y477" s="365"/>
      <c r="Z477" s="365"/>
      <c r="AA477" s="365"/>
      <c r="AB477" s="365"/>
      <c r="AC477" s="365"/>
      <c r="AD477" s="365"/>
      <c r="AE477" s="365"/>
      <c r="AF477" s="365"/>
      <c r="AG477" s="365"/>
    </row>
    <row r="478" customFormat="false" ht="15" hidden="false" customHeight="false" outlineLevel="0" collapsed="false">
      <c r="A478" s="365"/>
      <c r="B478" s="365"/>
      <c r="C478" s="365"/>
      <c r="D478" s="365"/>
      <c r="E478" s="365"/>
      <c r="F478" s="365"/>
      <c r="G478" s="365"/>
      <c r="H478" s="365"/>
      <c r="I478" s="365"/>
      <c r="J478" s="365"/>
      <c r="K478" s="365"/>
      <c r="L478" s="365"/>
      <c r="M478" s="365"/>
      <c r="N478" s="365"/>
      <c r="O478" s="365"/>
      <c r="P478" s="365"/>
      <c r="Q478" s="365"/>
      <c r="R478" s="365"/>
      <c r="S478" s="365"/>
      <c r="T478" s="365"/>
      <c r="U478" s="365"/>
      <c r="V478" s="365"/>
      <c r="W478" s="365"/>
      <c r="X478" s="365"/>
      <c r="Y478" s="365"/>
      <c r="Z478" s="365"/>
      <c r="AA478" s="365"/>
      <c r="AB478" s="365"/>
      <c r="AC478" s="365"/>
      <c r="AD478" s="365"/>
      <c r="AE478" s="365"/>
      <c r="AF478" s="365"/>
      <c r="AG478" s="365"/>
    </row>
    <row r="479" customFormat="false" ht="15" hidden="false" customHeight="false" outlineLevel="0" collapsed="false">
      <c r="A479" s="365"/>
      <c r="B479" s="365"/>
      <c r="C479" s="365"/>
      <c r="D479" s="365"/>
      <c r="E479" s="365"/>
      <c r="F479" s="365"/>
      <c r="G479" s="365"/>
      <c r="H479" s="365"/>
      <c r="I479" s="365"/>
      <c r="J479" s="365"/>
      <c r="K479" s="365"/>
      <c r="L479" s="365"/>
      <c r="M479" s="365"/>
      <c r="N479" s="365"/>
      <c r="O479" s="365"/>
      <c r="P479" s="365"/>
      <c r="Q479" s="365"/>
      <c r="R479" s="365"/>
      <c r="S479" s="365"/>
      <c r="T479" s="365"/>
      <c r="U479" s="365"/>
      <c r="V479" s="365"/>
      <c r="W479" s="365"/>
      <c r="X479" s="365"/>
      <c r="Y479" s="365"/>
      <c r="Z479" s="365"/>
      <c r="AA479" s="365"/>
      <c r="AB479" s="365"/>
      <c r="AC479" s="365"/>
      <c r="AD479" s="365"/>
      <c r="AE479" s="365"/>
      <c r="AF479" s="365"/>
      <c r="AG479" s="365"/>
    </row>
    <row r="480" customFormat="false" ht="15" hidden="false" customHeight="false" outlineLevel="0" collapsed="false">
      <c r="A480" s="365"/>
      <c r="B480" s="365"/>
      <c r="C480" s="365"/>
      <c r="D480" s="365"/>
      <c r="E480" s="365"/>
      <c r="F480" s="365"/>
      <c r="G480" s="365"/>
      <c r="H480" s="365"/>
      <c r="I480" s="365"/>
      <c r="J480" s="365"/>
      <c r="K480" s="365"/>
      <c r="L480" s="365"/>
      <c r="M480" s="365"/>
      <c r="N480" s="365"/>
      <c r="O480" s="365"/>
      <c r="P480" s="365"/>
      <c r="Q480" s="365"/>
      <c r="R480" s="365"/>
      <c r="S480" s="365"/>
      <c r="T480" s="365"/>
      <c r="U480" s="365"/>
      <c r="V480" s="365"/>
      <c r="W480" s="365"/>
      <c r="X480" s="365"/>
      <c r="Y480" s="365"/>
      <c r="Z480" s="365"/>
      <c r="AA480" s="365"/>
      <c r="AB480" s="365"/>
      <c r="AC480" s="365"/>
      <c r="AD480" s="365"/>
      <c r="AE480" s="365"/>
      <c r="AF480" s="365"/>
      <c r="AG480" s="365"/>
    </row>
    <row r="481" customFormat="false" ht="15" hidden="false" customHeight="false" outlineLevel="0" collapsed="false">
      <c r="A481" s="365"/>
      <c r="B481" s="365"/>
      <c r="C481" s="365"/>
      <c r="D481" s="365"/>
      <c r="E481" s="365"/>
      <c r="F481" s="365"/>
      <c r="G481" s="365"/>
      <c r="H481" s="365"/>
      <c r="I481" s="365"/>
      <c r="J481" s="365"/>
      <c r="K481" s="365"/>
      <c r="L481" s="365"/>
      <c r="M481" s="365"/>
      <c r="N481" s="365"/>
      <c r="O481" s="365"/>
      <c r="P481" s="365"/>
      <c r="Q481" s="365"/>
      <c r="R481" s="365"/>
      <c r="S481" s="365"/>
      <c r="T481" s="365"/>
      <c r="U481" s="365"/>
      <c r="V481" s="365"/>
      <c r="W481" s="365"/>
      <c r="X481" s="365"/>
      <c r="Y481" s="365"/>
      <c r="Z481" s="365"/>
      <c r="AA481" s="365"/>
      <c r="AB481" s="365"/>
      <c r="AC481" s="365"/>
      <c r="AD481" s="365"/>
      <c r="AE481" s="365"/>
      <c r="AF481" s="365"/>
      <c r="AG481" s="365"/>
    </row>
    <row r="482" customFormat="false" ht="15" hidden="false" customHeight="false" outlineLevel="0" collapsed="false">
      <c r="A482" s="365"/>
      <c r="B482" s="365"/>
      <c r="C482" s="365"/>
      <c r="D482" s="365"/>
      <c r="E482" s="365"/>
      <c r="F482" s="365"/>
      <c r="G482" s="365"/>
      <c r="H482" s="365"/>
      <c r="I482" s="365"/>
      <c r="J482" s="365"/>
      <c r="K482" s="365"/>
      <c r="L482" s="365"/>
      <c r="M482" s="365"/>
      <c r="N482" s="365"/>
      <c r="O482" s="365"/>
      <c r="P482" s="365"/>
      <c r="Q482" s="365"/>
      <c r="R482" s="365"/>
      <c r="S482" s="365"/>
      <c r="T482" s="365"/>
      <c r="U482" s="365"/>
      <c r="V482" s="365"/>
      <c r="W482" s="365"/>
      <c r="X482" s="365"/>
      <c r="Y482" s="365"/>
      <c r="Z482" s="365"/>
      <c r="AA482" s="365"/>
      <c r="AB482" s="365"/>
      <c r="AC482" s="365"/>
      <c r="AD482" s="365"/>
      <c r="AE482" s="365"/>
      <c r="AF482" s="365"/>
      <c r="AG482" s="365"/>
    </row>
    <row r="483" customFormat="false" ht="15" hidden="false" customHeight="false" outlineLevel="0" collapsed="false">
      <c r="A483" s="365"/>
      <c r="B483" s="365"/>
      <c r="C483" s="365"/>
      <c r="D483" s="365"/>
      <c r="E483" s="365"/>
      <c r="F483" s="365"/>
      <c r="G483" s="365"/>
      <c r="H483" s="365"/>
      <c r="I483" s="365"/>
      <c r="J483" s="365"/>
      <c r="K483" s="365"/>
      <c r="L483" s="365"/>
      <c r="M483" s="365"/>
      <c r="N483" s="365"/>
      <c r="O483" s="365"/>
      <c r="P483" s="365"/>
      <c r="Q483" s="365"/>
      <c r="R483" s="365"/>
      <c r="S483" s="365"/>
      <c r="T483" s="365"/>
      <c r="U483" s="365"/>
      <c r="V483" s="365"/>
      <c r="W483" s="365"/>
      <c r="X483" s="365"/>
      <c r="Y483" s="365"/>
      <c r="Z483" s="365"/>
      <c r="AA483" s="365"/>
      <c r="AB483" s="365"/>
      <c r="AC483" s="365"/>
      <c r="AD483" s="365"/>
      <c r="AE483" s="365"/>
      <c r="AF483" s="365"/>
      <c r="AG483" s="365"/>
    </row>
    <row r="484" customFormat="false" ht="15" hidden="false" customHeight="false" outlineLevel="0" collapsed="false">
      <c r="A484" s="365"/>
      <c r="B484" s="365"/>
      <c r="C484" s="365"/>
      <c r="D484" s="365"/>
      <c r="E484" s="365"/>
      <c r="F484" s="365"/>
      <c r="G484" s="365"/>
      <c r="H484" s="365"/>
      <c r="I484" s="365"/>
      <c r="J484" s="365"/>
      <c r="K484" s="365"/>
      <c r="L484" s="365"/>
      <c r="M484" s="365"/>
      <c r="N484" s="365"/>
      <c r="O484" s="365"/>
      <c r="P484" s="365"/>
      <c r="Q484" s="365"/>
      <c r="R484" s="365"/>
      <c r="S484" s="365"/>
      <c r="T484" s="365"/>
      <c r="U484" s="365"/>
      <c r="V484" s="365"/>
      <c r="W484" s="365"/>
      <c r="X484" s="365"/>
      <c r="Y484" s="365"/>
      <c r="Z484" s="365"/>
      <c r="AA484" s="365"/>
      <c r="AB484" s="365"/>
      <c r="AC484" s="365"/>
      <c r="AD484" s="365"/>
      <c r="AE484" s="365"/>
      <c r="AF484" s="365"/>
      <c r="AG484" s="365"/>
    </row>
    <row r="485" customFormat="false" ht="15" hidden="false" customHeight="false" outlineLevel="0" collapsed="false">
      <c r="A485" s="365"/>
      <c r="B485" s="365"/>
      <c r="C485" s="365"/>
      <c r="D485" s="365"/>
      <c r="E485" s="365"/>
      <c r="F485" s="365"/>
      <c r="G485" s="365"/>
      <c r="H485" s="365"/>
      <c r="I485" s="365"/>
      <c r="J485" s="365"/>
      <c r="K485" s="365"/>
      <c r="L485" s="365"/>
      <c r="M485" s="365"/>
      <c r="N485" s="365"/>
      <c r="O485" s="365"/>
      <c r="P485" s="365"/>
      <c r="Q485" s="365"/>
      <c r="R485" s="365"/>
      <c r="S485" s="365"/>
      <c r="T485" s="365"/>
      <c r="U485" s="365"/>
      <c r="V485" s="365"/>
      <c r="W485" s="365"/>
      <c r="X485" s="365"/>
      <c r="Y485" s="365"/>
      <c r="Z485" s="365"/>
      <c r="AA485" s="365"/>
      <c r="AB485" s="365"/>
      <c r="AC485" s="365"/>
      <c r="AD485" s="365"/>
      <c r="AE485" s="365"/>
      <c r="AF485" s="365"/>
      <c r="AG485" s="365"/>
    </row>
    <row r="486" customFormat="false" ht="15" hidden="false" customHeight="false" outlineLevel="0" collapsed="false">
      <c r="A486" s="365"/>
      <c r="B486" s="365"/>
      <c r="C486" s="365"/>
      <c r="D486" s="365"/>
      <c r="E486" s="365"/>
      <c r="F486" s="365"/>
      <c r="G486" s="365"/>
      <c r="H486" s="365"/>
      <c r="I486" s="365"/>
      <c r="J486" s="365"/>
      <c r="K486" s="365"/>
      <c r="L486" s="365"/>
      <c r="M486" s="365"/>
      <c r="N486" s="365"/>
      <c r="O486" s="365"/>
      <c r="P486" s="365"/>
      <c r="Q486" s="365"/>
      <c r="R486" s="365"/>
      <c r="S486" s="365"/>
      <c r="T486" s="365"/>
      <c r="U486" s="365"/>
      <c r="V486" s="365"/>
      <c r="W486" s="365"/>
      <c r="X486" s="365"/>
      <c r="Y486" s="365"/>
      <c r="Z486" s="365"/>
      <c r="AA486" s="365"/>
      <c r="AB486" s="365"/>
      <c r="AC486" s="365"/>
      <c r="AD486" s="365"/>
      <c r="AE486" s="365"/>
      <c r="AF486" s="365"/>
      <c r="AG486" s="365"/>
    </row>
    <row r="487" customFormat="false" ht="15" hidden="false" customHeight="false" outlineLevel="0" collapsed="false">
      <c r="A487" s="365"/>
      <c r="B487" s="365"/>
      <c r="C487" s="365"/>
      <c r="D487" s="365"/>
      <c r="E487" s="365"/>
      <c r="F487" s="365"/>
      <c r="G487" s="365"/>
      <c r="H487" s="365"/>
      <c r="I487" s="365"/>
      <c r="J487" s="365"/>
      <c r="K487" s="365"/>
      <c r="L487" s="365"/>
      <c r="M487" s="365"/>
      <c r="N487" s="365"/>
      <c r="O487" s="365"/>
      <c r="P487" s="365"/>
      <c r="Q487" s="365"/>
      <c r="R487" s="365"/>
      <c r="S487" s="365"/>
      <c r="T487" s="365"/>
      <c r="U487" s="365"/>
      <c r="V487" s="365"/>
      <c r="W487" s="365"/>
      <c r="X487" s="365"/>
      <c r="Y487" s="365"/>
      <c r="Z487" s="365"/>
      <c r="AA487" s="365"/>
      <c r="AB487" s="365"/>
      <c r="AC487" s="365"/>
      <c r="AD487" s="365"/>
      <c r="AE487" s="365"/>
      <c r="AF487" s="365"/>
      <c r="AG487" s="365"/>
    </row>
    <row r="488" customFormat="false" ht="15" hidden="false" customHeight="false" outlineLevel="0" collapsed="false">
      <c r="A488" s="365"/>
      <c r="B488" s="365"/>
      <c r="C488" s="365"/>
      <c r="D488" s="365"/>
      <c r="E488" s="365"/>
      <c r="F488" s="365"/>
      <c r="G488" s="365"/>
      <c r="H488" s="365"/>
      <c r="I488" s="365"/>
      <c r="J488" s="365"/>
      <c r="K488" s="365"/>
      <c r="L488" s="365"/>
      <c r="M488" s="365"/>
      <c r="N488" s="365"/>
      <c r="O488" s="365"/>
      <c r="P488" s="365"/>
      <c r="Q488" s="365"/>
      <c r="R488" s="365"/>
      <c r="S488" s="365"/>
      <c r="T488" s="365"/>
      <c r="U488" s="365"/>
      <c r="V488" s="365"/>
      <c r="W488" s="365"/>
      <c r="X488" s="365"/>
      <c r="Y488" s="365"/>
      <c r="Z488" s="365"/>
      <c r="AA488" s="365"/>
      <c r="AB488" s="365"/>
      <c r="AC488" s="365"/>
      <c r="AD488" s="365"/>
      <c r="AE488" s="365"/>
      <c r="AF488" s="365"/>
      <c r="AG488" s="365"/>
    </row>
    <row r="489" customFormat="false" ht="15" hidden="false" customHeight="false" outlineLevel="0" collapsed="false">
      <c r="A489" s="365"/>
      <c r="B489" s="365"/>
      <c r="C489" s="365"/>
      <c r="D489" s="365"/>
      <c r="E489" s="365"/>
      <c r="F489" s="365"/>
      <c r="G489" s="365"/>
      <c r="H489" s="365"/>
      <c r="I489" s="365"/>
      <c r="J489" s="365"/>
      <c r="K489" s="365"/>
      <c r="L489" s="365"/>
      <c r="M489" s="365"/>
      <c r="N489" s="365"/>
      <c r="O489" s="365"/>
      <c r="P489" s="365"/>
      <c r="Q489" s="365"/>
      <c r="R489" s="365"/>
      <c r="S489" s="365"/>
      <c r="T489" s="365"/>
      <c r="U489" s="365"/>
      <c r="V489" s="365"/>
      <c r="W489" s="365"/>
      <c r="X489" s="365"/>
      <c r="Y489" s="365"/>
      <c r="Z489" s="365"/>
      <c r="AA489" s="365"/>
      <c r="AB489" s="365"/>
      <c r="AC489" s="365"/>
      <c r="AD489" s="365"/>
      <c r="AE489" s="365"/>
      <c r="AF489" s="365"/>
      <c r="AG489" s="365"/>
    </row>
    <row r="490" customFormat="false" ht="15" hidden="false" customHeight="false" outlineLevel="0" collapsed="false">
      <c r="A490" s="365"/>
      <c r="B490" s="365"/>
      <c r="C490" s="365"/>
      <c r="D490" s="365"/>
      <c r="E490" s="365"/>
      <c r="F490" s="365"/>
      <c r="G490" s="365"/>
      <c r="H490" s="365"/>
      <c r="I490" s="365"/>
      <c r="J490" s="365"/>
      <c r="K490" s="365"/>
      <c r="L490" s="365"/>
      <c r="M490" s="365"/>
      <c r="N490" s="365"/>
      <c r="O490" s="365"/>
      <c r="P490" s="365"/>
      <c r="Q490" s="365"/>
      <c r="R490" s="365"/>
      <c r="S490" s="365"/>
      <c r="T490" s="365"/>
      <c r="U490" s="365"/>
      <c r="V490" s="365"/>
      <c r="W490" s="365"/>
      <c r="X490" s="365"/>
      <c r="Y490" s="365"/>
      <c r="Z490" s="365"/>
      <c r="AA490" s="365"/>
      <c r="AB490" s="365"/>
      <c r="AC490" s="365"/>
      <c r="AD490" s="365"/>
      <c r="AE490" s="365"/>
      <c r="AF490" s="365"/>
      <c r="AG490" s="365"/>
    </row>
    <row r="491" customFormat="false" ht="15" hidden="false" customHeight="false" outlineLevel="0" collapsed="false">
      <c r="A491" s="365"/>
      <c r="B491" s="365"/>
      <c r="C491" s="365"/>
      <c r="D491" s="365"/>
      <c r="E491" s="365"/>
      <c r="F491" s="365"/>
      <c r="G491" s="365"/>
      <c r="H491" s="365"/>
      <c r="I491" s="365"/>
      <c r="J491" s="365"/>
      <c r="K491" s="365"/>
      <c r="L491" s="365"/>
      <c r="M491" s="365"/>
      <c r="N491" s="365"/>
      <c r="O491" s="365"/>
      <c r="P491" s="365"/>
      <c r="Q491" s="365"/>
      <c r="R491" s="365"/>
      <c r="S491" s="365"/>
      <c r="T491" s="365"/>
      <c r="U491" s="365"/>
      <c r="V491" s="365"/>
      <c r="W491" s="365"/>
      <c r="X491" s="365"/>
      <c r="Y491" s="365"/>
      <c r="Z491" s="365"/>
      <c r="AA491" s="365"/>
      <c r="AB491" s="365"/>
      <c r="AC491" s="365"/>
      <c r="AD491" s="365"/>
      <c r="AE491" s="365"/>
      <c r="AF491" s="365"/>
      <c r="AG491" s="365"/>
    </row>
    <row r="492" customFormat="false" ht="15" hidden="false" customHeight="false" outlineLevel="0" collapsed="false">
      <c r="A492" s="365"/>
      <c r="B492" s="365"/>
      <c r="C492" s="365"/>
      <c r="D492" s="365"/>
      <c r="E492" s="365"/>
      <c r="F492" s="365"/>
      <c r="G492" s="365"/>
      <c r="H492" s="365"/>
      <c r="I492" s="365"/>
      <c r="J492" s="365"/>
      <c r="K492" s="365"/>
      <c r="L492" s="365"/>
      <c r="M492" s="365"/>
      <c r="N492" s="365"/>
      <c r="O492" s="365"/>
      <c r="P492" s="365"/>
      <c r="Q492" s="365"/>
      <c r="R492" s="365"/>
      <c r="S492" s="365"/>
      <c r="T492" s="365"/>
      <c r="U492" s="365"/>
      <c r="V492" s="365"/>
      <c r="W492" s="365"/>
      <c r="X492" s="365"/>
      <c r="Y492" s="365"/>
      <c r="Z492" s="365"/>
      <c r="AA492" s="365"/>
      <c r="AB492" s="365"/>
      <c r="AC492" s="365"/>
      <c r="AD492" s="365"/>
      <c r="AE492" s="365"/>
      <c r="AF492" s="365"/>
      <c r="AG492" s="365"/>
    </row>
    <row r="493" customFormat="false" ht="15" hidden="false" customHeight="false" outlineLevel="0" collapsed="false">
      <c r="A493" s="365"/>
      <c r="B493" s="365"/>
      <c r="C493" s="365"/>
      <c r="D493" s="365"/>
      <c r="E493" s="365"/>
      <c r="F493" s="365"/>
      <c r="G493" s="365"/>
      <c r="H493" s="365"/>
      <c r="I493" s="365"/>
      <c r="J493" s="365"/>
      <c r="K493" s="365"/>
      <c r="L493" s="365"/>
      <c r="M493" s="365"/>
      <c r="N493" s="365"/>
      <c r="O493" s="365"/>
      <c r="P493" s="365"/>
      <c r="Q493" s="365"/>
      <c r="R493" s="365"/>
      <c r="S493" s="365"/>
      <c r="T493" s="365"/>
      <c r="U493" s="365"/>
      <c r="V493" s="365"/>
      <c r="W493" s="365"/>
      <c r="X493" s="365"/>
      <c r="Y493" s="365"/>
      <c r="Z493" s="365"/>
      <c r="AA493" s="365"/>
      <c r="AB493" s="365"/>
      <c r="AC493" s="365"/>
      <c r="AD493" s="365"/>
      <c r="AE493" s="365"/>
      <c r="AF493" s="365"/>
      <c r="AG493" s="365"/>
    </row>
    <row r="494" customFormat="false" ht="15" hidden="false" customHeight="false" outlineLevel="0" collapsed="false">
      <c r="A494" s="365"/>
      <c r="B494" s="365"/>
      <c r="C494" s="365"/>
      <c r="D494" s="365"/>
      <c r="E494" s="365"/>
      <c r="F494" s="365"/>
      <c r="G494" s="365"/>
      <c r="H494" s="365"/>
      <c r="I494" s="365"/>
      <c r="J494" s="365"/>
      <c r="K494" s="365"/>
      <c r="L494" s="365"/>
      <c r="M494" s="365"/>
      <c r="N494" s="365"/>
      <c r="O494" s="365"/>
      <c r="P494" s="365"/>
      <c r="Q494" s="365"/>
      <c r="R494" s="365"/>
      <c r="S494" s="365"/>
      <c r="T494" s="365"/>
      <c r="U494" s="365"/>
      <c r="V494" s="365"/>
      <c r="W494" s="365"/>
      <c r="X494" s="365"/>
      <c r="Y494" s="365"/>
      <c r="Z494" s="365"/>
      <c r="AA494" s="365"/>
      <c r="AB494" s="365"/>
      <c r="AC494" s="365"/>
      <c r="AD494" s="365"/>
      <c r="AE494" s="365"/>
      <c r="AF494" s="365"/>
      <c r="AG494" s="365"/>
    </row>
    <row r="495" customFormat="false" ht="15" hidden="false" customHeight="false" outlineLevel="0" collapsed="false">
      <c r="A495" s="365"/>
      <c r="B495" s="365"/>
      <c r="C495" s="365"/>
      <c r="D495" s="365"/>
      <c r="E495" s="365"/>
      <c r="F495" s="365"/>
      <c r="G495" s="365"/>
      <c r="H495" s="365"/>
      <c r="I495" s="365"/>
      <c r="J495" s="365"/>
      <c r="K495" s="365"/>
      <c r="L495" s="365"/>
      <c r="M495" s="365"/>
      <c r="N495" s="365"/>
      <c r="O495" s="365"/>
      <c r="P495" s="365"/>
      <c r="Q495" s="365"/>
      <c r="R495" s="365"/>
      <c r="S495" s="365"/>
      <c r="T495" s="365"/>
      <c r="U495" s="365"/>
      <c r="V495" s="365"/>
      <c r="W495" s="365"/>
      <c r="X495" s="365"/>
      <c r="Y495" s="365"/>
      <c r="Z495" s="365"/>
      <c r="AA495" s="365"/>
      <c r="AB495" s="365"/>
      <c r="AC495" s="365"/>
      <c r="AD495" s="365"/>
      <c r="AE495" s="365"/>
      <c r="AF495" s="365"/>
      <c r="AG495" s="365"/>
    </row>
    <row r="496" customFormat="false" ht="15" hidden="false" customHeight="false" outlineLevel="0" collapsed="false">
      <c r="A496" s="365"/>
      <c r="B496" s="365"/>
      <c r="C496" s="365"/>
      <c r="D496" s="365"/>
      <c r="E496" s="365"/>
      <c r="F496" s="365"/>
      <c r="G496" s="365"/>
      <c r="H496" s="365"/>
      <c r="I496" s="365"/>
      <c r="J496" s="365"/>
      <c r="K496" s="365"/>
      <c r="L496" s="365"/>
      <c r="M496" s="365"/>
      <c r="N496" s="365"/>
      <c r="O496" s="365"/>
      <c r="P496" s="365"/>
      <c r="Q496" s="365"/>
      <c r="R496" s="365"/>
      <c r="S496" s="365"/>
      <c r="T496" s="365"/>
      <c r="U496" s="365"/>
      <c r="V496" s="365"/>
      <c r="W496" s="365"/>
      <c r="X496" s="365"/>
      <c r="Y496" s="365"/>
      <c r="Z496" s="365"/>
      <c r="AA496" s="365"/>
      <c r="AB496" s="365"/>
      <c r="AC496" s="365"/>
      <c r="AD496" s="365"/>
      <c r="AE496" s="365"/>
      <c r="AF496" s="365"/>
      <c r="AG496" s="365"/>
    </row>
    <row r="497" customFormat="false" ht="15" hidden="false" customHeight="false" outlineLevel="0" collapsed="false">
      <c r="A497" s="365"/>
      <c r="B497" s="365"/>
      <c r="C497" s="365"/>
      <c r="D497" s="365"/>
      <c r="E497" s="365"/>
      <c r="F497" s="365"/>
      <c r="G497" s="365"/>
      <c r="H497" s="365"/>
      <c r="I497" s="365"/>
      <c r="J497" s="365"/>
      <c r="K497" s="365"/>
      <c r="L497" s="365"/>
      <c r="M497" s="365"/>
      <c r="N497" s="365"/>
      <c r="O497" s="365"/>
      <c r="P497" s="365"/>
      <c r="Q497" s="365"/>
      <c r="R497" s="365"/>
      <c r="S497" s="365"/>
      <c r="T497" s="365"/>
      <c r="U497" s="365"/>
      <c r="V497" s="365"/>
      <c r="W497" s="365"/>
      <c r="X497" s="365"/>
      <c r="Y497" s="365"/>
      <c r="Z497" s="365"/>
      <c r="AA497" s="365"/>
      <c r="AB497" s="365"/>
      <c r="AC497" s="365"/>
      <c r="AD497" s="365"/>
      <c r="AE497" s="365"/>
      <c r="AF497" s="365"/>
      <c r="AG497" s="365"/>
    </row>
    <row r="498" customFormat="false" ht="15" hidden="false" customHeight="false" outlineLevel="0" collapsed="false">
      <c r="A498" s="365"/>
      <c r="B498" s="365"/>
      <c r="C498" s="365"/>
      <c r="D498" s="365"/>
      <c r="E498" s="365"/>
      <c r="F498" s="365"/>
      <c r="G498" s="365"/>
      <c r="H498" s="365"/>
      <c r="I498" s="365"/>
      <c r="J498" s="365"/>
      <c r="K498" s="365"/>
      <c r="L498" s="365"/>
      <c r="M498" s="365"/>
      <c r="N498" s="365"/>
      <c r="O498" s="365"/>
      <c r="P498" s="365"/>
      <c r="Q498" s="365"/>
      <c r="R498" s="365"/>
      <c r="S498" s="365"/>
      <c r="T498" s="365"/>
      <c r="U498" s="365"/>
      <c r="V498" s="365"/>
      <c r="W498" s="365"/>
      <c r="X498" s="365"/>
      <c r="Y498" s="365"/>
      <c r="Z498" s="365"/>
      <c r="AA498" s="365"/>
      <c r="AB498" s="365"/>
      <c r="AC498" s="365"/>
      <c r="AD498" s="365"/>
      <c r="AE498" s="365"/>
      <c r="AF498" s="365"/>
      <c r="AG498" s="365"/>
    </row>
    <row r="499" customFormat="false" ht="15" hidden="false" customHeight="false" outlineLevel="0" collapsed="false">
      <c r="A499" s="365"/>
      <c r="B499" s="365"/>
      <c r="C499" s="365"/>
      <c r="D499" s="365"/>
      <c r="E499" s="365"/>
      <c r="F499" s="365"/>
      <c r="G499" s="365"/>
      <c r="H499" s="365"/>
      <c r="I499" s="365"/>
      <c r="J499" s="365"/>
      <c r="K499" s="365"/>
      <c r="L499" s="365"/>
      <c r="M499" s="365"/>
      <c r="N499" s="365"/>
      <c r="O499" s="365"/>
      <c r="P499" s="365"/>
      <c r="Q499" s="365"/>
      <c r="R499" s="365"/>
      <c r="S499" s="365"/>
      <c r="T499" s="365"/>
      <c r="U499" s="365"/>
      <c r="V499" s="365"/>
      <c r="W499" s="365"/>
      <c r="X499" s="365"/>
      <c r="Y499" s="365"/>
      <c r="Z499" s="365"/>
      <c r="AA499" s="365"/>
      <c r="AB499" s="365"/>
      <c r="AC499" s="365"/>
      <c r="AD499" s="365"/>
      <c r="AE499" s="365"/>
      <c r="AF499" s="365"/>
      <c r="AG499" s="365"/>
    </row>
    <row r="500" customFormat="false" ht="15" hidden="false" customHeight="false" outlineLevel="0" collapsed="false">
      <c r="A500" s="365"/>
      <c r="B500" s="365"/>
      <c r="C500" s="365"/>
      <c r="D500" s="365"/>
      <c r="E500" s="365"/>
      <c r="F500" s="365"/>
      <c r="G500" s="365"/>
      <c r="H500" s="365"/>
      <c r="I500" s="365"/>
      <c r="J500" s="365"/>
      <c r="K500" s="365"/>
      <c r="L500" s="365"/>
      <c r="M500" s="365"/>
      <c r="N500" s="365"/>
      <c r="O500" s="365"/>
      <c r="P500" s="365"/>
      <c r="Q500" s="365"/>
      <c r="R500" s="365"/>
      <c r="S500" s="365"/>
      <c r="T500" s="365"/>
      <c r="U500" s="365"/>
      <c r="V500" s="365"/>
      <c r="W500" s="365"/>
      <c r="X500" s="365"/>
      <c r="Y500" s="365"/>
      <c r="Z500" s="365"/>
      <c r="AA500" s="365"/>
      <c r="AB500" s="365"/>
      <c r="AC500" s="365"/>
      <c r="AD500" s="365"/>
      <c r="AE500" s="365"/>
      <c r="AF500" s="365"/>
      <c r="AG500" s="365"/>
    </row>
    <row r="501" customFormat="false" ht="15" hidden="false" customHeight="false" outlineLevel="0" collapsed="false">
      <c r="A501" s="365"/>
      <c r="B501" s="365"/>
      <c r="C501" s="365"/>
      <c r="D501" s="365"/>
      <c r="E501" s="365"/>
      <c r="F501" s="365"/>
      <c r="G501" s="365"/>
      <c r="H501" s="365"/>
      <c r="I501" s="365"/>
      <c r="J501" s="365"/>
      <c r="K501" s="365"/>
      <c r="L501" s="365"/>
      <c r="M501" s="365"/>
      <c r="N501" s="365"/>
      <c r="O501" s="365"/>
      <c r="P501" s="365"/>
      <c r="Q501" s="365"/>
      <c r="R501" s="365"/>
      <c r="S501" s="365"/>
      <c r="T501" s="365"/>
      <c r="U501" s="365"/>
      <c r="V501" s="365"/>
      <c r="W501" s="365"/>
      <c r="X501" s="365"/>
      <c r="Y501" s="365"/>
      <c r="Z501" s="365"/>
      <c r="AA501" s="365"/>
      <c r="AB501" s="365"/>
      <c r="AC501" s="365"/>
      <c r="AD501" s="365"/>
      <c r="AE501" s="365"/>
      <c r="AF501" s="365"/>
      <c r="AG501" s="365"/>
    </row>
    <row r="502" customFormat="false" ht="15" hidden="false" customHeight="false" outlineLevel="0" collapsed="false">
      <c r="A502" s="365"/>
      <c r="B502" s="365"/>
      <c r="C502" s="365"/>
      <c r="D502" s="365"/>
      <c r="E502" s="365"/>
      <c r="F502" s="365"/>
      <c r="G502" s="365"/>
      <c r="H502" s="365"/>
      <c r="I502" s="365"/>
      <c r="J502" s="365"/>
      <c r="K502" s="365"/>
      <c r="L502" s="365"/>
      <c r="M502" s="365"/>
      <c r="N502" s="365"/>
      <c r="O502" s="365"/>
      <c r="P502" s="365"/>
      <c r="Q502" s="365"/>
      <c r="R502" s="365"/>
      <c r="S502" s="365"/>
      <c r="T502" s="365"/>
      <c r="U502" s="365"/>
      <c r="V502" s="365"/>
      <c r="W502" s="365"/>
      <c r="X502" s="365"/>
      <c r="Y502" s="365"/>
      <c r="Z502" s="365"/>
      <c r="AA502" s="365"/>
      <c r="AB502" s="365"/>
      <c r="AC502" s="365"/>
      <c r="AD502" s="365"/>
      <c r="AE502" s="365"/>
      <c r="AF502" s="365"/>
      <c r="AG502" s="365"/>
    </row>
    <row r="503" customFormat="false" ht="15" hidden="false" customHeight="false" outlineLevel="0" collapsed="false">
      <c r="A503" s="365"/>
      <c r="B503" s="365"/>
      <c r="C503" s="365"/>
      <c r="D503" s="365"/>
      <c r="E503" s="365"/>
      <c r="F503" s="365"/>
      <c r="G503" s="365"/>
      <c r="H503" s="365"/>
      <c r="I503" s="365"/>
      <c r="J503" s="365"/>
      <c r="K503" s="365"/>
      <c r="L503" s="365"/>
      <c r="M503" s="365"/>
      <c r="N503" s="365"/>
      <c r="O503" s="365"/>
      <c r="P503" s="365"/>
      <c r="Q503" s="365"/>
      <c r="R503" s="365"/>
      <c r="S503" s="365"/>
      <c r="T503" s="365"/>
      <c r="U503" s="365"/>
      <c r="V503" s="365"/>
      <c r="W503" s="365"/>
      <c r="X503" s="365"/>
      <c r="Y503" s="365"/>
      <c r="Z503" s="365"/>
      <c r="AA503" s="365"/>
      <c r="AB503" s="365"/>
      <c r="AC503" s="365"/>
      <c r="AD503" s="365"/>
      <c r="AE503" s="365"/>
      <c r="AF503" s="365"/>
      <c r="AG503" s="365"/>
    </row>
    <row r="504" customFormat="false" ht="15" hidden="false" customHeight="false" outlineLevel="0" collapsed="false">
      <c r="A504" s="365"/>
      <c r="B504" s="365"/>
      <c r="C504" s="365"/>
      <c r="D504" s="365"/>
      <c r="E504" s="365"/>
      <c r="F504" s="365"/>
      <c r="G504" s="365"/>
      <c r="H504" s="365"/>
      <c r="I504" s="365"/>
      <c r="J504" s="365"/>
      <c r="K504" s="365"/>
      <c r="L504" s="365"/>
      <c r="M504" s="365"/>
      <c r="N504" s="365"/>
      <c r="O504" s="365"/>
      <c r="P504" s="365"/>
      <c r="Q504" s="365"/>
      <c r="R504" s="365"/>
      <c r="S504" s="365"/>
      <c r="T504" s="365"/>
      <c r="U504" s="365"/>
      <c r="V504" s="365"/>
      <c r="W504" s="365"/>
      <c r="X504" s="365"/>
      <c r="Y504" s="365"/>
      <c r="Z504" s="365"/>
      <c r="AA504" s="365"/>
      <c r="AB504" s="365"/>
      <c r="AC504" s="365"/>
      <c r="AD504" s="365"/>
      <c r="AE504" s="365"/>
      <c r="AF504" s="365"/>
      <c r="AG504" s="365"/>
    </row>
    <row r="505" customFormat="false" ht="15" hidden="false" customHeight="false" outlineLevel="0" collapsed="false">
      <c r="A505" s="365"/>
      <c r="B505" s="365"/>
      <c r="C505" s="365"/>
      <c r="D505" s="365"/>
      <c r="E505" s="365"/>
      <c r="F505" s="365"/>
      <c r="G505" s="365"/>
      <c r="H505" s="365"/>
      <c r="I505" s="365"/>
      <c r="J505" s="365"/>
      <c r="K505" s="365"/>
      <c r="L505" s="365"/>
      <c r="M505" s="365"/>
      <c r="N505" s="365"/>
      <c r="O505" s="365"/>
      <c r="P505" s="365"/>
      <c r="Q505" s="365"/>
      <c r="R505" s="365"/>
      <c r="S505" s="365"/>
      <c r="T505" s="365"/>
      <c r="U505" s="365"/>
      <c r="V505" s="365"/>
      <c r="W505" s="365"/>
      <c r="X505" s="365"/>
      <c r="Y505" s="365"/>
      <c r="Z505" s="365"/>
      <c r="AA505" s="365"/>
      <c r="AB505" s="365"/>
      <c r="AC505" s="365"/>
      <c r="AD505" s="365"/>
      <c r="AE505" s="365"/>
      <c r="AF505" s="365"/>
      <c r="AG505" s="365"/>
    </row>
    <row r="506" customFormat="false" ht="15" hidden="false" customHeight="false" outlineLevel="0" collapsed="false">
      <c r="A506" s="365"/>
      <c r="B506" s="365"/>
      <c r="C506" s="365"/>
      <c r="D506" s="365"/>
      <c r="E506" s="365"/>
      <c r="F506" s="365"/>
      <c r="G506" s="365"/>
      <c r="H506" s="365"/>
      <c r="I506" s="365"/>
      <c r="J506" s="365"/>
      <c r="K506" s="365"/>
      <c r="L506" s="365"/>
      <c r="M506" s="365"/>
      <c r="N506" s="365"/>
      <c r="O506" s="365"/>
      <c r="P506" s="365"/>
      <c r="Q506" s="365"/>
      <c r="R506" s="365"/>
      <c r="S506" s="365"/>
      <c r="T506" s="365"/>
      <c r="U506" s="365"/>
      <c r="V506" s="365"/>
      <c r="W506" s="365"/>
      <c r="X506" s="365"/>
      <c r="Y506" s="365"/>
      <c r="Z506" s="365"/>
      <c r="AA506" s="365"/>
      <c r="AB506" s="365"/>
      <c r="AC506" s="365"/>
      <c r="AD506" s="365"/>
      <c r="AE506" s="365"/>
      <c r="AF506" s="365"/>
      <c r="AG506" s="365"/>
    </row>
    <row r="507" customFormat="false" ht="15" hidden="false" customHeight="false" outlineLevel="0" collapsed="false">
      <c r="A507" s="365"/>
      <c r="B507" s="365"/>
      <c r="C507" s="365"/>
      <c r="D507" s="365"/>
      <c r="E507" s="365"/>
      <c r="F507" s="365"/>
      <c r="G507" s="365"/>
      <c r="H507" s="365"/>
      <c r="I507" s="365"/>
      <c r="J507" s="365"/>
      <c r="K507" s="365"/>
      <c r="L507" s="365"/>
      <c r="M507" s="365"/>
      <c r="N507" s="365"/>
      <c r="O507" s="365"/>
      <c r="P507" s="365"/>
      <c r="Q507" s="365"/>
      <c r="R507" s="365"/>
      <c r="S507" s="365"/>
      <c r="T507" s="365"/>
      <c r="U507" s="365"/>
      <c r="V507" s="365"/>
      <c r="W507" s="365"/>
      <c r="X507" s="365"/>
      <c r="Y507" s="365"/>
      <c r="Z507" s="365"/>
      <c r="AA507" s="365"/>
      <c r="AB507" s="365"/>
      <c r="AC507" s="365"/>
      <c r="AD507" s="365"/>
      <c r="AE507" s="365"/>
      <c r="AF507" s="365"/>
      <c r="AG507" s="365"/>
    </row>
    <row r="508" customFormat="false" ht="15" hidden="false" customHeight="false" outlineLevel="0" collapsed="false">
      <c r="A508" s="365"/>
      <c r="B508" s="365"/>
      <c r="C508" s="365"/>
      <c r="D508" s="365"/>
      <c r="E508" s="365"/>
      <c r="F508" s="365"/>
      <c r="G508" s="365"/>
      <c r="H508" s="365"/>
      <c r="I508" s="365"/>
      <c r="J508" s="365"/>
      <c r="K508" s="365"/>
      <c r="L508" s="365"/>
      <c r="M508" s="365"/>
      <c r="N508" s="365"/>
      <c r="O508" s="365"/>
      <c r="P508" s="365"/>
      <c r="Q508" s="365"/>
      <c r="R508" s="365"/>
      <c r="S508" s="365"/>
      <c r="T508" s="365"/>
      <c r="U508" s="365"/>
      <c r="V508" s="365"/>
      <c r="W508" s="365"/>
      <c r="X508" s="365"/>
      <c r="Y508" s="365"/>
      <c r="Z508" s="365"/>
      <c r="AA508" s="365"/>
      <c r="AB508" s="365"/>
      <c r="AC508" s="365"/>
      <c r="AD508" s="365"/>
      <c r="AE508" s="365"/>
      <c r="AF508" s="365"/>
      <c r="AG508" s="365"/>
    </row>
    <row r="509" customFormat="false" ht="15" hidden="false" customHeight="false" outlineLevel="0" collapsed="false">
      <c r="A509" s="365"/>
      <c r="B509" s="365"/>
      <c r="C509" s="365"/>
      <c r="D509" s="365"/>
      <c r="E509" s="365"/>
      <c r="F509" s="365"/>
      <c r="G509" s="365"/>
      <c r="H509" s="365"/>
      <c r="I509" s="365"/>
      <c r="J509" s="365"/>
      <c r="K509" s="365"/>
      <c r="L509" s="365"/>
      <c r="M509" s="365"/>
      <c r="N509" s="365"/>
      <c r="O509" s="365"/>
      <c r="P509" s="365"/>
      <c r="Q509" s="365"/>
      <c r="R509" s="365"/>
      <c r="S509" s="365"/>
      <c r="T509" s="365"/>
      <c r="U509" s="365"/>
      <c r="V509" s="365"/>
      <c r="W509" s="365"/>
      <c r="X509" s="365"/>
      <c r="Y509" s="365"/>
      <c r="Z509" s="365"/>
      <c r="AA509" s="365"/>
      <c r="AB509" s="365"/>
      <c r="AC509" s="365"/>
      <c r="AD509" s="365"/>
      <c r="AE509" s="365"/>
      <c r="AF509" s="365"/>
      <c r="AG509" s="365"/>
    </row>
    <row r="510" customFormat="false" ht="15" hidden="false" customHeight="false" outlineLevel="0" collapsed="false">
      <c r="A510" s="365"/>
      <c r="B510" s="365"/>
      <c r="C510" s="365"/>
      <c r="D510" s="365"/>
      <c r="E510" s="365"/>
      <c r="F510" s="365"/>
      <c r="G510" s="365"/>
      <c r="H510" s="365"/>
      <c r="I510" s="365"/>
      <c r="J510" s="365"/>
      <c r="K510" s="365"/>
      <c r="L510" s="365"/>
      <c r="M510" s="365"/>
      <c r="N510" s="365"/>
      <c r="O510" s="365"/>
      <c r="P510" s="365"/>
      <c r="Q510" s="365"/>
      <c r="R510" s="365"/>
      <c r="S510" s="365"/>
      <c r="T510" s="365"/>
      <c r="U510" s="365"/>
      <c r="V510" s="365"/>
      <c r="W510" s="365"/>
      <c r="X510" s="365"/>
      <c r="Y510" s="365"/>
      <c r="Z510" s="365"/>
      <c r="AA510" s="365"/>
      <c r="AB510" s="365"/>
      <c r="AC510" s="365"/>
      <c r="AD510" s="365"/>
      <c r="AE510" s="365"/>
      <c r="AF510" s="365"/>
      <c r="AG510" s="365"/>
    </row>
    <row r="511" customFormat="false" ht="15" hidden="false" customHeight="false" outlineLevel="0" collapsed="false">
      <c r="A511" s="365"/>
      <c r="B511" s="365"/>
      <c r="C511" s="365"/>
      <c r="D511" s="365"/>
      <c r="E511" s="365"/>
      <c r="F511" s="365"/>
      <c r="G511" s="365"/>
      <c r="H511" s="365"/>
      <c r="I511" s="365"/>
      <c r="J511" s="365"/>
      <c r="K511" s="365"/>
      <c r="L511" s="365"/>
      <c r="M511" s="365"/>
      <c r="N511" s="365"/>
      <c r="O511" s="365"/>
      <c r="P511" s="365"/>
      <c r="Q511" s="365"/>
      <c r="R511" s="365"/>
      <c r="S511" s="365"/>
      <c r="T511" s="365"/>
      <c r="U511" s="365"/>
      <c r="V511" s="365"/>
      <c r="W511" s="365"/>
      <c r="X511" s="365"/>
      <c r="Y511" s="365"/>
      <c r="Z511" s="365"/>
      <c r="AA511" s="365"/>
      <c r="AB511" s="365"/>
      <c r="AC511" s="365"/>
      <c r="AD511" s="365"/>
      <c r="AE511" s="365"/>
      <c r="AF511" s="365"/>
      <c r="AG511" s="365"/>
    </row>
    <row r="512" customFormat="false" ht="15" hidden="false" customHeight="false" outlineLevel="0" collapsed="false">
      <c r="A512" s="365"/>
      <c r="B512" s="365"/>
      <c r="C512" s="365"/>
      <c r="D512" s="365"/>
      <c r="E512" s="365"/>
      <c r="F512" s="365"/>
      <c r="G512" s="365"/>
      <c r="H512" s="365"/>
      <c r="I512" s="365"/>
      <c r="J512" s="365"/>
      <c r="K512" s="365"/>
      <c r="L512" s="365"/>
      <c r="M512" s="365"/>
      <c r="N512" s="365"/>
      <c r="O512" s="365"/>
      <c r="P512" s="365"/>
      <c r="Q512" s="365"/>
      <c r="R512" s="365"/>
      <c r="S512" s="365"/>
      <c r="T512" s="365"/>
      <c r="U512" s="365"/>
      <c r="V512" s="365"/>
      <c r="W512" s="365"/>
      <c r="X512" s="365"/>
      <c r="Y512" s="365"/>
      <c r="Z512" s="365"/>
      <c r="AA512" s="365"/>
      <c r="AB512" s="365"/>
      <c r="AC512" s="365"/>
      <c r="AD512" s="365"/>
      <c r="AE512" s="365"/>
      <c r="AF512" s="365"/>
      <c r="AG512" s="365"/>
    </row>
    <row r="513" customFormat="false" ht="15" hidden="false" customHeight="false" outlineLevel="0" collapsed="false">
      <c r="A513" s="365"/>
      <c r="B513" s="365"/>
      <c r="C513" s="365"/>
      <c r="D513" s="365"/>
      <c r="E513" s="365"/>
      <c r="F513" s="365"/>
      <c r="G513" s="365"/>
      <c r="H513" s="365"/>
      <c r="I513" s="365"/>
      <c r="J513" s="365"/>
      <c r="K513" s="365"/>
      <c r="L513" s="365"/>
      <c r="M513" s="365"/>
      <c r="N513" s="365"/>
      <c r="O513" s="365"/>
      <c r="P513" s="365"/>
      <c r="Q513" s="365"/>
      <c r="R513" s="365"/>
      <c r="S513" s="365"/>
      <c r="T513" s="365"/>
      <c r="U513" s="365"/>
      <c r="V513" s="365"/>
      <c r="W513" s="365"/>
      <c r="X513" s="365"/>
      <c r="Y513" s="365"/>
      <c r="Z513" s="365"/>
      <c r="AA513" s="365"/>
      <c r="AB513" s="365"/>
      <c r="AC513" s="365"/>
      <c r="AD513" s="365"/>
      <c r="AE513" s="365"/>
      <c r="AF513" s="365"/>
      <c r="AG513" s="365"/>
    </row>
    <row r="514" customFormat="false" ht="15" hidden="false" customHeight="false" outlineLevel="0" collapsed="false">
      <c r="A514" s="365"/>
      <c r="B514" s="365"/>
      <c r="C514" s="365"/>
      <c r="D514" s="365"/>
      <c r="E514" s="365"/>
      <c r="F514" s="365"/>
      <c r="G514" s="365"/>
      <c r="H514" s="365"/>
      <c r="I514" s="365"/>
      <c r="J514" s="365"/>
      <c r="K514" s="365"/>
      <c r="L514" s="365"/>
      <c r="M514" s="365"/>
      <c r="N514" s="365"/>
      <c r="O514" s="365"/>
      <c r="P514" s="365"/>
      <c r="Q514" s="365"/>
      <c r="R514" s="365"/>
      <c r="S514" s="365"/>
      <c r="T514" s="365"/>
      <c r="U514" s="365"/>
      <c r="V514" s="365"/>
      <c r="W514" s="365"/>
      <c r="X514" s="365"/>
      <c r="Y514" s="365"/>
      <c r="Z514" s="365"/>
      <c r="AA514" s="365"/>
      <c r="AB514" s="365"/>
      <c r="AC514" s="365"/>
      <c r="AD514" s="365"/>
      <c r="AE514" s="365"/>
      <c r="AF514" s="365"/>
      <c r="AG514" s="365"/>
    </row>
    <row r="515" customFormat="false" ht="15" hidden="false" customHeight="false" outlineLevel="0" collapsed="false">
      <c r="A515" s="365"/>
      <c r="B515" s="365"/>
      <c r="C515" s="365"/>
      <c r="D515" s="365"/>
      <c r="E515" s="365"/>
      <c r="F515" s="365"/>
      <c r="G515" s="365"/>
      <c r="H515" s="365"/>
      <c r="I515" s="365"/>
      <c r="J515" s="365"/>
      <c r="K515" s="365"/>
      <c r="L515" s="365"/>
      <c r="M515" s="365"/>
      <c r="N515" s="365"/>
      <c r="O515" s="365"/>
      <c r="P515" s="365"/>
      <c r="Q515" s="365"/>
      <c r="R515" s="365"/>
      <c r="S515" s="365"/>
      <c r="T515" s="365"/>
      <c r="U515" s="365"/>
      <c r="V515" s="365"/>
      <c r="W515" s="365"/>
      <c r="X515" s="365"/>
      <c r="Y515" s="365"/>
      <c r="Z515" s="365"/>
      <c r="AA515" s="365"/>
      <c r="AB515" s="365"/>
      <c r="AC515" s="365"/>
      <c r="AD515" s="365"/>
      <c r="AE515" s="365"/>
      <c r="AF515" s="365"/>
      <c r="AG515" s="365"/>
    </row>
    <row r="516" customFormat="false" ht="15" hidden="false" customHeight="false" outlineLevel="0" collapsed="false">
      <c r="A516" s="365"/>
      <c r="B516" s="365"/>
      <c r="C516" s="365"/>
      <c r="D516" s="365"/>
      <c r="E516" s="365"/>
      <c r="F516" s="365"/>
      <c r="G516" s="365"/>
      <c r="H516" s="365"/>
      <c r="I516" s="365"/>
      <c r="J516" s="365"/>
      <c r="K516" s="365"/>
      <c r="L516" s="365"/>
      <c r="M516" s="365"/>
      <c r="N516" s="365"/>
      <c r="O516" s="365"/>
      <c r="P516" s="365"/>
      <c r="Q516" s="365"/>
      <c r="R516" s="365"/>
      <c r="S516" s="365"/>
      <c r="T516" s="365"/>
      <c r="U516" s="365"/>
      <c r="V516" s="365"/>
      <c r="W516" s="365"/>
      <c r="X516" s="365"/>
      <c r="Y516" s="365"/>
      <c r="Z516" s="365"/>
      <c r="AA516" s="365"/>
      <c r="AB516" s="365"/>
      <c r="AC516" s="365"/>
      <c r="AD516" s="365"/>
      <c r="AE516" s="365"/>
      <c r="AF516" s="365"/>
      <c r="AG516" s="365"/>
    </row>
    <row r="517" customFormat="false" ht="15" hidden="false" customHeight="false" outlineLevel="0" collapsed="false">
      <c r="A517" s="365"/>
      <c r="B517" s="365"/>
      <c r="C517" s="365"/>
      <c r="D517" s="365"/>
      <c r="E517" s="365"/>
      <c r="F517" s="365"/>
      <c r="G517" s="365"/>
      <c r="H517" s="365"/>
      <c r="I517" s="365"/>
      <c r="J517" s="365"/>
      <c r="K517" s="365"/>
      <c r="L517" s="365"/>
      <c r="M517" s="365"/>
      <c r="N517" s="365"/>
      <c r="O517" s="365"/>
      <c r="P517" s="365"/>
      <c r="Q517" s="365"/>
      <c r="R517" s="365"/>
      <c r="S517" s="365"/>
      <c r="T517" s="365"/>
      <c r="U517" s="365"/>
      <c r="V517" s="365"/>
      <c r="W517" s="365"/>
      <c r="X517" s="365"/>
      <c r="Y517" s="365"/>
      <c r="Z517" s="365"/>
      <c r="AA517" s="365"/>
      <c r="AB517" s="365"/>
      <c r="AC517" s="365"/>
      <c r="AD517" s="365"/>
      <c r="AE517" s="365"/>
      <c r="AF517" s="365"/>
      <c r="AG517" s="365"/>
    </row>
    <row r="518" customFormat="false" ht="15" hidden="false" customHeight="false" outlineLevel="0" collapsed="false">
      <c r="A518" s="365"/>
      <c r="B518" s="365"/>
      <c r="C518" s="365"/>
      <c r="D518" s="365"/>
      <c r="E518" s="365"/>
      <c r="F518" s="365"/>
      <c r="G518" s="365"/>
      <c r="H518" s="365"/>
      <c r="I518" s="365"/>
      <c r="J518" s="365"/>
      <c r="K518" s="365"/>
      <c r="L518" s="365"/>
      <c r="M518" s="365"/>
      <c r="N518" s="365"/>
      <c r="O518" s="365"/>
      <c r="P518" s="365"/>
      <c r="Q518" s="365"/>
      <c r="R518" s="365"/>
      <c r="S518" s="365"/>
      <c r="T518" s="365"/>
      <c r="U518" s="365"/>
      <c r="V518" s="365"/>
      <c r="W518" s="365"/>
      <c r="X518" s="365"/>
      <c r="Y518" s="365"/>
      <c r="Z518" s="365"/>
      <c r="AA518" s="365"/>
      <c r="AB518" s="365"/>
      <c r="AC518" s="365"/>
      <c r="AD518" s="365"/>
      <c r="AE518" s="365"/>
      <c r="AF518" s="365"/>
      <c r="AG518" s="365"/>
    </row>
    <row r="519" customFormat="false" ht="15" hidden="false" customHeight="false" outlineLevel="0" collapsed="false">
      <c r="A519" s="365"/>
      <c r="B519" s="365"/>
      <c r="C519" s="365"/>
      <c r="D519" s="365"/>
      <c r="E519" s="365"/>
      <c r="F519" s="365"/>
      <c r="G519" s="365"/>
      <c r="H519" s="365"/>
      <c r="I519" s="365"/>
      <c r="J519" s="365"/>
      <c r="K519" s="365"/>
      <c r="L519" s="365"/>
      <c r="M519" s="365"/>
      <c r="N519" s="365"/>
      <c r="O519" s="365"/>
      <c r="P519" s="365"/>
      <c r="Q519" s="365"/>
      <c r="R519" s="365"/>
      <c r="S519" s="365"/>
      <c r="T519" s="365"/>
      <c r="U519" s="365"/>
      <c r="V519" s="365"/>
      <c r="W519" s="365"/>
      <c r="X519" s="365"/>
      <c r="Y519" s="365"/>
      <c r="Z519" s="365"/>
      <c r="AA519" s="365"/>
      <c r="AB519" s="365"/>
      <c r="AC519" s="365"/>
      <c r="AD519" s="365"/>
      <c r="AE519" s="365"/>
      <c r="AF519" s="365"/>
      <c r="AG519" s="365"/>
    </row>
    <row r="520" customFormat="false" ht="15" hidden="false" customHeight="false" outlineLevel="0" collapsed="false">
      <c r="A520" s="365"/>
      <c r="B520" s="365"/>
      <c r="C520" s="365"/>
      <c r="D520" s="365"/>
      <c r="E520" s="365"/>
      <c r="F520" s="365"/>
      <c r="G520" s="365"/>
      <c r="H520" s="365"/>
      <c r="I520" s="365"/>
      <c r="J520" s="365"/>
      <c r="K520" s="365"/>
      <c r="L520" s="365"/>
      <c r="M520" s="365"/>
      <c r="N520" s="365"/>
      <c r="O520" s="365"/>
      <c r="P520" s="365"/>
      <c r="Q520" s="365"/>
      <c r="R520" s="365"/>
      <c r="S520" s="365"/>
      <c r="T520" s="365"/>
      <c r="U520" s="365"/>
      <c r="V520" s="365"/>
      <c r="W520" s="365"/>
      <c r="X520" s="365"/>
      <c r="Y520" s="365"/>
      <c r="Z520" s="365"/>
      <c r="AA520" s="365"/>
      <c r="AB520" s="365"/>
      <c r="AC520" s="365"/>
      <c r="AD520" s="365"/>
      <c r="AE520" s="365"/>
      <c r="AF520" s="365"/>
      <c r="AG520" s="365"/>
    </row>
    <row r="521" customFormat="false" ht="15" hidden="false" customHeight="false" outlineLevel="0" collapsed="false">
      <c r="A521" s="365"/>
      <c r="B521" s="365"/>
      <c r="C521" s="365"/>
      <c r="D521" s="365"/>
      <c r="E521" s="365"/>
      <c r="F521" s="365"/>
      <c r="G521" s="365"/>
      <c r="H521" s="365"/>
      <c r="I521" s="365"/>
      <c r="J521" s="365"/>
      <c r="K521" s="365"/>
      <c r="L521" s="365"/>
      <c r="M521" s="365"/>
      <c r="N521" s="365"/>
      <c r="O521" s="365"/>
      <c r="P521" s="365"/>
      <c r="Q521" s="365"/>
      <c r="R521" s="365"/>
      <c r="S521" s="365"/>
      <c r="T521" s="365"/>
      <c r="U521" s="365"/>
      <c r="V521" s="365"/>
      <c r="W521" s="365"/>
      <c r="X521" s="365"/>
      <c r="Y521" s="365"/>
      <c r="Z521" s="365"/>
      <c r="AA521" s="365"/>
      <c r="AB521" s="365"/>
      <c r="AC521" s="365"/>
      <c r="AD521" s="365"/>
      <c r="AE521" s="365"/>
      <c r="AF521" s="365"/>
      <c r="AG521" s="365"/>
    </row>
    <row r="522" customFormat="false" ht="15" hidden="false" customHeight="false" outlineLevel="0" collapsed="false">
      <c r="A522" s="365"/>
      <c r="B522" s="365"/>
      <c r="C522" s="365"/>
      <c r="D522" s="365"/>
      <c r="E522" s="365"/>
      <c r="F522" s="365"/>
      <c r="G522" s="365"/>
      <c r="H522" s="365"/>
      <c r="I522" s="365"/>
      <c r="J522" s="365"/>
      <c r="K522" s="365"/>
      <c r="L522" s="365"/>
      <c r="M522" s="365"/>
      <c r="N522" s="365"/>
      <c r="O522" s="365"/>
      <c r="P522" s="365"/>
      <c r="Q522" s="365"/>
      <c r="R522" s="365"/>
      <c r="S522" s="365"/>
      <c r="T522" s="365"/>
      <c r="U522" s="365"/>
      <c r="V522" s="365"/>
      <c r="W522" s="365"/>
      <c r="X522" s="365"/>
      <c r="Y522" s="365"/>
      <c r="Z522" s="365"/>
      <c r="AA522" s="365"/>
      <c r="AB522" s="365"/>
      <c r="AC522" s="365"/>
      <c r="AD522" s="365"/>
      <c r="AE522" s="365"/>
      <c r="AF522" s="365"/>
      <c r="AG522" s="365"/>
    </row>
    <row r="523" customFormat="false" ht="15" hidden="false" customHeight="false" outlineLevel="0" collapsed="false">
      <c r="A523" s="365"/>
      <c r="B523" s="365"/>
      <c r="C523" s="365"/>
      <c r="D523" s="365"/>
      <c r="E523" s="365"/>
      <c r="F523" s="365"/>
      <c r="G523" s="365"/>
      <c r="H523" s="365"/>
      <c r="I523" s="365"/>
      <c r="J523" s="365"/>
      <c r="K523" s="365"/>
      <c r="L523" s="365"/>
      <c r="M523" s="365"/>
      <c r="N523" s="365"/>
      <c r="O523" s="365"/>
      <c r="P523" s="365"/>
      <c r="Q523" s="365"/>
      <c r="R523" s="365"/>
      <c r="S523" s="365"/>
      <c r="T523" s="365"/>
      <c r="U523" s="365"/>
      <c r="V523" s="365"/>
      <c r="W523" s="365"/>
      <c r="X523" s="365"/>
      <c r="Y523" s="365"/>
      <c r="Z523" s="365"/>
      <c r="AA523" s="365"/>
      <c r="AB523" s="365"/>
      <c r="AC523" s="365"/>
      <c r="AD523" s="365"/>
      <c r="AE523" s="365"/>
      <c r="AF523" s="365"/>
      <c r="AG523" s="365"/>
    </row>
    <row r="524" customFormat="false" ht="15" hidden="false" customHeight="false" outlineLevel="0" collapsed="false">
      <c r="A524" s="365"/>
      <c r="B524" s="365"/>
      <c r="C524" s="365"/>
      <c r="D524" s="365"/>
      <c r="E524" s="365"/>
      <c r="F524" s="365"/>
      <c r="G524" s="365"/>
      <c r="H524" s="365"/>
      <c r="I524" s="365"/>
      <c r="J524" s="365"/>
      <c r="K524" s="365"/>
      <c r="L524" s="365"/>
      <c r="M524" s="365"/>
      <c r="N524" s="365"/>
      <c r="O524" s="365"/>
      <c r="P524" s="365"/>
      <c r="Q524" s="365"/>
      <c r="R524" s="365"/>
      <c r="S524" s="365"/>
      <c r="T524" s="365"/>
      <c r="U524" s="365"/>
      <c r="V524" s="365"/>
      <c r="W524" s="365"/>
      <c r="X524" s="365"/>
      <c r="Y524" s="365"/>
      <c r="Z524" s="365"/>
      <c r="AA524" s="365"/>
      <c r="AB524" s="365"/>
      <c r="AC524" s="365"/>
      <c r="AD524" s="365"/>
      <c r="AE524" s="365"/>
      <c r="AF524" s="365"/>
      <c r="AG524" s="365"/>
    </row>
    <row r="525" customFormat="false" ht="15" hidden="false" customHeight="false" outlineLevel="0" collapsed="false">
      <c r="A525" s="365"/>
      <c r="B525" s="365"/>
      <c r="C525" s="365"/>
      <c r="D525" s="365"/>
      <c r="E525" s="365"/>
      <c r="F525" s="365"/>
      <c r="G525" s="365"/>
      <c r="H525" s="365"/>
      <c r="I525" s="365"/>
      <c r="J525" s="365"/>
      <c r="K525" s="365"/>
      <c r="L525" s="365"/>
      <c r="M525" s="365"/>
      <c r="N525" s="365"/>
      <c r="O525" s="365"/>
      <c r="P525" s="365"/>
      <c r="Q525" s="365"/>
      <c r="R525" s="365"/>
      <c r="S525" s="365"/>
      <c r="T525" s="365"/>
      <c r="U525" s="365"/>
      <c r="V525" s="365"/>
      <c r="W525" s="365"/>
      <c r="X525" s="365"/>
      <c r="Y525" s="365"/>
      <c r="Z525" s="365"/>
      <c r="AA525" s="365"/>
      <c r="AB525" s="365"/>
      <c r="AC525" s="365"/>
      <c r="AD525" s="365"/>
      <c r="AE525" s="365"/>
      <c r="AF525" s="365"/>
      <c r="AG525" s="365"/>
    </row>
    <row r="526" customFormat="false" ht="15" hidden="false" customHeight="false" outlineLevel="0" collapsed="false">
      <c r="A526" s="365"/>
      <c r="B526" s="365"/>
      <c r="C526" s="365"/>
      <c r="D526" s="365"/>
      <c r="E526" s="365"/>
      <c r="F526" s="365"/>
      <c r="G526" s="365"/>
      <c r="H526" s="365"/>
      <c r="I526" s="365"/>
      <c r="J526" s="365"/>
      <c r="K526" s="365"/>
      <c r="L526" s="365"/>
      <c r="M526" s="365"/>
      <c r="N526" s="365"/>
      <c r="O526" s="365"/>
      <c r="P526" s="365"/>
      <c r="Q526" s="365"/>
      <c r="R526" s="365"/>
      <c r="S526" s="365"/>
      <c r="T526" s="365"/>
      <c r="U526" s="365"/>
      <c r="V526" s="365"/>
      <c r="W526" s="365"/>
      <c r="X526" s="365"/>
      <c r="Y526" s="365"/>
      <c r="Z526" s="365"/>
      <c r="AA526" s="365"/>
      <c r="AB526" s="365"/>
      <c r="AC526" s="365"/>
      <c r="AD526" s="365"/>
      <c r="AE526" s="365"/>
      <c r="AF526" s="365"/>
      <c r="AG526" s="365"/>
    </row>
    <row r="527" customFormat="false" ht="15" hidden="false" customHeight="false" outlineLevel="0" collapsed="false">
      <c r="A527" s="365"/>
      <c r="B527" s="365"/>
      <c r="C527" s="365"/>
      <c r="D527" s="365"/>
      <c r="E527" s="365"/>
      <c r="F527" s="365"/>
      <c r="G527" s="365"/>
      <c r="H527" s="365"/>
      <c r="I527" s="365"/>
      <c r="J527" s="365"/>
      <c r="K527" s="365"/>
      <c r="L527" s="365"/>
      <c r="M527" s="365"/>
      <c r="N527" s="365"/>
      <c r="O527" s="365"/>
      <c r="P527" s="365"/>
      <c r="Q527" s="365"/>
      <c r="R527" s="365"/>
      <c r="S527" s="365"/>
      <c r="T527" s="365"/>
      <c r="U527" s="365"/>
      <c r="V527" s="365"/>
      <c r="W527" s="365"/>
      <c r="X527" s="365"/>
      <c r="Y527" s="365"/>
      <c r="Z527" s="365"/>
      <c r="AA527" s="365"/>
      <c r="AB527" s="365"/>
      <c r="AC527" s="365"/>
      <c r="AD527" s="365"/>
      <c r="AE527" s="365"/>
      <c r="AF527" s="365"/>
      <c r="AG527" s="365"/>
    </row>
    <row r="528" customFormat="false" ht="15" hidden="false" customHeight="false" outlineLevel="0" collapsed="false">
      <c r="A528" s="365"/>
      <c r="B528" s="365"/>
      <c r="C528" s="365"/>
      <c r="D528" s="365"/>
      <c r="E528" s="365"/>
      <c r="F528" s="365"/>
      <c r="G528" s="365"/>
      <c r="H528" s="365"/>
      <c r="I528" s="365"/>
      <c r="J528" s="365"/>
      <c r="K528" s="365"/>
      <c r="L528" s="365"/>
      <c r="M528" s="365"/>
      <c r="N528" s="365"/>
      <c r="O528" s="365"/>
      <c r="P528" s="365"/>
      <c r="Q528" s="365"/>
      <c r="R528" s="365"/>
      <c r="S528" s="365"/>
      <c r="T528" s="365"/>
      <c r="U528" s="365"/>
      <c r="V528" s="365"/>
      <c r="W528" s="365"/>
      <c r="X528" s="365"/>
      <c r="Y528" s="365"/>
      <c r="Z528" s="365"/>
      <c r="AA528" s="365"/>
      <c r="AB528" s="365"/>
      <c r="AC528" s="365"/>
      <c r="AD528" s="365"/>
      <c r="AE528" s="365"/>
      <c r="AF528" s="365"/>
      <c r="AG528" s="365"/>
    </row>
    <row r="529" customFormat="false" ht="15" hidden="false" customHeight="false" outlineLevel="0" collapsed="false">
      <c r="A529" s="365"/>
      <c r="B529" s="365"/>
      <c r="C529" s="365"/>
      <c r="D529" s="365"/>
      <c r="E529" s="365"/>
      <c r="F529" s="365"/>
      <c r="G529" s="365"/>
      <c r="H529" s="365"/>
      <c r="I529" s="365"/>
      <c r="J529" s="365"/>
      <c r="K529" s="365"/>
      <c r="L529" s="365"/>
      <c r="M529" s="365"/>
      <c r="N529" s="365"/>
      <c r="O529" s="365"/>
      <c r="P529" s="365"/>
      <c r="Q529" s="365"/>
      <c r="R529" s="365"/>
      <c r="S529" s="365"/>
      <c r="T529" s="365"/>
      <c r="U529" s="365"/>
      <c r="V529" s="365"/>
      <c r="W529" s="365"/>
      <c r="X529" s="365"/>
      <c r="Y529" s="365"/>
      <c r="Z529" s="365"/>
      <c r="AA529" s="365"/>
      <c r="AB529" s="365"/>
      <c r="AC529" s="365"/>
      <c r="AD529" s="365"/>
      <c r="AE529" s="365"/>
      <c r="AF529" s="365"/>
      <c r="AG529" s="365"/>
    </row>
    <row r="530" customFormat="false" ht="15" hidden="false" customHeight="false" outlineLevel="0" collapsed="false">
      <c r="A530" s="365"/>
      <c r="B530" s="365"/>
      <c r="C530" s="365"/>
      <c r="D530" s="365"/>
      <c r="E530" s="365"/>
      <c r="F530" s="365"/>
      <c r="G530" s="365"/>
      <c r="H530" s="365"/>
      <c r="I530" s="365"/>
      <c r="J530" s="365"/>
      <c r="K530" s="365"/>
      <c r="L530" s="365"/>
      <c r="M530" s="365"/>
      <c r="N530" s="365"/>
      <c r="O530" s="365"/>
      <c r="P530" s="365"/>
      <c r="Q530" s="365"/>
      <c r="R530" s="365"/>
      <c r="S530" s="365"/>
      <c r="T530" s="365"/>
      <c r="U530" s="365"/>
      <c r="V530" s="365"/>
      <c r="W530" s="365"/>
      <c r="X530" s="365"/>
      <c r="Y530" s="365"/>
      <c r="Z530" s="365"/>
      <c r="AA530" s="365"/>
      <c r="AB530" s="365"/>
      <c r="AC530" s="365"/>
      <c r="AD530" s="365"/>
      <c r="AE530" s="365"/>
      <c r="AF530" s="365"/>
      <c r="AG530" s="365"/>
    </row>
    <row r="531" customFormat="false" ht="15" hidden="false" customHeight="false" outlineLevel="0" collapsed="false">
      <c r="A531" s="365"/>
      <c r="B531" s="365"/>
      <c r="C531" s="365"/>
      <c r="D531" s="365"/>
      <c r="E531" s="365"/>
      <c r="F531" s="365"/>
      <c r="G531" s="365"/>
      <c r="H531" s="365"/>
      <c r="I531" s="365"/>
      <c r="J531" s="365"/>
      <c r="K531" s="365"/>
      <c r="L531" s="365"/>
      <c r="M531" s="365"/>
      <c r="N531" s="365"/>
      <c r="O531" s="365"/>
      <c r="P531" s="365"/>
      <c r="Q531" s="365"/>
      <c r="R531" s="365"/>
      <c r="S531" s="365"/>
      <c r="T531" s="365"/>
      <c r="U531" s="365"/>
      <c r="V531" s="365"/>
      <c r="W531" s="365"/>
      <c r="X531" s="365"/>
      <c r="Y531" s="365"/>
      <c r="Z531" s="365"/>
      <c r="AA531" s="365"/>
      <c r="AB531" s="365"/>
      <c r="AC531" s="365"/>
      <c r="AD531" s="365"/>
      <c r="AE531" s="365"/>
      <c r="AF531" s="365"/>
      <c r="AG531" s="365"/>
    </row>
    <row r="532" customFormat="false" ht="15" hidden="false" customHeight="false" outlineLevel="0" collapsed="false">
      <c r="A532" s="365"/>
      <c r="B532" s="365"/>
      <c r="C532" s="365"/>
      <c r="D532" s="365"/>
      <c r="E532" s="365"/>
      <c r="F532" s="365"/>
      <c r="G532" s="365"/>
      <c r="H532" s="365"/>
      <c r="I532" s="365"/>
      <c r="J532" s="365"/>
      <c r="K532" s="365"/>
      <c r="L532" s="365"/>
      <c r="M532" s="365"/>
      <c r="N532" s="365"/>
      <c r="O532" s="365"/>
      <c r="P532" s="365"/>
      <c r="Q532" s="365"/>
      <c r="R532" s="365"/>
      <c r="S532" s="365"/>
      <c r="T532" s="365"/>
      <c r="U532" s="365"/>
      <c r="V532" s="365"/>
      <c r="W532" s="365"/>
      <c r="X532" s="365"/>
      <c r="Y532" s="365"/>
      <c r="Z532" s="365"/>
      <c r="AA532" s="365"/>
      <c r="AB532" s="365"/>
      <c r="AC532" s="365"/>
      <c r="AD532" s="365"/>
      <c r="AE532" s="365"/>
      <c r="AF532" s="365"/>
      <c r="AG532" s="365"/>
    </row>
    <row r="533" customFormat="false" ht="15" hidden="false" customHeight="false" outlineLevel="0" collapsed="false">
      <c r="A533" s="365"/>
      <c r="B533" s="365"/>
      <c r="C533" s="365"/>
      <c r="D533" s="365"/>
      <c r="E533" s="365"/>
      <c r="F533" s="365"/>
      <c r="G533" s="365"/>
      <c r="H533" s="365"/>
      <c r="I533" s="365"/>
      <c r="J533" s="365"/>
      <c r="K533" s="365"/>
      <c r="L533" s="365"/>
      <c r="M533" s="365"/>
      <c r="N533" s="365"/>
      <c r="O533" s="365"/>
      <c r="P533" s="365"/>
      <c r="Q533" s="365"/>
      <c r="R533" s="365"/>
      <c r="S533" s="365"/>
      <c r="T533" s="365"/>
      <c r="U533" s="365"/>
      <c r="V533" s="365"/>
      <c r="W533" s="365"/>
      <c r="X533" s="365"/>
      <c r="Y533" s="365"/>
      <c r="Z533" s="365"/>
      <c r="AA533" s="365"/>
      <c r="AB533" s="365"/>
      <c r="AC533" s="365"/>
      <c r="AD533" s="365"/>
      <c r="AE533" s="365"/>
      <c r="AF533" s="365"/>
      <c r="AG533" s="365"/>
    </row>
    <row r="534" customFormat="false" ht="15" hidden="false" customHeight="false" outlineLevel="0" collapsed="false">
      <c r="A534" s="365"/>
      <c r="B534" s="365"/>
      <c r="C534" s="365"/>
      <c r="D534" s="365"/>
      <c r="E534" s="365"/>
      <c r="F534" s="365"/>
      <c r="G534" s="365"/>
      <c r="H534" s="365"/>
      <c r="I534" s="365"/>
      <c r="J534" s="365"/>
      <c r="K534" s="365"/>
      <c r="L534" s="365"/>
      <c r="M534" s="365"/>
      <c r="N534" s="365"/>
      <c r="O534" s="365"/>
      <c r="P534" s="365"/>
      <c r="Q534" s="365"/>
      <c r="R534" s="365"/>
      <c r="S534" s="365"/>
      <c r="T534" s="365"/>
      <c r="U534" s="365"/>
      <c r="V534" s="365"/>
      <c r="W534" s="365"/>
      <c r="X534" s="365"/>
      <c r="Y534" s="365"/>
      <c r="Z534" s="365"/>
      <c r="AA534" s="365"/>
      <c r="AB534" s="365"/>
      <c r="AC534" s="365"/>
      <c r="AD534" s="365"/>
      <c r="AE534" s="365"/>
      <c r="AF534" s="365"/>
      <c r="AG534" s="365"/>
    </row>
    <row r="535" customFormat="false" ht="15" hidden="false" customHeight="false" outlineLevel="0" collapsed="false">
      <c r="A535" s="365"/>
      <c r="B535" s="365"/>
      <c r="C535" s="365"/>
      <c r="D535" s="365"/>
      <c r="E535" s="365"/>
      <c r="F535" s="365"/>
      <c r="G535" s="365"/>
      <c r="H535" s="365"/>
      <c r="I535" s="365"/>
      <c r="J535" s="365"/>
      <c r="K535" s="365"/>
      <c r="L535" s="365"/>
      <c r="M535" s="365"/>
      <c r="N535" s="365"/>
      <c r="O535" s="365"/>
      <c r="P535" s="365"/>
      <c r="Q535" s="365"/>
      <c r="R535" s="365"/>
      <c r="S535" s="365"/>
      <c r="T535" s="365"/>
      <c r="U535" s="365"/>
      <c r="V535" s="365"/>
      <c r="W535" s="365"/>
      <c r="X535" s="365"/>
      <c r="Y535" s="365"/>
      <c r="Z535" s="365"/>
      <c r="AA535" s="365"/>
      <c r="AB535" s="365"/>
      <c r="AC535" s="365"/>
      <c r="AD535" s="365"/>
      <c r="AE535" s="365"/>
      <c r="AF535" s="365"/>
      <c r="AG535" s="365"/>
    </row>
    <row r="536" customFormat="false" ht="15" hidden="false" customHeight="false" outlineLevel="0" collapsed="false">
      <c r="A536" s="365"/>
      <c r="B536" s="365"/>
      <c r="C536" s="365"/>
      <c r="D536" s="365"/>
      <c r="E536" s="365"/>
      <c r="F536" s="365"/>
      <c r="G536" s="365"/>
      <c r="H536" s="365"/>
      <c r="I536" s="365"/>
      <c r="J536" s="365"/>
      <c r="K536" s="365"/>
      <c r="L536" s="365"/>
      <c r="M536" s="365"/>
      <c r="N536" s="365"/>
      <c r="O536" s="365"/>
      <c r="P536" s="365"/>
      <c r="Q536" s="365"/>
      <c r="R536" s="365"/>
      <c r="S536" s="365"/>
      <c r="T536" s="365"/>
      <c r="U536" s="365"/>
      <c r="V536" s="365"/>
      <c r="W536" s="365"/>
      <c r="X536" s="365"/>
      <c r="Y536" s="365"/>
      <c r="Z536" s="365"/>
      <c r="AA536" s="365"/>
      <c r="AB536" s="365"/>
      <c r="AC536" s="365"/>
      <c r="AD536" s="365"/>
      <c r="AE536" s="365"/>
      <c r="AF536" s="365"/>
      <c r="AG536" s="365"/>
    </row>
    <row r="537" customFormat="false" ht="15" hidden="false" customHeight="false" outlineLevel="0" collapsed="false">
      <c r="A537" s="365"/>
      <c r="B537" s="365"/>
      <c r="C537" s="365"/>
      <c r="D537" s="365"/>
      <c r="E537" s="365"/>
      <c r="F537" s="365"/>
      <c r="G537" s="365"/>
      <c r="H537" s="365"/>
      <c r="I537" s="365"/>
      <c r="J537" s="365"/>
      <c r="K537" s="365"/>
      <c r="L537" s="365"/>
      <c r="M537" s="365"/>
      <c r="N537" s="365"/>
      <c r="O537" s="365"/>
      <c r="P537" s="365"/>
      <c r="Q537" s="365"/>
      <c r="R537" s="365"/>
      <c r="S537" s="365"/>
      <c r="T537" s="365"/>
      <c r="U537" s="365"/>
      <c r="V537" s="365"/>
      <c r="W537" s="365"/>
      <c r="X537" s="365"/>
      <c r="Y537" s="365"/>
      <c r="Z537" s="365"/>
      <c r="AA537" s="365"/>
      <c r="AB537" s="365"/>
      <c r="AC537" s="365"/>
      <c r="AD537" s="365"/>
      <c r="AE537" s="365"/>
      <c r="AF537" s="365"/>
      <c r="AG537" s="365"/>
    </row>
    <row r="538" customFormat="false" ht="15" hidden="false" customHeight="false" outlineLevel="0" collapsed="false">
      <c r="A538" s="365"/>
      <c r="B538" s="365"/>
      <c r="C538" s="365"/>
      <c r="D538" s="365"/>
      <c r="E538" s="365"/>
      <c r="F538" s="365"/>
      <c r="G538" s="365"/>
      <c r="H538" s="365"/>
      <c r="I538" s="365"/>
      <c r="J538" s="365"/>
      <c r="K538" s="365"/>
      <c r="L538" s="365"/>
      <c r="M538" s="365"/>
      <c r="N538" s="365"/>
      <c r="O538" s="365"/>
      <c r="P538" s="365"/>
      <c r="Q538" s="365"/>
      <c r="R538" s="365"/>
      <c r="S538" s="365"/>
      <c r="T538" s="365"/>
      <c r="U538" s="365"/>
      <c r="V538" s="365"/>
      <c r="W538" s="365"/>
      <c r="X538" s="365"/>
      <c r="Y538" s="365"/>
      <c r="Z538" s="365"/>
      <c r="AA538" s="365"/>
      <c r="AB538" s="365"/>
      <c r="AC538" s="365"/>
      <c r="AD538" s="365"/>
      <c r="AE538" s="365"/>
      <c r="AF538" s="365"/>
      <c r="AG538" s="365"/>
    </row>
    <row r="539" customFormat="false" ht="15" hidden="false" customHeight="false" outlineLevel="0" collapsed="false">
      <c r="A539" s="365"/>
      <c r="B539" s="365"/>
      <c r="C539" s="365"/>
      <c r="D539" s="365"/>
      <c r="E539" s="365"/>
      <c r="F539" s="365"/>
      <c r="G539" s="365"/>
      <c r="H539" s="365"/>
      <c r="I539" s="365"/>
      <c r="J539" s="365"/>
      <c r="K539" s="365"/>
      <c r="L539" s="365"/>
      <c r="M539" s="365"/>
      <c r="N539" s="365"/>
      <c r="O539" s="365"/>
      <c r="P539" s="365"/>
      <c r="Q539" s="365"/>
      <c r="R539" s="365"/>
      <c r="S539" s="365"/>
      <c r="T539" s="365"/>
      <c r="U539" s="365"/>
      <c r="V539" s="365"/>
      <c r="W539" s="365"/>
      <c r="X539" s="365"/>
      <c r="Y539" s="365"/>
      <c r="Z539" s="365"/>
      <c r="AA539" s="365"/>
      <c r="AB539" s="365"/>
      <c r="AC539" s="365"/>
      <c r="AD539" s="365"/>
      <c r="AE539" s="365"/>
      <c r="AF539" s="365"/>
      <c r="AG539" s="365"/>
    </row>
    <row r="540" customFormat="false" ht="15" hidden="false" customHeight="false" outlineLevel="0" collapsed="false">
      <c r="A540" s="365"/>
      <c r="B540" s="365"/>
      <c r="C540" s="365"/>
      <c r="D540" s="365"/>
      <c r="E540" s="365"/>
      <c r="F540" s="365"/>
      <c r="G540" s="365"/>
      <c r="H540" s="365"/>
      <c r="I540" s="365"/>
      <c r="J540" s="365"/>
      <c r="K540" s="365"/>
      <c r="L540" s="365"/>
      <c r="M540" s="365"/>
      <c r="N540" s="365"/>
      <c r="O540" s="365"/>
      <c r="P540" s="365"/>
      <c r="Q540" s="365"/>
      <c r="R540" s="365"/>
      <c r="S540" s="365"/>
      <c r="T540" s="365"/>
      <c r="U540" s="365"/>
      <c r="V540" s="365"/>
      <c r="W540" s="365"/>
      <c r="X540" s="365"/>
      <c r="Y540" s="365"/>
      <c r="Z540" s="365"/>
      <c r="AA540" s="365"/>
      <c r="AB540" s="365"/>
      <c r="AC540" s="365"/>
      <c r="AD540" s="365"/>
      <c r="AE540" s="365"/>
      <c r="AF540" s="365"/>
      <c r="AG540" s="365"/>
    </row>
    <row r="541" customFormat="false" ht="15" hidden="false" customHeight="false" outlineLevel="0" collapsed="false">
      <c r="A541" s="365"/>
      <c r="B541" s="365"/>
      <c r="C541" s="365"/>
      <c r="D541" s="365"/>
      <c r="E541" s="365"/>
      <c r="F541" s="365"/>
      <c r="G541" s="365"/>
      <c r="H541" s="365"/>
      <c r="I541" s="365"/>
      <c r="J541" s="365"/>
      <c r="K541" s="365"/>
      <c r="L541" s="365"/>
      <c r="M541" s="365"/>
      <c r="N541" s="365"/>
      <c r="O541" s="365"/>
      <c r="P541" s="365"/>
      <c r="Q541" s="365"/>
      <c r="R541" s="365"/>
      <c r="S541" s="365"/>
      <c r="T541" s="365"/>
      <c r="U541" s="365"/>
      <c r="V541" s="365"/>
      <c r="W541" s="365"/>
      <c r="X541" s="365"/>
      <c r="Y541" s="365"/>
      <c r="Z541" s="365"/>
      <c r="AA541" s="365"/>
      <c r="AB541" s="365"/>
      <c r="AC541" s="365"/>
      <c r="AD541" s="365"/>
      <c r="AE541" s="365"/>
      <c r="AF541" s="365"/>
      <c r="AG541" s="365"/>
    </row>
    <row r="542" customFormat="false" ht="15" hidden="false" customHeight="false" outlineLevel="0" collapsed="false">
      <c r="A542" s="365"/>
      <c r="B542" s="365"/>
      <c r="C542" s="365"/>
      <c r="D542" s="365"/>
      <c r="E542" s="365"/>
      <c r="F542" s="365"/>
      <c r="G542" s="365"/>
      <c r="H542" s="365"/>
      <c r="I542" s="365"/>
      <c r="J542" s="365"/>
      <c r="K542" s="365"/>
      <c r="L542" s="365"/>
      <c r="M542" s="365"/>
      <c r="N542" s="365"/>
      <c r="O542" s="365"/>
      <c r="P542" s="365"/>
      <c r="Q542" s="365"/>
      <c r="R542" s="365"/>
      <c r="S542" s="365"/>
      <c r="T542" s="365"/>
      <c r="U542" s="365"/>
      <c r="V542" s="365"/>
      <c r="W542" s="365"/>
      <c r="X542" s="365"/>
      <c r="Y542" s="365"/>
      <c r="Z542" s="365"/>
      <c r="AA542" s="365"/>
      <c r="AB542" s="365"/>
      <c r="AC542" s="365"/>
      <c r="AD542" s="365"/>
      <c r="AE542" s="365"/>
      <c r="AF542" s="365"/>
      <c r="AG542" s="365"/>
    </row>
    <row r="543" customFormat="false" ht="15" hidden="false" customHeight="false" outlineLevel="0" collapsed="false">
      <c r="A543" s="365"/>
      <c r="B543" s="365"/>
      <c r="C543" s="365"/>
      <c r="D543" s="365"/>
      <c r="E543" s="365"/>
      <c r="F543" s="365"/>
      <c r="G543" s="365"/>
      <c r="H543" s="365"/>
      <c r="I543" s="365"/>
      <c r="J543" s="365"/>
      <c r="K543" s="365"/>
      <c r="L543" s="365"/>
      <c r="M543" s="365"/>
      <c r="N543" s="365"/>
      <c r="O543" s="365"/>
      <c r="P543" s="365"/>
      <c r="Q543" s="365"/>
      <c r="R543" s="365"/>
      <c r="S543" s="365"/>
      <c r="T543" s="365"/>
      <c r="U543" s="365"/>
      <c r="V543" s="365"/>
      <c r="W543" s="365"/>
      <c r="X543" s="365"/>
      <c r="Y543" s="365"/>
      <c r="Z543" s="365"/>
      <c r="AA543" s="365"/>
      <c r="AB543" s="365"/>
      <c r="AC543" s="365"/>
      <c r="AD543" s="365"/>
      <c r="AE543" s="365"/>
      <c r="AF543" s="365"/>
      <c r="AG543" s="365"/>
    </row>
    <row r="544" customFormat="false" ht="15" hidden="false" customHeight="false" outlineLevel="0" collapsed="false">
      <c r="A544" s="365"/>
      <c r="B544" s="365"/>
      <c r="C544" s="365"/>
      <c r="D544" s="365"/>
      <c r="E544" s="365"/>
      <c r="F544" s="365"/>
      <c r="G544" s="365"/>
      <c r="H544" s="365"/>
      <c r="I544" s="365"/>
      <c r="J544" s="365"/>
      <c r="K544" s="365"/>
      <c r="L544" s="365"/>
      <c r="M544" s="365"/>
      <c r="N544" s="365"/>
      <c r="O544" s="365"/>
      <c r="P544" s="365"/>
      <c r="Q544" s="365"/>
      <c r="R544" s="365"/>
      <c r="S544" s="365"/>
      <c r="T544" s="365"/>
      <c r="U544" s="365"/>
      <c r="V544" s="365"/>
      <c r="W544" s="365"/>
      <c r="X544" s="365"/>
      <c r="Y544" s="365"/>
      <c r="Z544" s="365"/>
      <c r="AA544" s="365"/>
      <c r="AB544" s="365"/>
      <c r="AC544" s="365"/>
      <c r="AD544" s="365"/>
      <c r="AE544" s="365"/>
      <c r="AF544" s="365"/>
      <c r="AG544" s="365"/>
    </row>
    <row r="545" customFormat="false" ht="15" hidden="false" customHeight="false" outlineLevel="0" collapsed="false">
      <c r="A545" s="365"/>
      <c r="B545" s="365"/>
      <c r="C545" s="365"/>
      <c r="D545" s="365"/>
      <c r="E545" s="365"/>
      <c r="F545" s="365"/>
      <c r="G545" s="365"/>
      <c r="H545" s="365"/>
      <c r="I545" s="365"/>
      <c r="J545" s="365"/>
      <c r="K545" s="365"/>
      <c r="L545" s="365"/>
      <c r="M545" s="365"/>
      <c r="N545" s="365"/>
      <c r="O545" s="365"/>
      <c r="P545" s="365"/>
      <c r="Q545" s="365"/>
      <c r="R545" s="365"/>
      <c r="S545" s="365"/>
      <c r="T545" s="365"/>
      <c r="U545" s="365"/>
      <c r="V545" s="365"/>
      <c r="W545" s="365"/>
      <c r="X545" s="365"/>
      <c r="Y545" s="365"/>
      <c r="Z545" s="365"/>
      <c r="AA545" s="365"/>
      <c r="AB545" s="365"/>
      <c r="AC545" s="365"/>
      <c r="AD545" s="365"/>
      <c r="AE545" s="365"/>
      <c r="AF545" s="365"/>
      <c r="AG545" s="365"/>
    </row>
    <row r="546" customFormat="false" ht="15" hidden="false" customHeight="false" outlineLevel="0" collapsed="false">
      <c r="A546" s="365"/>
      <c r="B546" s="365"/>
      <c r="C546" s="365"/>
      <c r="D546" s="365"/>
      <c r="E546" s="365"/>
      <c r="F546" s="365"/>
      <c r="G546" s="365"/>
      <c r="H546" s="365"/>
      <c r="I546" s="365"/>
      <c r="J546" s="365"/>
      <c r="K546" s="365"/>
      <c r="L546" s="365"/>
      <c r="M546" s="365"/>
      <c r="N546" s="365"/>
      <c r="O546" s="365"/>
      <c r="P546" s="365"/>
      <c r="Q546" s="365"/>
      <c r="R546" s="365"/>
      <c r="S546" s="365"/>
      <c r="T546" s="365"/>
      <c r="U546" s="365"/>
      <c r="V546" s="365"/>
      <c r="W546" s="365"/>
      <c r="X546" s="365"/>
      <c r="Y546" s="365"/>
      <c r="Z546" s="365"/>
      <c r="AA546" s="365"/>
      <c r="AB546" s="365"/>
      <c r="AC546" s="365"/>
      <c r="AD546" s="365"/>
      <c r="AE546" s="365"/>
      <c r="AF546" s="365"/>
      <c r="AG546" s="365"/>
    </row>
    <row r="547" customFormat="false" ht="15" hidden="false" customHeight="false" outlineLevel="0" collapsed="false">
      <c r="A547" s="365"/>
      <c r="B547" s="365"/>
      <c r="C547" s="365"/>
      <c r="D547" s="365"/>
      <c r="E547" s="365"/>
      <c r="F547" s="365"/>
      <c r="G547" s="365"/>
      <c r="H547" s="365"/>
      <c r="I547" s="365"/>
      <c r="J547" s="365"/>
      <c r="K547" s="365"/>
      <c r="L547" s="365"/>
      <c r="M547" s="365"/>
      <c r="N547" s="365"/>
      <c r="O547" s="365"/>
      <c r="P547" s="365"/>
      <c r="Q547" s="365"/>
      <c r="R547" s="365"/>
      <c r="S547" s="365"/>
      <c r="T547" s="365"/>
      <c r="U547" s="365"/>
      <c r="V547" s="365"/>
      <c r="W547" s="365"/>
      <c r="X547" s="365"/>
      <c r="Y547" s="365"/>
      <c r="Z547" s="365"/>
      <c r="AA547" s="365"/>
      <c r="AB547" s="365"/>
      <c r="AC547" s="365"/>
      <c r="AD547" s="365"/>
      <c r="AE547" s="365"/>
      <c r="AF547" s="365"/>
      <c r="AG547" s="365"/>
    </row>
    <row r="548" customFormat="false" ht="15" hidden="false" customHeight="false" outlineLevel="0" collapsed="false">
      <c r="A548" s="365"/>
      <c r="B548" s="365"/>
      <c r="C548" s="365"/>
      <c r="D548" s="365"/>
      <c r="E548" s="365"/>
      <c r="F548" s="365"/>
      <c r="G548" s="365"/>
      <c r="H548" s="365"/>
      <c r="I548" s="365"/>
      <c r="J548" s="365"/>
      <c r="K548" s="365"/>
      <c r="L548" s="365"/>
      <c r="M548" s="365"/>
      <c r="N548" s="365"/>
      <c r="O548" s="365"/>
      <c r="P548" s="365"/>
      <c r="Q548" s="365"/>
      <c r="R548" s="365"/>
      <c r="S548" s="365"/>
      <c r="T548" s="365"/>
      <c r="U548" s="365"/>
      <c r="V548" s="365"/>
      <c r="W548" s="365"/>
      <c r="X548" s="365"/>
      <c r="Y548" s="365"/>
      <c r="Z548" s="365"/>
      <c r="AA548" s="365"/>
      <c r="AB548" s="365"/>
      <c r="AC548" s="365"/>
      <c r="AD548" s="365"/>
      <c r="AE548" s="365"/>
      <c r="AF548" s="365"/>
      <c r="AG548" s="365"/>
    </row>
    <row r="549" customFormat="false" ht="15" hidden="false" customHeight="false" outlineLevel="0" collapsed="false">
      <c r="A549" s="365"/>
      <c r="B549" s="365"/>
      <c r="C549" s="365"/>
      <c r="D549" s="365"/>
      <c r="E549" s="365"/>
      <c r="F549" s="365"/>
      <c r="G549" s="365"/>
      <c r="H549" s="365"/>
      <c r="I549" s="365"/>
      <c r="J549" s="365"/>
      <c r="K549" s="365"/>
      <c r="L549" s="365"/>
      <c r="M549" s="365"/>
      <c r="N549" s="365"/>
      <c r="O549" s="365"/>
      <c r="P549" s="365"/>
      <c r="Q549" s="365"/>
      <c r="R549" s="365"/>
      <c r="S549" s="365"/>
      <c r="T549" s="365"/>
      <c r="U549" s="365"/>
      <c r="V549" s="365"/>
      <c r="W549" s="365"/>
      <c r="X549" s="365"/>
      <c r="Y549" s="365"/>
      <c r="Z549" s="365"/>
      <c r="AA549" s="365"/>
      <c r="AB549" s="365"/>
      <c r="AC549" s="365"/>
      <c r="AD549" s="365"/>
      <c r="AE549" s="365"/>
      <c r="AF549" s="365"/>
      <c r="AG549" s="365"/>
    </row>
    <row r="550" customFormat="false" ht="15" hidden="false" customHeight="false" outlineLevel="0" collapsed="false">
      <c r="A550" s="365"/>
      <c r="B550" s="365"/>
      <c r="C550" s="365"/>
      <c r="D550" s="365"/>
      <c r="E550" s="365"/>
      <c r="F550" s="365"/>
      <c r="G550" s="365"/>
      <c r="H550" s="365"/>
      <c r="I550" s="365"/>
      <c r="J550" s="365"/>
      <c r="K550" s="365"/>
      <c r="L550" s="365"/>
      <c r="M550" s="365"/>
      <c r="N550" s="365"/>
      <c r="O550" s="365"/>
      <c r="P550" s="365"/>
      <c r="Q550" s="365"/>
      <c r="R550" s="365"/>
      <c r="S550" s="365"/>
      <c r="T550" s="365"/>
      <c r="U550" s="365"/>
      <c r="V550" s="365"/>
      <c r="W550" s="365"/>
      <c r="X550" s="365"/>
      <c r="Y550" s="365"/>
      <c r="Z550" s="365"/>
      <c r="AA550" s="365"/>
      <c r="AB550" s="365"/>
      <c r="AC550" s="365"/>
      <c r="AD550" s="365"/>
      <c r="AE550" s="365"/>
      <c r="AF550" s="365"/>
      <c r="AG550" s="365"/>
    </row>
    <row r="551" customFormat="false" ht="15" hidden="false" customHeight="false" outlineLevel="0" collapsed="false">
      <c r="A551" s="365"/>
      <c r="B551" s="365"/>
      <c r="C551" s="365"/>
      <c r="D551" s="365"/>
      <c r="E551" s="365"/>
      <c r="F551" s="365"/>
      <c r="G551" s="365"/>
      <c r="H551" s="365"/>
      <c r="I551" s="365"/>
      <c r="J551" s="365"/>
      <c r="K551" s="365"/>
      <c r="L551" s="365"/>
      <c r="M551" s="365"/>
      <c r="N551" s="365"/>
      <c r="O551" s="365"/>
      <c r="P551" s="365"/>
      <c r="Q551" s="365"/>
      <c r="R551" s="365"/>
      <c r="S551" s="365"/>
      <c r="T551" s="365"/>
      <c r="U551" s="365"/>
      <c r="V551" s="365"/>
      <c r="W551" s="365"/>
      <c r="X551" s="365"/>
      <c r="Y551" s="365"/>
      <c r="Z551" s="365"/>
      <c r="AA551" s="365"/>
      <c r="AB551" s="365"/>
      <c r="AC551" s="365"/>
      <c r="AD551" s="365"/>
      <c r="AE551" s="365"/>
      <c r="AF551" s="365"/>
      <c r="AG551" s="365"/>
    </row>
    <row r="552" customFormat="false" ht="15" hidden="false" customHeight="false" outlineLevel="0" collapsed="false">
      <c r="A552" s="365"/>
      <c r="B552" s="365"/>
      <c r="C552" s="365"/>
      <c r="D552" s="365"/>
      <c r="E552" s="365"/>
      <c r="F552" s="365"/>
      <c r="G552" s="365"/>
      <c r="H552" s="365"/>
      <c r="I552" s="365"/>
      <c r="J552" s="365"/>
      <c r="K552" s="365"/>
      <c r="L552" s="365"/>
      <c r="M552" s="365"/>
      <c r="N552" s="365"/>
      <c r="O552" s="365"/>
      <c r="P552" s="365"/>
      <c r="Q552" s="365"/>
      <c r="R552" s="365"/>
      <c r="S552" s="365"/>
      <c r="T552" s="365"/>
      <c r="U552" s="365"/>
      <c r="V552" s="365"/>
      <c r="W552" s="365"/>
      <c r="X552" s="365"/>
      <c r="Y552" s="365"/>
      <c r="Z552" s="365"/>
      <c r="AA552" s="365"/>
      <c r="AB552" s="365"/>
      <c r="AC552" s="365"/>
      <c r="AD552" s="365"/>
      <c r="AE552" s="365"/>
      <c r="AF552" s="365"/>
      <c r="AG552" s="365"/>
    </row>
    <row r="553" customFormat="false" ht="15" hidden="false" customHeight="false" outlineLevel="0" collapsed="false">
      <c r="A553" s="365"/>
      <c r="B553" s="365"/>
      <c r="C553" s="365"/>
      <c r="D553" s="365"/>
      <c r="E553" s="365"/>
      <c r="F553" s="365"/>
      <c r="G553" s="365"/>
      <c r="H553" s="365"/>
      <c r="I553" s="365"/>
      <c r="J553" s="365"/>
      <c r="K553" s="365"/>
      <c r="L553" s="365"/>
      <c r="M553" s="365"/>
      <c r="N553" s="365"/>
      <c r="O553" s="365"/>
      <c r="P553" s="365"/>
      <c r="Q553" s="365"/>
      <c r="R553" s="365"/>
      <c r="S553" s="365"/>
      <c r="T553" s="365"/>
      <c r="U553" s="365"/>
      <c r="V553" s="365"/>
      <c r="W553" s="365"/>
      <c r="X553" s="365"/>
      <c r="Y553" s="365"/>
      <c r="Z553" s="365"/>
      <c r="AA553" s="365"/>
      <c r="AB553" s="365"/>
      <c r="AC553" s="365"/>
      <c r="AD553" s="365"/>
      <c r="AE553" s="365"/>
      <c r="AF553" s="365"/>
      <c r="AG553" s="365"/>
    </row>
    <row r="554" customFormat="false" ht="15" hidden="false" customHeight="false" outlineLevel="0" collapsed="false">
      <c r="A554" s="365"/>
      <c r="B554" s="365"/>
      <c r="C554" s="365"/>
      <c r="D554" s="365"/>
      <c r="E554" s="365"/>
      <c r="F554" s="365"/>
      <c r="G554" s="365"/>
      <c r="H554" s="365"/>
      <c r="I554" s="365"/>
      <c r="J554" s="365"/>
      <c r="K554" s="365"/>
      <c r="L554" s="365"/>
      <c r="M554" s="365"/>
      <c r="N554" s="365"/>
      <c r="O554" s="365"/>
      <c r="P554" s="365"/>
      <c r="Q554" s="365"/>
      <c r="R554" s="365"/>
      <c r="S554" s="365"/>
      <c r="T554" s="365"/>
      <c r="U554" s="365"/>
      <c r="V554" s="365"/>
      <c r="W554" s="365"/>
      <c r="X554" s="365"/>
      <c r="Y554" s="365"/>
      <c r="Z554" s="365"/>
      <c r="AA554" s="365"/>
      <c r="AB554" s="365"/>
      <c r="AC554" s="365"/>
      <c r="AD554" s="365"/>
      <c r="AE554" s="365"/>
      <c r="AF554" s="365"/>
      <c r="AG554" s="365"/>
    </row>
    <row r="555" customFormat="false" ht="15" hidden="false" customHeight="false" outlineLevel="0" collapsed="false">
      <c r="A555" s="365"/>
      <c r="B555" s="365"/>
      <c r="C555" s="365"/>
      <c r="D555" s="365"/>
      <c r="E555" s="365"/>
      <c r="F555" s="365"/>
      <c r="G555" s="365"/>
      <c r="H555" s="365"/>
      <c r="I555" s="365"/>
      <c r="J555" s="365"/>
      <c r="K555" s="365"/>
      <c r="L555" s="365"/>
      <c r="M555" s="365"/>
      <c r="N555" s="365"/>
      <c r="O555" s="365"/>
      <c r="P555" s="365"/>
      <c r="Q555" s="365"/>
      <c r="R555" s="365"/>
      <c r="S555" s="365"/>
      <c r="T555" s="365"/>
      <c r="U555" s="365"/>
      <c r="V555" s="365"/>
      <c r="W555" s="365"/>
      <c r="X555" s="365"/>
      <c r="Y555" s="365"/>
      <c r="Z555" s="365"/>
      <c r="AA555" s="365"/>
      <c r="AB555" s="365"/>
      <c r="AC555" s="365"/>
      <c r="AD555" s="365"/>
      <c r="AE555" s="365"/>
      <c r="AF555" s="365"/>
      <c r="AG555" s="365"/>
    </row>
    <row r="556" customFormat="false" ht="15" hidden="false" customHeight="false" outlineLevel="0" collapsed="false">
      <c r="A556" s="365"/>
      <c r="B556" s="365"/>
      <c r="C556" s="365"/>
      <c r="D556" s="365"/>
      <c r="E556" s="365"/>
      <c r="F556" s="365"/>
      <c r="G556" s="365"/>
      <c r="H556" s="365"/>
      <c r="I556" s="365"/>
      <c r="J556" s="365"/>
      <c r="K556" s="365"/>
      <c r="L556" s="365"/>
      <c r="M556" s="365"/>
      <c r="N556" s="365"/>
      <c r="O556" s="365"/>
      <c r="P556" s="365"/>
      <c r="Q556" s="365"/>
      <c r="R556" s="365"/>
      <c r="S556" s="365"/>
      <c r="T556" s="365"/>
      <c r="U556" s="365"/>
      <c r="V556" s="365"/>
      <c r="W556" s="365"/>
      <c r="X556" s="365"/>
      <c r="Y556" s="365"/>
      <c r="Z556" s="365"/>
      <c r="AA556" s="365"/>
      <c r="AB556" s="365"/>
      <c r="AC556" s="365"/>
      <c r="AD556" s="365"/>
      <c r="AE556" s="365"/>
      <c r="AF556" s="365"/>
      <c r="AG556" s="365"/>
    </row>
    <row r="557" customFormat="false" ht="15" hidden="false" customHeight="false" outlineLevel="0" collapsed="false">
      <c r="A557" s="365"/>
      <c r="B557" s="365"/>
      <c r="C557" s="365"/>
      <c r="D557" s="365"/>
      <c r="E557" s="365"/>
      <c r="F557" s="365"/>
      <c r="G557" s="365"/>
      <c r="H557" s="365"/>
      <c r="I557" s="365"/>
      <c r="J557" s="365"/>
      <c r="K557" s="365"/>
      <c r="L557" s="365"/>
      <c r="M557" s="365"/>
      <c r="N557" s="365"/>
      <c r="O557" s="365"/>
      <c r="P557" s="365"/>
      <c r="Q557" s="365"/>
      <c r="R557" s="365"/>
      <c r="S557" s="365"/>
      <c r="T557" s="365"/>
      <c r="U557" s="365"/>
      <c r="V557" s="365"/>
      <c r="W557" s="365"/>
      <c r="X557" s="365"/>
      <c r="Y557" s="365"/>
      <c r="Z557" s="365"/>
      <c r="AA557" s="365"/>
      <c r="AB557" s="365"/>
      <c r="AC557" s="365"/>
      <c r="AD557" s="365"/>
      <c r="AE557" s="365"/>
      <c r="AF557" s="365"/>
      <c r="AG557" s="365"/>
    </row>
    <row r="558" customFormat="false" ht="15" hidden="false" customHeight="false" outlineLevel="0" collapsed="false">
      <c r="A558" s="365"/>
      <c r="B558" s="365"/>
      <c r="C558" s="365"/>
      <c r="D558" s="365"/>
      <c r="E558" s="365"/>
      <c r="F558" s="365"/>
      <c r="G558" s="365"/>
      <c r="H558" s="365"/>
      <c r="I558" s="365"/>
      <c r="J558" s="365"/>
      <c r="K558" s="365"/>
      <c r="L558" s="365"/>
      <c r="M558" s="365"/>
      <c r="N558" s="365"/>
      <c r="O558" s="365"/>
      <c r="P558" s="365"/>
      <c r="Q558" s="365"/>
      <c r="R558" s="365"/>
      <c r="S558" s="365"/>
      <c r="T558" s="365"/>
      <c r="U558" s="365"/>
      <c r="V558" s="365"/>
      <c r="W558" s="365"/>
      <c r="X558" s="365"/>
      <c r="Y558" s="365"/>
      <c r="Z558" s="365"/>
      <c r="AA558" s="365"/>
      <c r="AB558" s="365"/>
      <c r="AC558" s="365"/>
      <c r="AD558" s="365"/>
      <c r="AE558" s="365"/>
      <c r="AF558" s="365"/>
      <c r="AG558" s="365"/>
    </row>
    <row r="559" customFormat="false" ht="15" hidden="false" customHeight="false" outlineLevel="0" collapsed="false">
      <c r="A559" s="365"/>
      <c r="B559" s="365"/>
      <c r="C559" s="365"/>
      <c r="D559" s="365"/>
      <c r="E559" s="365"/>
      <c r="F559" s="365"/>
      <c r="G559" s="365"/>
      <c r="H559" s="365"/>
      <c r="I559" s="365"/>
      <c r="J559" s="365"/>
      <c r="K559" s="365"/>
      <c r="L559" s="365"/>
      <c r="M559" s="365"/>
      <c r="N559" s="365"/>
      <c r="O559" s="365"/>
      <c r="P559" s="365"/>
      <c r="Q559" s="365"/>
      <c r="R559" s="365"/>
      <c r="S559" s="365"/>
      <c r="T559" s="365"/>
      <c r="U559" s="365"/>
      <c r="V559" s="365"/>
      <c r="W559" s="365"/>
      <c r="X559" s="365"/>
      <c r="Y559" s="365"/>
      <c r="Z559" s="365"/>
      <c r="AA559" s="365"/>
      <c r="AB559" s="365"/>
      <c r="AC559" s="365"/>
      <c r="AD559" s="365"/>
      <c r="AE559" s="365"/>
      <c r="AF559" s="365"/>
      <c r="AG559" s="365"/>
    </row>
    <row r="560" customFormat="false" ht="15" hidden="false" customHeight="false" outlineLevel="0" collapsed="false">
      <c r="A560" s="365"/>
      <c r="B560" s="365"/>
      <c r="C560" s="365"/>
      <c r="D560" s="365"/>
      <c r="E560" s="365"/>
      <c r="F560" s="365"/>
      <c r="G560" s="365"/>
      <c r="H560" s="365"/>
      <c r="I560" s="365"/>
      <c r="J560" s="365"/>
      <c r="K560" s="365"/>
      <c r="L560" s="365"/>
      <c r="M560" s="365"/>
      <c r="N560" s="365"/>
      <c r="O560" s="365"/>
      <c r="P560" s="365"/>
      <c r="Q560" s="365"/>
      <c r="R560" s="365"/>
      <c r="S560" s="365"/>
      <c r="T560" s="365"/>
      <c r="U560" s="365"/>
      <c r="V560" s="365"/>
      <c r="W560" s="365"/>
      <c r="X560" s="365"/>
      <c r="Y560" s="365"/>
      <c r="Z560" s="365"/>
      <c r="AA560" s="365"/>
      <c r="AB560" s="365"/>
      <c r="AC560" s="365"/>
      <c r="AD560" s="365"/>
      <c r="AE560" s="365"/>
      <c r="AF560" s="365"/>
      <c r="AG560" s="365"/>
    </row>
    <row r="561" customFormat="false" ht="15" hidden="false" customHeight="false" outlineLevel="0" collapsed="false">
      <c r="A561" s="365"/>
      <c r="B561" s="365"/>
      <c r="C561" s="365"/>
      <c r="D561" s="365"/>
      <c r="E561" s="365"/>
      <c r="F561" s="365"/>
      <c r="G561" s="365"/>
      <c r="H561" s="365"/>
      <c r="I561" s="365"/>
      <c r="J561" s="365"/>
      <c r="K561" s="365"/>
      <c r="L561" s="365"/>
      <c r="M561" s="365"/>
      <c r="N561" s="365"/>
      <c r="O561" s="365"/>
      <c r="P561" s="365"/>
      <c r="Q561" s="365"/>
      <c r="R561" s="365"/>
      <c r="S561" s="365"/>
      <c r="T561" s="365"/>
      <c r="U561" s="365"/>
      <c r="V561" s="365"/>
      <c r="W561" s="365"/>
      <c r="X561" s="365"/>
      <c r="Y561" s="365"/>
      <c r="Z561" s="365"/>
      <c r="AA561" s="365"/>
      <c r="AB561" s="365"/>
      <c r="AC561" s="365"/>
      <c r="AD561" s="365"/>
      <c r="AE561" s="365"/>
      <c r="AF561" s="365"/>
      <c r="AG561" s="365"/>
    </row>
    <row r="562" customFormat="false" ht="15" hidden="false" customHeight="false" outlineLevel="0" collapsed="false">
      <c r="A562" s="365"/>
      <c r="B562" s="365"/>
      <c r="C562" s="365"/>
      <c r="D562" s="365"/>
      <c r="E562" s="365"/>
      <c r="F562" s="365"/>
      <c r="G562" s="365"/>
      <c r="H562" s="365"/>
      <c r="I562" s="365"/>
      <c r="J562" s="365"/>
      <c r="K562" s="365"/>
      <c r="L562" s="365"/>
      <c r="M562" s="365"/>
      <c r="N562" s="365"/>
      <c r="O562" s="365"/>
      <c r="P562" s="365"/>
      <c r="Q562" s="365"/>
      <c r="R562" s="365"/>
      <c r="S562" s="365"/>
      <c r="T562" s="365"/>
      <c r="U562" s="365"/>
      <c r="V562" s="365"/>
      <c r="W562" s="365"/>
      <c r="X562" s="365"/>
      <c r="Y562" s="365"/>
      <c r="Z562" s="365"/>
      <c r="AA562" s="365"/>
      <c r="AB562" s="365"/>
      <c r="AC562" s="365"/>
      <c r="AD562" s="365"/>
      <c r="AE562" s="365"/>
      <c r="AF562" s="365"/>
      <c r="AG562" s="365"/>
    </row>
    <row r="563" customFormat="false" ht="15" hidden="false" customHeight="false" outlineLevel="0" collapsed="false">
      <c r="A563" s="365"/>
      <c r="B563" s="365"/>
      <c r="C563" s="365"/>
      <c r="D563" s="365"/>
      <c r="E563" s="365"/>
      <c r="F563" s="365"/>
      <c r="G563" s="365"/>
      <c r="H563" s="365"/>
      <c r="I563" s="365"/>
      <c r="J563" s="365"/>
      <c r="K563" s="365"/>
      <c r="L563" s="365"/>
      <c r="M563" s="365"/>
      <c r="N563" s="365"/>
      <c r="O563" s="365"/>
      <c r="P563" s="365"/>
      <c r="Q563" s="365"/>
      <c r="R563" s="365"/>
      <c r="S563" s="365"/>
      <c r="T563" s="365"/>
      <c r="U563" s="365"/>
      <c r="V563" s="365"/>
      <c r="W563" s="365"/>
      <c r="X563" s="365"/>
      <c r="Y563" s="365"/>
      <c r="Z563" s="365"/>
      <c r="AA563" s="365"/>
      <c r="AB563" s="365"/>
      <c r="AC563" s="365"/>
      <c r="AD563" s="365"/>
      <c r="AE563" s="365"/>
      <c r="AF563" s="365"/>
      <c r="AG563" s="365"/>
    </row>
    <row r="564" customFormat="false" ht="15" hidden="false" customHeight="false" outlineLevel="0" collapsed="false">
      <c r="A564" s="365"/>
      <c r="B564" s="365"/>
      <c r="C564" s="365"/>
      <c r="D564" s="365"/>
      <c r="E564" s="365"/>
      <c r="F564" s="365"/>
      <c r="G564" s="365"/>
      <c r="H564" s="365"/>
      <c r="I564" s="365"/>
      <c r="J564" s="365"/>
      <c r="K564" s="365"/>
      <c r="L564" s="365"/>
      <c r="M564" s="365"/>
      <c r="N564" s="365"/>
      <c r="O564" s="365"/>
      <c r="P564" s="365"/>
      <c r="Q564" s="365"/>
      <c r="R564" s="365"/>
      <c r="S564" s="365"/>
      <c r="T564" s="365"/>
      <c r="U564" s="365"/>
      <c r="V564" s="365"/>
      <c r="W564" s="365"/>
      <c r="X564" s="365"/>
      <c r="Y564" s="365"/>
      <c r="Z564" s="365"/>
      <c r="AA564" s="365"/>
      <c r="AB564" s="365"/>
      <c r="AC564" s="365"/>
      <c r="AD564" s="365"/>
      <c r="AE564" s="365"/>
      <c r="AF564" s="365"/>
      <c r="AG564" s="365"/>
    </row>
    <row r="565" customFormat="false" ht="15" hidden="false" customHeight="false" outlineLevel="0" collapsed="false">
      <c r="A565" s="365"/>
      <c r="B565" s="365"/>
      <c r="C565" s="365"/>
      <c r="D565" s="365"/>
      <c r="E565" s="365"/>
      <c r="F565" s="365"/>
      <c r="G565" s="365"/>
      <c r="H565" s="365"/>
      <c r="I565" s="365"/>
      <c r="J565" s="365"/>
      <c r="K565" s="365"/>
      <c r="L565" s="365"/>
      <c r="M565" s="365"/>
      <c r="N565" s="365"/>
      <c r="O565" s="365"/>
      <c r="P565" s="365"/>
      <c r="Q565" s="365"/>
      <c r="R565" s="365"/>
      <c r="S565" s="365"/>
      <c r="T565" s="365"/>
      <c r="U565" s="365"/>
      <c r="V565" s="365"/>
      <c r="W565" s="365"/>
      <c r="X565" s="365"/>
      <c r="Y565" s="365"/>
      <c r="Z565" s="365"/>
      <c r="AA565" s="365"/>
      <c r="AB565" s="365"/>
      <c r="AC565" s="365"/>
      <c r="AD565" s="365"/>
      <c r="AE565" s="365"/>
      <c r="AF565" s="365"/>
      <c r="AG565" s="365"/>
    </row>
    <row r="566" customFormat="false" ht="15" hidden="false" customHeight="false" outlineLevel="0" collapsed="false">
      <c r="A566" s="365"/>
      <c r="B566" s="365"/>
      <c r="C566" s="365"/>
      <c r="D566" s="365"/>
      <c r="E566" s="365"/>
      <c r="F566" s="365"/>
      <c r="G566" s="365"/>
      <c r="H566" s="365"/>
      <c r="I566" s="365"/>
      <c r="J566" s="365"/>
      <c r="K566" s="365"/>
      <c r="L566" s="365"/>
      <c r="M566" s="365"/>
      <c r="N566" s="365"/>
      <c r="O566" s="365"/>
      <c r="P566" s="365"/>
      <c r="Q566" s="365"/>
      <c r="R566" s="365"/>
      <c r="S566" s="365"/>
      <c r="T566" s="365"/>
      <c r="U566" s="365"/>
      <c r="V566" s="365"/>
      <c r="W566" s="365"/>
      <c r="X566" s="365"/>
      <c r="Y566" s="365"/>
      <c r="Z566" s="365"/>
      <c r="AA566" s="365"/>
      <c r="AB566" s="365"/>
      <c r="AC566" s="365"/>
      <c r="AD566" s="365"/>
      <c r="AE566" s="365"/>
      <c r="AF566" s="365"/>
      <c r="AG566" s="365"/>
    </row>
    <row r="567" customFormat="false" ht="15" hidden="false" customHeight="false" outlineLevel="0" collapsed="false">
      <c r="A567" s="365"/>
      <c r="B567" s="365"/>
      <c r="C567" s="365"/>
      <c r="D567" s="365"/>
      <c r="E567" s="365"/>
      <c r="F567" s="365"/>
      <c r="G567" s="365"/>
      <c r="H567" s="365"/>
      <c r="I567" s="365"/>
      <c r="J567" s="365"/>
      <c r="K567" s="365"/>
      <c r="L567" s="365"/>
      <c r="M567" s="365"/>
      <c r="N567" s="365"/>
      <c r="O567" s="365"/>
      <c r="P567" s="365"/>
      <c r="Q567" s="365"/>
      <c r="R567" s="365"/>
      <c r="S567" s="365"/>
      <c r="T567" s="365"/>
      <c r="U567" s="365"/>
      <c r="V567" s="365"/>
      <c r="W567" s="365"/>
      <c r="X567" s="365"/>
      <c r="Y567" s="365"/>
      <c r="Z567" s="365"/>
      <c r="AA567" s="365"/>
      <c r="AB567" s="365"/>
      <c r="AC567" s="365"/>
      <c r="AD567" s="365"/>
      <c r="AE567" s="365"/>
      <c r="AF567" s="365"/>
      <c r="AG567" s="365"/>
    </row>
    <row r="568" customFormat="false" ht="15" hidden="false" customHeight="false" outlineLevel="0" collapsed="false">
      <c r="A568" s="365"/>
      <c r="B568" s="365"/>
      <c r="C568" s="365"/>
      <c r="D568" s="365"/>
      <c r="E568" s="365"/>
      <c r="F568" s="365"/>
      <c r="G568" s="365"/>
      <c r="H568" s="365"/>
      <c r="I568" s="365"/>
      <c r="J568" s="365"/>
      <c r="K568" s="365"/>
      <c r="L568" s="365"/>
      <c r="M568" s="365"/>
      <c r="N568" s="365"/>
      <c r="O568" s="365"/>
      <c r="P568" s="365"/>
      <c r="Q568" s="365"/>
      <c r="R568" s="365"/>
      <c r="S568" s="365"/>
      <c r="T568" s="365"/>
      <c r="U568" s="365"/>
      <c r="V568" s="365"/>
      <c r="W568" s="365"/>
      <c r="X568" s="365"/>
      <c r="Y568" s="365"/>
      <c r="Z568" s="365"/>
      <c r="AA568" s="365"/>
      <c r="AB568" s="365"/>
      <c r="AC568" s="365"/>
      <c r="AD568" s="365"/>
      <c r="AE568" s="365"/>
      <c r="AF568" s="365"/>
      <c r="AG568" s="365"/>
    </row>
    <row r="569" customFormat="false" ht="15" hidden="false" customHeight="false" outlineLevel="0" collapsed="false">
      <c r="A569" s="365"/>
      <c r="B569" s="365"/>
      <c r="C569" s="365"/>
      <c r="D569" s="365"/>
      <c r="E569" s="365"/>
      <c r="F569" s="365"/>
      <c r="G569" s="365"/>
      <c r="H569" s="365"/>
      <c r="I569" s="365"/>
      <c r="J569" s="365"/>
      <c r="K569" s="365"/>
      <c r="L569" s="365"/>
      <c r="M569" s="365"/>
      <c r="N569" s="365"/>
      <c r="O569" s="365"/>
      <c r="P569" s="365"/>
      <c r="Q569" s="365"/>
      <c r="R569" s="365"/>
      <c r="S569" s="365"/>
      <c r="T569" s="365"/>
      <c r="U569" s="365"/>
      <c r="V569" s="365"/>
      <c r="W569" s="365"/>
      <c r="X569" s="365"/>
      <c r="Y569" s="365"/>
      <c r="Z569" s="365"/>
      <c r="AA569" s="365"/>
      <c r="AB569" s="365"/>
      <c r="AC569" s="365"/>
      <c r="AD569" s="365"/>
      <c r="AE569" s="365"/>
      <c r="AF569" s="365"/>
      <c r="AG569" s="365"/>
    </row>
    <row r="570" customFormat="false" ht="15" hidden="false" customHeight="false" outlineLevel="0" collapsed="false">
      <c r="A570" s="365"/>
      <c r="B570" s="365"/>
      <c r="C570" s="365"/>
      <c r="D570" s="365"/>
      <c r="E570" s="365"/>
      <c r="F570" s="365"/>
      <c r="G570" s="365"/>
      <c r="H570" s="365"/>
      <c r="I570" s="365"/>
      <c r="J570" s="365"/>
      <c r="K570" s="365"/>
      <c r="L570" s="365"/>
      <c r="M570" s="365"/>
      <c r="N570" s="365"/>
      <c r="O570" s="365"/>
      <c r="P570" s="365"/>
      <c r="Q570" s="365"/>
      <c r="R570" s="365"/>
      <c r="S570" s="365"/>
      <c r="T570" s="365"/>
      <c r="U570" s="365"/>
      <c r="V570" s="365"/>
      <c r="W570" s="365"/>
      <c r="X570" s="365"/>
      <c r="Y570" s="365"/>
      <c r="Z570" s="365"/>
      <c r="AA570" s="365"/>
      <c r="AB570" s="365"/>
      <c r="AC570" s="365"/>
      <c r="AD570" s="365"/>
      <c r="AE570" s="365"/>
      <c r="AF570" s="365"/>
      <c r="AG570" s="365"/>
    </row>
    <row r="571" customFormat="false" ht="15" hidden="false" customHeight="false" outlineLevel="0" collapsed="false">
      <c r="A571" s="365"/>
      <c r="B571" s="365"/>
      <c r="C571" s="365"/>
      <c r="D571" s="365"/>
      <c r="E571" s="365"/>
      <c r="F571" s="365"/>
      <c r="G571" s="365"/>
      <c r="H571" s="365"/>
      <c r="I571" s="365"/>
      <c r="J571" s="365"/>
      <c r="K571" s="365"/>
      <c r="L571" s="365"/>
      <c r="M571" s="365"/>
      <c r="N571" s="365"/>
      <c r="O571" s="365"/>
      <c r="P571" s="365"/>
      <c r="Q571" s="365"/>
      <c r="R571" s="365"/>
      <c r="S571" s="365"/>
      <c r="T571" s="365"/>
      <c r="U571" s="365"/>
      <c r="V571" s="365"/>
      <c r="W571" s="365"/>
      <c r="X571" s="365"/>
      <c r="Y571" s="365"/>
      <c r="Z571" s="365"/>
      <c r="AA571" s="365"/>
      <c r="AB571" s="365"/>
      <c r="AC571" s="365"/>
      <c r="AD571" s="365"/>
      <c r="AE571" s="365"/>
      <c r="AF571" s="365"/>
      <c r="AG571" s="365"/>
    </row>
    <row r="572" customFormat="false" ht="15" hidden="false" customHeight="false" outlineLevel="0" collapsed="false">
      <c r="A572" s="365"/>
      <c r="B572" s="365"/>
      <c r="C572" s="365"/>
      <c r="D572" s="365"/>
      <c r="E572" s="365"/>
      <c r="F572" s="365"/>
      <c r="G572" s="365"/>
      <c r="H572" s="365"/>
      <c r="I572" s="365"/>
      <c r="J572" s="365"/>
      <c r="K572" s="365"/>
      <c r="L572" s="365"/>
      <c r="M572" s="365"/>
      <c r="N572" s="365"/>
      <c r="O572" s="365"/>
      <c r="P572" s="365"/>
      <c r="Q572" s="365"/>
      <c r="R572" s="365"/>
      <c r="S572" s="365"/>
      <c r="T572" s="365"/>
      <c r="U572" s="365"/>
      <c r="V572" s="365"/>
      <c r="W572" s="365"/>
      <c r="X572" s="365"/>
      <c r="Y572" s="365"/>
      <c r="Z572" s="365"/>
      <c r="AA572" s="365"/>
      <c r="AB572" s="365"/>
      <c r="AC572" s="365"/>
      <c r="AD572" s="365"/>
      <c r="AE572" s="365"/>
      <c r="AF572" s="365"/>
      <c r="AG572" s="365"/>
    </row>
    <row r="573" customFormat="false" ht="15" hidden="false" customHeight="false" outlineLevel="0" collapsed="false">
      <c r="A573" s="365"/>
      <c r="B573" s="365"/>
      <c r="C573" s="365"/>
      <c r="D573" s="365"/>
      <c r="E573" s="365"/>
      <c r="F573" s="365"/>
      <c r="G573" s="365"/>
      <c r="H573" s="365"/>
      <c r="I573" s="365"/>
      <c r="J573" s="365"/>
      <c r="K573" s="365"/>
      <c r="L573" s="365"/>
      <c r="M573" s="365"/>
      <c r="N573" s="365"/>
      <c r="O573" s="365"/>
      <c r="P573" s="365"/>
      <c r="Q573" s="365"/>
      <c r="R573" s="365"/>
      <c r="S573" s="365"/>
      <c r="T573" s="365"/>
      <c r="U573" s="365"/>
      <c r="V573" s="365"/>
      <c r="W573" s="365"/>
      <c r="X573" s="365"/>
      <c r="Y573" s="365"/>
      <c r="Z573" s="365"/>
      <c r="AA573" s="365"/>
      <c r="AB573" s="365"/>
      <c r="AC573" s="365"/>
      <c r="AD573" s="365"/>
      <c r="AE573" s="365"/>
      <c r="AF573" s="365"/>
      <c r="AG573" s="365"/>
    </row>
    <row r="574" customFormat="false" ht="15" hidden="false" customHeight="false" outlineLevel="0" collapsed="false">
      <c r="A574" s="365"/>
      <c r="B574" s="365"/>
      <c r="C574" s="365"/>
      <c r="D574" s="365"/>
      <c r="E574" s="365"/>
      <c r="F574" s="365"/>
      <c r="G574" s="365"/>
      <c r="H574" s="365"/>
      <c r="I574" s="365"/>
      <c r="J574" s="365"/>
      <c r="K574" s="365"/>
      <c r="L574" s="365"/>
      <c r="M574" s="365"/>
      <c r="N574" s="365"/>
      <c r="O574" s="365"/>
      <c r="P574" s="365"/>
      <c r="Q574" s="365"/>
      <c r="R574" s="365"/>
      <c r="S574" s="365"/>
      <c r="T574" s="365"/>
      <c r="U574" s="365"/>
      <c r="V574" s="365"/>
      <c r="W574" s="365"/>
      <c r="X574" s="365"/>
      <c r="Y574" s="365"/>
      <c r="Z574" s="365"/>
      <c r="AA574" s="365"/>
      <c r="AB574" s="365"/>
      <c r="AC574" s="365"/>
      <c r="AD574" s="365"/>
      <c r="AE574" s="365"/>
      <c r="AF574" s="365"/>
      <c r="AG574" s="365"/>
    </row>
    <row r="575" customFormat="false" ht="15" hidden="false" customHeight="false" outlineLevel="0" collapsed="false">
      <c r="A575" s="365"/>
      <c r="B575" s="365"/>
      <c r="C575" s="365"/>
      <c r="D575" s="365"/>
      <c r="E575" s="365"/>
      <c r="F575" s="365"/>
      <c r="G575" s="365"/>
      <c r="H575" s="365"/>
      <c r="I575" s="365"/>
      <c r="J575" s="365"/>
      <c r="K575" s="365"/>
      <c r="L575" s="365"/>
      <c r="M575" s="365"/>
      <c r="N575" s="365"/>
      <c r="O575" s="365"/>
      <c r="P575" s="365"/>
      <c r="Q575" s="365"/>
      <c r="R575" s="365"/>
      <c r="S575" s="365"/>
      <c r="T575" s="365"/>
      <c r="U575" s="365"/>
      <c r="V575" s="365"/>
      <c r="W575" s="365"/>
      <c r="X575" s="365"/>
      <c r="Y575" s="365"/>
      <c r="Z575" s="365"/>
      <c r="AA575" s="365"/>
      <c r="AB575" s="365"/>
      <c r="AC575" s="365"/>
      <c r="AD575" s="365"/>
      <c r="AE575" s="365"/>
      <c r="AF575" s="365"/>
      <c r="AG575" s="365"/>
    </row>
    <row r="576" customFormat="false" ht="15" hidden="false" customHeight="false" outlineLevel="0" collapsed="false">
      <c r="A576" s="365"/>
      <c r="B576" s="365"/>
      <c r="C576" s="365"/>
      <c r="D576" s="365"/>
      <c r="E576" s="365"/>
      <c r="F576" s="365"/>
      <c r="G576" s="365"/>
      <c r="H576" s="365"/>
      <c r="I576" s="365"/>
      <c r="J576" s="365"/>
      <c r="K576" s="365"/>
      <c r="L576" s="365"/>
      <c r="M576" s="365"/>
      <c r="N576" s="365"/>
      <c r="O576" s="365"/>
      <c r="P576" s="365"/>
      <c r="Q576" s="365"/>
      <c r="R576" s="365"/>
      <c r="S576" s="365"/>
      <c r="T576" s="365"/>
      <c r="U576" s="365"/>
      <c r="V576" s="365"/>
      <c r="W576" s="365"/>
      <c r="X576" s="365"/>
      <c r="Y576" s="365"/>
      <c r="Z576" s="365"/>
      <c r="AA576" s="365"/>
      <c r="AB576" s="365"/>
      <c r="AC576" s="365"/>
      <c r="AD576" s="365"/>
      <c r="AE576" s="365"/>
      <c r="AF576" s="365"/>
      <c r="AG576" s="365"/>
    </row>
    <row r="577" customFormat="false" ht="15" hidden="false" customHeight="false" outlineLevel="0" collapsed="false">
      <c r="A577" s="365"/>
      <c r="B577" s="365"/>
      <c r="C577" s="365"/>
      <c r="D577" s="365"/>
      <c r="E577" s="365"/>
      <c r="F577" s="365"/>
      <c r="G577" s="365"/>
      <c r="H577" s="365"/>
      <c r="I577" s="365"/>
      <c r="J577" s="365"/>
      <c r="K577" s="365"/>
      <c r="L577" s="365"/>
      <c r="M577" s="365"/>
      <c r="N577" s="365"/>
      <c r="O577" s="365"/>
      <c r="P577" s="365"/>
      <c r="Q577" s="365"/>
      <c r="R577" s="365"/>
      <c r="S577" s="365"/>
      <c r="T577" s="365"/>
      <c r="U577" s="365"/>
      <c r="V577" s="365"/>
      <c r="W577" s="365"/>
      <c r="X577" s="365"/>
      <c r="Y577" s="365"/>
      <c r="Z577" s="365"/>
      <c r="AA577" s="365"/>
      <c r="AB577" s="365"/>
      <c r="AC577" s="365"/>
      <c r="AD577" s="365"/>
      <c r="AE577" s="365"/>
      <c r="AF577" s="365"/>
      <c r="AG577" s="365"/>
    </row>
    <row r="578" customFormat="false" ht="15" hidden="false" customHeight="false" outlineLevel="0" collapsed="false">
      <c r="A578" s="365"/>
      <c r="B578" s="365"/>
      <c r="C578" s="365"/>
      <c r="D578" s="365"/>
      <c r="E578" s="365"/>
      <c r="F578" s="365"/>
      <c r="G578" s="365"/>
      <c r="H578" s="365"/>
      <c r="I578" s="365"/>
      <c r="J578" s="365"/>
      <c r="K578" s="365"/>
      <c r="L578" s="365"/>
      <c r="M578" s="365"/>
      <c r="N578" s="365"/>
      <c r="O578" s="365"/>
      <c r="P578" s="365"/>
      <c r="Q578" s="365"/>
      <c r="R578" s="365"/>
      <c r="S578" s="365"/>
      <c r="T578" s="365"/>
      <c r="U578" s="365"/>
      <c r="V578" s="365"/>
      <c r="W578" s="365"/>
      <c r="X578" s="365"/>
      <c r="Y578" s="365"/>
      <c r="Z578" s="365"/>
      <c r="AA578" s="365"/>
      <c r="AB578" s="365"/>
      <c r="AC578" s="365"/>
      <c r="AD578" s="365"/>
      <c r="AE578" s="365"/>
      <c r="AF578" s="365"/>
      <c r="AG578" s="365"/>
    </row>
    <row r="579" customFormat="false" ht="15" hidden="false" customHeight="false" outlineLevel="0" collapsed="false">
      <c r="A579" s="365"/>
      <c r="B579" s="365"/>
      <c r="C579" s="365"/>
      <c r="D579" s="365"/>
      <c r="E579" s="365"/>
      <c r="F579" s="365"/>
      <c r="G579" s="365"/>
      <c r="H579" s="365"/>
      <c r="I579" s="365"/>
      <c r="J579" s="365"/>
      <c r="K579" s="365"/>
      <c r="L579" s="365"/>
      <c r="M579" s="365"/>
      <c r="N579" s="365"/>
      <c r="O579" s="365"/>
      <c r="P579" s="365"/>
      <c r="Q579" s="365"/>
      <c r="R579" s="365"/>
      <c r="S579" s="365"/>
      <c r="T579" s="365"/>
      <c r="U579" s="365"/>
      <c r="V579" s="365"/>
      <c r="W579" s="365"/>
      <c r="X579" s="365"/>
      <c r="Y579" s="365"/>
      <c r="Z579" s="365"/>
      <c r="AA579" s="365"/>
      <c r="AB579" s="365"/>
      <c r="AC579" s="365"/>
      <c r="AD579" s="365"/>
      <c r="AE579" s="365"/>
      <c r="AF579" s="365"/>
      <c r="AG579" s="365"/>
    </row>
    <row r="580" customFormat="false" ht="15" hidden="false" customHeight="false" outlineLevel="0" collapsed="false">
      <c r="A580" s="365"/>
      <c r="B580" s="365"/>
      <c r="C580" s="365"/>
      <c r="D580" s="365"/>
      <c r="E580" s="365"/>
      <c r="F580" s="365"/>
      <c r="G580" s="365"/>
      <c r="H580" s="365"/>
      <c r="I580" s="365"/>
      <c r="J580" s="365"/>
      <c r="K580" s="365"/>
      <c r="L580" s="365"/>
      <c r="M580" s="365"/>
      <c r="N580" s="365"/>
      <c r="O580" s="365"/>
      <c r="P580" s="365"/>
      <c r="Q580" s="365"/>
      <c r="R580" s="365"/>
      <c r="S580" s="365"/>
      <c r="T580" s="365"/>
      <c r="U580" s="365"/>
      <c r="V580" s="365"/>
      <c r="W580" s="365"/>
      <c r="X580" s="365"/>
      <c r="Y580" s="365"/>
      <c r="Z580" s="365"/>
      <c r="AA580" s="365"/>
      <c r="AB580" s="365"/>
      <c r="AC580" s="365"/>
      <c r="AD580" s="365"/>
      <c r="AE580" s="365"/>
      <c r="AF580" s="365"/>
      <c r="AG580" s="365"/>
    </row>
    <row r="581" customFormat="false" ht="15" hidden="false" customHeight="false" outlineLevel="0" collapsed="false">
      <c r="A581" s="365"/>
      <c r="B581" s="365"/>
      <c r="C581" s="365"/>
      <c r="D581" s="365"/>
      <c r="E581" s="365"/>
      <c r="F581" s="365"/>
      <c r="G581" s="365"/>
      <c r="H581" s="365"/>
      <c r="I581" s="365"/>
      <c r="J581" s="365"/>
      <c r="K581" s="365"/>
      <c r="L581" s="365"/>
      <c r="M581" s="365"/>
      <c r="N581" s="365"/>
      <c r="O581" s="365"/>
      <c r="P581" s="365"/>
      <c r="Q581" s="365"/>
      <c r="R581" s="365"/>
      <c r="S581" s="365"/>
      <c r="T581" s="365"/>
      <c r="U581" s="365"/>
      <c r="V581" s="365"/>
      <c r="W581" s="365"/>
      <c r="X581" s="365"/>
      <c r="Y581" s="365"/>
      <c r="Z581" s="365"/>
      <c r="AA581" s="365"/>
      <c r="AB581" s="365"/>
      <c r="AC581" s="365"/>
      <c r="AD581" s="365"/>
      <c r="AE581" s="365"/>
      <c r="AF581" s="365"/>
      <c r="AG581" s="365"/>
    </row>
    <row r="582" customFormat="false" ht="15" hidden="false" customHeight="false" outlineLevel="0" collapsed="false">
      <c r="A582" s="365"/>
      <c r="B582" s="365"/>
      <c r="C582" s="365"/>
      <c r="D582" s="365"/>
      <c r="E582" s="365"/>
      <c r="F582" s="365"/>
      <c r="G582" s="365"/>
      <c r="H582" s="365"/>
      <c r="I582" s="365"/>
      <c r="J582" s="365"/>
      <c r="K582" s="365"/>
      <c r="L582" s="365"/>
      <c r="M582" s="365"/>
      <c r="N582" s="365"/>
      <c r="O582" s="365"/>
      <c r="P582" s="365"/>
      <c r="Q582" s="365"/>
      <c r="R582" s="365"/>
      <c r="S582" s="365"/>
      <c r="T582" s="365"/>
      <c r="U582" s="365"/>
      <c r="V582" s="365"/>
      <c r="W582" s="365"/>
      <c r="X582" s="365"/>
      <c r="Y582" s="365"/>
      <c r="Z582" s="365"/>
      <c r="AA582" s="365"/>
      <c r="AB582" s="365"/>
      <c r="AC582" s="365"/>
      <c r="AD582" s="365"/>
      <c r="AE582" s="365"/>
      <c r="AF582" s="365"/>
      <c r="AG582" s="365"/>
    </row>
    <row r="583" customFormat="false" ht="15" hidden="false" customHeight="false" outlineLevel="0" collapsed="false">
      <c r="A583" s="365"/>
      <c r="B583" s="365"/>
      <c r="C583" s="365"/>
      <c r="D583" s="365"/>
      <c r="E583" s="365"/>
      <c r="F583" s="365"/>
      <c r="G583" s="365"/>
      <c r="H583" s="365"/>
      <c r="I583" s="365"/>
      <c r="J583" s="365"/>
      <c r="K583" s="365"/>
      <c r="L583" s="365"/>
      <c r="M583" s="365"/>
      <c r="N583" s="365"/>
      <c r="O583" s="365"/>
      <c r="P583" s="365"/>
      <c r="Q583" s="365"/>
      <c r="R583" s="365"/>
      <c r="S583" s="365"/>
      <c r="T583" s="365"/>
      <c r="U583" s="365"/>
      <c r="V583" s="365"/>
      <c r="W583" s="365"/>
      <c r="X583" s="365"/>
      <c r="Y583" s="365"/>
      <c r="Z583" s="365"/>
      <c r="AA583" s="365"/>
      <c r="AB583" s="365"/>
      <c r="AC583" s="365"/>
      <c r="AD583" s="365"/>
      <c r="AE583" s="365"/>
      <c r="AF583" s="365"/>
      <c r="AG583" s="365"/>
    </row>
    <row r="584" customFormat="false" ht="15" hidden="false" customHeight="false" outlineLevel="0" collapsed="false">
      <c r="A584" s="365"/>
      <c r="B584" s="365"/>
      <c r="C584" s="365"/>
      <c r="D584" s="365"/>
      <c r="E584" s="365"/>
      <c r="F584" s="365"/>
      <c r="G584" s="365"/>
      <c r="H584" s="365"/>
      <c r="I584" s="365"/>
      <c r="J584" s="365"/>
      <c r="K584" s="365"/>
      <c r="L584" s="365"/>
      <c r="M584" s="365"/>
      <c r="N584" s="365"/>
      <c r="O584" s="365"/>
      <c r="P584" s="365"/>
      <c r="Q584" s="365"/>
      <c r="R584" s="365"/>
      <c r="S584" s="365"/>
      <c r="T584" s="365"/>
      <c r="U584" s="365"/>
      <c r="V584" s="365"/>
      <c r="W584" s="365"/>
      <c r="X584" s="365"/>
      <c r="Y584" s="365"/>
      <c r="Z584" s="365"/>
      <c r="AA584" s="365"/>
      <c r="AB584" s="365"/>
      <c r="AC584" s="365"/>
      <c r="AD584" s="365"/>
      <c r="AE584" s="365"/>
      <c r="AF584" s="365"/>
      <c r="AG584" s="365"/>
    </row>
    <row r="585" customFormat="false" ht="15" hidden="false" customHeight="false" outlineLevel="0" collapsed="false">
      <c r="A585" s="365"/>
      <c r="B585" s="365"/>
      <c r="C585" s="365"/>
      <c r="D585" s="365"/>
      <c r="E585" s="365"/>
      <c r="F585" s="365"/>
      <c r="G585" s="365"/>
      <c r="H585" s="365"/>
      <c r="I585" s="365"/>
      <c r="J585" s="365"/>
      <c r="K585" s="365"/>
      <c r="L585" s="365"/>
      <c r="M585" s="365"/>
      <c r="N585" s="365"/>
      <c r="O585" s="365"/>
      <c r="P585" s="365"/>
      <c r="Q585" s="365"/>
      <c r="R585" s="365"/>
      <c r="S585" s="365"/>
      <c r="T585" s="365"/>
      <c r="U585" s="365"/>
      <c r="V585" s="365"/>
      <c r="W585" s="365"/>
      <c r="X585" s="365"/>
      <c r="Y585" s="365"/>
      <c r="Z585" s="365"/>
      <c r="AA585" s="365"/>
      <c r="AB585" s="365"/>
      <c r="AC585" s="365"/>
      <c r="AD585" s="365"/>
      <c r="AE585" s="365"/>
      <c r="AF585" s="365"/>
      <c r="AG585" s="365"/>
    </row>
    <row r="586" customFormat="false" ht="15" hidden="false" customHeight="false" outlineLevel="0" collapsed="false">
      <c r="A586" s="365"/>
      <c r="B586" s="365"/>
      <c r="C586" s="365"/>
      <c r="D586" s="365"/>
      <c r="E586" s="365"/>
      <c r="F586" s="365"/>
      <c r="G586" s="365"/>
      <c r="H586" s="365"/>
      <c r="I586" s="365"/>
      <c r="J586" s="365"/>
      <c r="K586" s="365"/>
      <c r="L586" s="365"/>
      <c r="M586" s="365"/>
      <c r="N586" s="365"/>
      <c r="O586" s="365"/>
      <c r="P586" s="365"/>
      <c r="Q586" s="365"/>
      <c r="R586" s="365"/>
      <c r="S586" s="365"/>
      <c r="T586" s="365"/>
      <c r="U586" s="365"/>
      <c r="V586" s="365"/>
      <c r="W586" s="365"/>
      <c r="X586" s="365"/>
      <c r="Y586" s="365"/>
      <c r="Z586" s="365"/>
      <c r="AA586" s="365"/>
      <c r="AB586" s="365"/>
      <c r="AC586" s="365"/>
      <c r="AD586" s="365"/>
      <c r="AE586" s="365"/>
      <c r="AF586" s="365"/>
      <c r="AG586" s="365"/>
    </row>
    <row r="587" customFormat="false" ht="15" hidden="false" customHeight="false" outlineLevel="0" collapsed="false">
      <c r="A587" s="365"/>
      <c r="B587" s="365"/>
      <c r="C587" s="365"/>
      <c r="D587" s="365"/>
      <c r="E587" s="365"/>
      <c r="F587" s="365"/>
      <c r="G587" s="365"/>
      <c r="H587" s="365"/>
      <c r="I587" s="365"/>
      <c r="J587" s="365"/>
      <c r="K587" s="365"/>
      <c r="L587" s="365"/>
      <c r="M587" s="365"/>
      <c r="N587" s="365"/>
      <c r="O587" s="365"/>
      <c r="P587" s="365"/>
      <c r="Q587" s="365"/>
      <c r="R587" s="365"/>
      <c r="S587" s="365"/>
      <c r="T587" s="365"/>
      <c r="U587" s="365"/>
      <c r="V587" s="365"/>
      <c r="W587" s="365"/>
      <c r="X587" s="365"/>
      <c r="Y587" s="365"/>
      <c r="Z587" s="365"/>
      <c r="AA587" s="365"/>
      <c r="AB587" s="365"/>
      <c r="AC587" s="365"/>
      <c r="AD587" s="365"/>
      <c r="AE587" s="365"/>
      <c r="AF587" s="365"/>
      <c r="AG587" s="365"/>
    </row>
    <row r="588" customFormat="false" ht="15" hidden="false" customHeight="false" outlineLevel="0" collapsed="false">
      <c r="A588" s="365"/>
      <c r="B588" s="365"/>
      <c r="C588" s="365"/>
      <c r="D588" s="365"/>
      <c r="E588" s="365"/>
      <c r="F588" s="365"/>
      <c r="G588" s="365"/>
      <c r="H588" s="365"/>
      <c r="I588" s="365"/>
      <c r="J588" s="365"/>
      <c r="K588" s="365"/>
      <c r="L588" s="365"/>
      <c r="M588" s="365"/>
      <c r="N588" s="365"/>
      <c r="O588" s="365"/>
      <c r="P588" s="365"/>
      <c r="Q588" s="365"/>
      <c r="R588" s="365"/>
      <c r="S588" s="365"/>
      <c r="T588" s="365"/>
      <c r="U588" s="365"/>
      <c r="V588" s="365"/>
      <c r="W588" s="365"/>
      <c r="X588" s="365"/>
      <c r="Y588" s="365"/>
      <c r="Z588" s="365"/>
      <c r="AA588" s="365"/>
      <c r="AB588" s="365"/>
      <c r="AC588" s="365"/>
      <c r="AD588" s="365"/>
      <c r="AE588" s="365"/>
      <c r="AF588" s="365"/>
      <c r="AG588" s="365"/>
    </row>
    <row r="589" customFormat="false" ht="15" hidden="false" customHeight="false" outlineLevel="0" collapsed="false">
      <c r="A589" s="365"/>
      <c r="B589" s="365"/>
      <c r="C589" s="365"/>
      <c r="D589" s="365"/>
      <c r="E589" s="365"/>
      <c r="F589" s="365"/>
      <c r="G589" s="365"/>
      <c r="H589" s="365"/>
      <c r="I589" s="365"/>
      <c r="J589" s="365"/>
      <c r="K589" s="365"/>
      <c r="L589" s="365"/>
      <c r="M589" s="365"/>
      <c r="N589" s="365"/>
      <c r="O589" s="365"/>
      <c r="P589" s="365"/>
      <c r="Q589" s="365"/>
      <c r="R589" s="365"/>
      <c r="S589" s="365"/>
      <c r="T589" s="365"/>
      <c r="U589" s="365"/>
      <c r="V589" s="365"/>
      <c r="W589" s="365"/>
      <c r="X589" s="365"/>
      <c r="Y589" s="365"/>
      <c r="Z589" s="365"/>
      <c r="AA589" s="365"/>
      <c r="AB589" s="365"/>
      <c r="AC589" s="365"/>
      <c r="AD589" s="365"/>
      <c r="AE589" s="365"/>
      <c r="AF589" s="365"/>
      <c r="AG589" s="365"/>
    </row>
    <row r="590" customFormat="false" ht="15" hidden="false" customHeight="false" outlineLevel="0" collapsed="false">
      <c r="A590" s="365"/>
      <c r="B590" s="365"/>
      <c r="C590" s="365"/>
      <c r="D590" s="365"/>
      <c r="E590" s="365"/>
      <c r="F590" s="365"/>
      <c r="G590" s="365"/>
      <c r="H590" s="365"/>
      <c r="I590" s="365"/>
      <c r="J590" s="365"/>
      <c r="K590" s="365"/>
      <c r="L590" s="365"/>
      <c r="M590" s="365"/>
      <c r="N590" s="365"/>
      <c r="O590" s="365"/>
      <c r="P590" s="365"/>
      <c r="Q590" s="365"/>
      <c r="R590" s="365"/>
      <c r="S590" s="365"/>
      <c r="T590" s="365"/>
      <c r="U590" s="365"/>
      <c r="V590" s="365"/>
      <c r="W590" s="365"/>
      <c r="X590" s="365"/>
      <c r="Y590" s="365"/>
      <c r="Z590" s="365"/>
      <c r="AA590" s="365"/>
      <c r="AB590" s="365"/>
      <c r="AC590" s="365"/>
      <c r="AD590" s="365"/>
      <c r="AE590" s="365"/>
      <c r="AF590" s="365"/>
      <c r="AG590" s="365"/>
    </row>
    <row r="591" customFormat="false" ht="15" hidden="false" customHeight="false" outlineLevel="0" collapsed="false">
      <c r="A591" s="365"/>
      <c r="B591" s="365"/>
      <c r="C591" s="365"/>
      <c r="D591" s="365"/>
      <c r="E591" s="365"/>
      <c r="F591" s="365"/>
      <c r="G591" s="365"/>
      <c r="H591" s="365"/>
      <c r="I591" s="365"/>
      <c r="J591" s="365"/>
      <c r="K591" s="365"/>
      <c r="L591" s="365"/>
      <c r="M591" s="365"/>
      <c r="N591" s="365"/>
      <c r="O591" s="365"/>
      <c r="P591" s="365"/>
      <c r="Q591" s="365"/>
      <c r="R591" s="365"/>
      <c r="S591" s="365"/>
      <c r="T591" s="365"/>
      <c r="U591" s="365"/>
      <c r="V591" s="365"/>
      <c r="W591" s="365"/>
      <c r="X591" s="365"/>
      <c r="Y591" s="365"/>
      <c r="Z591" s="365"/>
      <c r="AA591" s="365"/>
      <c r="AB591" s="365"/>
      <c r="AC591" s="365"/>
      <c r="AD591" s="365"/>
      <c r="AE591" s="365"/>
      <c r="AF591" s="365"/>
      <c r="AG591" s="365"/>
    </row>
    <row r="592" customFormat="false" ht="15" hidden="false" customHeight="false" outlineLevel="0" collapsed="false">
      <c r="A592" s="365"/>
      <c r="B592" s="365"/>
      <c r="C592" s="365"/>
      <c r="D592" s="365"/>
      <c r="E592" s="365"/>
      <c r="F592" s="365"/>
      <c r="G592" s="365"/>
      <c r="H592" s="365"/>
      <c r="I592" s="365"/>
      <c r="J592" s="365"/>
      <c r="K592" s="365"/>
      <c r="L592" s="365"/>
      <c r="M592" s="365"/>
      <c r="N592" s="365"/>
      <c r="O592" s="365"/>
      <c r="P592" s="365"/>
      <c r="Q592" s="365"/>
      <c r="R592" s="365"/>
      <c r="S592" s="365"/>
      <c r="T592" s="365"/>
      <c r="U592" s="365"/>
      <c r="V592" s="365"/>
      <c r="W592" s="365"/>
      <c r="X592" s="365"/>
      <c r="Y592" s="365"/>
      <c r="Z592" s="365"/>
      <c r="AA592" s="365"/>
      <c r="AB592" s="365"/>
      <c r="AC592" s="365"/>
      <c r="AD592" s="365"/>
      <c r="AE592" s="365"/>
      <c r="AF592" s="365"/>
      <c r="AG592" s="365"/>
    </row>
    <row r="593" customFormat="false" ht="15" hidden="false" customHeight="false" outlineLevel="0" collapsed="false">
      <c r="A593" s="365"/>
      <c r="B593" s="365"/>
      <c r="C593" s="365"/>
      <c r="D593" s="365"/>
      <c r="E593" s="365"/>
      <c r="F593" s="365"/>
      <c r="G593" s="365"/>
      <c r="H593" s="365"/>
      <c r="I593" s="365"/>
      <c r="J593" s="365"/>
      <c r="K593" s="365"/>
      <c r="L593" s="365"/>
      <c r="M593" s="365"/>
      <c r="N593" s="365"/>
      <c r="O593" s="365"/>
      <c r="P593" s="365"/>
      <c r="Q593" s="365"/>
      <c r="R593" s="365"/>
      <c r="S593" s="365"/>
      <c r="T593" s="365"/>
      <c r="U593" s="365"/>
      <c r="V593" s="365"/>
      <c r="W593" s="365"/>
      <c r="X593" s="365"/>
      <c r="Y593" s="365"/>
      <c r="Z593" s="365"/>
      <c r="AA593" s="365"/>
      <c r="AB593" s="365"/>
      <c r="AC593" s="365"/>
      <c r="AD593" s="365"/>
      <c r="AE593" s="365"/>
      <c r="AF593" s="365"/>
      <c r="AG593" s="365"/>
    </row>
    <row r="594" customFormat="false" ht="15" hidden="false" customHeight="false" outlineLevel="0" collapsed="false">
      <c r="A594" s="365"/>
      <c r="B594" s="365"/>
      <c r="C594" s="365"/>
      <c r="D594" s="365"/>
      <c r="E594" s="365"/>
      <c r="F594" s="365"/>
      <c r="G594" s="365"/>
      <c r="H594" s="365"/>
      <c r="I594" s="365"/>
      <c r="J594" s="365"/>
      <c r="K594" s="365"/>
      <c r="L594" s="365"/>
      <c r="M594" s="365"/>
      <c r="N594" s="365"/>
      <c r="O594" s="365"/>
      <c r="P594" s="365"/>
      <c r="Q594" s="365"/>
      <c r="R594" s="365"/>
      <c r="S594" s="365"/>
      <c r="T594" s="365"/>
      <c r="U594" s="365"/>
      <c r="V594" s="365"/>
      <c r="W594" s="365"/>
      <c r="X594" s="365"/>
      <c r="Y594" s="365"/>
      <c r="Z594" s="365"/>
      <c r="AA594" s="365"/>
      <c r="AB594" s="365"/>
      <c r="AC594" s="365"/>
      <c r="AD594" s="365"/>
      <c r="AE594" s="365"/>
      <c r="AF594" s="365"/>
      <c r="AG594" s="365"/>
    </row>
    <row r="595" customFormat="false" ht="15" hidden="false" customHeight="false" outlineLevel="0" collapsed="false">
      <c r="A595" s="365"/>
      <c r="B595" s="365"/>
      <c r="C595" s="365"/>
      <c r="D595" s="365"/>
      <c r="E595" s="365"/>
      <c r="F595" s="365"/>
      <c r="G595" s="365"/>
      <c r="H595" s="365"/>
      <c r="I595" s="365"/>
      <c r="J595" s="365"/>
      <c r="K595" s="365"/>
      <c r="L595" s="365"/>
      <c r="M595" s="365"/>
      <c r="N595" s="365"/>
      <c r="O595" s="365"/>
      <c r="P595" s="365"/>
      <c r="Q595" s="365"/>
      <c r="R595" s="365"/>
      <c r="S595" s="365"/>
      <c r="T595" s="365"/>
      <c r="U595" s="365"/>
      <c r="V595" s="365"/>
      <c r="W595" s="365"/>
      <c r="X595" s="365"/>
      <c r="Y595" s="365"/>
      <c r="Z595" s="365"/>
      <c r="AA595" s="365"/>
      <c r="AB595" s="365"/>
      <c r="AC595" s="365"/>
      <c r="AD595" s="365"/>
      <c r="AE595" s="365"/>
      <c r="AF595" s="365"/>
      <c r="AG595" s="365"/>
    </row>
    <row r="596" customFormat="false" ht="15" hidden="false" customHeight="false" outlineLevel="0" collapsed="false">
      <c r="A596" s="365"/>
      <c r="B596" s="365"/>
      <c r="C596" s="365"/>
      <c r="D596" s="365"/>
      <c r="E596" s="365"/>
      <c r="F596" s="365"/>
      <c r="G596" s="365"/>
      <c r="H596" s="365"/>
      <c r="I596" s="365"/>
      <c r="J596" s="365"/>
      <c r="K596" s="365"/>
      <c r="L596" s="365"/>
      <c r="M596" s="365"/>
      <c r="N596" s="365"/>
      <c r="O596" s="365"/>
      <c r="P596" s="365"/>
      <c r="Q596" s="365"/>
      <c r="R596" s="365"/>
      <c r="S596" s="365"/>
      <c r="T596" s="365"/>
      <c r="U596" s="365"/>
      <c r="V596" s="365"/>
      <c r="W596" s="365"/>
      <c r="X596" s="365"/>
      <c r="Y596" s="365"/>
      <c r="Z596" s="365"/>
      <c r="AA596" s="365"/>
      <c r="AB596" s="365"/>
      <c r="AC596" s="365"/>
      <c r="AD596" s="365"/>
      <c r="AE596" s="365"/>
      <c r="AF596" s="365"/>
      <c r="AG596" s="365"/>
    </row>
    <row r="597" customFormat="false" ht="15" hidden="false" customHeight="false" outlineLevel="0" collapsed="false">
      <c r="A597" s="365"/>
      <c r="B597" s="365"/>
      <c r="C597" s="365"/>
      <c r="D597" s="365"/>
      <c r="E597" s="365"/>
      <c r="F597" s="365"/>
      <c r="G597" s="365"/>
      <c r="H597" s="365"/>
      <c r="I597" s="365"/>
      <c r="J597" s="365"/>
      <c r="K597" s="365"/>
      <c r="L597" s="365"/>
      <c r="M597" s="365"/>
      <c r="N597" s="365"/>
      <c r="O597" s="365"/>
      <c r="P597" s="365"/>
      <c r="Q597" s="365"/>
      <c r="R597" s="365"/>
      <c r="S597" s="365"/>
      <c r="T597" s="365"/>
      <c r="U597" s="365"/>
      <c r="V597" s="365"/>
      <c r="W597" s="365"/>
      <c r="X597" s="365"/>
      <c r="Y597" s="365"/>
      <c r="Z597" s="365"/>
      <c r="AA597" s="365"/>
      <c r="AB597" s="365"/>
      <c r="AC597" s="365"/>
      <c r="AD597" s="365"/>
      <c r="AE597" s="365"/>
      <c r="AF597" s="365"/>
      <c r="AG597" s="365"/>
    </row>
    <row r="598" customFormat="false" ht="15" hidden="false" customHeight="false" outlineLevel="0" collapsed="false">
      <c r="A598" s="365"/>
      <c r="B598" s="365"/>
      <c r="C598" s="365"/>
      <c r="D598" s="365"/>
      <c r="E598" s="365"/>
      <c r="F598" s="365"/>
      <c r="G598" s="365"/>
      <c r="H598" s="365"/>
      <c r="I598" s="365"/>
      <c r="J598" s="365"/>
      <c r="K598" s="365"/>
      <c r="L598" s="365"/>
      <c r="M598" s="365"/>
      <c r="N598" s="365"/>
      <c r="O598" s="365"/>
      <c r="P598" s="365"/>
      <c r="Q598" s="365"/>
      <c r="R598" s="365"/>
      <c r="S598" s="365"/>
      <c r="T598" s="365"/>
      <c r="U598" s="365"/>
      <c r="V598" s="365"/>
      <c r="W598" s="365"/>
      <c r="X598" s="365"/>
      <c r="Y598" s="365"/>
      <c r="Z598" s="365"/>
      <c r="AA598" s="365"/>
      <c r="AB598" s="365"/>
      <c r="AC598" s="365"/>
      <c r="AD598" s="365"/>
      <c r="AE598" s="365"/>
      <c r="AF598" s="365"/>
      <c r="AG598" s="365"/>
    </row>
    <row r="599" customFormat="false" ht="15" hidden="false" customHeight="false" outlineLevel="0" collapsed="false">
      <c r="A599" s="365"/>
      <c r="B599" s="365"/>
      <c r="C599" s="365"/>
      <c r="D599" s="365"/>
      <c r="E599" s="365"/>
      <c r="F599" s="365"/>
      <c r="G599" s="365"/>
      <c r="H599" s="365"/>
      <c r="I599" s="365"/>
      <c r="J599" s="365"/>
      <c r="K599" s="365"/>
      <c r="L599" s="365"/>
      <c r="M599" s="365"/>
      <c r="N599" s="365"/>
      <c r="O599" s="365"/>
      <c r="P599" s="365"/>
      <c r="Q599" s="365"/>
      <c r="R599" s="365"/>
      <c r="S599" s="365"/>
      <c r="T599" s="365"/>
      <c r="U599" s="365"/>
      <c r="V599" s="365"/>
      <c r="W599" s="365"/>
      <c r="X599" s="365"/>
      <c r="Y599" s="365"/>
      <c r="Z599" s="365"/>
      <c r="AA599" s="365"/>
      <c r="AB599" s="365"/>
      <c r="AC599" s="365"/>
      <c r="AD599" s="365"/>
      <c r="AE599" s="365"/>
      <c r="AF599" s="365"/>
      <c r="AG599" s="365"/>
    </row>
    <row r="600" customFormat="false" ht="15" hidden="false" customHeight="false" outlineLevel="0" collapsed="false">
      <c r="A600" s="365"/>
      <c r="B600" s="365"/>
      <c r="C600" s="365"/>
      <c r="D600" s="365"/>
      <c r="E600" s="365"/>
      <c r="F600" s="365"/>
      <c r="G600" s="365"/>
      <c r="H600" s="365"/>
      <c r="I600" s="365"/>
      <c r="J600" s="365"/>
      <c r="K600" s="365"/>
      <c r="L600" s="365"/>
      <c r="M600" s="365"/>
      <c r="N600" s="365"/>
      <c r="O600" s="365"/>
      <c r="P600" s="365"/>
      <c r="Q600" s="365"/>
      <c r="R600" s="365"/>
      <c r="S600" s="365"/>
      <c r="T600" s="365"/>
      <c r="U600" s="365"/>
      <c r="V600" s="365"/>
      <c r="W600" s="365"/>
      <c r="X600" s="365"/>
      <c r="Y600" s="365"/>
      <c r="Z600" s="365"/>
      <c r="AA600" s="365"/>
      <c r="AB600" s="365"/>
      <c r="AC600" s="365"/>
      <c r="AD600" s="365"/>
      <c r="AE600" s="365"/>
      <c r="AF600" s="365"/>
      <c r="AG600" s="365"/>
    </row>
    <row r="601" customFormat="false" ht="15" hidden="false" customHeight="false" outlineLevel="0" collapsed="false">
      <c r="A601" s="365"/>
      <c r="B601" s="365"/>
      <c r="C601" s="365"/>
      <c r="D601" s="365"/>
      <c r="E601" s="365"/>
      <c r="F601" s="365"/>
      <c r="G601" s="365"/>
      <c r="H601" s="365"/>
      <c r="I601" s="365"/>
      <c r="J601" s="365"/>
      <c r="K601" s="365"/>
      <c r="L601" s="365"/>
      <c r="M601" s="365"/>
      <c r="N601" s="365"/>
      <c r="O601" s="365"/>
      <c r="P601" s="365"/>
      <c r="Q601" s="365"/>
      <c r="R601" s="365"/>
      <c r="S601" s="365"/>
      <c r="T601" s="365"/>
      <c r="U601" s="365"/>
      <c r="V601" s="365"/>
      <c r="W601" s="365"/>
      <c r="X601" s="365"/>
      <c r="Y601" s="365"/>
      <c r="Z601" s="365"/>
      <c r="AA601" s="365"/>
      <c r="AB601" s="365"/>
      <c r="AC601" s="365"/>
      <c r="AD601" s="365"/>
      <c r="AE601" s="365"/>
      <c r="AF601" s="365"/>
      <c r="AG601" s="365"/>
    </row>
    <row r="602" customFormat="false" ht="15" hidden="false" customHeight="false" outlineLevel="0" collapsed="false">
      <c r="A602" s="365"/>
      <c r="B602" s="365"/>
      <c r="C602" s="365"/>
      <c r="D602" s="365"/>
      <c r="E602" s="365"/>
      <c r="F602" s="365"/>
      <c r="G602" s="365"/>
      <c r="H602" s="365"/>
      <c r="I602" s="365"/>
      <c r="J602" s="365"/>
      <c r="K602" s="365"/>
      <c r="L602" s="365"/>
      <c r="M602" s="365"/>
      <c r="N602" s="365"/>
      <c r="O602" s="365"/>
      <c r="P602" s="365"/>
      <c r="Q602" s="365"/>
      <c r="R602" s="365"/>
      <c r="S602" s="365"/>
      <c r="T602" s="365"/>
      <c r="U602" s="365"/>
      <c r="V602" s="365"/>
      <c r="W602" s="365"/>
      <c r="X602" s="365"/>
      <c r="Y602" s="365"/>
      <c r="Z602" s="365"/>
      <c r="AA602" s="365"/>
      <c r="AB602" s="365"/>
      <c r="AC602" s="365"/>
      <c r="AD602" s="365"/>
      <c r="AE602" s="365"/>
      <c r="AF602" s="365"/>
      <c r="AG602" s="365"/>
    </row>
    <row r="603" customFormat="false" ht="15" hidden="false" customHeight="false" outlineLevel="0" collapsed="false">
      <c r="A603" s="365"/>
      <c r="B603" s="365"/>
      <c r="C603" s="365"/>
      <c r="D603" s="365"/>
      <c r="E603" s="365"/>
      <c r="F603" s="365"/>
      <c r="G603" s="365"/>
      <c r="H603" s="365"/>
      <c r="I603" s="365"/>
      <c r="J603" s="365"/>
      <c r="K603" s="365"/>
      <c r="L603" s="365"/>
      <c r="M603" s="365"/>
      <c r="N603" s="365"/>
      <c r="O603" s="365"/>
      <c r="P603" s="365"/>
      <c r="Q603" s="365"/>
      <c r="R603" s="365"/>
      <c r="S603" s="365"/>
      <c r="T603" s="365"/>
      <c r="U603" s="365"/>
      <c r="V603" s="365"/>
      <c r="W603" s="365"/>
      <c r="X603" s="365"/>
      <c r="Y603" s="365"/>
      <c r="Z603" s="365"/>
      <c r="AA603" s="365"/>
      <c r="AB603" s="365"/>
      <c r="AC603" s="365"/>
      <c r="AD603" s="365"/>
      <c r="AE603" s="365"/>
      <c r="AF603" s="365"/>
      <c r="AG603" s="365"/>
    </row>
    <row r="604" customFormat="false" ht="15" hidden="false" customHeight="false" outlineLevel="0" collapsed="false">
      <c r="A604" s="365"/>
      <c r="B604" s="365"/>
      <c r="C604" s="365"/>
      <c r="D604" s="365"/>
      <c r="E604" s="365"/>
      <c r="F604" s="365"/>
      <c r="G604" s="365"/>
      <c r="H604" s="365"/>
      <c r="I604" s="365"/>
      <c r="J604" s="365"/>
      <c r="K604" s="365"/>
      <c r="L604" s="365"/>
      <c r="M604" s="365"/>
      <c r="N604" s="365"/>
      <c r="O604" s="365"/>
      <c r="P604" s="365"/>
      <c r="Q604" s="365"/>
      <c r="R604" s="365"/>
      <c r="S604" s="365"/>
      <c r="T604" s="365"/>
      <c r="U604" s="365"/>
      <c r="V604" s="365"/>
      <c r="W604" s="365"/>
      <c r="X604" s="365"/>
      <c r="Y604" s="365"/>
      <c r="Z604" s="365"/>
      <c r="AA604" s="365"/>
      <c r="AB604" s="365"/>
      <c r="AC604" s="365"/>
      <c r="AD604" s="365"/>
      <c r="AE604" s="365"/>
      <c r="AF604" s="365"/>
      <c r="AG604" s="365"/>
    </row>
    <row r="605" customFormat="false" ht="15" hidden="false" customHeight="false" outlineLevel="0" collapsed="false">
      <c r="A605" s="365"/>
      <c r="B605" s="365"/>
      <c r="C605" s="365"/>
      <c r="D605" s="365"/>
      <c r="E605" s="365"/>
      <c r="F605" s="365"/>
      <c r="G605" s="365"/>
      <c r="H605" s="365"/>
      <c r="I605" s="365"/>
      <c r="J605" s="365"/>
      <c r="K605" s="365"/>
      <c r="L605" s="365"/>
      <c r="M605" s="365"/>
      <c r="N605" s="365"/>
      <c r="O605" s="365"/>
      <c r="P605" s="365"/>
      <c r="Q605" s="365"/>
      <c r="R605" s="365"/>
      <c r="S605" s="365"/>
      <c r="T605" s="365"/>
      <c r="U605" s="365"/>
      <c r="V605" s="365"/>
      <c r="W605" s="365"/>
      <c r="X605" s="365"/>
      <c r="Y605" s="365"/>
      <c r="Z605" s="365"/>
      <c r="AA605" s="365"/>
      <c r="AB605" s="365"/>
      <c r="AC605" s="365"/>
      <c r="AD605" s="365"/>
      <c r="AE605" s="365"/>
      <c r="AF605" s="365"/>
      <c r="AG605" s="365"/>
    </row>
    <row r="606" customFormat="false" ht="15" hidden="false" customHeight="false" outlineLevel="0" collapsed="false">
      <c r="A606" s="365"/>
      <c r="B606" s="365"/>
      <c r="C606" s="365"/>
      <c r="D606" s="365"/>
      <c r="E606" s="365"/>
      <c r="F606" s="365"/>
      <c r="G606" s="365"/>
      <c r="H606" s="365"/>
      <c r="I606" s="365"/>
      <c r="J606" s="365"/>
      <c r="K606" s="365"/>
      <c r="L606" s="365"/>
      <c r="M606" s="365"/>
      <c r="N606" s="365"/>
      <c r="O606" s="365"/>
      <c r="P606" s="365"/>
      <c r="Q606" s="365"/>
      <c r="R606" s="365"/>
      <c r="S606" s="365"/>
      <c r="T606" s="365"/>
      <c r="U606" s="365"/>
      <c r="V606" s="365"/>
      <c r="W606" s="365"/>
      <c r="X606" s="365"/>
      <c r="Y606" s="365"/>
      <c r="Z606" s="365"/>
      <c r="AA606" s="365"/>
      <c r="AB606" s="365"/>
      <c r="AC606" s="365"/>
      <c r="AD606" s="365"/>
      <c r="AE606" s="365"/>
      <c r="AF606" s="365"/>
      <c r="AG606" s="365"/>
    </row>
    <row r="607" customFormat="false" ht="15" hidden="false" customHeight="false" outlineLevel="0" collapsed="false">
      <c r="A607" s="365"/>
      <c r="B607" s="365"/>
      <c r="C607" s="365"/>
      <c r="D607" s="365"/>
      <c r="E607" s="365"/>
      <c r="F607" s="365"/>
      <c r="G607" s="365"/>
      <c r="H607" s="365"/>
      <c r="I607" s="365"/>
      <c r="J607" s="365"/>
      <c r="K607" s="365"/>
      <c r="L607" s="365"/>
      <c r="M607" s="365"/>
      <c r="N607" s="365"/>
      <c r="O607" s="365"/>
      <c r="P607" s="365"/>
      <c r="Q607" s="365"/>
      <c r="R607" s="365"/>
      <c r="S607" s="365"/>
      <c r="T607" s="365"/>
      <c r="U607" s="365"/>
      <c r="V607" s="365"/>
      <c r="W607" s="365"/>
      <c r="X607" s="365"/>
      <c r="Y607" s="365"/>
      <c r="Z607" s="365"/>
      <c r="AA607" s="365"/>
      <c r="AB607" s="365"/>
      <c r="AC607" s="365"/>
      <c r="AD607" s="365"/>
      <c r="AE607" s="365"/>
      <c r="AF607" s="365"/>
      <c r="AG607" s="365"/>
    </row>
    <row r="608" customFormat="false" ht="15" hidden="false" customHeight="false" outlineLevel="0" collapsed="false">
      <c r="A608" s="365"/>
      <c r="B608" s="365"/>
      <c r="C608" s="365"/>
      <c r="D608" s="365"/>
      <c r="E608" s="365"/>
      <c r="F608" s="365"/>
      <c r="G608" s="365"/>
      <c r="H608" s="365"/>
      <c r="I608" s="365"/>
      <c r="J608" s="365"/>
      <c r="K608" s="365"/>
      <c r="L608" s="365"/>
      <c r="M608" s="365"/>
      <c r="N608" s="365"/>
      <c r="O608" s="365"/>
      <c r="P608" s="365"/>
      <c r="Q608" s="365"/>
      <c r="R608" s="365"/>
      <c r="S608" s="365"/>
      <c r="T608" s="365"/>
      <c r="U608" s="365"/>
      <c r="V608" s="365"/>
      <c r="W608" s="365"/>
      <c r="X608" s="365"/>
      <c r="Y608" s="365"/>
      <c r="Z608" s="365"/>
      <c r="AA608" s="365"/>
      <c r="AB608" s="365"/>
      <c r="AC608" s="365"/>
      <c r="AD608" s="365"/>
      <c r="AE608" s="365"/>
      <c r="AF608" s="365"/>
      <c r="AG608" s="365"/>
    </row>
    <row r="609" customFormat="false" ht="15" hidden="false" customHeight="false" outlineLevel="0" collapsed="false">
      <c r="A609" s="365"/>
      <c r="B609" s="365"/>
      <c r="C609" s="365"/>
      <c r="D609" s="365"/>
      <c r="E609" s="365"/>
      <c r="F609" s="365"/>
      <c r="G609" s="365"/>
      <c r="H609" s="365"/>
      <c r="I609" s="365"/>
      <c r="J609" s="365"/>
      <c r="K609" s="365"/>
      <c r="L609" s="365"/>
      <c r="M609" s="365"/>
      <c r="N609" s="365"/>
      <c r="O609" s="365"/>
      <c r="P609" s="365"/>
      <c r="Q609" s="365"/>
      <c r="R609" s="365"/>
      <c r="S609" s="365"/>
      <c r="T609" s="365"/>
      <c r="U609" s="365"/>
      <c r="V609" s="365"/>
      <c r="W609" s="365"/>
      <c r="X609" s="365"/>
      <c r="Y609" s="365"/>
      <c r="Z609" s="365"/>
      <c r="AA609" s="365"/>
      <c r="AB609" s="365"/>
      <c r="AC609" s="365"/>
      <c r="AD609" s="365"/>
      <c r="AE609" s="365"/>
      <c r="AF609" s="365"/>
      <c r="AG609" s="365"/>
    </row>
    <row r="610" customFormat="false" ht="15" hidden="false" customHeight="false" outlineLevel="0" collapsed="false">
      <c r="A610" s="365"/>
      <c r="B610" s="365"/>
      <c r="C610" s="365"/>
      <c r="D610" s="365"/>
      <c r="E610" s="365"/>
      <c r="F610" s="365"/>
      <c r="G610" s="365"/>
      <c r="H610" s="365"/>
      <c r="I610" s="365"/>
      <c r="J610" s="365"/>
      <c r="K610" s="365"/>
      <c r="L610" s="365"/>
      <c r="M610" s="365"/>
      <c r="N610" s="365"/>
      <c r="O610" s="365"/>
      <c r="P610" s="365"/>
      <c r="Q610" s="365"/>
      <c r="R610" s="365"/>
      <c r="S610" s="365"/>
      <c r="T610" s="365"/>
      <c r="U610" s="365"/>
      <c r="V610" s="365"/>
      <c r="W610" s="365"/>
      <c r="X610" s="365"/>
      <c r="Y610" s="365"/>
      <c r="Z610" s="365"/>
      <c r="AA610" s="365"/>
      <c r="AB610" s="365"/>
      <c r="AC610" s="365"/>
      <c r="AD610" s="365"/>
      <c r="AE610" s="365"/>
      <c r="AF610" s="365"/>
      <c r="AG610" s="365"/>
    </row>
    <row r="611" customFormat="false" ht="15" hidden="false" customHeight="false" outlineLevel="0" collapsed="false">
      <c r="A611" s="365"/>
      <c r="B611" s="365"/>
      <c r="C611" s="365"/>
      <c r="D611" s="365"/>
      <c r="E611" s="365"/>
      <c r="F611" s="365"/>
      <c r="G611" s="365"/>
      <c r="H611" s="365"/>
      <c r="I611" s="365"/>
      <c r="J611" s="365"/>
      <c r="K611" s="365"/>
      <c r="L611" s="365"/>
      <c r="M611" s="365"/>
      <c r="N611" s="365"/>
      <c r="O611" s="365"/>
      <c r="P611" s="365"/>
      <c r="Q611" s="365"/>
      <c r="R611" s="365"/>
      <c r="S611" s="365"/>
      <c r="T611" s="365"/>
      <c r="U611" s="365"/>
      <c r="V611" s="365"/>
      <c r="W611" s="365"/>
      <c r="X611" s="365"/>
      <c r="Y611" s="365"/>
      <c r="Z611" s="365"/>
      <c r="AA611" s="365"/>
      <c r="AB611" s="365"/>
      <c r="AC611" s="365"/>
      <c r="AD611" s="365"/>
      <c r="AE611" s="365"/>
      <c r="AF611" s="365"/>
      <c r="AG611" s="365"/>
    </row>
    <row r="612" customFormat="false" ht="15" hidden="false" customHeight="false" outlineLevel="0" collapsed="false">
      <c r="A612" s="365"/>
      <c r="B612" s="365"/>
      <c r="C612" s="365"/>
      <c r="D612" s="365"/>
      <c r="E612" s="365"/>
      <c r="F612" s="365"/>
      <c r="G612" s="365"/>
      <c r="H612" s="365"/>
      <c r="I612" s="365"/>
      <c r="J612" s="365"/>
      <c r="K612" s="365"/>
      <c r="L612" s="365"/>
      <c r="M612" s="365"/>
      <c r="N612" s="365"/>
      <c r="O612" s="365"/>
      <c r="P612" s="365"/>
      <c r="Q612" s="365"/>
      <c r="R612" s="365"/>
      <c r="S612" s="365"/>
      <c r="T612" s="365"/>
      <c r="U612" s="365"/>
      <c r="V612" s="365"/>
      <c r="W612" s="365"/>
      <c r="X612" s="365"/>
      <c r="Y612" s="365"/>
      <c r="Z612" s="365"/>
      <c r="AA612" s="365"/>
      <c r="AB612" s="365"/>
      <c r="AC612" s="365"/>
      <c r="AD612" s="365"/>
      <c r="AE612" s="365"/>
      <c r="AF612" s="365"/>
      <c r="AG612" s="365"/>
    </row>
    <row r="613" customFormat="false" ht="15" hidden="false" customHeight="false" outlineLevel="0" collapsed="false">
      <c r="A613" s="365"/>
      <c r="B613" s="365"/>
      <c r="C613" s="365"/>
      <c r="D613" s="365"/>
      <c r="E613" s="365"/>
      <c r="F613" s="365"/>
      <c r="G613" s="365"/>
      <c r="H613" s="365"/>
      <c r="I613" s="365"/>
      <c r="J613" s="365"/>
      <c r="K613" s="365"/>
      <c r="L613" s="365"/>
      <c r="M613" s="365"/>
      <c r="N613" s="365"/>
      <c r="O613" s="365"/>
      <c r="P613" s="365"/>
      <c r="Q613" s="365"/>
      <c r="R613" s="365"/>
      <c r="S613" s="365"/>
      <c r="T613" s="365"/>
      <c r="U613" s="365"/>
      <c r="V613" s="365"/>
      <c r="W613" s="365"/>
      <c r="X613" s="365"/>
      <c r="Y613" s="365"/>
      <c r="Z613" s="365"/>
      <c r="AA613" s="365"/>
      <c r="AB613" s="365"/>
      <c r="AC613" s="365"/>
      <c r="AD613" s="365"/>
      <c r="AE613" s="365"/>
      <c r="AF613" s="365"/>
      <c r="AG613" s="365"/>
    </row>
    <row r="614" customFormat="false" ht="15" hidden="false" customHeight="false" outlineLevel="0" collapsed="false">
      <c r="A614" s="365"/>
      <c r="B614" s="365"/>
      <c r="C614" s="365"/>
      <c r="D614" s="365"/>
      <c r="E614" s="365"/>
      <c r="F614" s="365"/>
      <c r="G614" s="365"/>
      <c r="H614" s="365"/>
      <c r="I614" s="365"/>
      <c r="J614" s="365"/>
      <c r="K614" s="365"/>
      <c r="L614" s="365"/>
      <c r="M614" s="365"/>
      <c r="N614" s="365"/>
      <c r="O614" s="365"/>
      <c r="P614" s="365"/>
      <c r="Q614" s="365"/>
      <c r="R614" s="365"/>
      <c r="S614" s="365"/>
      <c r="T614" s="365"/>
      <c r="U614" s="365"/>
      <c r="V614" s="365"/>
      <c r="W614" s="365"/>
      <c r="X614" s="365"/>
      <c r="Y614" s="365"/>
      <c r="Z614" s="365"/>
      <c r="AA614" s="365"/>
      <c r="AB614" s="365"/>
      <c r="AC614" s="365"/>
      <c r="AD614" s="365"/>
      <c r="AE614" s="365"/>
      <c r="AF614" s="365"/>
      <c r="AG614" s="365"/>
    </row>
    <row r="615" customFormat="false" ht="15" hidden="false" customHeight="false" outlineLevel="0" collapsed="false">
      <c r="A615" s="365"/>
      <c r="B615" s="365"/>
      <c r="C615" s="365"/>
      <c r="D615" s="365"/>
      <c r="E615" s="365"/>
      <c r="F615" s="365"/>
      <c r="G615" s="365"/>
      <c r="H615" s="365"/>
      <c r="I615" s="365"/>
      <c r="J615" s="365"/>
      <c r="K615" s="365"/>
      <c r="L615" s="365"/>
      <c r="M615" s="365"/>
      <c r="N615" s="365"/>
      <c r="O615" s="365"/>
      <c r="P615" s="365"/>
      <c r="Q615" s="365"/>
      <c r="R615" s="365"/>
      <c r="S615" s="365"/>
      <c r="T615" s="365"/>
      <c r="U615" s="365"/>
      <c r="V615" s="365"/>
      <c r="W615" s="365"/>
      <c r="X615" s="365"/>
      <c r="Y615" s="365"/>
      <c r="Z615" s="365"/>
      <c r="AA615" s="365"/>
      <c r="AB615" s="365"/>
      <c r="AC615" s="365"/>
      <c r="AD615" s="365"/>
      <c r="AE615" s="365"/>
      <c r="AF615" s="365"/>
      <c r="AG615" s="365"/>
    </row>
    <row r="616" customFormat="false" ht="15" hidden="false" customHeight="false" outlineLevel="0" collapsed="false">
      <c r="A616" s="365"/>
      <c r="B616" s="365"/>
      <c r="C616" s="365"/>
      <c r="D616" s="365"/>
      <c r="E616" s="365"/>
      <c r="F616" s="365"/>
      <c r="G616" s="365"/>
      <c r="H616" s="365"/>
      <c r="I616" s="365"/>
      <c r="J616" s="365"/>
      <c r="K616" s="365"/>
      <c r="L616" s="365"/>
      <c r="M616" s="365"/>
      <c r="N616" s="365"/>
      <c r="O616" s="365"/>
      <c r="P616" s="365"/>
      <c r="Q616" s="365"/>
      <c r="R616" s="365"/>
      <c r="S616" s="365"/>
      <c r="T616" s="365"/>
      <c r="U616" s="365"/>
      <c r="V616" s="365"/>
      <c r="W616" s="365"/>
      <c r="X616" s="365"/>
      <c r="Y616" s="365"/>
      <c r="Z616" s="365"/>
      <c r="AA616" s="365"/>
      <c r="AB616" s="365"/>
      <c r="AC616" s="365"/>
      <c r="AD616" s="365"/>
      <c r="AE616" s="365"/>
      <c r="AF616" s="365"/>
      <c r="AG616" s="365"/>
    </row>
    <row r="617" customFormat="false" ht="15" hidden="false" customHeight="false" outlineLevel="0" collapsed="false">
      <c r="A617" s="365"/>
      <c r="B617" s="365"/>
      <c r="C617" s="365"/>
      <c r="D617" s="365"/>
      <c r="E617" s="365"/>
      <c r="F617" s="365"/>
      <c r="G617" s="365"/>
      <c r="H617" s="365"/>
      <c r="I617" s="365"/>
      <c r="J617" s="365"/>
      <c r="K617" s="365"/>
      <c r="L617" s="365"/>
      <c r="M617" s="365"/>
      <c r="N617" s="365"/>
      <c r="O617" s="365"/>
      <c r="P617" s="365"/>
      <c r="Q617" s="365"/>
      <c r="R617" s="365"/>
      <c r="S617" s="365"/>
      <c r="T617" s="365"/>
      <c r="U617" s="365"/>
      <c r="V617" s="365"/>
      <c r="W617" s="365"/>
      <c r="X617" s="365"/>
      <c r="Y617" s="365"/>
      <c r="Z617" s="365"/>
      <c r="AA617" s="365"/>
      <c r="AB617" s="365"/>
      <c r="AC617" s="365"/>
      <c r="AD617" s="365"/>
      <c r="AE617" s="365"/>
      <c r="AF617" s="365"/>
      <c r="AG617" s="365"/>
    </row>
    <row r="618" customFormat="false" ht="15" hidden="false" customHeight="false" outlineLevel="0" collapsed="false">
      <c r="A618" s="365"/>
      <c r="B618" s="365"/>
      <c r="C618" s="365"/>
      <c r="D618" s="365"/>
      <c r="E618" s="365"/>
      <c r="F618" s="365"/>
      <c r="G618" s="365"/>
      <c r="H618" s="365"/>
      <c r="I618" s="365"/>
      <c r="J618" s="365"/>
      <c r="K618" s="365"/>
      <c r="L618" s="365"/>
      <c r="M618" s="365"/>
      <c r="N618" s="365"/>
      <c r="O618" s="365"/>
      <c r="P618" s="365"/>
      <c r="Q618" s="365"/>
      <c r="R618" s="365"/>
      <c r="S618" s="365"/>
      <c r="T618" s="365"/>
      <c r="U618" s="365"/>
      <c r="V618" s="365"/>
      <c r="W618" s="365"/>
      <c r="X618" s="365"/>
      <c r="Y618" s="365"/>
      <c r="Z618" s="365"/>
      <c r="AA618" s="365"/>
      <c r="AB618" s="365"/>
      <c r="AC618" s="365"/>
      <c r="AD618" s="365"/>
      <c r="AE618" s="365"/>
      <c r="AF618" s="365"/>
      <c r="AG618" s="365"/>
    </row>
    <row r="619" customFormat="false" ht="15" hidden="false" customHeight="false" outlineLevel="0" collapsed="false">
      <c r="A619" s="365"/>
      <c r="B619" s="365"/>
      <c r="C619" s="365"/>
      <c r="D619" s="365"/>
      <c r="E619" s="365"/>
      <c r="F619" s="365"/>
      <c r="G619" s="365"/>
      <c r="H619" s="365"/>
      <c r="I619" s="365"/>
      <c r="J619" s="365"/>
      <c r="K619" s="365"/>
      <c r="L619" s="365"/>
      <c r="M619" s="365"/>
      <c r="N619" s="365"/>
      <c r="O619" s="365"/>
      <c r="P619" s="365"/>
      <c r="Q619" s="365"/>
      <c r="R619" s="365"/>
      <c r="S619" s="365"/>
      <c r="T619" s="365"/>
      <c r="U619" s="365"/>
      <c r="V619" s="365"/>
      <c r="W619" s="365"/>
      <c r="X619" s="365"/>
      <c r="Y619" s="365"/>
      <c r="Z619" s="365"/>
      <c r="AA619" s="365"/>
      <c r="AB619" s="365"/>
      <c r="AC619" s="365"/>
      <c r="AD619" s="365"/>
      <c r="AE619" s="365"/>
      <c r="AF619" s="365"/>
      <c r="AG619" s="365"/>
    </row>
    <row r="620" customFormat="false" ht="15" hidden="false" customHeight="false" outlineLevel="0" collapsed="false">
      <c r="A620" s="365"/>
      <c r="B620" s="365"/>
      <c r="C620" s="365"/>
      <c r="D620" s="365"/>
      <c r="E620" s="365"/>
      <c r="F620" s="365"/>
      <c r="G620" s="365"/>
      <c r="H620" s="365"/>
      <c r="I620" s="365"/>
      <c r="J620" s="365"/>
      <c r="K620" s="365"/>
      <c r="L620" s="365"/>
      <c r="M620" s="365"/>
      <c r="N620" s="365"/>
      <c r="O620" s="365"/>
      <c r="P620" s="365"/>
      <c r="Q620" s="365"/>
      <c r="R620" s="365"/>
      <c r="S620" s="365"/>
      <c r="T620" s="365"/>
      <c r="U620" s="365"/>
      <c r="V620" s="365"/>
      <c r="W620" s="365"/>
      <c r="X620" s="365"/>
      <c r="Y620" s="365"/>
      <c r="Z620" s="365"/>
      <c r="AA620" s="365"/>
      <c r="AB620" s="365"/>
      <c r="AC620" s="365"/>
      <c r="AD620" s="365"/>
      <c r="AE620" s="365"/>
      <c r="AF620" s="365"/>
      <c r="AG620" s="365"/>
    </row>
    <row r="621" customFormat="false" ht="15" hidden="false" customHeight="false" outlineLevel="0" collapsed="false">
      <c r="A621" s="365"/>
      <c r="B621" s="365"/>
      <c r="C621" s="365"/>
      <c r="D621" s="365"/>
      <c r="E621" s="365"/>
      <c r="F621" s="365"/>
      <c r="G621" s="365"/>
      <c r="H621" s="365"/>
      <c r="I621" s="365"/>
      <c r="J621" s="365"/>
      <c r="K621" s="365"/>
      <c r="L621" s="365"/>
      <c r="M621" s="365"/>
      <c r="N621" s="365"/>
      <c r="O621" s="365"/>
      <c r="P621" s="365"/>
      <c r="Q621" s="365"/>
      <c r="R621" s="365"/>
      <c r="S621" s="365"/>
      <c r="T621" s="365"/>
      <c r="U621" s="365"/>
      <c r="V621" s="365"/>
      <c r="W621" s="365"/>
      <c r="X621" s="365"/>
      <c r="Y621" s="365"/>
      <c r="Z621" s="365"/>
      <c r="AA621" s="365"/>
      <c r="AB621" s="365"/>
      <c r="AC621" s="365"/>
      <c r="AD621" s="365"/>
      <c r="AE621" s="365"/>
      <c r="AF621" s="365"/>
      <c r="AG621" s="365"/>
    </row>
    <row r="622" customFormat="false" ht="15" hidden="false" customHeight="false" outlineLevel="0" collapsed="false">
      <c r="A622" s="365"/>
      <c r="B622" s="365"/>
      <c r="C622" s="365"/>
      <c r="D622" s="365"/>
      <c r="E622" s="365"/>
      <c r="F622" s="365"/>
      <c r="G622" s="365"/>
      <c r="H622" s="365"/>
      <c r="I622" s="365"/>
      <c r="J622" s="365"/>
      <c r="K622" s="365"/>
      <c r="L622" s="365"/>
      <c r="M622" s="365"/>
      <c r="N622" s="365"/>
      <c r="O622" s="365"/>
      <c r="P622" s="365"/>
      <c r="Q622" s="365"/>
      <c r="R622" s="365"/>
      <c r="S622" s="365"/>
      <c r="T622" s="365"/>
      <c r="U622" s="365"/>
      <c r="V622" s="365"/>
      <c r="W622" s="365"/>
      <c r="X622" s="365"/>
      <c r="Y622" s="365"/>
      <c r="Z622" s="365"/>
      <c r="AA622" s="365"/>
      <c r="AB622" s="365"/>
      <c r="AC622" s="365"/>
      <c r="AD622" s="365"/>
      <c r="AE622" s="365"/>
      <c r="AF622" s="365"/>
      <c r="AG622" s="365"/>
    </row>
    <row r="623" customFormat="false" ht="15" hidden="false" customHeight="false" outlineLevel="0" collapsed="false">
      <c r="A623" s="365"/>
      <c r="B623" s="365"/>
      <c r="C623" s="365"/>
      <c r="D623" s="365"/>
      <c r="E623" s="365"/>
      <c r="F623" s="365"/>
      <c r="G623" s="365"/>
      <c r="H623" s="365"/>
      <c r="I623" s="365"/>
      <c r="J623" s="365"/>
      <c r="K623" s="365"/>
      <c r="L623" s="365"/>
      <c r="M623" s="365"/>
      <c r="N623" s="365"/>
      <c r="O623" s="365"/>
      <c r="P623" s="365"/>
      <c r="Q623" s="365"/>
      <c r="R623" s="365"/>
      <c r="S623" s="365"/>
      <c r="T623" s="365"/>
      <c r="U623" s="365"/>
      <c r="V623" s="365"/>
      <c r="W623" s="365"/>
      <c r="X623" s="365"/>
      <c r="Y623" s="365"/>
      <c r="Z623" s="365"/>
      <c r="AA623" s="365"/>
      <c r="AB623" s="365"/>
      <c r="AC623" s="365"/>
      <c r="AD623" s="365"/>
      <c r="AE623" s="365"/>
      <c r="AF623" s="365"/>
      <c r="AG623" s="365"/>
    </row>
    <row r="624" customFormat="false" ht="15" hidden="false" customHeight="false" outlineLevel="0" collapsed="false">
      <c r="A624" s="365"/>
      <c r="B624" s="365"/>
      <c r="C624" s="365"/>
      <c r="D624" s="365"/>
      <c r="E624" s="365"/>
      <c r="F624" s="365"/>
      <c r="G624" s="365"/>
      <c r="H624" s="365"/>
      <c r="I624" s="365"/>
      <c r="J624" s="365"/>
      <c r="K624" s="365"/>
      <c r="L624" s="365"/>
      <c r="M624" s="365"/>
      <c r="N624" s="365"/>
      <c r="O624" s="365"/>
      <c r="P624" s="365"/>
      <c r="Q624" s="365"/>
      <c r="R624" s="365"/>
      <c r="S624" s="365"/>
      <c r="T624" s="365"/>
      <c r="U624" s="365"/>
      <c r="V624" s="365"/>
      <c r="W624" s="365"/>
      <c r="X624" s="365"/>
      <c r="Y624" s="365"/>
      <c r="Z624" s="365"/>
      <c r="AA624" s="365"/>
      <c r="AB624" s="365"/>
      <c r="AC624" s="365"/>
      <c r="AD624" s="365"/>
      <c r="AE624" s="365"/>
      <c r="AF624" s="365"/>
      <c r="AG624" s="365"/>
    </row>
    <row r="625" customFormat="false" ht="15" hidden="false" customHeight="false" outlineLevel="0" collapsed="false">
      <c r="A625" s="365"/>
      <c r="B625" s="365"/>
      <c r="C625" s="365"/>
      <c r="D625" s="365"/>
      <c r="E625" s="365"/>
      <c r="F625" s="365"/>
      <c r="G625" s="365"/>
      <c r="H625" s="365"/>
      <c r="I625" s="365"/>
      <c r="J625" s="365"/>
      <c r="K625" s="365"/>
      <c r="L625" s="365"/>
      <c r="M625" s="365"/>
      <c r="N625" s="365"/>
      <c r="O625" s="365"/>
      <c r="P625" s="365"/>
      <c r="Q625" s="365"/>
      <c r="R625" s="365"/>
      <c r="S625" s="365"/>
      <c r="T625" s="365"/>
      <c r="U625" s="365"/>
      <c r="V625" s="365"/>
      <c r="W625" s="365"/>
      <c r="X625" s="365"/>
      <c r="Y625" s="365"/>
      <c r="Z625" s="365"/>
      <c r="AA625" s="365"/>
      <c r="AB625" s="365"/>
      <c r="AC625" s="365"/>
      <c r="AD625" s="365"/>
      <c r="AE625" s="365"/>
      <c r="AF625" s="365"/>
      <c r="AG625" s="365"/>
    </row>
    <row r="626" customFormat="false" ht="15" hidden="false" customHeight="false" outlineLevel="0" collapsed="false">
      <c r="A626" s="365"/>
      <c r="B626" s="365"/>
      <c r="C626" s="365"/>
      <c r="D626" s="365"/>
      <c r="E626" s="365"/>
      <c r="F626" s="365"/>
      <c r="G626" s="365"/>
      <c r="H626" s="365"/>
      <c r="I626" s="365"/>
      <c r="J626" s="365"/>
      <c r="K626" s="365"/>
      <c r="L626" s="365"/>
      <c r="M626" s="365"/>
      <c r="N626" s="365"/>
      <c r="O626" s="365"/>
      <c r="P626" s="365"/>
      <c r="Q626" s="365"/>
      <c r="R626" s="365"/>
      <c r="S626" s="365"/>
      <c r="T626" s="365"/>
      <c r="U626" s="365"/>
      <c r="V626" s="365"/>
      <c r="W626" s="365"/>
      <c r="X626" s="365"/>
      <c r="Y626" s="365"/>
      <c r="Z626" s="365"/>
      <c r="AA626" s="365"/>
      <c r="AB626" s="365"/>
      <c r="AC626" s="365"/>
      <c r="AD626" s="365"/>
      <c r="AE626" s="365"/>
      <c r="AF626" s="365"/>
      <c r="AG626" s="365"/>
    </row>
    <row r="627" customFormat="false" ht="15" hidden="false" customHeight="false" outlineLevel="0" collapsed="false">
      <c r="A627" s="365"/>
      <c r="B627" s="365"/>
      <c r="C627" s="365"/>
      <c r="D627" s="365"/>
      <c r="E627" s="365"/>
      <c r="F627" s="365"/>
      <c r="G627" s="365"/>
      <c r="H627" s="365"/>
      <c r="I627" s="365"/>
      <c r="J627" s="365"/>
      <c r="K627" s="365"/>
      <c r="L627" s="365"/>
      <c r="M627" s="365"/>
      <c r="N627" s="365"/>
      <c r="O627" s="365"/>
      <c r="P627" s="365"/>
      <c r="Q627" s="365"/>
      <c r="R627" s="365"/>
      <c r="S627" s="365"/>
      <c r="T627" s="365"/>
      <c r="U627" s="365"/>
      <c r="V627" s="365"/>
      <c r="W627" s="365"/>
      <c r="X627" s="365"/>
      <c r="Y627" s="365"/>
      <c r="Z627" s="365"/>
      <c r="AA627" s="365"/>
      <c r="AB627" s="365"/>
      <c r="AC627" s="365"/>
      <c r="AD627" s="365"/>
      <c r="AE627" s="365"/>
      <c r="AF627" s="365"/>
      <c r="AG627" s="365"/>
    </row>
    <row r="628" customFormat="false" ht="15" hidden="false" customHeight="false" outlineLevel="0" collapsed="false">
      <c r="A628" s="365"/>
      <c r="B628" s="365"/>
      <c r="C628" s="365"/>
      <c r="D628" s="365"/>
      <c r="E628" s="365"/>
      <c r="F628" s="365"/>
      <c r="G628" s="365"/>
      <c r="H628" s="365"/>
      <c r="I628" s="365"/>
      <c r="J628" s="365"/>
      <c r="K628" s="365"/>
      <c r="L628" s="365"/>
      <c r="M628" s="365"/>
      <c r="N628" s="365"/>
      <c r="O628" s="365"/>
      <c r="P628" s="365"/>
      <c r="Q628" s="365"/>
      <c r="R628" s="365"/>
      <c r="S628" s="365"/>
      <c r="T628" s="365"/>
      <c r="U628" s="365"/>
      <c r="V628" s="365"/>
      <c r="W628" s="365"/>
      <c r="X628" s="365"/>
      <c r="Y628" s="365"/>
      <c r="Z628" s="365"/>
      <c r="AA628" s="365"/>
      <c r="AB628" s="365"/>
      <c r="AC628" s="365"/>
      <c r="AD628" s="365"/>
      <c r="AE628" s="365"/>
      <c r="AF628" s="365"/>
      <c r="AG628" s="365"/>
    </row>
    <row r="629" customFormat="false" ht="15" hidden="false" customHeight="false" outlineLevel="0" collapsed="false">
      <c r="A629" s="365"/>
      <c r="B629" s="365"/>
      <c r="C629" s="365"/>
      <c r="D629" s="365"/>
      <c r="E629" s="365"/>
      <c r="F629" s="365"/>
      <c r="G629" s="365"/>
      <c r="H629" s="365"/>
      <c r="I629" s="365"/>
      <c r="J629" s="365"/>
      <c r="K629" s="365"/>
      <c r="L629" s="365"/>
      <c r="M629" s="365"/>
      <c r="N629" s="365"/>
      <c r="O629" s="365"/>
      <c r="P629" s="365"/>
      <c r="Q629" s="365"/>
      <c r="R629" s="365"/>
      <c r="S629" s="365"/>
      <c r="T629" s="365"/>
      <c r="U629" s="365"/>
      <c r="V629" s="365"/>
      <c r="W629" s="365"/>
      <c r="X629" s="365"/>
      <c r="Y629" s="365"/>
      <c r="Z629" s="365"/>
      <c r="AA629" s="365"/>
      <c r="AB629" s="365"/>
      <c r="AC629" s="365"/>
      <c r="AD629" s="365"/>
      <c r="AE629" s="365"/>
      <c r="AF629" s="365"/>
      <c r="AG629" s="365"/>
    </row>
    <row r="630" customFormat="false" ht="15" hidden="false" customHeight="false" outlineLevel="0" collapsed="false">
      <c r="A630" s="365"/>
      <c r="B630" s="365"/>
      <c r="C630" s="365"/>
      <c r="D630" s="365"/>
      <c r="E630" s="365"/>
      <c r="F630" s="365"/>
      <c r="G630" s="365"/>
      <c r="H630" s="365"/>
      <c r="I630" s="365"/>
      <c r="J630" s="365"/>
      <c r="K630" s="365"/>
      <c r="L630" s="365"/>
      <c r="M630" s="365"/>
      <c r="N630" s="365"/>
      <c r="O630" s="365"/>
      <c r="P630" s="365"/>
      <c r="Q630" s="365"/>
      <c r="R630" s="365"/>
      <c r="S630" s="365"/>
      <c r="T630" s="365"/>
      <c r="U630" s="365"/>
      <c r="V630" s="365"/>
      <c r="W630" s="365"/>
      <c r="X630" s="365"/>
      <c r="Y630" s="365"/>
      <c r="Z630" s="365"/>
      <c r="AA630" s="365"/>
      <c r="AB630" s="365"/>
      <c r="AC630" s="365"/>
      <c r="AD630" s="365"/>
      <c r="AE630" s="365"/>
      <c r="AF630" s="365"/>
      <c r="AG630" s="365"/>
    </row>
    <row r="631" customFormat="false" ht="15" hidden="false" customHeight="false" outlineLevel="0" collapsed="false">
      <c r="A631" s="365"/>
      <c r="B631" s="365"/>
      <c r="C631" s="365"/>
      <c r="D631" s="365"/>
      <c r="E631" s="365"/>
      <c r="F631" s="365"/>
      <c r="G631" s="365"/>
      <c r="H631" s="365"/>
      <c r="I631" s="365"/>
      <c r="J631" s="365"/>
      <c r="K631" s="365"/>
      <c r="L631" s="365"/>
      <c r="M631" s="365"/>
      <c r="N631" s="365"/>
      <c r="O631" s="365"/>
      <c r="P631" s="365"/>
      <c r="Q631" s="365"/>
      <c r="R631" s="365"/>
      <c r="S631" s="365"/>
      <c r="T631" s="365"/>
      <c r="U631" s="365"/>
      <c r="V631" s="365"/>
      <c r="W631" s="365"/>
      <c r="X631" s="365"/>
      <c r="Y631" s="365"/>
      <c r="Z631" s="365"/>
      <c r="AA631" s="365"/>
      <c r="AB631" s="365"/>
      <c r="AC631" s="365"/>
      <c r="AD631" s="365"/>
      <c r="AE631" s="365"/>
      <c r="AF631" s="365"/>
      <c r="AG631" s="365"/>
    </row>
    <row r="632" customFormat="false" ht="15" hidden="false" customHeight="false" outlineLevel="0" collapsed="false">
      <c r="A632" s="365"/>
      <c r="B632" s="365"/>
      <c r="C632" s="365"/>
      <c r="D632" s="365"/>
      <c r="E632" s="365"/>
      <c r="F632" s="365"/>
      <c r="G632" s="365"/>
      <c r="H632" s="365"/>
      <c r="I632" s="365"/>
      <c r="J632" s="365"/>
      <c r="K632" s="365"/>
      <c r="L632" s="365"/>
      <c r="M632" s="365"/>
      <c r="N632" s="365"/>
      <c r="O632" s="365"/>
      <c r="P632" s="365"/>
      <c r="Q632" s="365"/>
      <c r="R632" s="365"/>
      <c r="S632" s="365"/>
      <c r="T632" s="365"/>
      <c r="U632" s="365"/>
      <c r="V632" s="365"/>
      <c r="W632" s="365"/>
      <c r="X632" s="365"/>
      <c r="Y632" s="365"/>
      <c r="Z632" s="365"/>
      <c r="AA632" s="365"/>
      <c r="AB632" s="365"/>
      <c r="AC632" s="365"/>
      <c r="AD632" s="365"/>
      <c r="AE632" s="365"/>
      <c r="AF632" s="365"/>
      <c r="AG632" s="365"/>
    </row>
    <row r="633" customFormat="false" ht="15" hidden="false" customHeight="false" outlineLevel="0" collapsed="false">
      <c r="A633" s="365"/>
      <c r="B633" s="365"/>
      <c r="C633" s="365"/>
      <c r="D633" s="365"/>
      <c r="E633" s="365"/>
      <c r="F633" s="365"/>
      <c r="G633" s="365"/>
      <c r="H633" s="365"/>
      <c r="I633" s="365"/>
      <c r="J633" s="365"/>
      <c r="K633" s="365"/>
      <c r="L633" s="365"/>
      <c r="M633" s="365"/>
      <c r="N633" s="365"/>
      <c r="O633" s="365"/>
      <c r="P633" s="365"/>
      <c r="Q633" s="365"/>
      <c r="R633" s="365"/>
      <c r="S633" s="365"/>
      <c r="T633" s="365"/>
      <c r="U633" s="365"/>
      <c r="V633" s="365"/>
      <c r="W633" s="365"/>
      <c r="X633" s="365"/>
      <c r="Y633" s="365"/>
      <c r="Z633" s="365"/>
      <c r="AA633" s="365"/>
      <c r="AB633" s="365"/>
      <c r="AC633" s="365"/>
      <c r="AD633" s="365"/>
      <c r="AE633" s="365"/>
      <c r="AF633" s="365"/>
      <c r="AG633" s="365"/>
    </row>
    <row r="634" customFormat="false" ht="15" hidden="false" customHeight="false" outlineLevel="0" collapsed="false">
      <c r="A634" s="365"/>
      <c r="B634" s="365"/>
      <c r="C634" s="365"/>
      <c r="D634" s="365"/>
      <c r="E634" s="365"/>
      <c r="F634" s="365"/>
      <c r="G634" s="365"/>
      <c r="H634" s="365"/>
      <c r="I634" s="365"/>
      <c r="J634" s="365"/>
      <c r="K634" s="365"/>
      <c r="L634" s="365"/>
      <c r="M634" s="365"/>
      <c r="N634" s="365"/>
      <c r="O634" s="365"/>
      <c r="P634" s="365"/>
      <c r="Q634" s="365"/>
      <c r="R634" s="365"/>
      <c r="S634" s="365"/>
      <c r="T634" s="365"/>
      <c r="U634" s="365"/>
      <c r="V634" s="365"/>
      <c r="W634" s="365"/>
      <c r="X634" s="365"/>
      <c r="Y634" s="365"/>
      <c r="Z634" s="365"/>
      <c r="AA634" s="365"/>
      <c r="AB634" s="365"/>
      <c r="AC634" s="365"/>
      <c r="AD634" s="365"/>
      <c r="AE634" s="365"/>
      <c r="AF634" s="365"/>
      <c r="AG634" s="365"/>
    </row>
    <row r="635" customFormat="false" ht="15" hidden="false" customHeight="false" outlineLevel="0" collapsed="false">
      <c r="A635" s="365"/>
      <c r="B635" s="365"/>
      <c r="C635" s="365"/>
      <c r="D635" s="365"/>
      <c r="E635" s="365"/>
      <c r="F635" s="365"/>
      <c r="G635" s="365"/>
      <c r="H635" s="365"/>
      <c r="I635" s="365"/>
      <c r="J635" s="365"/>
      <c r="K635" s="365"/>
      <c r="L635" s="365"/>
      <c r="M635" s="365"/>
      <c r="N635" s="365"/>
      <c r="O635" s="365"/>
      <c r="P635" s="365"/>
      <c r="Q635" s="365"/>
      <c r="R635" s="365"/>
      <c r="S635" s="365"/>
      <c r="T635" s="365"/>
      <c r="U635" s="365"/>
      <c r="V635" s="365"/>
      <c r="W635" s="365"/>
      <c r="X635" s="365"/>
      <c r="Y635" s="365"/>
      <c r="Z635" s="365"/>
      <c r="AA635" s="365"/>
      <c r="AB635" s="365"/>
      <c r="AC635" s="365"/>
      <c r="AD635" s="365"/>
      <c r="AE635" s="365"/>
      <c r="AF635" s="365"/>
      <c r="AG635" s="365"/>
    </row>
    <row r="636" customFormat="false" ht="15" hidden="false" customHeight="false" outlineLevel="0" collapsed="false">
      <c r="A636" s="365"/>
      <c r="B636" s="365"/>
      <c r="C636" s="365"/>
      <c r="D636" s="365"/>
      <c r="E636" s="365"/>
      <c r="F636" s="365"/>
      <c r="G636" s="365"/>
      <c r="H636" s="365"/>
      <c r="I636" s="365"/>
      <c r="J636" s="365"/>
      <c r="K636" s="365"/>
      <c r="L636" s="365"/>
      <c r="M636" s="365"/>
      <c r="N636" s="365"/>
      <c r="O636" s="365"/>
      <c r="P636" s="365"/>
      <c r="Q636" s="365"/>
      <c r="R636" s="365"/>
      <c r="S636" s="365"/>
      <c r="T636" s="365"/>
      <c r="U636" s="365"/>
      <c r="V636" s="365"/>
      <c r="W636" s="365"/>
      <c r="X636" s="365"/>
      <c r="Y636" s="365"/>
      <c r="Z636" s="365"/>
      <c r="AA636" s="365"/>
      <c r="AB636" s="365"/>
      <c r="AC636" s="365"/>
      <c r="AD636" s="365"/>
      <c r="AE636" s="365"/>
      <c r="AF636" s="365"/>
      <c r="AG636" s="365"/>
    </row>
    <row r="637" customFormat="false" ht="15" hidden="false" customHeight="false" outlineLevel="0" collapsed="false">
      <c r="A637" s="365"/>
      <c r="B637" s="365"/>
      <c r="C637" s="365"/>
      <c r="D637" s="365"/>
      <c r="E637" s="365"/>
      <c r="F637" s="365"/>
      <c r="G637" s="365"/>
      <c r="H637" s="365"/>
      <c r="I637" s="365"/>
      <c r="J637" s="365"/>
      <c r="K637" s="365"/>
      <c r="L637" s="365"/>
      <c r="M637" s="365"/>
      <c r="N637" s="365"/>
      <c r="O637" s="365"/>
      <c r="P637" s="365"/>
      <c r="Q637" s="365"/>
      <c r="R637" s="365"/>
      <c r="S637" s="365"/>
      <c r="T637" s="365"/>
      <c r="U637" s="365"/>
      <c r="V637" s="365"/>
      <c r="W637" s="365"/>
      <c r="X637" s="365"/>
      <c r="Y637" s="365"/>
      <c r="Z637" s="365"/>
      <c r="AA637" s="365"/>
      <c r="AB637" s="365"/>
      <c r="AC637" s="365"/>
      <c r="AD637" s="365"/>
      <c r="AE637" s="365"/>
      <c r="AF637" s="365"/>
      <c r="AG637" s="365"/>
    </row>
    <row r="638" customFormat="false" ht="15" hidden="false" customHeight="false" outlineLevel="0" collapsed="false">
      <c r="A638" s="365"/>
      <c r="B638" s="365"/>
      <c r="C638" s="365"/>
      <c r="D638" s="365"/>
      <c r="E638" s="365"/>
      <c r="F638" s="365"/>
      <c r="G638" s="365"/>
      <c r="H638" s="365"/>
      <c r="I638" s="365"/>
      <c r="J638" s="365"/>
      <c r="K638" s="365"/>
      <c r="L638" s="365"/>
      <c r="M638" s="365"/>
      <c r="N638" s="365"/>
      <c r="O638" s="365"/>
      <c r="P638" s="365"/>
      <c r="Q638" s="365"/>
      <c r="R638" s="365"/>
      <c r="S638" s="365"/>
      <c r="T638" s="365"/>
      <c r="U638" s="365"/>
      <c r="V638" s="365"/>
      <c r="W638" s="365"/>
      <c r="X638" s="365"/>
      <c r="Y638" s="365"/>
      <c r="Z638" s="365"/>
      <c r="AA638" s="365"/>
      <c r="AB638" s="365"/>
      <c r="AC638" s="365"/>
      <c r="AD638" s="365"/>
      <c r="AE638" s="365"/>
      <c r="AF638" s="365"/>
      <c r="AG638" s="365"/>
    </row>
    <row r="639" customFormat="false" ht="15" hidden="false" customHeight="false" outlineLevel="0" collapsed="false">
      <c r="A639" s="365"/>
      <c r="B639" s="365"/>
      <c r="C639" s="365"/>
      <c r="D639" s="365"/>
      <c r="E639" s="365"/>
      <c r="F639" s="365"/>
      <c r="G639" s="365"/>
      <c r="H639" s="365"/>
      <c r="I639" s="365"/>
      <c r="J639" s="365"/>
      <c r="K639" s="365"/>
      <c r="L639" s="365"/>
      <c r="M639" s="365"/>
      <c r="N639" s="365"/>
      <c r="O639" s="365"/>
      <c r="P639" s="365"/>
      <c r="Q639" s="365"/>
      <c r="R639" s="365"/>
      <c r="S639" s="365"/>
      <c r="T639" s="365"/>
      <c r="U639" s="365"/>
      <c r="V639" s="365"/>
      <c r="W639" s="365"/>
      <c r="X639" s="365"/>
      <c r="Y639" s="365"/>
      <c r="Z639" s="365"/>
      <c r="AA639" s="365"/>
      <c r="AB639" s="365"/>
      <c r="AC639" s="365"/>
      <c r="AD639" s="365"/>
      <c r="AE639" s="365"/>
      <c r="AF639" s="365"/>
      <c r="AG639" s="365"/>
    </row>
    <row r="640" customFormat="false" ht="15" hidden="false" customHeight="false" outlineLevel="0" collapsed="false">
      <c r="A640" s="365"/>
      <c r="B640" s="365"/>
      <c r="C640" s="365"/>
      <c r="D640" s="365"/>
      <c r="E640" s="365"/>
      <c r="F640" s="365"/>
      <c r="G640" s="365"/>
      <c r="H640" s="365"/>
      <c r="I640" s="365"/>
      <c r="J640" s="365"/>
      <c r="K640" s="365"/>
      <c r="L640" s="365"/>
      <c r="M640" s="365"/>
      <c r="N640" s="365"/>
      <c r="O640" s="365"/>
      <c r="P640" s="365"/>
      <c r="Q640" s="365"/>
      <c r="R640" s="365"/>
      <c r="S640" s="365"/>
      <c r="T640" s="365"/>
      <c r="U640" s="365"/>
      <c r="V640" s="365"/>
      <c r="W640" s="365"/>
      <c r="X640" s="365"/>
      <c r="Y640" s="365"/>
      <c r="Z640" s="365"/>
      <c r="AA640" s="365"/>
      <c r="AB640" s="365"/>
      <c r="AC640" s="365"/>
      <c r="AD640" s="365"/>
      <c r="AE640" s="365"/>
      <c r="AF640" s="365"/>
      <c r="AG640" s="365"/>
    </row>
    <row r="641" customFormat="false" ht="15" hidden="false" customHeight="false" outlineLevel="0" collapsed="false">
      <c r="A641" s="365"/>
      <c r="B641" s="365"/>
      <c r="C641" s="365"/>
      <c r="D641" s="365"/>
      <c r="E641" s="365"/>
      <c r="F641" s="365"/>
      <c r="G641" s="365"/>
      <c r="H641" s="365"/>
      <c r="I641" s="365"/>
      <c r="J641" s="365"/>
      <c r="K641" s="365"/>
      <c r="L641" s="365"/>
      <c r="M641" s="365"/>
      <c r="N641" s="365"/>
      <c r="O641" s="365"/>
      <c r="P641" s="365"/>
      <c r="Q641" s="365"/>
      <c r="R641" s="365"/>
      <c r="S641" s="365"/>
      <c r="T641" s="365"/>
      <c r="U641" s="365"/>
      <c r="V641" s="365"/>
      <c r="W641" s="365"/>
      <c r="X641" s="365"/>
      <c r="Y641" s="365"/>
      <c r="Z641" s="365"/>
      <c r="AA641" s="365"/>
      <c r="AB641" s="365"/>
      <c r="AC641" s="365"/>
      <c r="AD641" s="365"/>
      <c r="AE641" s="365"/>
      <c r="AF641" s="365"/>
      <c r="AG641" s="365"/>
    </row>
    <row r="642" customFormat="false" ht="15" hidden="false" customHeight="false" outlineLevel="0" collapsed="false">
      <c r="A642" s="365"/>
      <c r="B642" s="365"/>
      <c r="C642" s="365"/>
      <c r="D642" s="365"/>
      <c r="E642" s="365"/>
      <c r="F642" s="365"/>
      <c r="G642" s="365"/>
      <c r="H642" s="365"/>
      <c r="I642" s="365"/>
      <c r="J642" s="365"/>
      <c r="K642" s="365"/>
      <c r="L642" s="365"/>
      <c r="M642" s="365"/>
      <c r="N642" s="365"/>
      <c r="O642" s="365"/>
      <c r="P642" s="365"/>
      <c r="Q642" s="365"/>
      <c r="R642" s="365"/>
      <c r="S642" s="365"/>
      <c r="T642" s="365"/>
      <c r="U642" s="365"/>
      <c r="V642" s="365"/>
      <c r="W642" s="365"/>
      <c r="X642" s="365"/>
      <c r="Y642" s="365"/>
      <c r="Z642" s="365"/>
      <c r="AA642" s="365"/>
      <c r="AB642" s="365"/>
      <c r="AC642" s="365"/>
      <c r="AD642" s="365"/>
      <c r="AE642" s="365"/>
      <c r="AF642" s="365"/>
      <c r="AG642" s="365"/>
    </row>
    <row r="643" customFormat="false" ht="15" hidden="false" customHeight="false" outlineLevel="0" collapsed="false">
      <c r="A643" s="365"/>
      <c r="B643" s="365"/>
      <c r="C643" s="365"/>
      <c r="D643" s="365"/>
      <c r="E643" s="365"/>
      <c r="F643" s="365"/>
      <c r="G643" s="365"/>
      <c r="H643" s="365"/>
      <c r="I643" s="365"/>
      <c r="J643" s="365"/>
      <c r="K643" s="365"/>
      <c r="L643" s="365"/>
      <c r="M643" s="365"/>
      <c r="N643" s="365"/>
      <c r="O643" s="365"/>
      <c r="P643" s="365"/>
      <c r="Q643" s="365"/>
      <c r="R643" s="365"/>
      <c r="S643" s="365"/>
      <c r="T643" s="365"/>
      <c r="U643" s="365"/>
      <c r="V643" s="365"/>
      <c r="W643" s="365"/>
      <c r="X643" s="365"/>
      <c r="Y643" s="365"/>
      <c r="Z643" s="365"/>
      <c r="AA643" s="365"/>
      <c r="AB643" s="365"/>
      <c r="AC643" s="365"/>
      <c r="AD643" s="365"/>
      <c r="AE643" s="365"/>
      <c r="AF643" s="365"/>
      <c r="AG643" s="365"/>
    </row>
    <row r="644" customFormat="false" ht="15" hidden="false" customHeight="false" outlineLevel="0" collapsed="false">
      <c r="A644" s="365"/>
      <c r="B644" s="365"/>
      <c r="C644" s="365"/>
      <c r="D644" s="365"/>
      <c r="E644" s="365"/>
      <c r="F644" s="365"/>
      <c r="G644" s="365"/>
      <c r="H644" s="365"/>
      <c r="I644" s="365"/>
      <c r="J644" s="365"/>
      <c r="K644" s="365"/>
      <c r="L644" s="365"/>
      <c r="M644" s="365"/>
      <c r="N644" s="365"/>
      <c r="O644" s="365"/>
      <c r="P644" s="365"/>
      <c r="Q644" s="365"/>
      <c r="R644" s="365"/>
      <c r="S644" s="365"/>
      <c r="T644" s="365"/>
      <c r="U644" s="365"/>
      <c r="V644" s="365"/>
      <c r="W644" s="365"/>
      <c r="X644" s="365"/>
      <c r="Y644" s="365"/>
      <c r="Z644" s="365"/>
      <c r="AA644" s="365"/>
      <c r="AB644" s="365"/>
      <c r="AC644" s="365"/>
      <c r="AD644" s="365"/>
      <c r="AE644" s="365"/>
      <c r="AF644" s="365"/>
      <c r="AG644" s="365"/>
    </row>
    <row r="645" customFormat="false" ht="15" hidden="false" customHeight="false" outlineLevel="0" collapsed="false">
      <c r="A645" s="365"/>
      <c r="B645" s="365"/>
      <c r="C645" s="365"/>
      <c r="D645" s="365"/>
      <c r="E645" s="365"/>
      <c r="F645" s="365"/>
      <c r="G645" s="365"/>
      <c r="H645" s="365"/>
      <c r="I645" s="365"/>
      <c r="J645" s="365"/>
      <c r="K645" s="365"/>
      <c r="L645" s="365"/>
      <c r="M645" s="365"/>
      <c r="N645" s="365"/>
      <c r="O645" s="365"/>
      <c r="P645" s="365"/>
      <c r="Q645" s="365"/>
      <c r="R645" s="365"/>
      <c r="S645" s="365"/>
      <c r="T645" s="365"/>
      <c r="U645" s="365"/>
      <c r="V645" s="365"/>
      <c r="W645" s="365"/>
      <c r="X645" s="365"/>
      <c r="Y645" s="365"/>
      <c r="Z645" s="365"/>
      <c r="AA645" s="365"/>
      <c r="AB645" s="365"/>
      <c r="AC645" s="365"/>
      <c r="AD645" s="365"/>
      <c r="AE645" s="365"/>
      <c r="AF645" s="365"/>
      <c r="AG645" s="365"/>
    </row>
    <row r="646" customFormat="false" ht="15" hidden="false" customHeight="false" outlineLevel="0" collapsed="false">
      <c r="A646" s="365"/>
      <c r="B646" s="365"/>
      <c r="C646" s="365"/>
      <c r="D646" s="365"/>
      <c r="E646" s="365"/>
      <c r="F646" s="365"/>
      <c r="G646" s="365"/>
      <c r="H646" s="365"/>
      <c r="I646" s="365"/>
      <c r="J646" s="365"/>
      <c r="K646" s="365"/>
      <c r="L646" s="365"/>
      <c r="M646" s="365"/>
      <c r="N646" s="365"/>
      <c r="O646" s="365"/>
      <c r="P646" s="365"/>
      <c r="Q646" s="365"/>
      <c r="R646" s="365"/>
      <c r="S646" s="365"/>
      <c r="T646" s="365"/>
      <c r="U646" s="365"/>
      <c r="V646" s="365"/>
      <c r="W646" s="365"/>
      <c r="X646" s="365"/>
      <c r="Y646" s="365"/>
      <c r="Z646" s="365"/>
      <c r="AA646" s="365"/>
      <c r="AB646" s="365"/>
      <c r="AC646" s="365"/>
      <c r="AD646" s="365"/>
      <c r="AE646" s="365"/>
      <c r="AF646" s="365"/>
      <c r="AG646" s="365"/>
    </row>
    <row r="647" customFormat="false" ht="15" hidden="false" customHeight="false" outlineLevel="0" collapsed="false">
      <c r="A647" s="365"/>
      <c r="B647" s="365"/>
      <c r="C647" s="365"/>
      <c r="D647" s="365"/>
      <c r="E647" s="365"/>
      <c r="F647" s="365"/>
      <c r="G647" s="365"/>
      <c r="H647" s="365"/>
      <c r="I647" s="365"/>
      <c r="J647" s="365"/>
      <c r="K647" s="365"/>
      <c r="L647" s="365"/>
      <c r="M647" s="365"/>
      <c r="N647" s="365"/>
      <c r="O647" s="365"/>
      <c r="P647" s="365"/>
      <c r="Q647" s="365"/>
      <c r="R647" s="365"/>
      <c r="S647" s="365"/>
      <c r="T647" s="365"/>
      <c r="U647" s="365"/>
      <c r="V647" s="365"/>
      <c r="W647" s="365"/>
      <c r="X647" s="365"/>
      <c r="Y647" s="365"/>
      <c r="Z647" s="365"/>
      <c r="AA647" s="365"/>
      <c r="AB647" s="365"/>
      <c r="AC647" s="365"/>
      <c r="AD647" s="365"/>
      <c r="AE647" s="365"/>
      <c r="AF647" s="365"/>
      <c r="AG647" s="365"/>
    </row>
    <row r="648" customFormat="false" ht="15" hidden="false" customHeight="false" outlineLevel="0" collapsed="false">
      <c r="A648" s="365"/>
      <c r="B648" s="365"/>
      <c r="C648" s="365"/>
      <c r="D648" s="365"/>
      <c r="E648" s="365"/>
      <c r="F648" s="365"/>
      <c r="G648" s="365"/>
      <c r="H648" s="365"/>
      <c r="I648" s="365"/>
      <c r="J648" s="365"/>
      <c r="K648" s="365"/>
      <c r="L648" s="365"/>
      <c r="M648" s="365"/>
      <c r="N648" s="365"/>
      <c r="O648" s="365"/>
      <c r="P648" s="365"/>
      <c r="Q648" s="365"/>
      <c r="R648" s="365"/>
      <c r="S648" s="365"/>
      <c r="T648" s="365"/>
      <c r="U648" s="365"/>
      <c r="V648" s="365"/>
      <c r="W648" s="365"/>
      <c r="X648" s="365"/>
      <c r="Y648" s="365"/>
      <c r="Z648" s="365"/>
      <c r="AA648" s="365"/>
      <c r="AB648" s="365"/>
      <c r="AC648" s="365"/>
      <c r="AD648" s="365"/>
      <c r="AE648" s="365"/>
      <c r="AF648" s="365"/>
      <c r="AG648" s="365"/>
    </row>
    <row r="649" customFormat="false" ht="15" hidden="false" customHeight="false" outlineLevel="0" collapsed="false">
      <c r="A649" s="365"/>
      <c r="B649" s="365"/>
      <c r="C649" s="365"/>
      <c r="D649" s="365"/>
      <c r="E649" s="365"/>
      <c r="F649" s="365"/>
      <c r="G649" s="365"/>
      <c r="H649" s="365"/>
      <c r="I649" s="365"/>
      <c r="J649" s="365"/>
      <c r="K649" s="365"/>
      <c r="L649" s="365"/>
      <c r="M649" s="365"/>
      <c r="N649" s="365"/>
      <c r="O649" s="365"/>
      <c r="P649" s="365"/>
      <c r="Q649" s="365"/>
      <c r="R649" s="365"/>
      <c r="S649" s="365"/>
      <c r="T649" s="365"/>
      <c r="U649" s="365"/>
      <c r="V649" s="365"/>
      <c r="W649" s="365"/>
      <c r="X649" s="365"/>
      <c r="Y649" s="365"/>
      <c r="Z649" s="365"/>
      <c r="AA649" s="365"/>
      <c r="AB649" s="365"/>
      <c r="AC649" s="365"/>
      <c r="AD649" s="365"/>
      <c r="AE649" s="365"/>
      <c r="AF649" s="365"/>
      <c r="AG649" s="365"/>
    </row>
    <row r="650" customFormat="false" ht="15" hidden="false" customHeight="false" outlineLevel="0" collapsed="false">
      <c r="A650" s="365"/>
      <c r="B650" s="365"/>
      <c r="C650" s="365"/>
      <c r="D650" s="365"/>
      <c r="E650" s="365"/>
      <c r="F650" s="365"/>
      <c r="G650" s="365"/>
      <c r="H650" s="365"/>
      <c r="I650" s="365"/>
      <c r="J650" s="365"/>
      <c r="K650" s="365"/>
      <c r="L650" s="365"/>
      <c r="M650" s="365"/>
      <c r="N650" s="365"/>
      <c r="O650" s="365"/>
      <c r="P650" s="365"/>
      <c r="Q650" s="365"/>
      <c r="R650" s="365"/>
      <c r="S650" s="365"/>
      <c r="T650" s="365"/>
      <c r="U650" s="365"/>
      <c r="V650" s="365"/>
      <c r="W650" s="365"/>
      <c r="X650" s="365"/>
      <c r="Y650" s="365"/>
      <c r="Z650" s="365"/>
      <c r="AA650" s="365"/>
      <c r="AB650" s="365"/>
      <c r="AC650" s="365"/>
      <c r="AD650" s="365"/>
      <c r="AE650" s="365"/>
      <c r="AF650" s="365"/>
      <c r="AG650" s="365"/>
    </row>
    <row r="651" customFormat="false" ht="15" hidden="false" customHeight="false" outlineLevel="0" collapsed="false">
      <c r="A651" s="365"/>
      <c r="B651" s="365"/>
      <c r="C651" s="365"/>
      <c r="D651" s="365"/>
      <c r="E651" s="365"/>
      <c r="F651" s="365"/>
      <c r="G651" s="365"/>
      <c r="H651" s="365"/>
      <c r="I651" s="365"/>
      <c r="J651" s="365"/>
      <c r="K651" s="365"/>
      <c r="L651" s="365"/>
      <c r="M651" s="365"/>
      <c r="N651" s="365"/>
      <c r="O651" s="365"/>
      <c r="P651" s="365"/>
      <c r="Q651" s="365"/>
      <c r="R651" s="365"/>
      <c r="S651" s="365"/>
      <c r="T651" s="365"/>
      <c r="U651" s="365"/>
      <c r="V651" s="365"/>
      <c r="W651" s="365"/>
      <c r="X651" s="365"/>
      <c r="Y651" s="365"/>
      <c r="Z651" s="365"/>
      <c r="AA651" s="365"/>
      <c r="AB651" s="365"/>
      <c r="AC651" s="365"/>
      <c r="AD651" s="365"/>
      <c r="AE651" s="365"/>
      <c r="AF651" s="365"/>
      <c r="AG651" s="365"/>
    </row>
    <row r="652" customFormat="false" ht="15" hidden="false" customHeight="false" outlineLevel="0" collapsed="false">
      <c r="A652" s="365"/>
      <c r="B652" s="365"/>
      <c r="C652" s="365"/>
      <c r="D652" s="365"/>
      <c r="E652" s="365"/>
      <c r="F652" s="365"/>
      <c r="G652" s="365"/>
      <c r="H652" s="365"/>
      <c r="I652" s="365"/>
      <c r="J652" s="365"/>
      <c r="K652" s="365"/>
      <c r="L652" s="365"/>
      <c r="M652" s="365"/>
      <c r="N652" s="365"/>
      <c r="O652" s="365"/>
      <c r="P652" s="365"/>
      <c r="Q652" s="365"/>
      <c r="R652" s="365"/>
      <c r="S652" s="365"/>
      <c r="T652" s="365"/>
      <c r="U652" s="365"/>
      <c r="V652" s="365"/>
      <c r="W652" s="365"/>
      <c r="X652" s="365"/>
      <c r="Y652" s="365"/>
      <c r="Z652" s="365"/>
      <c r="AA652" s="365"/>
      <c r="AB652" s="365"/>
      <c r="AC652" s="365"/>
      <c r="AD652" s="365"/>
      <c r="AE652" s="365"/>
      <c r="AF652" s="365"/>
      <c r="AG652" s="365"/>
    </row>
    <row r="653" customFormat="false" ht="15" hidden="false" customHeight="false" outlineLevel="0" collapsed="false">
      <c r="A653" s="365"/>
      <c r="B653" s="365"/>
      <c r="C653" s="365"/>
      <c r="D653" s="365"/>
      <c r="E653" s="365"/>
      <c r="F653" s="365"/>
      <c r="G653" s="365"/>
      <c r="H653" s="365"/>
      <c r="I653" s="365"/>
      <c r="J653" s="365"/>
      <c r="K653" s="365"/>
      <c r="L653" s="365"/>
      <c r="M653" s="365"/>
      <c r="N653" s="365"/>
      <c r="O653" s="365"/>
      <c r="P653" s="365"/>
      <c r="Q653" s="365"/>
      <c r="R653" s="365"/>
      <c r="S653" s="365"/>
      <c r="T653" s="365"/>
      <c r="U653" s="365"/>
      <c r="V653" s="365"/>
      <c r="W653" s="365"/>
      <c r="X653" s="365"/>
      <c r="Y653" s="365"/>
      <c r="Z653" s="365"/>
      <c r="AA653" s="365"/>
      <c r="AB653" s="365"/>
      <c r="AC653" s="365"/>
      <c r="AD653" s="365"/>
      <c r="AE653" s="365"/>
      <c r="AF653" s="365"/>
      <c r="AG653" s="365"/>
    </row>
    <row r="654" customFormat="false" ht="15" hidden="false" customHeight="false" outlineLevel="0" collapsed="false">
      <c r="A654" s="365"/>
      <c r="B654" s="365"/>
      <c r="C654" s="365"/>
      <c r="D654" s="365"/>
      <c r="E654" s="365"/>
      <c r="F654" s="365"/>
      <c r="G654" s="365"/>
      <c r="H654" s="365"/>
      <c r="I654" s="365"/>
      <c r="J654" s="365"/>
      <c r="K654" s="365"/>
      <c r="L654" s="365"/>
      <c r="M654" s="365"/>
      <c r="N654" s="365"/>
      <c r="O654" s="365"/>
      <c r="P654" s="365"/>
      <c r="Q654" s="365"/>
      <c r="R654" s="365"/>
      <c r="S654" s="365"/>
      <c r="T654" s="365"/>
      <c r="U654" s="365"/>
      <c r="V654" s="365"/>
      <c r="W654" s="365"/>
      <c r="X654" s="365"/>
      <c r="Y654" s="365"/>
      <c r="Z654" s="365"/>
      <c r="AA654" s="365"/>
      <c r="AB654" s="365"/>
      <c r="AC654" s="365"/>
      <c r="AD654" s="365"/>
      <c r="AE654" s="365"/>
      <c r="AF654" s="365"/>
      <c r="AG654" s="365"/>
    </row>
    <row r="655" customFormat="false" ht="15" hidden="false" customHeight="false" outlineLevel="0" collapsed="false">
      <c r="A655" s="365"/>
      <c r="B655" s="365"/>
      <c r="C655" s="365"/>
      <c r="D655" s="365"/>
      <c r="E655" s="365"/>
      <c r="F655" s="365"/>
      <c r="G655" s="365"/>
      <c r="H655" s="365"/>
      <c r="I655" s="365"/>
      <c r="J655" s="365"/>
      <c r="K655" s="365"/>
      <c r="L655" s="365"/>
      <c r="M655" s="365"/>
      <c r="N655" s="365"/>
      <c r="O655" s="365"/>
      <c r="P655" s="365"/>
      <c r="Q655" s="365"/>
      <c r="R655" s="365"/>
      <c r="S655" s="365"/>
      <c r="T655" s="365"/>
      <c r="U655" s="365"/>
      <c r="V655" s="365"/>
      <c r="W655" s="365"/>
      <c r="X655" s="365"/>
      <c r="Y655" s="365"/>
      <c r="Z655" s="365"/>
      <c r="AA655" s="365"/>
      <c r="AB655" s="365"/>
      <c r="AC655" s="365"/>
      <c r="AD655" s="365"/>
      <c r="AE655" s="365"/>
      <c r="AF655" s="365"/>
      <c r="AG655" s="365"/>
    </row>
    <row r="656" customFormat="false" ht="15" hidden="false" customHeight="false" outlineLevel="0" collapsed="false">
      <c r="A656" s="365"/>
      <c r="B656" s="365"/>
      <c r="C656" s="365"/>
      <c r="D656" s="365"/>
      <c r="E656" s="365"/>
      <c r="F656" s="365"/>
      <c r="G656" s="365"/>
      <c r="H656" s="365"/>
      <c r="I656" s="365"/>
      <c r="J656" s="365"/>
      <c r="K656" s="365"/>
      <c r="L656" s="365"/>
      <c r="M656" s="365"/>
      <c r="N656" s="365"/>
      <c r="O656" s="365"/>
      <c r="P656" s="365"/>
      <c r="Q656" s="365"/>
      <c r="R656" s="365"/>
      <c r="S656" s="365"/>
      <c r="T656" s="365"/>
      <c r="U656" s="365"/>
      <c r="V656" s="365"/>
      <c r="W656" s="365"/>
      <c r="X656" s="365"/>
      <c r="Y656" s="365"/>
      <c r="Z656" s="365"/>
      <c r="AA656" s="365"/>
      <c r="AB656" s="365"/>
      <c r="AC656" s="365"/>
      <c r="AD656" s="365"/>
      <c r="AE656" s="365"/>
      <c r="AF656" s="365"/>
      <c r="AG656" s="365"/>
    </row>
    <row r="657" customFormat="false" ht="15" hidden="false" customHeight="false" outlineLevel="0" collapsed="false">
      <c r="A657" s="365"/>
      <c r="B657" s="365"/>
      <c r="C657" s="365"/>
      <c r="D657" s="365"/>
      <c r="E657" s="365"/>
      <c r="F657" s="365"/>
      <c r="G657" s="365"/>
      <c r="H657" s="365"/>
      <c r="I657" s="365"/>
      <c r="J657" s="365"/>
      <c r="K657" s="365"/>
      <c r="L657" s="365"/>
      <c r="M657" s="365"/>
      <c r="N657" s="365"/>
      <c r="O657" s="365"/>
      <c r="P657" s="365"/>
      <c r="Q657" s="365"/>
      <c r="R657" s="365"/>
      <c r="S657" s="365"/>
      <c r="T657" s="365"/>
      <c r="U657" s="365"/>
      <c r="V657" s="365"/>
      <c r="W657" s="365"/>
      <c r="X657" s="365"/>
      <c r="Y657" s="365"/>
      <c r="Z657" s="365"/>
      <c r="AA657" s="365"/>
      <c r="AB657" s="365"/>
      <c r="AC657" s="365"/>
      <c r="AD657" s="365"/>
      <c r="AE657" s="365"/>
      <c r="AF657" s="365"/>
      <c r="AG657" s="365"/>
    </row>
    <row r="658" customFormat="false" ht="15" hidden="false" customHeight="false" outlineLevel="0" collapsed="false">
      <c r="A658" s="365"/>
      <c r="B658" s="365"/>
      <c r="C658" s="365"/>
      <c r="D658" s="365"/>
      <c r="E658" s="365"/>
      <c r="F658" s="365"/>
      <c r="G658" s="365"/>
      <c r="H658" s="365"/>
      <c r="I658" s="365"/>
      <c r="J658" s="365"/>
      <c r="K658" s="365"/>
      <c r="L658" s="365"/>
      <c r="M658" s="365"/>
      <c r="N658" s="365"/>
      <c r="O658" s="365"/>
      <c r="P658" s="365"/>
      <c r="Q658" s="365"/>
      <c r="R658" s="365"/>
      <c r="S658" s="365"/>
      <c r="T658" s="365"/>
      <c r="U658" s="365"/>
      <c r="V658" s="365"/>
      <c r="W658" s="365"/>
      <c r="X658" s="365"/>
      <c r="Y658" s="365"/>
      <c r="Z658" s="365"/>
      <c r="AA658" s="365"/>
      <c r="AB658" s="365"/>
      <c r="AC658" s="365"/>
      <c r="AD658" s="365"/>
      <c r="AE658" s="365"/>
      <c r="AF658" s="365"/>
      <c r="AG658" s="365"/>
    </row>
    <row r="659" customFormat="false" ht="15" hidden="false" customHeight="false" outlineLevel="0" collapsed="false">
      <c r="A659" s="365"/>
      <c r="B659" s="365"/>
      <c r="C659" s="365"/>
      <c r="D659" s="365"/>
      <c r="E659" s="365"/>
      <c r="F659" s="365"/>
      <c r="G659" s="365"/>
      <c r="H659" s="365"/>
      <c r="I659" s="365"/>
      <c r="J659" s="365"/>
      <c r="K659" s="365"/>
      <c r="L659" s="365"/>
      <c r="M659" s="365"/>
      <c r="N659" s="365"/>
      <c r="O659" s="365"/>
      <c r="P659" s="365"/>
      <c r="Q659" s="365"/>
      <c r="R659" s="365"/>
      <c r="S659" s="365"/>
      <c r="T659" s="365"/>
      <c r="U659" s="365"/>
      <c r="V659" s="365"/>
      <c r="W659" s="365"/>
      <c r="X659" s="365"/>
      <c r="Y659" s="365"/>
      <c r="Z659" s="365"/>
      <c r="AA659" s="365"/>
      <c r="AB659" s="365"/>
      <c r="AC659" s="365"/>
      <c r="AD659" s="365"/>
      <c r="AE659" s="365"/>
      <c r="AF659" s="365"/>
      <c r="AG659" s="365"/>
    </row>
    <row r="660" customFormat="false" ht="15" hidden="false" customHeight="false" outlineLevel="0" collapsed="false">
      <c r="A660" s="365"/>
      <c r="B660" s="365"/>
      <c r="C660" s="365"/>
      <c r="D660" s="365"/>
      <c r="E660" s="365"/>
      <c r="F660" s="365"/>
      <c r="G660" s="365"/>
      <c r="H660" s="365"/>
      <c r="I660" s="365"/>
      <c r="J660" s="365"/>
      <c r="K660" s="365"/>
      <c r="L660" s="365"/>
      <c r="M660" s="365"/>
      <c r="N660" s="365"/>
      <c r="O660" s="365"/>
      <c r="P660" s="365"/>
      <c r="Q660" s="365"/>
      <c r="R660" s="365"/>
      <c r="S660" s="365"/>
      <c r="T660" s="365"/>
      <c r="U660" s="365"/>
      <c r="V660" s="365"/>
      <c r="W660" s="365"/>
      <c r="X660" s="365"/>
      <c r="Y660" s="365"/>
      <c r="Z660" s="365"/>
      <c r="AA660" s="365"/>
      <c r="AB660" s="365"/>
      <c r="AC660" s="365"/>
      <c r="AD660" s="365"/>
      <c r="AE660" s="365"/>
      <c r="AF660" s="365"/>
      <c r="AG660" s="365"/>
    </row>
    <row r="661" customFormat="false" ht="15" hidden="false" customHeight="false" outlineLevel="0" collapsed="false">
      <c r="A661" s="365"/>
      <c r="B661" s="365"/>
      <c r="C661" s="365"/>
      <c r="D661" s="365"/>
      <c r="E661" s="365"/>
      <c r="F661" s="365"/>
      <c r="G661" s="365"/>
      <c r="H661" s="365"/>
      <c r="I661" s="365"/>
      <c r="J661" s="365"/>
      <c r="K661" s="365"/>
      <c r="L661" s="365"/>
      <c r="M661" s="365"/>
      <c r="N661" s="365"/>
      <c r="O661" s="365"/>
      <c r="P661" s="365"/>
      <c r="Q661" s="365"/>
      <c r="R661" s="365"/>
      <c r="S661" s="365"/>
      <c r="T661" s="365"/>
      <c r="U661" s="365"/>
      <c r="V661" s="365"/>
      <c r="W661" s="365"/>
      <c r="X661" s="365"/>
      <c r="Y661" s="365"/>
      <c r="Z661" s="365"/>
      <c r="AA661" s="365"/>
      <c r="AB661" s="365"/>
      <c r="AC661" s="365"/>
      <c r="AD661" s="365"/>
      <c r="AE661" s="365"/>
      <c r="AF661" s="365"/>
      <c r="AG661" s="365"/>
    </row>
    <row r="662" customFormat="false" ht="15" hidden="false" customHeight="false" outlineLevel="0" collapsed="false">
      <c r="A662" s="365"/>
      <c r="B662" s="365"/>
      <c r="C662" s="365"/>
      <c r="D662" s="365"/>
      <c r="E662" s="365"/>
      <c r="F662" s="365"/>
      <c r="G662" s="365"/>
      <c r="H662" s="365"/>
      <c r="I662" s="365"/>
      <c r="J662" s="365"/>
      <c r="K662" s="365"/>
      <c r="L662" s="365"/>
      <c r="M662" s="365"/>
      <c r="N662" s="365"/>
      <c r="O662" s="365"/>
      <c r="P662" s="365"/>
      <c r="Q662" s="365"/>
      <c r="R662" s="365"/>
      <c r="S662" s="365"/>
      <c r="T662" s="365"/>
      <c r="U662" s="365"/>
      <c r="V662" s="365"/>
      <c r="W662" s="365"/>
      <c r="X662" s="365"/>
      <c r="Y662" s="365"/>
      <c r="Z662" s="365"/>
      <c r="AA662" s="365"/>
      <c r="AB662" s="365"/>
      <c r="AC662" s="365"/>
      <c r="AD662" s="365"/>
      <c r="AE662" s="365"/>
      <c r="AF662" s="365"/>
      <c r="AG662" s="365"/>
    </row>
    <row r="663" customFormat="false" ht="15" hidden="false" customHeight="false" outlineLevel="0" collapsed="false">
      <c r="A663" s="365"/>
      <c r="B663" s="365"/>
      <c r="C663" s="365"/>
      <c r="D663" s="365"/>
      <c r="E663" s="365"/>
      <c r="F663" s="365"/>
      <c r="G663" s="365"/>
      <c r="H663" s="365"/>
      <c r="I663" s="365"/>
      <c r="J663" s="365"/>
      <c r="K663" s="365"/>
      <c r="L663" s="365"/>
      <c r="M663" s="365"/>
      <c r="N663" s="365"/>
      <c r="O663" s="365"/>
      <c r="P663" s="365"/>
      <c r="Q663" s="365"/>
      <c r="R663" s="365"/>
      <c r="S663" s="365"/>
      <c r="T663" s="365"/>
      <c r="U663" s="365"/>
      <c r="V663" s="365"/>
      <c r="W663" s="365"/>
      <c r="X663" s="365"/>
      <c r="Y663" s="365"/>
      <c r="Z663" s="365"/>
      <c r="AA663" s="365"/>
      <c r="AB663" s="365"/>
      <c r="AC663" s="365"/>
      <c r="AD663" s="365"/>
      <c r="AE663" s="365"/>
      <c r="AF663" s="365"/>
      <c r="AG663" s="365"/>
    </row>
    <row r="664" customFormat="false" ht="15" hidden="false" customHeight="false" outlineLevel="0" collapsed="false">
      <c r="A664" s="365"/>
      <c r="B664" s="365"/>
      <c r="C664" s="365"/>
      <c r="D664" s="365"/>
      <c r="E664" s="365"/>
      <c r="F664" s="365"/>
      <c r="G664" s="365"/>
      <c r="H664" s="365"/>
      <c r="I664" s="365"/>
      <c r="J664" s="365"/>
      <c r="K664" s="365"/>
      <c r="L664" s="365"/>
      <c r="M664" s="365"/>
      <c r="N664" s="365"/>
      <c r="O664" s="365"/>
      <c r="P664" s="365"/>
      <c r="Q664" s="365"/>
      <c r="R664" s="365"/>
      <c r="S664" s="365"/>
      <c r="T664" s="365"/>
      <c r="U664" s="365"/>
      <c r="V664" s="365"/>
      <c r="W664" s="365"/>
      <c r="X664" s="365"/>
      <c r="Y664" s="365"/>
      <c r="Z664" s="365"/>
      <c r="AA664" s="365"/>
      <c r="AB664" s="365"/>
      <c r="AC664" s="365"/>
      <c r="AD664" s="365"/>
      <c r="AE664" s="365"/>
      <c r="AF664" s="365"/>
      <c r="AG664" s="365"/>
    </row>
    <row r="665" customFormat="false" ht="15" hidden="false" customHeight="false" outlineLevel="0" collapsed="false">
      <c r="A665" s="365"/>
      <c r="B665" s="365"/>
      <c r="C665" s="365"/>
      <c r="D665" s="365"/>
      <c r="E665" s="365"/>
      <c r="F665" s="365"/>
      <c r="G665" s="365"/>
      <c r="H665" s="365"/>
      <c r="I665" s="365"/>
      <c r="J665" s="365"/>
      <c r="K665" s="365"/>
      <c r="L665" s="365"/>
      <c r="M665" s="365"/>
      <c r="N665" s="365"/>
      <c r="O665" s="365"/>
      <c r="P665" s="365"/>
      <c r="Q665" s="365"/>
      <c r="R665" s="365"/>
      <c r="S665" s="365"/>
      <c r="T665" s="365"/>
      <c r="U665" s="365"/>
      <c r="V665" s="365"/>
      <c r="W665" s="365"/>
      <c r="X665" s="365"/>
      <c r="Y665" s="365"/>
      <c r="Z665" s="365"/>
      <c r="AA665" s="365"/>
      <c r="AB665" s="365"/>
      <c r="AC665" s="365"/>
      <c r="AD665" s="365"/>
      <c r="AE665" s="365"/>
      <c r="AF665" s="365"/>
      <c r="AG665" s="365"/>
    </row>
    <row r="666" customFormat="false" ht="15" hidden="false" customHeight="false" outlineLevel="0" collapsed="false">
      <c r="A666" s="365"/>
      <c r="B666" s="365"/>
      <c r="C666" s="365"/>
      <c r="D666" s="365"/>
      <c r="E666" s="365"/>
      <c r="F666" s="365"/>
      <c r="G666" s="365"/>
      <c r="H666" s="365"/>
      <c r="I666" s="365"/>
      <c r="J666" s="365"/>
      <c r="K666" s="365"/>
      <c r="L666" s="365"/>
      <c r="M666" s="365"/>
      <c r="N666" s="365"/>
      <c r="O666" s="365"/>
      <c r="P666" s="365"/>
      <c r="Q666" s="365"/>
      <c r="R666" s="365"/>
      <c r="S666" s="365"/>
      <c r="T666" s="365"/>
      <c r="U666" s="365"/>
      <c r="V666" s="365"/>
      <c r="W666" s="365"/>
      <c r="X666" s="365"/>
      <c r="Y666" s="365"/>
      <c r="Z666" s="365"/>
      <c r="AA666" s="365"/>
      <c r="AB666" s="365"/>
      <c r="AC666" s="365"/>
      <c r="AD666" s="365"/>
      <c r="AE666" s="365"/>
      <c r="AF666" s="365"/>
      <c r="AG666" s="365"/>
    </row>
    <row r="667" customFormat="false" ht="15" hidden="false" customHeight="false" outlineLevel="0" collapsed="false">
      <c r="A667" s="365"/>
      <c r="B667" s="365"/>
      <c r="C667" s="365"/>
      <c r="D667" s="365"/>
      <c r="E667" s="365"/>
      <c r="F667" s="365"/>
      <c r="G667" s="365"/>
      <c r="H667" s="365"/>
      <c r="I667" s="365"/>
      <c r="J667" s="365"/>
      <c r="K667" s="365"/>
      <c r="L667" s="365"/>
      <c r="M667" s="365"/>
      <c r="N667" s="365"/>
      <c r="O667" s="365"/>
      <c r="P667" s="365"/>
      <c r="Q667" s="365"/>
      <c r="R667" s="365"/>
      <c r="S667" s="365"/>
      <c r="T667" s="365"/>
      <c r="U667" s="365"/>
      <c r="V667" s="365"/>
      <c r="W667" s="365"/>
      <c r="X667" s="365"/>
      <c r="Y667" s="365"/>
      <c r="Z667" s="365"/>
      <c r="AA667" s="365"/>
      <c r="AB667" s="365"/>
      <c r="AC667" s="365"/>
      <c r="AD667" s="365"/>
      <c r="AE667" s="365"/>
      <c r="AF667" s="365"/>
      <c r="AG667" s="365"/>
    </row>
    <row r="668" customFormat="false" ht="15" hidden="false" customHeight="false" outlineLevel="0" collapsed="false">
      <c r="A668" s="365"/>
      <c r="B668" s="365"/>
      <c r="C668" s="365"/>
      <c r="D668" s="365"/>
      <c r="E668" s="365"/>
      <c r="F668" s="365"/>
      <c r="G668" s="365"/>
      <c r="H668" s="365"/>
      <c r="I668" s="365"/>
      <c r="J668" s="365"/>
      <c r="K668" s="365"/>
      <c r="L668" s="365"/>
      <c r="M668" s="365"/>
      <c r="N668" s="365"/>
      <c r="O668" s="365"/>
      <c r="P668" s="365"/>
      <c r="Q668" s="365"/>
      <c r="R668" s="365"/>
      <c r="S668" s="365"/>
      <c r="T668" s="365"/>
      <c r="U668" s="365"/>
      <c r="V668" s="365"/>
      <c r="W668" s="365"/>
      <c r="X668" s="365"/>
      <c r="Y668" s="365"/>
      <c r="Z668" s="365"/>
      <c r="AA668" s="365"/>
      <c r="AB668" s="365"/>
      <c r="AC668" s="365"/>
      <c r="AD668" s="365"/>
      <c r="AE668" s="365"/>
      <c r="AF668" s="365"/>
      <c r="AG668" s="365"/>
    </row>
    <row r="669" customFormat="false" ht="15" hidden="false" customHeight="false" outlineLevel="0" collapsed="false">
      <c r="A669" s="365"/>
      <c r="B669" s="365"/>
      <c r="C669" s="365"/>
      <c r="D669" s="365"/>
      <c r="E669" s="365"/>
      <c r="F669" s="365"/>
      <c r="G669" s="365"/>
      <c r="H669" s="365"/>
      <c r="I669" s="365"/>
      <c r="J669" s="365"/>
      <c r="K669" s="365"/>
      <c r="L669" s="365"/>
      <c r="M669" s="365"/>
      <c r="N669" s="365"/>
      <c r="O669" s="365"/>
      <c r="P669" s="365"/>
      <c r="Q669" s="365"/>
      <c r="R669" s="365"/>
      <c r="S669" s="365"/>
      <c r="T669" s="365"/>
      <c r="U669" s="365"/>
      <c r="V669" s="365"/>
      <c r="W669" s="365"/>
      <c r="X669" s="365"/>
      <c r="Y669" s="365"/>
      <c r="Z669" s="365"/>
      <c r="AA669" s="365"/>
      <c r="AB669" s="365"/>
      <c r="AC669" s="365"/>
      <c r="AD669" s="365"/>
      <c r="AE669" s="365"/>
      <c r="AF669" s="365"/>
      <c r="AG669" s="365"/>
    </row>
    <row r="670" customFormat="false" ht="15" hidden="false" customHeight="false" outlineLevel="0" collapsed="false">
      <c r="A670" s="365"/>
      <c r="B670" s="365"/>
      <c r="C670" s="365"/>
      <c r="D670" s="365"/>
      <c r="E670" s="365"/>
      <c r="F670" s="365"/>
      <c r="G670" s="365"/>
      <c r="H670" s="365"/>
      <c r="I670" s="365"/>
      <c r="J670" s="365"/>
      <c r="K670" s="365"/>
      <c r="L670" s="365"/>
      <c r="M670" s="365"/>
      <c r="N670" s="365"/>
      <c r="O670" s="365"/>
      <c r="P670" s="365"/>
      <c r="Q670" s="365"/>
      <c r="R670" s="365"/>
      <c r="S670" s="365"/>
      <c r="T670" s="365"/>
      <c r="U670" s="365"/>
      <c r="V670" s="365"/>
      <c r="W670" s="365"/>
      <c r="X670" s="365"/>
      <c r="Y670" s="365"/>
      <c r="Z670" s="365"/>
      <c r="AA670" s="365"/>
      <c r="AB670" s="365"/>
      <c r="AC670" s="365"/>
      <c r="AD670" s="365"/>
      <c r="AE670" s="365"/>
      <c r="AF670" s="365"/>
      <c r="AG670" s="365"/>
    </row>
    <row r="671" customFormat="false" ht="15" hidden="false" customHeight="false" outlineLevel="0" collapsed="false">
      <c r="A671" s="365"/>
      <c r="B671" s="365"/>
      <c r="C671" s="365"/>
      <c r="D671" s="365"/>
      <c r="E671" s="365"/>
      <c r="F671" s="365"/>
      <c r="G671" s="365"/>
      <c r="H671" s="365"/>
      <c r="I671" s="365"/>
      <c r="J671" s="365"/>
      <c r="K671" s="365"/>
      <c r="L671" s="365"/>
      <c r="M671" s="365"/>
      <c r="N671" s="365"/>
      <c r="O671" s="365"/>
      <c r="P671" s="365"/>
      <c r="Q671" s="365"/>
      <c r="R671" s="365"/>
      <c r="S671" s="365"/>
      <c r="T671" s="365"/>
      <c r="U671" s="365"/>
      <c r="V671" s="365"/>
      <c r="W671" s="365"/>
      <c r="X671" s="365"/>
      <c r="Y671" s="365"/>
      <c r="Z671" s="365"/>
      <c r="AA671" s="365"/>
      <c r="AB671" s="365"/>
      <c r="AC671" s="365"/>
      <c r="AD671" s="365"/>
      <c r="AE671" s="365"/>
      <c r="AF671" s="365"/>
      <c r="AG671" s="365"/>
    </row>
    <row r="672" customFormat="false" ht="15" hidden="false" customHeight="false" outlineLevel="0" collapsed="false">
      <c r="A672" s="365"/>
      <c r="B672" s="365"/>
      <c r="C672" s="365"/>
      <c r="D672" s="365"/>
      <c r="E672" s="365"/>
      <c r="F672" s="365"/>
      <c r="G672" s="365"/>
      <c r="H672" s="365"/>
      <c r="I672" s="365"/>
      <c r="J672" s="365"/>
      <c r="K672" s="365"/>
      <c r="L672" s="365"/>
      <c r="M672" s="365"/>
      <c r="N672" s="365"/>
      <c r="O672" s="365"/>
      <c r="P672" s="365"/>
      <c r="Q672" s="365"/>
      <c r="R672" s="365"/>
      <c r="S672" s="365"/>
      <c r="T672" s="365"/>
      <c r="U672" s="365"/>
      <c r="V672" s="365"/>
      <c r="W672" s="365"/>
      <c r="X672" s="365"/>
      <c r="Y672" s="365"/>
      <c r="Z672" s="365"/>
      <c r="AA672" s="365"/>
      <c r="AB672" s="365"/>
      <c r="AC672" s="365"/>
      <c r="AD672" s="365"/>
      <c r="AE672" s="365"/>
      <c r="AF672" s="365"/>
      <c r="AG672" s="365"/>
    </row>
    <row r="673" customFormat="false" ht="15" hidden="false" customHeight="false" outlineLevel="0" collapsed="false">
      <c r="A673" s="365"/>
      <c r="B673" s="365"/>
      <c r="C673" s="365"/>
      <c r="D673" s="365"/>
      <c r="E673" s="365"/>
      <c r="F673" s="365"/>
      <c r="G673" s="365"/>
      <c r="H673" s="365"/>
      <c r="I673" s="365"/>
      <c r="J673" s="365"/>
      <c r="K673" s="365"/>
      <c r="L673" s="365"/>
      <c r="M673" s="365"/>
      <c r="N673" s="365"/>
      <c r="O673" s="365"/>
      <c r="P673" s="365"/>
      <c r="Q673" s="365"/>
      <c r="R673" s="365"/>
      <c r="S673" s="365"/>
      <c r="T673" s="365"/>
      <c r="U673" s="365"/>
      <c r="V673" s="365"/>
      <c r="W673" s="365"/>
      <c r="X673" s="365"/>
      <c r="Y673" s="365"/>
      <c r="Z673" s="365"/>
      <c r="AA673" s="365"/>
      <c r="AB673" s="365"/>
      <c r="AC673" s="365"/>
      <c r="AD673" s="365"/>
      <c r="AE673" s="365"/>
      <c r="AF673" s="365"/>
      <c r="AG673" s="365"/>
    </row>
    <row r="674" customFormat="false" ht="15" hidden="false" customHeight="false" outlineLevel="0" collapsed="false">
      <c r="A674" s="365"/>
      <c r="B674" s="365"/>
      <c r="C674" s="365"/>
      <c r="D674" s="365"/>
      <c r="E674" s="365"/>
      <c r="F674" s="365"/>
      <c r="G674" s="365"/>
      <c r="H674" s="365"/>
      <c r="I674" s="365"/>
      <c r="J674" s="365"/>
      <c r="K674" s="365"/>
      <c r="L674" s="365"/>
      <c r="M674" s="365"/>
      <c r="N674" s="365"/>
      <c r="O674" s="365"/>
      <c r="P674" s="365"/>
      <c r="Q674" s="365"/>
      <c r="R674" s="365"/>
      <c r="S674" s="365"/>
      <c r="T674" s="365"/>
      <c r="U674" s="365"/>
      <c r="V674" s="365"/>
      <c r="W674" s="365"/>
      <c r="X674" s="365"/>
      <c r="Y674" s="365"/>
      <c r="Z674" s="365"/>
      <c r="AA674" s="365"/>
      <c r="AB674" s="365"/>
      <c r="AC674" s="365"/>
      <c r="AD674" s="365"/>
      <c r="AE674" s="365"/>
      <c r="AF674" s="365"/>
      <c r="AG674" s="365"/>
    </row>
    <row r="675" customFormat="false" ht="15" hidden="false" customHeight="false" outlineLevel="0" collapsed="false">
      <c r="A675" s="365"/>
      <c r="B675" s="365"/>
      <c r="C675" s="365"/>
      <c r="D675" s="365"/>
      <c r="E675" s="365"/>
      <c r="F675" s="365"/>
      <c r="G675" s="365"/>
      <c r="H675" s="365"/>
      <c r="I675" s="365"/>
      <c r="J675" s="365"/>
      <c r="K675" s="365"/>
      <c r="L675" s="365"/>
      <c r="M675" s="365"/>
      <c r="N675" s="365"/>
      <c r="O675" s="365"/>
      <c r="P675" s="365"/>
      <c r="Q675" s="365"/>
      <c r="R675" s="365"/>
      <c r="S675" s="365"/>
      <c r="T675" s="365"/>
      <c r="U675" s="365"/>
      <c r="V675" s="365"/>
      <c r="W675" s="365"/>
      <c r="X675" s="365"/>
      <c r="Y675" s="365"/>
      <c r="Z675" s="365"/>
      <c r="AA675" s="365"/>
      <c r="AB675" s="365"/>
      <c r="AC675" s="365"/>
      <c r="AD675" s="365"/>
      <c r="AE675" s="365"/>
      <c r="AF675" s="365"/>
      <c r="AG675" s="365"/>
    </row>
    <row r="676" customFormat="false" ht="15" hidden="false" customHeight="false" outlineLevel="0" collapsed="false">
      <c r="A676" s="365"/>
      <c r="B676" s="365"/>
      <c r="C676" s="365"/>
      <c r="D676" s="365"/>
      <c r="E676" s="365"/>
      <c r="F676" s="365"/>
      <c r="G676" s="365"/>
      <c r="H676" s="365"/>
      <c r="I676" s="365"/>
      <c r="J676" s="365"/>
      <c r="K676" s="365"/>
      <c r="L676" s="365"/>
      <c r="M676" s="365"/>
      <c r="N676" s="365"/>
      <c r="O676" s="365"/>
      <c r="P676" s="365"/>
      <c r="Q676" s="365"/>
      <c r="R676" s="365"/>
      <c r="S676" s="365"/>
      <c r="T676" s="365"/>
      <c r="U676" s="365"/>
      <c r="V676" s="365"/>
      <c r="W676" s="365"/>
      <c r="X676" s="365"/>
      <c r="Y676" s="365"/>
      <c r="Z676" s="365"/>
      <c r="AA676" s="365"/>
      <c r="AB676" s="365"/>
      <c r="AC676" s="365"/>
      <c r="AD676" s="365"/>
      <c r="AE676" s="365"/>
      <c r="AF676" s="365"/>
      <c r="AG676" s="365"/>
    </row>
    <row r="677" customFormat="false" ht="15" hidden="false" customHeight="false" outlineLevel="0" collapsed="false">
      <c r="A677" s="365"/>
      <c r="B677" s="365"/>
      <c r="C677" s="365"/>
      <c r="D677" s="365"/>
      <c r="E677" s="365"/>
      <c r="F677" s="365"/>
      <c r="G677" s="365"/>
      <c r="H677" s="365"/>
      <c r="I677" s="365"/>
      <c r="J677" s="365"/>
      <c r="K677" s="365"/>
      <c r="L677" s="365"/>
      <c r="M677" s="365"/>
      <c r="N677" s="365"/>
      <c r="O677" s="365"/>
      <c r="P677" s="365"/>
      <c r="Q677" s="365"/>
      <c r="R677" s="365"/>
      <c r="S677" s="365"/>
      <c r="T677" s="365"/>
      <c r="U677" s="365"/>
      <c r="V677" s="365"/>
      <c r="W677" s="365"/>
      <c r="X677" s="365"/>
      <c r="Y677" s="365"/>
      <c r="Z677" s="365"/>
      <c r="AA677" s="365"/>
      <c r="AB677" s="365"/>
      <c r="AC677" s="365"/>
      <c r="AD677" s="365"/>
      <c r="AE677" s="365"/>
      <c r="AF677" s="365"/>
      <c r="AG677" s="365"/>
    </row>
    <row r="678" customFormat="false" ht="15" hidden="false" customHeight="false" outlineLevel="0" collapsed="false">
      <c r="A678" s="365"/>
      <c r="B678" s="365"/>
      <c r="C678" s="365"/>
      <c r="D678" s="365"/>
      <c r="E678" s="365"/>
      <c r="F678" s="365"/>
      <c r="G678" s="365"/>
      <c r="H678" s="365"/>
      <c r="I678" s="365"/>
      <c r="J678" s="365"/>
      <c r="K678" s="365"/>
      <c r="L678" s="365"/>
      <c r="M678" s="365"/>
      <c r="N678" s="365"/>
      <c r="O678" s="365"/>
      <c r="P678" s="365"/>
      <c r="Q678" s="365"/>
      <c r="R678" s="365"/>
      <c r="S678" s="365"/>
      <c r="T678" s="365"/>
      <c r="U678" s="365"/>
      <c r="V678" s="365"/>
      <c r="W678" s="365"/>
      <c r="X678" s="365"/>
      <c r="Y678" s="365"/>
      <c r="Z678" s="365"/>
      <c r="AA678" s="365"/>
      <c r="AB678" s="365"/>
      <c r="AC678" s="365"/>
      <c r="AD678" s="365"/>
      <c r="AE678" s="365"/>
      <c r="AF678" s="365"/>
      <c r="AG678" s="365"/>
    </row>
    <row r="679" customFormat="false" ht="15" hidden="false" customHeight="false" outlineLevel="0" collapsed="false">
      <c r="A679" s="365"/>
      <c r="B679" s="365"/>
      <c r="C679" s="365"/>
      <c r="D679" s="365"/>
      <c r="E679" s="365"/>
      <c r="F679" s="365"/>
      <c r="G679" s="365"/>
      <c r="H679" s="365"/>
      <c r="I679" s="365"/>
      <c r="J679" s="365"/>
      <c r="K679" s="365"/>
      <c r="L679" s="365"/>
      <c r="M679" s="365"/>
      <c r="N679" s="365"/>
      <c r="O679" s="365"/>
      <c r="P679" s="365"/>
      <c r="Q679" s="365"/>
      <c r="R679" s="365"/>
      <c r="S679" s="365"/>
      <c r="T679" s="365"/>
      <c r="U679" s="365"/>
      <c r="V679" s="365"/>
      <c r="W679" s="365"/>
      <c r="X679" s="365"/>
      <c r="Y679" s="365"/>
      <c r="Z679" s="365"/>
      <c r="AA679" s="365"/>
      <c r="AB679" s="365"/>
      <c r="AC679" s="365"/>
      <c r="AD679" s="365"/>
      <c r="AE679" s="365"/>
      <c r="AF679" s="365"/>
      <c r="AG679" s="365"/>
    </row>
    <row r="680" customFormat="false" ht="15" hidden="false" customHeight="false" outlineLevel="0" collapsed="false">
      <c r="A680" s="365"/>
      <c r="B680" s="365"/>
      <c r="C680" s="365"/>
      <c r="D680" s="365"/>
      <c r="E680" s="365"/>
      <c r="F680" s="365"/>
      <c r="G680" s="365"/>
      <c r="H680" s="365"/>
      <c r="I680" s="365"/>
      <c r="J680" s="365"/>
      <c r="K680" s="365"/>
      <c r="L680" s="365"/>
      <c r="M680" s="365"/>
      <c r="N680" s="365"/>
      <c r="O680" s="365"/>
      <c r="P680" s="365"/>
      <c r="Q680" s="365"/>
      <c r="R680" s="365"/>
      <c r="S680" s="365"/>
      <c r="T680" s="365"/>
      <c r="U680" s="365"/>
      <c r="V680" s="365"/>
      <c r="W680" s="365"/>
      <c r="X680" s="365"/>
      <c r="Y680" s="365"/>
      <c r="Z680" s="365"/>
      <c r="AA680" s="365"/>
      <c r="AB680" s="365"/>
      <c r="AC680" s="365"/>
      <c r="AD680" s="365"/>
      <c r="AE680" s="365"/>
      <c r="AF680" s="365"/>
      <c r="AG680" s="365"/>
    </row>
    <row r="681" customFormat="false" ht="15" hidden="false" customHeight="false" outlineLevel="0" collapsed="false">
      <c r="A681" s="365"/>
      <c r="B681" s="365"/>
      <c r="C681" s="365"/>
      <c r="D681" s="365"/>
      <c r="E681" s="365"/>
      <c r="F681" s="365"/>
      <c r="G681" s="365"/>
      <c r="H681" s="365"/>
      <c r="I681" s="365"/>
      <c r="J681" s="365"/>
      <c r="K681" s="365"/>
      <c r="L681" s="365"/>
      <c r="M681" s="365"/>
      <c r="N681" s="365"/>
      <c r="O681" s="365"/>
      <c r="P681" s="365"/>
      <c r="Q681" s="365"/>
      <c r="R681" s="365"/>
      <c r="S681" s="365"/>
      <c r="T681" s="365"/>
      <c r="U681" s="365"/>
      <c r="V681" s="365"/>
      <c r="W681" s="365"/>
      <c r="X681" s="365"/>
      <c r="Y681" s="365"/>
      <c r="Z681" s="365"/>
      <c r="AA681" s="365"/>
      <c r="AB681" s="365"/>
      <c r="AC681" s="365"/>
      <c r="AD681" s="365"/>
      <c r="AE681" s="365"/>
      <c r="AF681" s="365"/>
      <c r="AG681" s="365"/>
    </row>
    <row r="682" customFormat="false" ht="15" hidden="false" customHeight="false" outlineLevel="0" collapsed="false">
      <c r="A682" s="365"/>
      <c r="B682" s="365"/>
      <c r="C682" s="365"/>
      <c r="D682" s="365"/>
      <c r="E682" s="365"/>
      <c r="F682" s="365"/>
      <c r="G682" s="365"/>
      <c r="H682" s="365"/>
      <c r="I682" s="365"/>
      <c r="J682" s="365"/>
      <c r="K682" s="365"/>
      <c r="L682" s="365"/>
      <c r="M682" s="365"/>
      <c r="N682" s="365"/>
      <c r="O682" s="365"/>
      <c r="P682" s="365"/>
      <c r="Q682" s="365"/>
      <c r="R682" s="365"/>
      <c r="S682" s="365"/>
      <c r="T682" s="365"/>
      <c r="U682" s="365"/>
      <c r="V682" s="365"/>
      <c r="W682" s="365"/>
      <c r="X682" s="365"/>
      <c r="Y682" s="365"/>
      <c r="Z682" s="365"/>
      <c r="AA682" s="365"/>
      <c r="AB682" s="365"/>
      <c r="AC682" s="365"/>
      <c r="AD682" s="365"/>
      <c r="AE682" s="365"/>
      <c r="AF682" s="365"/>
      <c r="AG682" s="365"/>
    </row>
    <row r="683" customFormat="false" ht="15" hidden="false" customHeight="false" outlineLevel="0" collapsed="false">
      <c r="A683" s="365"/>
      <c r="B683" s="365"/>
      <c r="C683" s="365"/>
      <c r="D683" s="365"/>
      <c r="E683" s="365"/>
      <c r="F683" s="365"/>
      <c r="G683" s="365"/>
      <c r="H683" s="365"/>
      <c r="I683" s="365"/>
      <c r="J683" s="365"/>
      <c r="K683" s="365"/>
      <c r="L683" s="365"/>
      <c r="M683" s="365"/>
      <c r="N683" s="365"/>
      <c r="O683" s="365"/>
      <c r="P683" s="365"/>
      <c r="Q683" s="365"/>
      <c r="R683" s="365"/>
      <c r="S683" s="365"/>
      <c r="T683" s="365"/>
      <c r="U683" s="365"/>
      <c r="V683" s="365"/>
      <c r="W683" s="365"/>
      <c r="X683" s="365"/>
      <c r="Y683" s="365"/>
      <c r="Z683" s="365"/>
      <c r="AA683" s="365"/>
      <c r="AB683" s="365"/>
      <c r="AC683" s="365"/>
      <c r="AD683" s="365"/>
      <c r="AE683" s="365"/>
      <c r="AF683" s="365"/>
      <c r="AG683" s="365"/>
    </row>
    <row r="684" customFormat="false" ht="15" hidden="false" customHeight="false" outlineLevel="0" collapsed="false">
      <c r="A684" s="365"/>
      <c r="B684" s="365"/>
      <c r="C684" s="365"/>
      <c r="D684" s="365"/>
      <c r="E684" s="365"/>
      <c r="F684" s="365"/>
      <c r="G684" s="365"/>
      <c r="H684" s="365"/>
      <c r="I684" s="365"/>
      <c r="J684" s="365"/>
      <c r="K684" s="365"/>
      <c r="L684" s="365"/>
      <c r="M684" s="365"/>
      <c r="N684" s="365"/>
      <c r="O684" s="365"/>
      <c r="P684" s="365"/>
      <c r="Q684" s="365"/>
      <c r="R684" s="365"/>
      <c r="S684" s="365"/>
      <c r="T684" s="365"/>
      <c r="U684" s="365"/>
      <c r="V684" s="365"/>
      <c r="W684" s="365"/>
      <c r="X684" s="365"/>
      <c r="Y684" s="365"/>
      <c r="Z684" s="365"/>
      <c r="AA684" s="365"/>
      <c r="AB684" s="365"/>
      <c r="AC684" s="365"/>
      <c r="AD684" s="365"/>
      <c r="AE684" s="365"/>
      <c r="AF684" s="365"/>
      <c r="AG684" s="365"/>
    </row>
    <row r="685" customFormat="false" ht="15" hidden="false" customHeight="false" outlineLevel="0" collapsed="false">
      <c r="A685" s="365"/>
      <c r="B685" s="365"/>
      <c r="C685" s="365"/>
      <c r="D685" s="365"/>
      <c r="E685" s="365"/>
      <c r="F685" s="365"/>
      <c r="G685" s="365"/>
      <c r="H685" s="365"/>
      <c r="I685" s="365"/>
      <c r="J685" s="365"/>
      <c r="K685" s="365"/>
      <c r="L685" s="365"/>
      <c r="M685" s="365"/>
      <c r="N685" s="365"/>
      <c r="O685" s="365"/>
      <c r="P685" s="365"/>
      <c r="Q685" s="365"/>
      <c r="R685" s="365"/>
      <c r="S685" s="365"/>
      <c r="T685" s="365"/>
      <c r="U685" s="365"/>
      <c r="V685" s="365"/>
      <c r="W685" s="365"/>
      <c r="X685" s="365"/>
      <c r="Y685" s="365"/>
      <c r="Z685" s="365"/>
      <c r="AA685" s="365"/>
      <c r="AB685" s="365"/>
      <c r="AC685" s="365"/>
      <c r="AD685" s="365"/>
      <c r="AE685" s="365"/>
      <c r="AF685" s="365"/>
      <c r="AG685" s="365"/>
    </row>
    <row r="686" customFormat="false" ht="15" hidden="false" customHeight="false" outlineLevel="0" collapsed="false">
      <c r="A686" s="365"/>
      <c r="B686" s="365"/>
      <c r="C686" s="365"/>
      <c r="D686" s="365"/>
      <c r="E686" s="365"/>
      <c r="F686" s="365"/>
      <c r="G686" s="365"/>
      <c r="H686" s="365"/>
      <c r="I686" s="365"/>
      <c r="J686" s="365"/>
      <c r="K686" s="365"/>
      <c r="L686" s="365"/>
      <c r="M686" s="365"/>
      <c r="N686" s="365"/>
      <c r="O686" s="365"/>
      <c r="P686" s="365"/>
      <c r="Q686" s="365"/>
      <c r="R686" s="365"/>
      <c r="S686" s="365"/>
      <c r="T686" s="365"/>
      <c r="U686" s="365"/>
      <c r="V686" s="365"/>
      <c r="W686" s="365"/>
      <c r="X686" s="365"/>
      <c r="Y686" s="365"/>
      <c r="Z686" s="365"/>
      <c r="AA686" s="365"/>
      <c r="AB686" s="365"/>
      <c r="AC686" s="365"/>
      <c r="AD686" s="365"/>
      <c r="AE686" s="365"/>
      <c r="AF686" s="365"/>
      <c r="AG686" s="365"/>
    </row>
    <row r="687" customFormat="false" ht="15" hidden="false" customHeight="false" outlineLevel="0" collapsed="false">
      <c r="A687" s="365"/>
      <c r="B687" s="365"/>
      <c r="C687" s="365"/>
      <c r="D687" s="365"/>
      <c r="E687" s="365"/>
      <c r="F687" s="365"/>
      <c r="G687" s="365"/>
      <c r="H687" s="365"/>
      <c r="I687" s="365"/>
      <c r="J687" s="365"/>
      <c r="K687" s="365"/>
      <c r="L687" s="365"/>
      <c r="M687" s="365"/>
      <c r="N687" s="365"/>
      <c r="O687" s="365"/>
      <c r="P687" s="365"/>
      <c r="Q687" s="365"/>
      <c r="R687" s="365"/>
      <c r="S687" s="365"/>
      <c r="T687" s="365"/>
      <c r="U687" s="365"/>
      <c r="V687" s="365"/>
      <c r="W687" s="365"/>
      <c r="X687" s="365"/>
      <c r="Y687" s="365"/>
      <c r="Z687" s="365"/>
      <c r="AA687" s="365"/>
      <c r="AB687" s="365"/>
      <c r="AC687" s="365"/>
      <c r="AD687" s="365"/>
      <c r="AE687" s="365"/>
      <c r="AF687" s="365"/>
      <c r="AG687" s="365"/>
    </row>
    <row r="688" customFormat="false" ht="15" hidden="false" customHeight="false" outlineLevel="0" collapsed="false">
      <c r="A688" s="365"/>
      <c r="B688" s="365"/>
      <c r="C688" s="365"/>
      <c r="D688" s="365"/>
      <c r="E688" s="365"/>
      <c r="F688" s="365"/>
      <c r="G688" s="365"/>
      <c r="H688" s="365"/>
      <c r="I688" s="365"/>
      <c r="J688" s="365"/>
      <c r="K688" s="365"/>
      <c r="L688" s="365"/>
      <c r="M688" s="365"/>
      <c r="N688" s="365"/>
      <c r="O688" s="365"/>
      <c r="P688" s="365"/>
      <c r="Q688" s="365"/>
      <c r="R688" s="365"/>
      <c r="S688" s="365"/>
      <c r="T688" s="365"/>
      <c r="U688" s="365"/>
      <c r="V688" s="365"/>
      <c r="W688" s="365"/>
      <c r="X688" s="365"/>
      <c r="Y688" s="365"/>
      <c r="Z688" s="365"/>
      <c r="AA688" s="365"/>
      <c r="AB688" s="365"/>
      <c r="AC688" s="365"/>
      <c r="AD688" s="365"/>
      <c r="AE688" s="365"/>
      <c r="AF688" s="365"/>
      <c r="AG688" s="365"/>
    </row>
    <row r="689" customFormat="false" ht="15" hidden="false" customHeight="false" outlineLevel="0" collapsed="false">
      <c r="A689" s="365"/>
      <c r="B689" s="365"/>
      <c r="C689" s="365"/>
      <c r="D689" s="365"/>
      <c r="E689" s="365"/>
      <c r="F689" s="365"/>
      <c r="G689" s="365"/>
      <c r="H689" s="365"/>
      <c r="I689" s="365"/>
      <c r="J689" s="365"/>
      <c r="K689" s="365"/>
      <c r="L689" s="365"/>
      <c r="M689" s="365"/>
      <c r="N689" s="365"/>
      <c r="O689" s="365"/>
      <c r="P689" s="365"/>
      <c r="Q689" s="365"/>
      <c r="R689" s="365"/>
      <c r="S689" s="365"/>
      <c r="T689" s="365"/>
      <c r="U689" s="365"/>
      <c r="V689" s="365"/>
      <c r="W689" s="365"/>
      <c r="X689" s="365"/>
      <c r="Y689" s="365"/>
      <c r="Z689" s="365"/>
      <c r="AA689" s="365"/>
      <c r="AB689" s="365"/>
      <c r="AC689" s="365"/>
      <c r="AD689" s="365"/>
      <c r="AE689" s="365"/>
      <c r="AF689" s="365"/>
      <c r="AG689" s="365"/>
    </row>
    <row r="690" customFormat="false" ht="15" hidden="false" customHeight="false" outlineLevel="0" collapsed="false">
      <c r="A690" s="365"/>
      <c r="B690" s="365"/>
      <c r="C690" s="365"/>
      <c r="D690" s="365"/>
      <c r="E690" s="365"/>
      <c r="F690" s="365"/>
      <c r="G690" s="365"/>
      <c r="H690" s="365"/>
      <c r="I690" s="365"/>
      <c r="J690" s="365"/>
      <c r="K690" s="365"/>
      <c r="L690" s="365"/>
      <c r="M690" s="365"/>
      <c r="N690" s="365"/>
      <c r="O690" s="365"/>
      <c r="P690" s="365"/>
      <c r="Q690" s="365"/>
      <c r="R690" s="365"/>
      <c r="S690" s="365"/>
      <c r="T690" s="365"/>
      <c r="U690" s="365"/>
      <c r="V690" s="365"/>
      <c r="W690" s="365"/>
      <c r="X690" s="365"/>
      <c r="Y690" s="365"/>
      <c r="Z690" s="365"/>
      <c r="AA690" s="365"/>
      <c r="AB690" s="365"/>
      <c r="AC690" s="365"/>
      <c r="AD690" s="365"/>
      <c r="AE690" s="365"/>
      <c r="AF690" s="365"/>
      <c r="AG690" s="365"/>
    </row>
    <row r="691" customFormat="false" ht="15" hidden="false" customHeight="false" outlineLevel="0" collapsed="false">
      <c r="A691" s="365"/>
      <c r="B691" s="365"/>
      <c r="C691" s="365"/>
      <c r="D691" s="365"/>
      <c r="E691" s="365"/>
      <c r="F691" s="365"/>
      <c r="G691" s="365"/>
      <c r="H691" s="365"/>
      <c r="I691" s="365"/>
      <c r="J691" s="365"/>
      <c r="K691" s="365"/>
      <c r="L691" s="365"/>
      <c r="M691" s="365"/>
      <c r="N691" s="365"/>
      <c r="O691" s="365"/>
      <c r="P691" s="365"/>
      <c r="Q691" s="365"/>
      <c r="R691" s="365"/>
      <c r="S691" s="365"/>
      <c r="T691" s="365"/>
      <c r="U691" s="365"/>
      <c r="V691" s="365"/>
      <c r="W691" s="365"/>
      <c r="X691" s="365"/>
      <c r="Y691" s="365"/>
      <c r="Z691" s="365"/>
      <c r="AA691" s="365"/>
      <c r="AB691" s="365"/>
      <c r="AC691" s="365"/>
      <c r="AD691" s="365"/>
      <c r="AE691" s="365"/>
      <c r="AF691" s="365"/>
      <c r="AG691" s="365"/>
    </row>
    <row r="692" customFormat="false" ht="15" hidden="false" customHeight="false" outlineLevel="0" collapsed="false">
      <c r="A692" s="365"/>
      <c r="B692" s="365"/>
      <c r="C692" s="365"/>
      <c r="D692" s="365"/>
      <c r="E692" s="365"/>
      <c r="F692" s="365"/>
      <c r="G692" s="365"/>
      <c r="H692" s="365"/>
      <c r="I692" s="365"/>
      <c r="J692" s="365"/>
      <c r="K692" s="365"/>
      <c r="L692" s="365"/>
      <c r="M692" s="365"/>
      <c r="N692" s="365"/>
      <c r="O692" s="365"/>
      <c r="P692" s="365"/>
      <c r="Q692" s="365"/>
      <c r="R692" s="365"/>
      <c r="S692" s="365"/>
      <c r="T692" s="365"/>
      <c r="U692" s="365"/>
      <c r="V692" s="365"/>
      <c r="W692" s="365"/>
      <c r="X692" s="365"/>
      <c r="Y692" s="365"/>
      <c r="Z692" s="365"/>
      <c r="AA692" s="365"/>
      <c r="AB692" s="365"/>
      <c r="AC692" s="365"/>
      <c r="AD692" s="365"/>
      <c r="AE692" s="365"/>
      <c r="AF692" s="365"/>
      <c r="AG692" s="365"/>
    </row>
    <row r="693" customFormat="false" ht="15" hidden="false" customHeight="false" outlineLevel="0" collapsed="false">
      <c r="A693" s="365"/>
      <c r="B693" s="365"/>
      <c r="C693" s="365"/>
      <c r="D693" s="365"/>
      <c r="E693" s="365"/>
      <c r="F693" s="365"/>
      <c r="G693" s="365"/>
      <c r="H693" s="365"/>
      <c r="I693" s="365"/>
      <c r="J693" s="365"/>
      <c r="K693" s="365"/>
      <c r="L693" s="365"/>
      <c r="M693" s="365"/>
      <c r="N693" s="365"/>
      <c r="O693" s="365"/>
      <c r="P693" s="365"/>
      <c r="Q693" s="365"/>
      <c r="R693" s="365"/>
      <c r="S693" s="365"/>
      <c r="T693" s="365"/>
      <c r="U693" s="365"/>
      <c r="V693" s="365"/>
      <c r="W693" s="365"/>
      <c r="X693" s="365"/>
      <c r="Y693" s="365"/>
      <c r="Z693" s="365"/>
      <c r="AA693" s="365"/>
      <c r="AB693" s="365"/>
      <c r="AC693" s="365"/>
      <c r="AD693" s="365"/>
      <c r="AE693" s="365"/>
      <c r="AF693" s="365"/>
      <c r="AG693" s="365"/>
    </row>
    <row r="694" customFormat="false" ht="15" hidden="false" customHeight="false" outlineLevel="0" collapsed="false">
      <c r="A694" s="365"/>
      <c r="B694" s="365"/>
      <c r="C694" s="365"/>
      <c r="D694" s="365"/>
      <c r="E694" s="365"/>
      <c r="F694" s="365"/>
      <c r="G694" s="365"/>
      <c r="H694" s="365"/>
      <c r="I694" s="365"/>
      <c r="J694" s="365"/>
      <c r="K694" s="365"/>
      <c r="L694" s="365"/>
      <c r="M694" s="365"/>
      <c r="N694" s="365"/>
      <c r="O694" s="365"/>
      <c r="P694" s="365"/>
      <c r="Q694" s="365"/>
      <c r="R694" s="365"/>
      <c r="S694" s="365"/>
      <c r="T694" s="365"/>
      <c r="U694" s="365"/>
      <c r="V694" s="365"/>
      <c r="W694" s="365"/>
      <c r="X694" s="365"/>
      <c r="Y694" s="365"/>
      <c r="Z694" s="365"/>
      <c r="AA694" s="365"/>
      <c r="AB694" s="365"/>
      <c r="AC694" s="365"/>
      <c r="AD694" s="365"/>
      <c r="AE694" s="365"/>
      <c r="AF694" s="365"/>
      <c r="AG694" s="365"/>
    </row>
    <row r="695" customFormat="false" ht="15" hidden="false" customHeight="false" outlineLevel="0" collapsed="false">
      <c r="A695" s="365"/>
      <c r="B695" s="365"/>
      <c r="C695" s="365"/>
      <c r="D695" s="365"/>
      <c r="E695" s="365"/>
      <c r="F695" s="365"/>
      <c r="G695" s="365"/>
      <c r="H695" s="365"/>
      <c r="I695" s="365"/>
      <c r="J695" s="365"/>
      <c r="K695" s="365"/>
      <c r="L695" s="365"/>
      <c r="M695" s="365"/>
      <c r="N695" s="365"/>
      <c r="O695" s="365"/>
      <c r="P695" s="365"/>
      <c r="Q695" s="365"/>
      <c r="R695" s="365"/>
      <c r="S695" s="365"/>
      <c r="T695" s="365"/>
      <c r="U695" s="365"/>
      <c r="V695" s="365"/>
      <c r="W695" s="365"/>
      <c r="X695" s="365"/>
      <c r="Y695" s="365"/>
      <c r="Z695" s="365"/>
      <c r="AA695" s="365"/>
      <c r="AB695" s="365"/>
      <c r="AC695" s="365"/>
      <c r="AD695" s="365"/>
      <c r="AE695" s="365"/>
      <c r="AF695" s="365"/>
      <c r="AG695" s="365"/>
    </row>
    <row r="696" customFormat="false" ht="15" hidden="false" customHeight="false" outlineLevel="0" collapsed="false">
      <c r="A696" s="365"/>
      <c r="B696" s="365"/>
      <c r="C696" s="365"/>
      <c r="D696" s="365"/>
      <c r="E696" s="365"/>
      <c r="F696" s="365"/>
      <c r="G696" s="365"/>
      <c r="H696" s="365"/>
      <c r="I696" s="365"/>
      <c r="J696" s="365"/>
      <c r="K696" s="365"/>
      <c r="L696" s="365"/>
      <c r="M696" s="365"/>
      <c r="N696" s="365"/>
      <c r="O696" s="365"/>
      <c r="P696" s="365"/>
      <c r="Q696" s="365"/>
      <c r="R696" s="365"/>
      <c r="S696" s="365"/>
      <c r="T696" s="365"/>
      <c r="U696" s="365"/>
      <c r="V696" s="365"/>
      <c r="W696" s="365"/>
      <c r="X696" s="365"/>
      <c r="Y696" s="365"/>
      <c r="Z696" s="365"/>
      <c r="AA696" s="365"/>
      <c r="AB696" s="365"/>
      <c r="AC696" s="365"/>
      <c r="AD696" s="365"/>
      <c r="AE696" s="365"/>
      <c r="AF696" s="365"/>
      <c r="AG696" s="365"/>
    </row>
    <row r="697" customFormat="false" ht="15" hidden="false" customHeight="false" outlineLevel="0" collapsed="false">
      <c r="A697" s="365"/>
      <c r="B697" s="365"/>
      <c r="C697" s="365"/>
      <c r="D697" s="365"/>
      <c r="E697" s="365"/>
      <c r="F697" s="365"/>
      <c r="G697" s="365"/>
      <c r="H697" s="365"/>
      <c r="I697" s="365"/>
      <c r="J697" s="365"/>
      <c r="K697" s="365"/>
      <c r="L697" s="365"/>
      <c r="M697" s="365"/>
      <c r="N697" s="365"/>
      <c r="O697" s="365"/>
      <c r="P697" s="365"/>
      <c r="Q697" s="365"/>
      <c r="R697" s="365"/>
      <c r="S697" s="365"/>
      <c r="T697" s="365"/>
      <c r="U697" s="365"/>
      <c r="V697" s="365"/>
      <c r="W697" s="365"/>
      <c r="X697" s="365"/>
      <c r="Y697" s="365"/>
      <c r="Z697" s="365"/>
      <c r="AA697" s="365"/>
      <c r="AB697" s="365"/>
      <c r="AC697" s="365"/>
      <c r="AD697" s="365"/>
      <c r="AE697" s="365"/>
      <c r="AF697" s="365"/>
      <c r="AG697" s="365"/>
    </row>
    <row r="698" customFormat="false" ht="15" hidden="false" customHeight="false" outlineLevel="0" collapsed="false">
      <c r="A698" s="365"/>
      <c r="B698" s="365"/>
      <c r="C698" s="365"/>
      <c r="D698" s="365"/>
      <c r="E698" s="365"/>
      <c r="F698" s="365"/>
      <c r="G698" s="365"/>
      <c r="H698" s="365"/>
      <c r="I698" s="365"/>
      <c r="J698" s="365"/>
      <c r="K698" s="365"/>
      <c r="L698" s="365"/>
      <c r="M698" s="365"/>
      <c r="N698" s="365"/>
      <c r="O698" s="365"/>
      <c r="P698" s="365"/>
      <c r="Q698" s="365"/>
      <c r="R698" s="365"/>
      <c r="S698" s="365"/>
      <c r="T698" s="365"/>
      <c r="U698" s="365"/>
      <c r="V698" s="365"/>
      <c r="W698" s="365"/>
      <c r="X698" s="365"/>
      <c r="Y698" s="365"/>
      <c r="Z698" s="365"/>
      <c r="AA698" s="365"/>
      <c r="AB698" s="365"/>
      <c r="AC698" s="365"/>
      <c r="AD698" s="365"/>
      <c r="AE698" s="365"/>
      <c r="AF698" s="365"/>
      <c r="AG698" s="365"/>
    </row>
    <row r="699" customFormat="false" ht="15" hidden="false" customHeight="false" outlineLevel="0" collapsed="false">
      <c r="A699" s="365"/>
      <c r="B699" s="365"/>
      <c r="C699" s="365"/>
      <c r="D699" s="365"/>
      <c r="E699" s="365"/>
      <c r="F699" s="365"/>
      <c r="G699" s="365"/>
      <c r="H699" s="365"/>
      <c r="I699" s="365"/>
      <c r="J699" s="365"/>
      <c r="K699" s="365"/>
      <c r="L699" s="365"/>
      <c r="M699" s="365"/>
      <c r="N699" s="365"/>
      <c r="O699" s="365"/>
      <c r="P699" s="365"/>
      <c r="Q699" s="365"/>
      <c r="R699" s="365"/>
      <c r="S699" s="365"/>
      <c r="T699" s="365"/>
      <c r="U699" s="365"/>
      <c r="V699" s="365"/>
      <c r="W699" s="365"/>
      <c r="X699" s="365"/>
      <c r="Y699" s="365"/>
      <c r="Z699" s="365"/>
      <c r="AA699" s="365"/>
      <c r="AB699" s="365"/>
      <c r="AC699" s="365"/>
      <c r="AD699" s="365"/>
      <c r="AE699" s="365"/>
      <c r="AF699" s="365"/>
      <c r="AG699" s="365"/>
    </row>
    <row r="700" customFormat="false" ht="15" hidden="false" customHeight="false" outlineLevel="0" collapsed="false">
      <c r="A700" s="365"/>
      <c r="B700" s="365"/>
      <c r="C700" s="365"/>
      <c r="D700" s="365"/>
      <c r="E700" s="365"/>
      <c r="F700" s="365"/>
      <c r="G700" s="365"/>
      <c r="H700" s="365"/>
      <c r="I700" s="365"/>
      <c r="J700" s="365"/>
      <c r="K700" s="365"/>
      <c r="L700" s="365"/>
      <c r="M700" s="365"/>
      <c r="N700" s="365"/>
      <c r="O700" s="365"/>
      <c r="P700" s="365"/>
      <c r="Q700" s="365"/>
      <c r="R700" s="365"/>
      <c r="S700" s="365"/>
      <c r="T700" s="365"/>
      <c r="U700" s="365"/>
      <c r="V700" s="365"/>
      <c r="W700" s="365"/>
      <c r="X700" s="365"/>
      <c r="Y700" s="365"/>
      <c r="Z700" s="365"/>
      <c r="AA700" s="365"/>
      <c r="AB700" s="365"/>
      <c r="AC700" s="365"/>
      <c r="AD700" s="365"/>
      <c r="AE700" s="365"/>
      <c r="AF700" s="365"/>
      <c r="AG700" s="365"/>
    </row>
    <row r="701" customFormat="false" ht="15" hidden="false" customHeight="false" outlineLevel="0" collapsed="false">
      <c r="A701" s="365"/>
      <c r="B701" s="365"/>
      <c r="C701" s="365"/>
      <c r="D701" s="365"/>
      <c r="E701" s="365"/>
      <c r="F701" s="365"/>
      <c r="G701" s="365"/>
      <c r="H701" s="365"/>
      <c r="I701" s="365"/>
      <c r="J701" s="365"/>
      <c r="K701" s="365"/>
      <c r="L701" s="365"/>
      <c r="M701" s="365"/>
      <c r="N701" s="365"/>
      <c r="O701" s="365"/>
      <c r="P701" s="365"/>
      <c r="Q701" s="365"/>
      <c r="R701" s="365"/>
      <c r="S701" s="365"/>
      <c r="T701" s="365"/>
      <c r="U701" s="365"/>
      <c r="V701" s="365"/>
      <c r="W701" s="365"/>
      <c r="X701" s="365"/>
      <c r="Y701" s="365"/>
      <c r="Z701" s="365"/>
      <c r="AA701" s="365"/>
      <c r="AB701" s="365"/>
      <c r="AC701" s="365"/>
      <c r="AD701" s="365"/>
      <c r="AE701" s="365"/>
      <c r="AF701" s="365"/>
      <c r="AG701" s="365"/>
    </row>
    <row r="702" customFormat="false" ht="15" hidden="false" customHeight="false" outlineLevel="0" collapsed="false">
      <c r="A702" s="365"/>
      <c r="B702" s="365"/>
      <c r="C702" s="365"/>
      <c r="D702" s="365"/>
      <c r="E702" s="365"/>
      <c r="F702" s="365"/>
      <c r="G702" s="365"/>
      <c r="H702" s="365"/>
      <c r="I702" s="365"/>
      <c r="J702" s="365"/>
      <c r="K702" s="365"/>
      <c r="L702" s="365"/>
      <c r="M702" s="365"/>
      <c r="N702" s="365"/>
      <c r="O702" s="365"/>
      <c r="P702" s="365"/>
      <c r="Q702" s="365"/>
      <c r="R702" s="365"/>
      <c r="S702" s="365"/>
      <c r="T702" s="365"/>
      <c r="U702" s="365"/>
      <c r="V702" s="365"/>
      <c r="W702" s="365"/>
      <c r="X702" s="365"/>
      <c r="Y702" s="365"/>
      <c r="Z702" s="365"/>
      <c r="AA702" s="365"/>
      <c r="AB702" s="365"/>
      <c r="AC702" s="365"/>
      <c r="AD702" s="365"/>
      <c r="AE702" s="365"/>
      <c r="AF702" s="365"/>
      <c r="AG702" s="365"/>
    </row>
    <row r="703" customFormat="false" ht="15" hidden="false" customHeight="false" outlineLevel="0" collapsed="false">
      <c r="A703" s="365"/>
      <c r="B703" s="365"/>
      <c r="C703" s="365"/>
      <c r="D703" s="365"/>
      <c r="E703" s="365"/>
      <c r="F703" s="365"/>
      <c r="G703" s="365"/>
      <c r="H703" s="365"/>
      <c r="I703" s="365"/>
      <c r="J703" s="365"/>
      <c r="K703" s="365"/>
      <c r="L703" s="365"/>
      <c r="M703" s="365"/>
      <c r="N703" s="365"/>
      <c r="O703" s="365"/>
      <c r="P703" s="365"/>
      <c r="Q703" s="365"/>
      <c r="R703" s="365"/>
      <c r="S703" s="365"/>
      <c r="T703" s="365"/>
      <c r="U703" s="365"/>
      <c r="V703" s="365"/>
      <c r="W703" s="365"/>
      <c r="X703" s="365"/>
      <c r="Y703" s="365"/>
      <c r="Z703" s="365"/>
      <c r="AA703" s="365"/>
      <c r="AB703" s="365"/>
      <c r="AC703" s="365"/>
      <c r="AD703" s="365"/>
      <c r="AE703" s="365"/>
      <c r="AF703" s="365"/>
      <c r="AG703" s="365"/>
    </row>
    <row r="704" customFormat="false" ht="15" hidden="false" customHeight="false" outlineLevel="0" collapsed="false">
      <c r="A704" s="365"/>
      <c r="B704" s="365"/>
      <c r="C704" s="365"/>
      <c r="D704" s="365"/>
      <c r="E704" s="365"/>
      <c r="F704" s="365"/>
      <c r="G704" s="365"/>
      <c r="H704" s="365"/>
      <c r="I704" s="365"/>
      <c r="J704" s="365"/>
      <c r="K704" s="365"/>
      <c r="L704" s="365"/>
      <c r="M704" s="365"/>
      <c r="N704" s="365"/>
      <c r="O704" s="365"/>
      <c r="P704" s="365"/>
      <c r="Q704" s="365"/>
      <c r="R704" s="365"/>
      <c r="S704" s="365"/>
      <c r="T704" s="365"/>
      <c r="U704" s="365"/>
      <c r="V704" s="365"/>
      <c r="W704" s="365"/>
      <c r="X704" s="365"/>
      <c r="Y704" s="365"/>
      <c r="Z704" s="365"/>
      <c r="AA704" s="365"/>
      <c r="AB704" s="365"/>
      <c r="AC704" s="365"/>
      <c r="AD704" s="365"/>
      <c r="AE704" s="365"/>
      <c r="AF704" s="365"/>
      <c r="AG704" s="365"/>
    </row>
    <row r="705" customFormat="false" ht="15" hidden="false" customHeight="false" outlineLevel="0" collapsed="false">
      <c r="A705" s="365"/>
      <c r="B705" s="365"/>
      <c r="C705" s="365"/>
      <c r="D705" s="365"/>
      <c r="E705" s="365"/>
      <c r="F705" s="365"/>
      <c r="G705" s="365"/>
      <c r="H705" s="365"/>
      <c r="I705" s="365"/>
      <c r="J705" s="365"/>
      <c r="K705" s="365"/>
      <c r="L705" s="365"/>
      <c r="M705" s="365"/>
      <c r="N705" s="365"/>
      <c r="O705" s="365"/>
      <c r="P705" s="365"/>
      <c r="Q705" s="365"/>
      <c r="R705" s="365"/>
      <c r="S705" s="365"/>
      <c r="T705" s="365"/>
      <c r="U705" s="365"/>
      <c r="V705" s="365"/>
      <c r="W705" s="365"/>
      <c r="X705" s="365"/>
      <c r="Y705" s="365"/>
      <c r="Z705" s="365"/>
      <c r="AA705" s="365"/>
      <c r="AB705" s="365"/>
      <c r="AC705" s="365"/>
      <c r="AD705" s="365"/>
      <c r="AE705" s="365"/>
      <c r="AF705" s="365"/>
      <c r="AG705" s="365"/>
    </row>
    <row r="706" customFormat="false" ht="15" hidden="false" customHeight="false" outlineLevel="0" collapsed="false">
      <c r="A706" s="365"/>
      <c r="B706" s="365"/>
      <c r="C706" s="365"/>
      <c r="D706" s="365"/>
      <c r="E706" s="365"/>
      <c r="F706" s="365"/>
      <c r="G706" s="365"/>
      <c r="H706" s="365"/>
      <c r="I706" s="365"/>
      <c r="J706" s="365"/>
      <c r="K706" s="365"/>
      <c r="L706" s="365"/>
      <c r="M706" s="365"/>
      <c r="N706" s="365"/>
      <c r="O706" s="365"/>
      <c r="P706" s="365"/>
      <c r="Q706" s="365"/>
      <c r="R706" s="365"/>
      <c r="S706" s="365"/>
      <c r="T706" s="365"/>
      <c r="U706" s="365"/>
      <c r="V706" s="365"/>
      <c r="W706" s="365"/>
      <c r="X706" s="365"/>
      <c r="Y706" s="365"/>
      <c r="Z706" s="365"/>
      <c r="AA706" s="365"/>
      <c r="AB706" s="365"/>
      <c r="AC706" s="365"/>
      <c r="AD706" s="365"/>
      <c r="AE706" s="365"/>
      <c r="AF706" s="365"/>
      <c r="AG706" s="365"/>
    </row>
    <row r="707" customFormat="false" ht="15" hidden="false" customHeight="false" outlineLevel="0" collapsed="false">
      <c r="A707" s="365"/>
      <c r="B707" s="365"/>
      <c r="C707" s="365"/>
      <c r="D707" s="365"/>
      <c r="E707" s="365"/>
      <c r="F707" s="365"/>
      <c r="G707" s="365"/>
      <c r="H707" s="365"/>
      <c r="I707" s="365"/>
      <c r="J707" s="365"/>
      <c r="K707" s="365"/>
      <c r="L707" s="365"/>
      <c r="M707" s="365"/>
      <c r="N707" s="365"/>
      <c r="O707" s="365"/>
      <c r="P707" s="365"/>
      <c r="Q707" s="365"/>
      <c r="R707" s="365"/>
      <c r="S707" s="365"/>
      <c r="T707" s="365"/>
      <c r="U707" s="365"/>
      <c r="V707" s="365"/>
      <c r="W707" s="365"/>
      <c r="X707" s="365"/>
      <c r="Y707" s="365"/>
      <c r="Z707" s="365"/>
      <c r="AA707" s="365"/>
      <c r="AB707" s="365"/>
      <c r="AC707" s="365"/>
      <c r="AD707" s="365"/>
      <c r="AE707" s="365"/>
      <c r="AF707" s="365"/>
      <c r="AG707" s="365"/>
    </row>
    <row r="708" customFormat="false" ht="15" hidden="false" customHeight="false" outlineLevel="0" collapsed="false">
      <c r="A708" s="365"/>
      <c r="B708" s="365"/>
      <c r="C708" s="365"/>
      <c r="D708" s="365"/>
      <c r="E708" s="365"/>
      <c r="F708" s="365"/>
      <c r="G708" s="365"/>
      <c r="H708" s="365"/>
      <c r="I708" s="365"/>
      <c r="J708" s="365"/>
      <c r="K708" s="365"/>
      <c r="L708" s="365"/>
      <c r="M708" s="365"/>
      <c r="N708" s="365"/>
      <c r="O708" s="365"/>
      <c r="P708" s="365"/>
      <c r="Q708" s="365"/>
      <c r="R708" s="365"/>
      <c r="S708" s="365"/>
      <c r="T708" s="365"/>
      <c r="U708" s="365"/>
      <c r="V708" s="365"/>
      <c r="W708" s="365"/>
      <c r="X708" s="365"/>
      <c r="Y708" s="365"/>
      <c r="Z708" s="365"/>
      <c r="AA708" s="365"/>
      <c r="AB708" s="365"/>
      <c r="AC708" s="365"/>
      <c r="AD708" s="365"/>
      <c r="AE708" s="365"/>
      <c r="AF708" s="365"/>
      <c r="AG708" s="365"/>
    </row>
    <row r="709" customFormat="false" ht="15" hidden="false" customHeight="false" outlineLevel="0" collapsed="false">
      <c r="A709" s="365"/>
      <c r="B709" s="365"/>
      <c r="C709" s="365"/>
      <c r="D709" s="365"/>
      <c r="E709" s="365"/>
      <c r="F709" s="365"/>
      <c r="G709" s="365"/>
      <c r="H709" s="365"/>
      <c r="I709" s="365"/>
      <c r="J709" s="365"/>
      <c r="K709" s="365"/>
      <c r="L709" s="365"/>
      <c r="M709" s="365"/>
      <c r="N709" s="365"/>
      <c r="O709" s="365"/>
      <c r="P709" s="365"/>
      <c r="Q709" s="365"/>
      <c r="R709" s="365"/>
      <c r="S709" s="365"/>
      <c r="T709" s="365"/>
      <c r="U709" s="365"/>
      <c r="V709" s="365"/>
      <c r="W709" s="365"/>
      <c r="X709" s="365"/>
      <c r="Y709" s="365"/>
      <c r="Z709" s="365"/>
      <c r="AA709" s="365"/>
      <c r="AB709" s="365"/>
      <c r="AC709" s="365"/>
      <c r="AD709" s="365"/>
      <c r="AE709" s="365"/>
      <c r="AF709" s="365"/>
      <c r="AG709" s="365"/>
    </row>
    <row r="710" customFormat="false" ht="15" hidden="false" customHeight="false" outlineLevel="0" collapsed="false">
      <c r="A710" s="365"/>
      <c r="B710" s="365"/>
      <c r="C710" s="365"/>
      <c r="D710" s="365"/>
      <c r="E710" s="365"/>
      <c r="F710" s="365"/>
      <c r="G710" s="365"/>
      <c r="H710" s="365"/>
      <c r="I710" s="365"/>
      <c r="J710" s="365"/>
      <c r="K710" s="365"/>
      <c r="L710" s="365"/>
      <c r="M710" s="365"/>
      <c r="N710" s="365"/>
      <c r="O710" s="365"/>
      <c r="P710" s="365"/>
      <c r="Q710" s="365"/>
      <c r="R710" s="365"/>
      <c r="S710" s="365"/>
      <c r="T710" s="365"/>
      <c r="U710" s="365"/>
      <c r="V710" s="365"/>
      <c r="W710" s="365"/>
      <c r="X710" s="365"/>
      <c r="Y710" s="365"/>
      <c r="Z710" s="365"/>
      <c r="AA710" s="365"/>
      <c r="AB710" s="365"/>
      <c r="AC710" s="365"/>
      <c r="AD710" s="365"/>
      <c r="AE710" s="365"/>
      <c r="AF710" s="365"/>
      <c r="AG710" s="365"/>
    </row>
    <row r="711" customFormat="false" ht="15" hidden="false" customHeight="false" outlineLevel="0" collapsed="false">
      <c r="A711" s="365"/>
      <c r="B711" s="365"/>
      <c r="C711" s="365"/>
      <c r="D711" s="365"/>
      <c r="E711" s="365"/>
      <c r="F711" s="365"/>
      <c r="G711" s="365"/>
      <c r="H711" s="365"/>
      <c r="I711" s="365"/>
      <c r="J711" s="365"/>
      <c r="K711" s="365"/>
      <c r="L711" s="365"/>
      <c r="M711" s="365"/>
      <c r="N711" s="365"/>
      <c r="O711" s="365"/>
      <c r="P711" s="365"/>
      <c r="Q711" s="365"/>
      <c r="R711" s="365"/>
      <c r="S711" s="365"/>
      <c r="T711" s="365"/>
      <c r="U711" s="365"/>
      <c r="V711" s="365"/>
      <c r="W711" s="365"/>
      <c r="X711" s="365"/>
      <c r="Y711" s="365"/>
      <c r="Z711" s="365"/>
      <c r="AA711" s="365"/>
      <c r="AB711" s="365"/>
      <c r="AC711" s="365"/>
      <c r="AD711" s="365"/>
      <c r="AE711" s="365"/>
      <c r="AF711" s="365"/>
      <c r="AG711" s="365"/>
    </row>
    <row r="712" customFormat="false" ht="15" hidden="false" customHeight="false" outlineLevel="0" collapsed="false">
      <c r="A712" s="365"/>
      <c r="B712" s="365"/>
      <c r="C712" s="365"/>
      <c r="D712" s="365"/>
      <c r="E712" s="365"/>
      <c r="F712" s="365"/>
      <c r="G712" s="365"/>
      <c r="H712" s="365"/>
      <c r="I712" s="365"/>
      <c r="J712" s="365"/>
      <c r="K712" s="365"/>
      <c r="L712" s="365"/>
      <c r="M712" s="365"/>
      <c r="N712" s="365"/>
      <c r="O712" s="365"/>
      <c r="P712" s="365"/>
      <c r="Q712" s="365"/>
      <c r="R712" s="365"/>
      <c r="S712" s="365"/>
      <c r="T712" s="365"/>
      <c r="U712" s="365"/>
      <c r="V712" s="365"/>
      <c r="W712" s="365"/>
      <c r="X712" s="365"/>
      <c r="Y712" s="365"/>
      <c r="Z712" s="365"/>
      <c r="AA712" s="365"/>
      <c r="AB712" s="365"/>
      <c r="AC712" s="365"/>
      <c r="AD712" s="365"/>
      <c r="AE712" s="365"/>
      <c r="AF712" s="365"/>
      <c r="AG712" s="365"/>
    </row>
    <row r="713" customFormat="false" ht="15" hidden="false" customHeight="false" outlineLevel="0" collapsed="false">
      <c r="A713" s="365"/>
      <c r="B713" s="365"/>
      <c r="C713" s="365"/>
      <c r="D713" s="365"/>
      <c r="E713" s="365"/>
      <c r="F713" s="365"/>
      <c r="G713" s="365"/>
      <c r="H713" s="365"/>
      <c r="I713" s="365"/>
      <c r="J713" s="365"/>
      <c r="K713" s="365"/>
      <c r="L713" s="365"/>
      <c r="M713" s="365"/>
      <c r="N713" s="365"/>
      <c r="O713" s="365"/>
      <c r="P713" s="365"/>
      <c r="Q713" s="365"/>
      <c r="R713" s="365"/>
      <c r="S713" s="365"/>
      <c r="T713" s="365"/>
      <c r="U713" s="365"/>
      <c r="V713" s="365"/>
      <c r="W713" s="365"/>
      <c r="X713" s="365"/>
      <c r="Y713" s="365"/>
      <c r="Z713" s="365"/>
      <c r="AA713" s="365"/>
      <c r="AB713" s="365"/>
      <c r="AC713" s="365"/>
      <c r="AD713" s="365"/>
      <c r="AE713" s="365"/>
      <c r="AF713" s="365"/>
      <c r="AG713" s="365"/>
    </row>
    <row r="714" customFormat="false" ht="15" hidden="false" customHeight="false" outlineLevel="0" collapsed="false">
      <c r="A714" s="365"/>
      <c r="B714" s="365"/>
      <c r="C714" s="365"/>
      <c r="D714" s="365"/>
      <c r="E714" s="365"/>
      <c r="F714" s="365"/>
      <c r="G714" s="365"/>
      <c r="H714" s="365"/>
      <c r="I714" s="365"/>
      <c r="J714" s="365"/>
      <c r="K714" s="365"/>
      <c r="L714" s="365"/>
      <c r="M714" s="365"/>
      <c r="N714" s="365"/>
      <c r="O714" s="365"/>
      <c r="P714" s="365"/>
      <c r="Q714" s="365"/>
      <c r="R714" s="365"/>
      <c r="S714" s="365"/>
      <c r="T714" s="365"/>
      <c r="U714" s="365"/>
      <c r="V714" s="365"/>
      <c r="W714" s="365"/>
      <c r="X714" s="365"/>
      <c r="Y714" s="365"/>
      <c r="Z714" s="365"/>
      <c r="AA714" s="365"/>
      <c r="AB714" s="365"/>
      <c r="AC714" s="365"/>
      <c r="AD714" s="365"/>
      <c r="AE714" s="365"/>
      <c r="AF714" s="365"/>
      <c r="AG714" s="365"/>
    </row>
    <row r="715" customFormat="false" ht="15" hidden="false" customHeight="false" outlineLevel="0" collapsed="false">
      <c r="A715" s="365"/>
      <c r="B715" s="365"/>
      <c r="C715" s="365"/>
      <c r="D715" s="365"/>
      <c r="E715" s="365"/>
      <c r="F715" s="365"/>
      <c r="G715" s="365"/>
      <c r="H715" s="365"/>
      <c r="I715" s="365"/>
      <c r="J715" s="365"/>
      <c r="K715" s="365"/>
      <c r="L715" s="365"/>
      <c r="M715" s="365"/>
      <c r="N715" s="365"/>
      <c r="O715" s="365"/>
      <c r="P715" s="365"/>
      <c r="Q715" s="365"/>
      <c r="R715" s="365"/>
      <c r="S715" s="365"/>
      <c r="T715" s="365"/>
      <c r="U715" s="365"/>
      <c r="V715" s="365"/>
      <c r="W715" s="365"/>
      <c r="X715" s="365"/>
      <c r="Y715" s="365"/>
      <c r="Z715" s="365"/>
      <c r="AA715" s="365"/>
      <c r="AB715" s="365"/>
      <c r="AC715" s="365"/>
      <c r="AD715" s="365"/>
      <c r="AE715" s="365"/>
      <c r="AF715" s="365"/>
      <c r="AG715" s="365"/>
    </row>
    <row r="716" customFormat="false" ht="15" hidden="false" customHeight="false" outlineLevel="0" collapsed="false">
      <c r="A716" s="365"/>
      <c r="B716" s="365"/>
      <c r="C716" s="365"/>
      <c r="D716" s="365"/>
      <c r="E716" s="365"/>
      <c r="F716" s="365"/>
      <c r="G716" s="365"/>
      <c r="H716" s="365"/>
      <c r="I716" s="365"/>
      <c r="J716" s="365"/>
      <c r="K716" s="365"/>
      <c r="L716" s="365"/>
      <c r="M716" s="365"/>
      <c r="N716" s="365"/>
      <c r="O716" s="365"/>
      <c r="P716" s="365"/>
      <c r="Q716" s="365"/>
      <c r="R716" s="365"/>
      <c r="S716" s="365"/>
      <c r="T716" s="365"/>
      <c r="U716" s="365"/>
      <c r="V716" s="365"/>
      <c r="W716" s="365"/>
      <c r="X716" s="365"/>
      <c r="Y716" s="365"/>
      <c r="Z716" s="365"/>
      <c r="AA716" s="365"/>
      <c r="AB716" s="365"/>
      <c r="AC716" s="365"/>
      <c r="AD716" s="365"/>
      <c r="AE716" s="365"/>
      <c r="AF716" s="365"/>
      <c r="AG716" s="365"/>
    </row>
    <row r="717" customFormat="false" ht="15" hidden="false" customHeight="false" outlineLevel="0" collapsed="false">
      <c r="A717" s="365"/>
      <c r="B717" s="365"/>
      <c r="C717" s="365"/>
      <c r="D717" s="365"/>
      <c r="E717" s="365"/>
      <c r="F717" s="365"/>
      <c r="G717" s="365"/>
      <c r="H717" s="365"/>
      <c r="I717" s="365"/>
      <c r="J717" s="365"/>
      <c r="K717" s="365"/>
      <c r="L717" s="365"/>
      <c r="M717" s="365"/>
      <c r="N717" s="365"/>
      <c r="O717" s="365"/>
      <c r="P717" s="365"/>
      <c r="Q717" s="365"/>
      <c r="R717" s="365"/>
      <c r="S717" s="365"/>
      <c r="T717" s="365"/>
      <c r="U717" s="365"/>
      <c r="V717" s="365"/>
      <c r="W717" s="365"/>
      <c r="X717" s="365"/>
      <c r="Y717" s="365"/>
      <c r="Z717" s="365"/>
      <c r="AA717" s="365"/>
      <c r="AB717" s="365"/>
      <c r="AC717" s="365"/>
      <c r="AD717" s="365"/>
      <c r="AE717" s="365"/>
      <c r="AF717" s="365"/>
      <c r="AG717" s="365"/>
    </row>
    <row r="718" customFormat="false" ht="15" hidden="false" customHeight="false" outlineLevel="0" collapsed="false">
      <c r="A718" s="365"/>
      <c r="B718" s="365"/>
      <c r="C718" s="365"/>
      <c r="D718" s="365"/>
      <c r="E718" s="365"/>
      <c r="F718" s="365"/>
      <c r="G718" s="365"/>
      <c r="H718" s="365"/>
      <c r="I718" s="365"/>
      <c r="J718" s="365"/>
      <c r="K718" s="365"/>
      <c r="L718" s="365"/>
      <c r="M718" s="365"/>
      <c r="N718" s="365"/>
      <c r="O718" s="365"/>
      <c r="P718" s="365"/>
      <c r="Q718" s="365"/>
      <c r="R718" s="365"/>
      <c r="S718" s="365"/>
      <c r="T718" s="365"/>
      <c r="U718" s="365"/>
      <c r="V718" s="365"/>
      <c r="W718" s="365"/>
      <c r="X718" s="365"/>
      <c r="Y718" s="365"/>
      <c r="Z718" s="365"/>
      <c r="AA718" s="365"/>
      <c r="AB718" s="365"/>
      <c r="AC718" s="365"/>
      <c r="AD718" s="365"/>
      <c r="AE718" s="365"/>
      <c r="AF718" s="365"/>
      <c r="AG718" s="365"/>
    </row>
    <row r="719" customFormat="false" ht="15" hidden="false" customHeight="false" outlineLevel="0" collapsed="false">
      <c r="A719" s="365"/>
      <c r="B719" s="365"/>
      <c r="C719" s="365"/>
      <c r="D719" s="365"/>
      <c r="E719" s="365"/>
      <c r="F719" s="365"/>
      <c r="G719" s="365"/>
      <c r="H719" s="365"/>
      <c r="I719" s="365"/>
      <c r="J719" s="365"/>
      <c r="K719" s="365"/>
      <c r="L719" s="365"/>
      <c r="M719" s="365"/>
      <c r="N719" s="365"/>
      <c r="O719" s="365"/>
      <c r="P719" s="365"/>
      <c r="Q719" s="365"/>
      <c r="R719" s="365"/>
      <c r="S719" s="365"/>
      <c r="T719" s="365"/>
      <c r="U719" s="365"/>
      <c r="V719" s="365"/>
      <c r="W719" s="365"/>
      <c r="X719" s="365"/>
      <c r="Y719" s="365"/>
      <c r="Z719" s="365"/>
      <c r="AA719" s="365"/>
      <c r="AB719" s="365"/>
      <c r="AC719" s="365"/>
      <c r="AD719" s="365"/>
      <c r="AE719" s="365"/>
      <c r="AF719" s="365"/>
      <c r="AG719" s="365"/>
    </row>
    <row r="720" customFormat="false" ht="15" hidden="false" customHeight="false" outlineLevel="0" collapsed="false">
      <c r="A720" s="365"/>
      <c r="B720" s="365"/>
      <c r="C720" s="365"/>
      <c r="D720" s="365"/>
      <c r="E720" s="365"/>
      <c r="F720" s="365"/>
      <c r="G720" s="365"/>
      <c r="H720" s="365"/>
      <c r="I720" s="365"/>
      <c r="J720" s="365"/>
      <c r="K720" s="365"/>
      <c r="L720" s="365"/>
      <c r="M720" s="365"/>
      <c r="N720" s="365"/>
      <c r="O720" s="365"/>
      <c r="P720" s="365"/>
      <c r="Q720" s="365"/>
      <c r="R720" s="365"/>
      <c r="S720" s="365"/>
      <c r="T720" s="365"/>
      <c r="U720" s="365"/>
      <c r="V720" s="365"/>
      <c r="W720" s="365"/>
      <c r="X720" s="365"/>
      <c r="Y720" s="365"/>
      <c r="Z720" s="365"/>
      <c r="AA720" s="365"/>
      <c r="AB720" s="365"/>
      <c r="AC720" s="365"/>
      <c r="AD720" s="365"/>
      <c r="AE720" s="365"/>
      <c r="AF720" s="365"/>
      <c r="AG720" s="365"/>
    </row>
    <row r="721" customFormat="false" ht="15" hidden="false" customHeight="false" outlineLevel="0" collapsed="false">
      <c r="A721" s="365"/>
      <c r="B721" s="365"/>
      <c r="C721" s="365"/>
      <c r="D721" s="365"/>
      <c r="E721" s="365"/>
      <c r="F721" s="365"/>
      <c r="G721" s="365"/>
      <c r="H721" s="365"/>
      <c r="I721" s="365"/>
      <c r="J721" s="365"/>
      <c r="K721" s="365"/>
      <c r="L721" s="365"/>
      <c r="M721" s="365"/>
      <c r="N721" s="365"/>
      <c r="O721" s="365"/>
      <c r="P721" s="365"/>
      <c r="Q721" s="365"/>
      <c r="R721" s="365"/>
      <c r="S721" s="365"/>
      <c r="T721" s="365"/>
      <c r="U721" s="365"/>
      <c r="V721" s="365"/>
      <c r="W721" s="365"/>
      <c r="X721" s="365"/>
      <c r="Y721" s="365"/>
      <c r="Z721" s="365"/>
      <c r="AA721" s="365"/>
      <c r="AB721" s="365"/>
      <c r="AC721" s="365"/>
      <c r="AD721" s="365"/>
      <c r="AE721" s="365"/>
      <c r="AF721" s="365"/>
      <c r="AG721" s="365"/>
    </row>
    <row r="722" customFormat="false" ht="15" hidden="false" customHeight="false" outlineLevel="0" collapsed="false">
      <c r="A722" s="365"/>
      <c r="B722" s="365"/>
      <c r="C722" s="365"/>
      <c r="D722" s="365"/>
      <c r="E722" s="365"/>
      <c r="F722" s="365"/>
      <c r="G722" s="365"/>
      <c r="H722" s="365"/>
      <c r="I722" s="365"/>
      <c r="J722" s="365"/>
      <c r="K722" s="365"/>
      <c r="L722" s="365"/>
      <c r="M722" s="365"/>
      <c r="N722" s="365"/>
      <c r="O722" s="365"/>
      <c r="P722" s="365"/>
      <c r="Q722" s="365"/>
      <c r="R722" s="365"/>
      <c r="S722" s="365"/>
      <c r="T722" s="365"/>
      <c r="U722" s="365"/>
      <c r="V722" s="365"/>
      <c r="W722" s="365"/>
      <c r="X722" s="365"/>
      <c r="Y722" s="365"/>
      <c r="Z722" s="365"/>
      <c r="AA722" s="365"/>
      <c r="AB722" s="365"/>
      <c r="AC722" s="365"/>
      <c r="AD722" s="365"/>
      <c r="AE722" s="365"/>
      <c r="AF722" s="365"/>
      <c r="AG722" s="365"/>
    </row>
    <row r="723" customFormat="false" ht="15" hidden="false" customHeight="false" outlineLevel="0" collapsed="false">
      <c r="A723" s="365"/>
      <c r="B723" s="365"/>
      <c r="C723" s="365"/>
      <c r="D723" s="365"/>
      <c r="E723" s="365"/>
      <c r="F723" s="365"/>
      <c r="G723" s="365"/>
      <c r="H723" s="365"/>
      <c r="I723" s="365"/>
      <c r="J723" s="365"/>
      <c r="K723" s="365"/>
      <c r="L723" s="365"/>
      <c r="M723" s="365"/>
      <c r="N723" s="365"/>
      <c r="O723" s="365"/>
      <c r="P723" s="365"/>
      <c r="Q723" s="365"/>
      <c r="R723" s="365"/>
      <c r="S723" s="365"/>
      <c r="T723" s="365"/>
      <c r="U723" s="365"/>
      <c r="V723" s="365"/>
      <c r="W723" s="365"/>
      <c r="X723" s="365"/>
      <c r="Y723" s="365"/>
      <c r="Z723" s="365"/>
      <c r="AA723" s="365"/>
      <c r="AB723" s="365"/>
      <c r="AC723" s="365"/>
      <c r="AD723" s="365"/>
      <c r="AE723" s="365"/>
      <c r="AF723" s="365"/>
      <c r="AG723" s="365"/>
    </row>
    <row r="724" customFormat="false" ht="15" hidden="false" customHeight="false" outlineLevel="0" collapsed="false">
      <c r="A724" s="365"/>
      <c r="B724" s="365"/>
      <c r="C724" s="365"/>
      <c r="D724" s="365"/>
      <c r="E724" s="365"/>
      <c r="F724" s="365"/>
      <c r="G724" s="365"/>
      <c r="H724" s="365"/>
      <c r="I724" s="365"/>
      <c r="J724" s="365"/>
      <c r="K724" s="365"/>
      <c r="L724" s="365"/>
      <c r="M724" s="365"/>
      <c r="N724" s="365"/>
      <c r="O724" s="365"/>
      <c r="P724" s="365"/>
      <c r="Q724" s="365"/>
      <c r="R724" s="365"/>
      <c r="S724" s="365"/>
      <c r="T724" s="365"/>
      <c r="U724" s="365"/>
      <c r="V724" s="365"/>
      <c r="W724" s="365"/>
      <c r="X724" s="365"/>
      <c r="Y724" s="365"/>
      <c r="Z724" s="365"/>
      <c r="AA724" s="365"/>
      <c r="AB724" s="365"/>
      <c r="AC724" s="365"/>
      <c r="AD724" s="365"/>
      <c r="AE724" s="365"/>
      <c r="AF724" s="365"/>
      <c r="AG724" s="365"/>
    </row>
    <row r="725" customFormat="false" ht="15" hidden="false" customHeight="false" outlineLevel="0" collapsed="false">
      <c r="A725" s="365"/>
      <c r="B725" s="365"/>
      <c r="C725" s="365"/>
      <c r="D725" s="365"/>
      <c r="E725" s="365"/>
      <c r="F725" s="365"/>
      <c r="G725" s="365"/>
      <c r="H725" s="365"/>
      <c r="I725" s="365"/>
      <c r="J725" s="365"/>
      <c r="K725" s="365"/>
      <c r="L725" s="365"/>
      <c r="M725" s="365"/>
      <c r="N725" s="365"/>
      <c r="O725" s="365"/>
      <c r="P725" s="365"/>
      <c r="Q725" s="365"/>
      <c r="R725" s="365"/>
      <c r="S725" s="365"/>
      <c r="T725" s="365"/>
      <c r="U725" s="365"/>
      <c r="V725" s="365"/>
      <c r="W725" s="365"/>
      <c r="X725" s="365"/>
      <c r="Y725" s="365"/>
      <c r="Z725" s="365"/>
      <c r="AA725" s="365"/>
      <c r="AB725" s="365"/>
      <c r="AC725" s="365"/>
      <c r="AD725" s="365"/>
      <c r="AE725" s="365"/>
      <c r="AF725" s="365"/>
      <c r="AG725" s="365"/>
    </row>
    <row r="726" customFormat="false" ht="15" hidden="false" customHeight="false" outlineLevel="0" collapsed="false">
      <c r="A726" s="365"/>
      <c r="B726" s="365"/>
      <c r="C726" s="365"/>
      <c r="D726" s="365"/>
      <c r="E726" s="365"/>
      <c r="F726" s="365"/>
      <c r="G726" s="365"/>
      <c r="H726" s="365"/>
      <c r="I726" s="365"/>
      <c r="J726" s="365"/>
      <c r="K726" s="365"/>
      <c r="L726" s="365"/>
      <c r="M726" s="365"/>
      <c r="N726" s="365"/>
      <c r="O726" s="365"/>
      <c r="P726" s="365"/>
      <c r="Q726" s="365"/>
      <c r="R726" s="365"/>
      <c r="S726" s="365"/>
      <c r="T726" s="365"/>
      <c r="U726" s="365"/>
      <c r="V726" s="365"/>
      <c r="W726" s="365"/>
      <c r="X726" s="365"/>
      <c r="Y726" s="365"/>
      <c r="Z726" s="365"/>
      <c r="AA726" s="365"/>
      <c r="AB726" s="365"/>
      <c r="AC726" s="365"/>
      <c r="AD726" s="365"/>
      <c r="AE726" s="365"/>
      <c r="AF726" s="365"/>
      <c r="AG726" s="365"/>
    </row>
    <row r="727" customFormat="false" ht="15" hidden="false" customHeight="false" outlineLevel="0" collapsed="false">
      <c r="A727" s="365"/>
      <c r="B727" s="365"/>
      <c r="C727" s="365"/>
      <c r="D727" s="365"/>
      <c r="E727" s="365"/>
      <c r="F727" s="365"/>
      <c r="G727" s="365"/>
      <c r="H727" s="365"/>
      <c r="I727" s="365"/>
      <c r="J727" s="365"/>
      <c r="K727" s="365"/>
      <c r="L727" s="365"/>
      <c r="M727" s="365"/>
      <c r="N727" s="365"/>
      <c r="O727" s="365"/>
      <c r="P727" s="365"/>
      <c r="Q727" s="365"/>
      <c r="R727" s="365"/>
      <c r="S727" s="365"/>
      <c r="T727" s="365"/>
      <c r="U727" s="365"/>
      <c r="V727" s="365"/>
      <c r="W727" s="365"/>
      <c r="X727" s="365"/>
      <c r="Y727" s="365"/>
      <c r="Z727" s="365"/>
      <c r="AA727" s="365"/>
      <c r="AB727" s="365"/>
      <c r="AC727" s="365"/>
      <c r="AD727" s="365"/>
      <c r="AE727" s="365"/>
      <c r="AF727" s="365"/>
      <c r="AG727" s="365"/>
    </row>
    <row r="728" customFormat="false" ht="15" hidden="false" customHeight="false" outlineLevel="0" collapsed="false">
      <c r="A728" s="365"/>
      <c r="B728" s="365"/>
      <c r="C728" s="365"/>
      <c r="D728" s="365"/>
      <c r="E728" s="365"/>
      <c r="F728" s="365"/>
      <c r="G728" s="365"/>
      <c r="H728" s="365"/>
      <c r="I728" s="365"/>
      <c r="J728" s="365"/>
      <c r="K728" s="365"/>
      <c r="L728" s="365"/>
      <c r="M728" s="365"/>
      <c r="N728" s="365"/>
      <c r="O728" s="365"/>
      <c r="P728" s="365"/>
      <c r="Q728" s="365"/>
      <c r="R728" s="365"/>
      <c r="S728" s="365"/>
      <c r="T728" s="365"/>
      <c r="U728" s="365"/>
      <c r="V728" s="365"/>
      <c r="W728" s="365"/>
      <c r="X728" s="365"/>
      <c r="Y728" s="365"/>
      <c r="Z728" s="365"/>
      <c r="AA728" s="365"/>
      <c r="AB728" s="365"/>
      <c r="AC728" s="365"/>
      <c r="AD728" s="365"/>
      <c r="AE728" s="365"/>
      <c r="AF728" s="365"/>
      <c r="AG728" s="365"/>
    </row>
    <row r="729" customFormat="false" ht="15" hidden="false" customHeight="false" outlineLevel="0" collapsed="false">
      <c r="A729" s="365"/>
      <c r="B729" s="365"/>
      <c r="C729" s="365"/>
      <c r="D729" s="365"/>
      <c r="E729" s="365"/>
      <c r="F729" s="365"/>
      <c r="G729" s="365"/>
      <c r="H729" s="365"/>
      <c r="I729" s="365"/>
      <c r="J729" s="365"/>
      <c r="K729" s="365"/>
      <c r="L729" s="365"/>
      <c r="M729" s="365"/>
      <c r="N729" s="365"/>
      <c r="O729" s="365"/>
      <c r="P729" s="365"/>
      <c r="Q729" s="365"/>
      <c r="R729" s="365"/>
      <c r="S729" s="365"/>
      <c r="T729" s="365"/>
      <c r="U729" s="365"/>
      <c r="V729" s="365"/>
      <c r="W729" s="365"/>
      <c r="X729" s="365"/>
      <c r="Y729" s="365"/>
      <c r="Z729" s="365"/>
      <c r="AA729" s="365"/>
      <c r="AB729" s="365"/>
      <c r="AC729" s="365"/>
      <c r="AD729" s="365"/>
      <c r="AE729" s="365"/>
      <c r="AF729" s="365"/>
      <c r="AG729" s="365"/>
    </row>
    <row r="730" customFormat="false" ht="15" hidden="false" customHeight="false" outlineLevel="0" collapsed="false">
      <c r="A730" s="365"/>
      <c r="B730" s="365"/>
      <c r="C730" s="365"/>
      <c r="D730" s="365"/>
      <c r="E730" s="365"/>
      <c r="F730" s="365"/>
      <c r="G730" s="365"/>
      <c r="H730" s="365"/>
      <c r="I730" s="365"/>
      <c r="J730" s="365"/>
      <c r="K730" s="365"/>
      <c r="L730" s="365"/>
      <c r="M730" s="365"/>
      <c r="N730" s="365"/>
      <c r="O730" s="365"/>
      <c r="P730" s="365"/>
      <c r="Q730" s="365"/>
      <c r="R730" s="365"/>
      <c r="S730" s="365"/>
      <c r="T730" s="365"/>
      <c r="U730" s="365"/>
      <c r="V730" s="365"/>
      <c r="W730" s="365"/>
      <c r="X730" s="365"/>
      <c r="Y730" s="365"/>
      <c r="Z730" s="365"/>
      <c r="AA730" s="365"/>
      <c r="AB730" s="365"/>
      <c r="AC730" s="365"/>
      <c r="AD730" s="365"/>
      <c r="AE730" s="365"/>
      <c r="AF730" s="365"/>
      <c r="AG730" s="365"/>
    </row>
    <row r="731" customFormat="false" ht="15" hidden="false" customHeight="false" outlineLevel="0" collapsed="false">
      <c r="A731" s="365"/>
      <c r="B731" s="365"/>
      <c r="C731" s="365"/>
      <c r="D731" s="365"/>
      <c r="E731" s="365"/>
      <c r="F731" s="365"/>
      <c r="G731" s="365"/>
      <c r="H731" s="365"/>
      <c r="I731" s="365"/>
      <c r="J731" s="365"/>
      <c r="K731" s="365"/>
      <c r="L731" s="365"/>
      <c r="M731" s="365"/>
      <c r="N731" s="365"/>
      <c r="O731" s="365"/>
      <c r="P731" s="365"/>
      <c r="Q731" s="365"/>
      <c r="R731" s="365"/>
      <c r="S731" s="365"/>
      <c r="T731" s="365"/>
      <c r="U731" s="365"/>
      <c r="V731" s="365"/>
      <c r="W731" s="365"/>
      <c r="X731" s="365"/>
      <c r="Y731" s="365"/>
      <c r="Z731" s="365"/>
      <c r="AA731" s="365"/>
      <c r="AB731" s="365"/>
      <c r="AC731" s="365"/>
      <c r="AD731" s="365"/>
      <c r="AE731" s="365"/>
      <c r="AF731" s="365"/>
      <c r="AG731" s="365"/>
    </row>
    <row r="732" customFormat="false" ht="15" hidden="false" customHeight="false" outlineLevel="0" collapsed="false">
      <c r="A732" s="365"/>
      <c r="B732" s="365"/>
      <c r="C732" s="365"/>
      <c r="D732" s="365"/>
      <c r="E732" s="365"/>
      <c r="F732" s="365"/>
      <c r="G732" s="365"/>
      <c r="H732" s="365"/>
      <c r="I732" s="365"/>
      <c r="J732" s="365"/>
      <c r="K732" s="365"/>
      <c r="L732" s="365"/>
      <c r="M732" s="365"/>
      <c r="N732" s="365"/>
      <c r="O732" s="365"/>
      <c r="P732" s="365"/>
      <c r="Q732" s="365"/>
      <c r="R732" s="365"/>
      <c r="S732" s="365"/>
      <c r="T732" s="365"/>
      <c r="U732" s="365"/>
      <c r="V732" s="365"/>
      <c r="W732" s="365"/>
      <c r="X732" s="365"/>
      <c r="Y732" s="365"/>
      <c r="Z732" s="365"/>
      <c r="AA732" s="365"/>
      <c r="AB732" s="365"/>
      <c r="AC732" s="365"/>
      <c r="AD732" s="365"/>
      <c r="AE732" s="365"/>
      <c r="AF732" s="365"/>
      <c r="AG732" s="365"/>
    </row>
    <row r="733" customFormat="false" ht="15" hidden="false" customHeight="false" outlineLevel="0" collapsed="false">
      <c r="A733" s="365"/>
      <c r="B733" s="365"/>
      <c r="C733" s="365"/>
      <c r="D733" s="365"/>
      <c r="E733" s="365"/>
      <c r="F733" s="365"/>
      <c r="G733" s="365"/>
      <c r="H733" s="365"/>
      <c r="I733" s="365"/>
      <c r="J733" s="365"/>
      <c r="K733" s="365"/>
      <c r="L733" s="365"/>
      <c r="M733" s="365"/>
      <c r="N733" s="365"/>
      <c r="O733" s="365"/>
      <c r="P733" s="365"/>
      <c r="Q733" s="365"/>
      <c r="R733" s="365"/>
      <c r="S733" s="365"/>
      <c r="T733" s="365"/>
      <c r="U733" s="365"/>
      <c r="V733" s="365"/>
      <c r="W733" s="365"/>
      <c r="X733" s="365"/>
      <c r="Y733" s="365"/>
      <c r="Z733" s="365"/>
      <c r="AA733" s="365"/>
      <c r="AB733" s="365"/>
      <c r="AC733" s="365"/>
      <c r="AD733" s="365"/>
      <c r="AE733" s="365"/>
      <c r="AF733" s="365"/>
      <c r="AG733" s="365"/>
    </row>
    <row r="734" customFormat="false" ht="15" hidden="false" customHeight="false" outlineLevel="0" collapsed="false">
      <c r="A734" s="365"/>
      <c r="B734" s="365"/>
      <c r="C734" s="365"/>
      <c r="D734" s="365"/>
      <c r="E734" s="365"/>
      <c r="F734" s="365"/>
      <c r="G734" s="365"/>
      <c r="H734" s="365"/>
      <c r="I734" s="365"/>
      <c r="J734" s="365"/>
      <c r="K734" s="365"/>
      <c r="L734" s="365"/>
      <c r="M734" s="365"/>
      <c r="N734" s="365"/>
      <c r="O734" s="365"/>
      <c r="P734" s="365"/>
      <c r="Q734" s="365"/>
      <c r="R734" s="365"/>
      <c r="S734" s="365"/>
      <c r="T734" s="365"/>
      <c r="U734" s="365"/>
      <c r="V734" s="365"/>
      <c r="W734" s="365"/>
      <c r="X734" s="365"/>
      <c r="Y734" s="365"/>
      <c r="Z734" s="365"/>
      <c r="AA734" s="365"/>
      <c r="AB734" s="365"/>
      <c r="AC734" s="365"/>
      <c r="AD734" s="365"/>
      <c r="AE734" s="365"/>
      <c r="AF734" s="365"/>
      <c r="AG734" s="365"/>
    </row>
    <row r="735" customFormat="false" ht="15" hidden="false" customHeight="false" outlineLevel="0" collapsed="false">
      <c r="A735" s="365"/>
      <c r="B735" s="365"/>
      <c r="C735" s="365"/>
      <c r="D735" s="365"/>
      <c r="E735" s="365"/>
      <c r="F735" s="365"/>
      <c r="G735" s="365"/>
      <c r="H735" s="365"/>
      <c r="I735" s="365"/>
      <c r="J735" s="365"/>
      <c r="K735" s="365"/>
      <c r="L735" s="365"/>
      <c r="M735" s="365"/>
      <c r="N735" s="365"/>
      <c r="O735" s="365"/>
      <c r="P735" s="365"/>
      <c r="Q735" s="365"/>
      <c r="R735" s="365"/>
      <c r="S735" s="365"/>
      <c r="T735" s="365"/>
      <c r="U735" s="365"/>
      <c r="V735" s="365"/>
      <c r="W735" s="365"/>
      <c r="X735" s="365"/>
      <c r="Y735" s="365"/>
      <c r="Z735" s="365"/>
      <c r="AA735" s="365"/>
      <c r="AB735" s="365"/>
      <c r="AC735" s="365"/>
      <c r="AD735" s="365"/>
      <c r="AE735" s="365"/>
      <c r="AF735" s="365"/>
      <c r="AG735" s="365"/>
    </row>
    <row r="736" customFormat="false" ht="15" hidden="false" customHeight="false" outlineLevel="0" collapsed="false">
      <c r="A736" s="365"/>
      <c r="B736" s="365"/>
      <c r="C736" s="365"/>
      <c r="D736" s="365"/>
      <c r="E736" s="365"/>
      <c r="F736" s="365"/>
      <c r="G736" s="365"/>
      <c r="H736" s="365"/>
      <c r="I736" s="365"/>
      <c r="J736" s="365"/>
      <c r="K736" s="365"/>
      <c r="L736" s="365"/>
      <c r="M736" s="365"/>
      <c r="N736" s="365"/>
      <c r="O736" s="365"/>
      <c r="P736" s="365"/>
      <c r="Q736" s="365"/>
      <c r="R736" s="365"/>
      <c r="S736" s="365"/>
      <c r="T736" s="365"/>
      <c r="U736" s="365"/>
      <c r="V736" s="365"/>
      <c r="W736" s="365"/>
      <c r="X736" s="365"/>
      <c r="Y736" s="365"/>
      <c r="Z736" s="365"/>
      <c r="AA736" s="365"/>
      <c r="AB736" s="365"/>
      <c r="AC736" s="365"/>
      <c r="AD736" s="365"/>
      <c r="AE736" s="365"/>
      <c r="AF736" s="365"/>
      <c r="AG736" s="365"/>
    </row>
    <row r="737" customFormat="false" ht="15" hidden="false" customHeight="false" outlineLevel="0" collapsed="false">
      <c r="A737" s="365"/>
      <c r="B737" s="365"/>
      <c r="C737" s="365"/>
      <c r="D737" s="365"/>
      <c r="E737" s="365"/>
      <c r="F737" s="365"/>
      <c r="G737" s="365"/>
      <c r="H737" s="365"/>
      <c r="I737" s="365"/>
      <c r="J737" s="365"/>
      <c r="K737" s="365"/>
      <c r="L737" s="365"/>
      <c r="M737" s="365"/>
      <c r="N737" s="365"/>
      <c r="O737" s="365"/>
      <c r="P737" s="365"/>
      <c r="Q737" s="365"/>
      <c r="R737" s="365"/>
      <c r="S737" s="365"/>
      <c r="T737" s="365"/>
      <c r="U737" s="365"/>
      <c r="V737" s="365"/>
      <c r="W737" s="365"/>
      <c r="X737" s="365"/>
      <c r="Y737" s="365"/>
      <c r="Z737" s="365"/>
      <c r="AA737" s="365"/>
      <c r="AB737" s="365"/>
      <c r="AC737" s="365"/>
      <c r="AD737" s="365"/>
      <c r="AE737" s="365"/>
      <c r="AF737" s="365"/>
      <c r="AG737" s="365"/>
    </row>
    <row r="738" customFormat="false" ht="15" hidden="false" customHeight="false" outlineLevel="0" collapsed="false">
      <c r="A738" s="365"/>
      <c r="B738" s="365"/>
      <c r="C738" s="365"/>
      <c r="D738" s="365"/>
      <c r="E738" s="365"/>
      <c r="F738" s="365"/>
      <c r="G738" s="365"/>
      <c r="H738" s="365"/>
      <c r="I738" s="365"/>
      <c r="J738" s="365"/>
      <c r="K738" s="365"/>
      <c r="L738" s="365"/>
      <c r="M738" s="365"/>
      <c r="N738" s="365"/>
      <c r="O738" s="365"/>
      <c r="P738" s="365"/>
      <c r="Q738" s="365"/>
      <c r="R738" s="365"/>
      <c r="S738" s="365"/>
      <c r="T738" s="365"/>
      <c r="U738" s="365"/>
      <c r="V738" s="365"/>
      <c r="W738" s="365"/>
      <c r="X738" s="365"/>
      <c r="Y738" s="365"/>
      <c r="Z738" s="365"/>
      <c r="AA738" s="365"/>
      <c r="AB738" s="365"/>
      <c r="AC738" s="365"/>
      <c r="AD738" s="365"/>
      <c r="AE738" s="365"/>
      <c r="AF738" s="365"/>
      <c r="AG738" s="365"/>
    </row>
    <row r="739" customFormat="false" ht="15" hidden="false" customHeight="false" outlineLevel="0" collapsed="false">
      <c r="A739" s="365"/>
      <c r="B739" s="365"/>
      <c r="C739" s="365"/>
      <c r="D739" s="365"/>
      <c r="E739" s="365"/>
      <c r="F739" s="365"/>
      <c r="G739" s="365"/>
      <c r="H739" s="365"/>
      <c r="I739" s="365"/>
      <c r="J739" s="365"/>
      <c r="K739" s="365"/>
      <c r="L739" s="365"/>
      <c r="M739" s="365"/>
      <c r="N739" s="365"/>
      <c r="O739" s="365"/>
      <c r="P739" s="365"/>
      <c r="Q739" s="365"/>
      <c r="R739" s="365"/>
      <c r="S739" s="365"/>
      <c r="T739" s="365"/>
      <c r="U739" s="365"/>
      <c r="V739" s="365"/>
      <c r="W739" s="365"/>
      <c r="X739" s="365"/>
      <c r="Y739" s="365"/>
      <c r="Z739" s="365"/>
      <c r="AA739" s="365"/>
      <c r="AB739" s="365"/>
      <c r="AC739" s="365"/>
      <c r="AD739" s="365"/>
      <c r="AE739" s="365"/>
      <c r="AF739" s="365"/>
      <c r="AG739" s="365"/>
    </row>
    <row r="740" customFormat="false" ht="15" hidden="false" customHeight="false" outlineLevel="0" collapsed="false">
      <c r="A740" s="365"/>
      <c r="B740" s="365"/>
      <c r="C740" s="365"/>
      <c r="D740" s="365"/>
      <c r="E740" s="365"/>
      <c r="F740" s="365"/>
      <c r="G740" s="365"/>
      <c r="H740" s="365"/>
      <c r="I740" s="365"/>
      <c r="J740" s="365"/>
      <c r="K740" s="365"/>
      <c r="L740" s="365"/>
      <c r="M740" s="365"/>
      <c r="N740" s="365"/>
      <c r="O740" s="365"/>
      <c r="P740" s="365"/>
      <c r="Q740" s="365"/>
      <c r="R740" s="365"/>
      <c r="S740" s="365"/>
      <c r="T740" s="365"/>
      <c r="U740" s="365"/>
      <c r="V740" s="365"/>
      <c r="W740" s="365"/>
      <c r="X740" s="365"/>
      <c r="Y740" s="365"/>
      <c r="Z740" s="365"/>
      <c r="AA740" s="365"/>
      <c r="AB740" s="365"/>
      <c r="AC740" s="365"/>
      <c r="AD740" s="365"/>
      <c r="AE740" s="365"/>
      <c r="AF740" s="365"/>
      <c r="AG740" s="365"/>
    </row>
    <row r="741" customFormat="false" ht="15" hidden="false" customHeight="false" outlineLevel="0" collapsed="false">
      <c r="A741" s="365"/>
      <c r="B741" s="365"/>
      <c r="C741" s="365"/>
      <c r="D741" s="365"/>
      <c r="E741" s="365"/>
      <c r="F741" s="365"/>
      <c r="G741" s="365"/>
      <c r="H741" s="365"/>
      <c r="I741" s="365"/>
      <c r="J741" s="365"/>
      <c r="K741" s="365"/>
      <c r="L741" s="365"/>
      <c r="M741" s="365"/>
      <c r="N741" s="365"/>
      <c r="O741" s="365"/>
      <c r="P741" s="365"/>
      <c r="Q741" s="365"/>
      <c r="R741" s="365"/>
      <c r="S741" s="365"/>
      <c r="T741" s="365"/>
      <c r="U741" s="365"/>
      <c r="V741" s="365"/>
      <c r="W741" s="365"/>
      <c r="X741" s="365"/>
      <c r="Y741" s="365"/>
      <c r="Z741" s="365"/>
      <c r="AA741" s="365"/>
      <c r="AB741" s="365"/>
      <c r="AC741" s="365"/>
      <c r="AD741" s="365"/>
      <c r="AE741" s="365"/>
      <c r="AF741" s="365"/>
      <c r="AG741" s="365"/>
    </row>
    <row r="742" customFormat="false" ht="15" hidden="false" customHeight="false" outlineLevel="0" collapsed="false">
      <c r="A742" s="365"/>
      <c r="B742" s="365"/>
      <c r="C742" s="365"/>
      <c r="D742" s="365"/>
      <c r="E742" s="365"/>
      <c r="F742" s="365"/>
      <c r="G742" s="365"/>
      <c r="H742" s="365"/>
      <c r="I742" s="365"/>
      <c r="J742" s="365"/>
      <c r="K742" s="365"/>
      <c r="L742" s="365"/>
      <c r="M742" s="365"/>
      <c r="N742" s="365"/>
      <c r="O742" s="365"/>
      <c r="P742" s="365"/>
      <c r="Q742" s="365"/>
      <c r="R742" s="365"/>
      <c r="S742" s="365"/>
      <c r="T742" s="365"/>
      <c r="U742" s="365"/>
      <c r="V742" s="365"/>
      <c r="W742" s="365"/>
      <c r="X742" s="365"/>
      <c r="Y742" s="365"/>
      <c r="Z742" s="365"/>
      <c r="AA742" s="365"/>
      <c r="AB742" s="365"/>
      <c r="AC742" s="365"/>
      <c r="AD742" s="365"/>
      <c r="AE742" s="365"/>
      <c r="AF742" s="365"/>
      <c r="AG742" s="365"/>
    </row>
    <row r="743" customFormat="false" ht="15" hidden="false" customHeight="false" outlineLevel="0" collapsed="false">
      <c r="A743" s="365"/>
      <c r="B743" s="365"/>
      <c r="C743" s="365"/>
      <c r="D743" s="365"/>
      <c r="E743" s="365"/>
      <c r="F743" s="365"/>
      <c r="G743" s="365"/>
      <c r="H743" s="365"/>
      <c r="I743" s="365"/>
      <c r="J743" s="365"/>
      <c r="K743" s="365"/>
      <c r="L743" s="365"/>
      <c r="M743" s="365"/>
      <c r="N743" s="365"/>
      <c r="O743" s="365"/>
      <c r="P743" s="365"/>
      <c r="Q743" s="365"/>
      <c r="R743" s="365"/>
      <c r="S743" s="365"/>
      <c r="T743" s="365"/>
      <c r="U743" s="365"/>
      <c r="V743" s="365"/>
      <c r="W743" s="365"/>
      <c r="X743" s="365"/>
      <c r="Y743" s="365"/>
      <c r="Z743" s="365"/>
      <c r="AA743" s="365"/>
      <c r="AB743" s="365"/>
      <c r="AC743" s="365"/>
      <c r="AD743" s="365"/>
      <c r="AE743" s="365"/>
      <c r="AF743" s="365"/>
      <c r="AG743" s="365"/>
    </row>
    <row r="744" customFormat="false" ht="15" hidden="false" customHeight="false" outlineLevel="0" collapsed="false">
      <c r="A744" s="365"/>
      <c r="B744" s="365"/>
      <c r="C744" s="365"/>
      <c r="D744" s="365"/>
      <c r="E744" s="365"/>
      <c r="F744" s="365"/>
      <c r="G744" s="365"/>
      <c r="H744" s="365"/>
      <c r="I744" s="365"/>
      <c r="J744" s="365"/>
      <c r="K744" s="365"/>
      <c r="L744" s="365"/>
      <c r="M744" s="365"/>
      <c r="N744" s="365"/>
      <c r="O744" s="365"/>
      <c r="P744" s="365"/>
      <c r="Q744" s="365"/>
      <c r="R744" s="365"/>
      <c r="S744" s="365"/>
      <c r="T744" s="365"/>
      <c r="U744" s="365"/>
      <c r="V744" s="365"/>
      <c r="W744" s="365"/>
      <c r="X744" s="365"/>
      <c r="Y744" s="365"/>
      <c r="Z744" s="365"/>
      <c r="AA744" s="365"/>
      <c r="AB744" s="365"/>
      <c r="AC744" s="365"/>
      <c r="AD744" s="365"/>
      <c r="AE744" s="365"/>
      <c r="AF744" s="365"/>
      <c r="AG744" s="365"/>
    </row>
    <row r="745" customFormat="false" ht="15" hidden="false" customHeight="false" outlineLevel="0" collapsed="false">
      <c r="A745" s="365"/>
      <c r="B745" s="365"/>
      <c r="C745" s="365"/>
      <c r="D745" s="365"/>
      <c r="E745" s="365"/>
      <c r="F745" s="365"/>
      <c r="G745" s="365"/>
      <c r="H745" s="365"/>
      <c r="I745" s="365"/>
      <c r="J745" s="365"/>
      <c r="K745" s="365"/>
      <c r="L745" s="365"/>
      <c r="M745" s="365"/>
      <c r="N745" s="365"/>
      <c r="O745" s="365"/>
      <c r="P745" s="365"/>
      <c r="Q745" s="365"/>
      <c r="R745" s="365"/>
      <c r="S745" s="365"/>
      <c r="T745" s="365"/>
      <c r="U745" s="365"/>
      <c r="V745" s="365"/>
      <c r="W745" s="365"/>
      <c r="X745" s="365"/>
      <c r="Y745" s="365"/>
      <c r="Z745" s="365"/>
      <c r="AA745" s="365"/>
      <c r="AB745" s="365"/>
      <c r="AC745" s="365"/>
      <c r="AD745" s="365"/>
      <c r="AE745" s="365"/>
      <c r="AF745" s="365"/>
      <c r="AG745" s="365"/>
    </row>
    <row r="746" customFormat="false" ht="15" hidden="false" customHeight="false" outlineLevel="0" collapsed="false">
      <c r="A746" s="365"/>
      <c r="B746" s="365"/>
      <c r="C746" s="365"/>
      <c r="D746" s="365"/>
      <c r="E746" s="365"/>
      <c r="F746" s="365"/>
      <c r="G746" s="365"/>
      <c r="H746" s="365"/>
      <c r="I746" s="365"/>
      <c r="J746" s="365"/>
      <c r="K746" s="365"/>
      <c r="L746" s="365"/>
      <c r="M746" s="365"/>
      <c r="N746" s="365"/>
      <c r="O746" s="365"/>
      <c r="P746" s="365"/>
      <c r="Q746" s="365"/>
      <c r="R746" s="365"/>
      <c r="S746" s="365"/>
      <c r="T746" s="365"/>
      <c r="U746" s="365"/>
      <c r="V746" s="365"/>
      <c r="W746" s="365"/>
      <c r="X746" s="365"/>
      <c r="Y746" s="365"/>
      <c r="Z746" s="365"/>
      <c r="AA746" s="365"/>
      <c r="AB746" s="365"/>
      <c r="AC746" s="365"/>
      <c r="AD746" s="365"/>
      <c r="AE746" s="365"/>
      <c r="AF746" s="365"/>
      <c r="AG746" s="365"/>
    </row>
    <row r="747" customFormat="false" ht="15" hidden="false" customHeight="false" outlineLevel="0" collapsed="false">
      <c r="A747" s="365"/>
      <c r="B747" s="365"/>
      <c r="C747" s="365"/>
      <c r="D747" s="365"/>
      <c r="E747" s="365"/>
      <c r="F747" s="365"/>
      <c r="G747" s="365"/>
      <c r="H747" s="365"/>
      <c r="I747" s="365"/>
      <c r="J747" s="365"/>
      <c r="K747" s="365"/>
      <c r="L747" s="365"/>
      <c r="M747" s="365"/>
      <c r="N747" s="365"/>
      <c r="O747" s="365"/>
      <c r="P747" s="365"/>
      <c r="Q747" s="365"/>
      <c r="R747" s="365"/>
      <c r="S747" s="365"/>
      <c r="T747" s="365"/>
      <c r="U747" s="365"/>
      <c r="V747" s="365"/>
      <c r="W747" s="365"/>
      <c r="X747" s="365"/>
      <c r="Y747" s="365"/>
      <c r="Z747" s="365"/>
      <c r="AA747" s="365"/>
      <c r="AB747" s="365"/>
      <c r="AC747" s="365"/>
      <c r="AD747" s="365"/>
      <c r="AE747" s="365"/>
      <c r="AF747" s="365"/>
      <c r="AG747" s="365"/>
    </row>
    <row r="748" customFormat="false" ht="15" hidden="false" customHeight="false" outlineLevel="0" collapsed="false">
      <c r="A748" s="365"/>
      <c r="B748" s="365"/>
      <c r="C748" s="365"/>
      <c r="D748" s="365"/>
      <c r="E748" s="365"/>
      <c r="F748" s="365"/>
      <c r="G748" s="365"/>
      <c r="H748" s="365"/>
      <c r="I748" s="365"/>
      <c r="J748" s="365"/>
      <c r="K748" s="365"/>
      <c r="L748" s="365"/>
      <c r="M748" s="365"/>
      <c r="N748" s="365"/>
      <c r="O748" s="365"/>
      <c r="P748" s="365"/>
      <c r="Q748" s="365"/>
      <c r="R748" s="365"/>
      <c r="S748" s="365"/>
      <c r="T748" s="365"/>
      <c r="U748" s="365"/>
      <c r="V748" s="365"/>
      <c r="W748" s="365"/>
      <c r="X748" s="365"/>
      <c r="Y748" s="365"/>
      <c r="Z748" s="365"/>
      <c r="AA748" s="365"/>
      <c r="AB748" s="365"/>
      <c r="AC748" s="365"/>
      <c r="AD748" s="365"/>
      <c r="AE748" s="365"/>
      <c r="AF748" s="365"/>
      <c r="AG748" s="365"/>
    </row>
    <row r="749" customFormat="false" ht="15" hidden="false" customHeight="false" outlineLevel="0" collapsed="false">
      <c r="A749" s="365"/>
      <c r="B749" s="365"/>
      <c r="C749" s="365"/>
      <c r="D749" s="365"/>
      <c r="E749" s="365"/>
      <c r="F749" s="365"/>
      <c r="G749" s="365"/>
      <c r="H749" s="365"/>
      <c r="I749" s="365"/>
      <c r="J749" s="365"/>
      <c r="K749" s="365"/>
      <c r="L749" s="365"/>
      <c r="M749" s="365"/>
      <c r="N749" s="365"/>
      <c r="O749" s="365"/>
      <c r="P749" s="365"/>
      <c r="Q749" s="365"/>
      <c r="R749" s="365"/>
      <c r="S749" s="365"/>
      <c r="T749" s="365"/>
      <c r="U749" s="365"/>
      <c r="V749" s="365"/>
      <c r="W749" s="365"/>
      <c r="X749" s="365"/>
      <c r="Y749" s="365"/>
      <c r="Z749" s="365"/>
      <c r="AA749" s="365"/>
      <c r="AB749" s="365"/>
      <c r="AC749" s="365"/>
      <c r="AD749" s="365"/>
      <c r="AE749" s="365"/>
      <c r="AF749" s="365"/>
      <c r="AG749" s="365"/>
    </row>
    <row r="750" customFormat="false" ht="15" hidden="false" customHeight="false" outlineLevel="0" collapsed="false">
      <c r="A750" s="365"/>
      <c r="B750" s="365"/>
      <c r="C750" s="365"/>
      <c r="D750" s="365"/>
      <c r="E750" s="365"/>
      <c r="F750" s="365"/>
      <c r="G750" s="365"/>
      <c r="H750" s="365"/>
      <c r="I750" s="365"/>
      <c r="J750" s="365"/>
      <c r="K750" s="365"/>
      <c r="L750" s="365"/>
      <c r="M750" s="365"/>
      <c r="N750" s="365"/>
      <c r="O750" s="365"/>
      <c r="P750" s="365"/>
      <c r="Q750" s="365"/>
      <c r="R750" s="365"/>
      <c r="S750" s="365"/>
      <c r="T750" s="365"/>
      <c r="U750" s="365"/>
      <c r="V750" s="365"/>
      <c r="W750" s="365"/>
      <c r="X750" s="365"/>
      <c r="Y750" s="365"/>
      <c r="Z750" s="365"/>
      <c r="AA750" s="365"/>
      <c r="AB750" s="365"/>
      <c r="AC750" s="365"/>
      <c r="AD750" s="365"/>
      <c r="AE750" s="365"/>
      <c r="AF750" s="365"/>
      <c r="AG750" s="365"/>
    </row>
    <row r="751" customFormat="false" ht="15" hidden="false" customHeight="false" outlineLevel="0" collapsed="false">
      <c r="A751" s="365"/>
      <c r="B751" s="365"/>
      <c r="C751" s="365"/>
      <c r="D751" s="365"/>
      <c r="E751" s="365"/>
      <c r="F751" s="365"/>
      <c r="G751" s="365"/>
      <c r="H751" s="365"/>
      <c r="I751" s="365"/>
      <c r="J751" s="365"/>
      <c r="K751" s="365"/>
      <c r="L751" s="365"/>
      <c r="M751" s="365"/>
      <c r="N751" s="365"/>
      <c r="O751" s="365"/>
      <c r="P751" s="365"/>
      <c r="Q751" s="365"/>
      <c r="R751" s="365"/>
      <c r="S751" s="365"/>
      <c r="T751" s="365"/>
      <c r="U751" s="365"/>
      <c r="V751" s="365"/>
      <c r="W751" s="365"/>
      <c r="X751" s="365"/>
      <c r="Y751" s="365"/>
      <c r="Z751" s="365"/>
      <c r="AA751" s="365"/>
      <c r="AB751" s="365"/>
      <c r="AC751" s="365"/>
      <c r="AD751" s="365"/>
      <c r="AE751" s="365"/>
      <c r="AF751" s="365"/>
      <c r="AG751" s="365"/>
    </row>
    <row r="752" customFormat="false" ht="15" hidden="false" customHeight="false" outlineLevel="0" collapsed="false">
      <c r="A752" s="365"/>
      <c r="B752" s="365"/>
      <c r="C752" s="365"/>
      <c r="D752" s="365"/>
      <c r="E752" s="365"/>
      <c r="F752" s="365"/>
      <c r="G752" s="365"/>
      <c r="H752" s="365"/>
      <c r="I752" s="365"/>
      <c r="J752" s="365"/>
      <c r="K752" s="365"/>
      <c r="L752" s="365"/>
      <c r="M752" s="365"/>
      <c r="N752" s="365"/>
      <c r="O752" s="365"/>
      <c r="P752" s="365"/>
      <c r="Q752" s="365"/>
      <c r="R752" s="365"/>
      <c r="S752" s="365"/>
      <c r="T752" s="365"/>
      <c r="U752" s="365"/>
      <c r="V752" s="365"/>
      <c r="W752" s="365"/>
      <c r="X752" s="365"/>
      <c r="Y752" s="365"/>
      <c r="Z752" s="365"/>
      <c r="AA752" s="365"/>
      <c r="AB752" s="365"/>
      <c r="AC752" s="365"/>
      <c r="AD752" s="365"/>
      <c r="AE752" s="365"/>
      <c r="AF752" s="365"/>
      <c r="AG752" s="365"/>
    </row>
    <row r="753" customFormat="false" ht="15" hidden="false" customHeight="false" outlineLevel="0" collapsed="false">
      <c r="A753" s="365"/>
      <c r="B753" s="365"/>
      <c r="C753" s="365"/>
      <c r="D753" s="365"/>
      <c r="E753" s="365"/>
      <c r="F753" s="365"/>
      <c r="G753" s="365"/>
      <c r="H753" s="365"/>
      <c r="I753" s="365"/>
      <c r="J753" s="365"/>
      <c r="K753" s="365"/>
      <c r="L753" s="365"/>
      <c r="M753" s="365"/>
      <c r="N753" s="365"/>
      <c r="O753" s="365"/>
      <c r="P753" s="365"/>
      <c r="Q753" s="365"/>
      <c r="R753" s="365"/>
      <c r="S753" s="365"/>
      <c r="T753" s="365"/>
      <c r="U753" s="365"/>
      <c r="V753" s="365"/>
      <c r="W753" s="365"/>
      <c r="X753" s="365"/>
      <c r="Y753" s="365"/>
      <c r="Z753" s="365"/>
      <c r="AA753" s="365"/>
      <c r="AB753" s="365"/>
      <c r="AC753" s="365"/>
      <c r="AD753" s="365"/>
      <c r="AE753" s="365"/>
      <c r="AF753" s="365"/>
      <c r="AG753" s="365"/>
    </row>
    <row r="754" customFormat="false" ht="15" hidden="false" customHeight="false" outlineLevel="0" collapsed="false">
      <c r="A754" s="365"/>
      <c r="B754" s="365"/>
      <c r="C754" s="365"/>
      <c r="D754" s="365"/>
      <c r="E754" s="365"/>
      <c r="F754" s="365"/>
      <c r="G754" s="365"/>
      <c r="H754" s="365"/>
      <c r="I754" s="365"/>
      <c r="J754" s="365"/>
      <c r="K754" s="365"/>
      <c r="L754" s="365"/>
      <c r="M754" s="365"/>
      <c r="N754" s="365"/>
      <c r="O754" s="365"/>
      <c r="P754" s="365"/>
      <c r="Q754" s="365"/>
      <c r="R754" s="365"/>
      <c r="S754" s="365"/>
      <c r="T754" s="365"/>
      <c r="U754" s="365"/>
      <c r="V754" s="365"/>
      <c r="W754" s="365"/>
      <c r="X754" s="365"/>
      <c r="Y754" s="365"/>
      <c r="Z754" s="365"/>
      <c r="AA754" s="365"/>
      <c r="AB754" s="365"/>
      <c r="AC754" s="365"/>
      <c r="AD754" s="365"/>
      <c r="AE754" s="365"/>
      <c r="AF754" s="365"/>
      <c r="AG754" s="365"/>
    </row>
    <row r="755" customFormat="false" ht="15" hidden="false" customHeight="false" outlineLevel="0" collapsed="false">
      <c r="A755" s="365"/>
      <c r="B755" s="365"/>
      <c r="C755" s="365"/>
      <c r="D755" s="365"/>
      <c r="E755" s="365"/>
      <c r="F755" s="365"/>
      <c r="G755" s="365"/>
      <c r="H755" s="365"/>
      <c r="I755" s="365"/>
      <c r="J755" s="365"/>
      <c r="K755" s="365"/>
      <c r="L755" s="365"/>
      <c r="M755" s="365"/>
      <c r="N755" s="365"/>
      <c r="O755" s="365"/>
      <c r="P755" s="365"/>
      <c r="Q755" s="365"/>
      <c r="R755" s="365"/>
      <c r="S755" s="365"/>
      <c r="T755" s="365"/>
      <c r="U755" s="365"/>
      <c r="V755" s="365"/>
      <c r="W755" s="365"/>
      <c r="X755" s="365"/>
      <c r="Y755" s="365"/>
      <c r="Z755" s="365"/>
      <c r="AA755" s="365"/>
      <c r="AB755" s="365"/>
      <c r="AC755" s="365"/>
      <c r="AD755" s="365"/>
      <c r="AE755" s="365"/>
      <c r="AF755" s="365"/>
      <c r="AG755" s="365"/>
    </row>
    <row r="756" customFormat="false" ht="15" hidden="false" customHeight="false" outlineLevel="0" collapsed="false">
      <c r="A756" s="365"/>
      <c r="B756" s="365"/>
      <c r="C756" s="365"/>
      <c r="D756" s="365"/>
      <c r="E756" s="365"/>
      <c r="F756" s="365"/>
      <c r="G756" s="365"/>
      <c r="H756" s="365"/>
      <c r="I756" s="365"/>
      <c r="J756" s="365"/>
      <c r="K756" s="365"/>
      <c r="L756" s="365"/>
      <c r="M756" s="365"/>
      <c r="N756" s="365"/>
      <c r="O756" s="365"/>
      <c r="P756" s="365"/>
      <c r="Q756" s="365"/>
      <c r="R756" s="365"/>
      <c r="S756" s="365"/>
      <c r="T756" s="365"/>
      <c r="U756" s="365"/>
      <c r="V756" s="365"/>
      <c r="W756" s="365"/>
      <c r="X756" s="365"/>
      <c r="Y756" s="365"/>
      <c r="Z756" s="365"/>
      <c r="AA756" s="365"/>
      <c r="AB756" s="365"/>
      <c r="AC756" s="365"/>
      <c r="AD756" s="365"/>
      <c r="AE756" s="365"/>
      <c r="AF756" s="365"/>
      <c r="AG756" s="365"/>
    </row>
    <row r="757" customFormat="false" ht="15" hidden="false" customHeight="false" outlineLevel="0" collapsed="false">
      <c r="A757" s="365"/>
      <c r="B757" s="365"/>
      <c r="C757" s="365"/>
      <c r="D757" s="365"/>
      <c r="E757" s="365"/>
      <c r="F757" s="365"/>
      <c r="G757" s="365"/>
      <c r="H757" s="365"/>
      <c r="I757" s="365"/>
      <c r="J757" s="365"/>
      <c r="K757" s="365"/>
      <c r="L757" s="365"/>
      <c r="M757" s="365"/>
      <c r="N757" s="365"/>
      <c r="O757" s="365"/>
      <c r="P757" s="365"/>
      <c r="Q757" s="365"/>
      <c r="R757" s="365"/>
      <c r="S757" s="365"/>
      <c r="T757" s="365"/>
      <c r="U757" s="365"/>
      <c r="V757" s="365"/>
      <c r="W757" s="365"/>
      <c r="X757" s="365"/>
      <c r="Y757" s="365"/>
      <c r="Z757" s="365"/>
      <c r="AA757" s="365"/>
      <c r="AB757" s="365"/>
      <c r="AC757" s="365"/>
      <c r="AD757" s="365"/>
      <c r="AE757" s="365"/>
      <c r="AF757" s="365"/>
      <c r="AG757" s="365"/>
    </row>
    <row r="758" customFormat="false" ht="15" hidden="false" customHeight="false" outlineLevel="0" collapsed="false">
      <c r="A758" s="365"/>
      <c r="B758" s="365"/>
      <c r="C758" s="365"/>
      <c r="D758" s="365"/>
      <c r="E758" s="365"/>
      <c r="F758" s="365"/>
      <c r="G758" s="365"/>
      <c r="H758" s="365"/>
      <c r="I758" s="365"/>
      <c r="J758" s="365"/>
      <c r="K758" s="365"/>
      <c r="L758" s="365"/>
      <c r="M758" s="365"/>
      <c r="N758" s="365"/>
      <c r="O758" s="365"/>
      <c r="P758" s="365"/>
      <c r="Q758" s="365"/>
      <c r="R758" s="365"/>
      <c r="S758" s="365"/>
      <c r="T758" s="365"/>
      <c r="U758" s="365"/>
      <c r="V758" s="365"/>
      <c r="W758" s="365"/>
      <c r="X758" s="365"/>
      <c r="Y758" s="365"/>
      <c r="Z758" s="365"/>
      <c r="AA758" s="365"/>
      <c r="AB758" s="365"/>
      <c r="AC758" s="365"/>
      <c r="AD758" s="365"/>
      <c r="AE758" s="365"/>
      <c r="AF758" s="365"/>
      <c r="AG758" s="365"/>
    </row>
    <row r="759" customFormat="false" ht="15" hidden="false" customHeight="false" outlineLevel="0" collapsed="false">
      <c r="A759" s="365"/>
      <c r="B759" s="365"/>
      <c r="C759" s="365"/>
      <c r="D759" s="365"/>
      <c r="E759" s="365"/>
      <c r="F759" s="365"/>
      <c r="G759" s="365"/>
      <c r="H759" s="365"/>
      <c r="I759" s="365"/>
      <c r="J759" s="365"/>
      <c r="K759" s="365"/>
      <c r="L759" s="365"/>
      <c r="M759" s="365"/>
      <c r="N759" s="365"/>
      <c r="O759" s="365"/>
      <c r="P759" s="365"/>
      <c r="Q759" s="365"/>
      <c r="R759" s="365"/>
      <c r="S759" s="365"/>
      <c r="T759" s="365"/>
      <c r="U759" s="365"/>
      <c r="V759" s="365"/>
      <c r="W759" s="365"/>
      <c r="X759" s="365"/>
      <c r="Y759" s="365"/>
      <c r="Z759" s="365"/>
      <c r="AA759" s="365"/>
      <c r="AB759" s="365"/>
      <c r="AC759" s="365"/>
      <c r="AD759" s="365"/>
      <c r="AE759" s="365"/>
      <c r="AF759" s="365"/>
      <c r="AG759" s="365"/>
    </row>
    <row r="760" customFormat="false" ht="15" hidden="false" customHeight="false" outlineLevel="0" collapsed="false">
      <c r="A760" s="365"/>
      <c r="B760" s="365"/>
      <c r="C760" s="365"/>
      <c r="D760" s="365"/>
      <c r="E760" s="365"/>
      <c r="F760" s="365"/>
      <c r="G760" s="365"/>
      <c r="H760" s="365"/>
      <c r="I760" s="365"/>
      <c r="J760" s="365"/>
      <c r="K760" s="365"/>
      <c r="L760" s="365"/>
      <c r="M760" s="365"/>
      <c r="N760" s="365"/>
      <c r="O760" s="365"/>
      <c r="P760" s="365"/>
      <c r="Q760" s="365"/>
      <c r="R760" s="365"/>
      <c r="S760" s="365"/>
      <c r="T760" s="365"/>
      <c r="U760" s="365"/>
      <c r="V760" s="365"/>
      <c r="W760" s="365"/>
      <c r="X760" s="365"/>
      <c r="Y760" s="365"/>
      <c r="Z760" s="365"/>
      <c r="AA760" s="365"/>
      <c r="AB760" s="365"/>
      <c r="AC760" s="365"/>
      <c r="AD760" s="365"/>
      <c r="AE760" s="365"/>
      <c r="AF760" s="365"/>
      <c r="AG760" s="365"/>
    </row>
    <row r="761" customFormat="false" ht="15" hidden="false" customHeight="false" outlineLevel="0" collapsed="false">
      <c r="A761" s="365"/>
      <c r="B761" s="365"/>
      <c r="C761" s="365"/>
      <c r="D761" s="365"/>
      <c r="E761" s="365"/>
      <c r="F761" s="365"/>
      <c r="G761" s="365"/>
      <c r="H761" s="365"/>
      <c r="I761" s="365"/>
      <c r="J761" s="365"/>
      <c r="K761" s="365"/>
      <c r="L761" s="365"/>
      <c r="M761" s="365"/>
      <c r="N761" s="365"/>
      <c r="O761" s="365"/>
      <c r="P761" s="365"/>
      <c r="Q761" s="365"/>
      <c r="R761" s="365"/>
      <c r="S761" s="365"/>
      <c r="T761" s="365"/>
      <c r="U761" s="365"/>
      <c r="V761" s="365"/>
      <c r="W761" s="365"/>
      <c r="X761" s="365"/>
      <c r="Y761" s="365"/>
      <c r="Z761" s="365"/>
      <c r="AA761" s="365"/>
      <c r="AB761" s="365"/>
      <c r="AC761" s="365"/>
      <c r="AD761" s="365"/>
      <c r="AE761" s="365"/>
      <c r="AF761" s="365"/>
      <c r="AG761" s="365"/>
    </row>
    <row r="762" customFormat="false" ht="15" hidden="false" customHeight="false" outlineLevel="0" collapsed="false">
      <c r="A762" s="365"/>
      <c r="B762" s="365"/>
      <c r="C762" s="365"/>
      <c r="D762" s="365"/>
      <c r="E762" s="365"/>
      <c r="F762" s="365"/>
      <c r="G762" s="365"/>
      <c r="H762" s="365"/>
      <c r="I762" s="365"/>
      <c r="J762" s="365"/>
      <c r="K762" s="365"/>
      <c r="L762" s="365"/>
      <c r="M762" s="365"/>
      <c r="N762" s="365"/>
      <c r="O762" s="365"/>
      <c r="P762" s="365"/>
      <c r="Q762" s="365"/>
      <c r="R762" s="365"/>
      <c r="S762" s="365"/>
      <c r="T762" s="365"/>
      <c r="U762" s="365"/>
      <c r="V762" s="365"/>
      <c r="W762" s="365"/>
      <c r="X762" s="365"/>
      <c r="Y762" s="365"/>
      <c r="Z762" s="365"/>
      <c r="AA762" s="365"/>
      <c r="AB762" s="365"/>
      <c r="AC762" s="365"/>
      <c r="AD762" s="365"/>
      <c r="AE762" s="365"/>
      <c r="AF762" s="365"/>
      <c r="AG762" s="365"/>
    </row>
    <row r="763" customFormat="false" ht="15" hidden="false" customHeight="false" outlineLevel="0" collapsed="false">
      <c r="A763" s="365"/>
      <c r="B763" s="365"/>
      <c r="C763" s="365"/>
      <c r="D763" s="365"/>
      <c r="E763" s="365"/>
      <c r="F763" s="365"/>
      <c r="G763" s="365"/>
      <c r="H763" s="365"/>
      <c r="I763" s="365"/>
      <c r="J763" s="365"/>
      <c r="K763" s="365"/>
      <c r="L763" s="365"/>
      <c r="M763" s="365"/>
      <c r="N763" s="365"/>
      <c r="O763" s="365"/>
      <c r="P763" s="365"/>
      <c r="Q763" s="365"/>
      <c r="R763" s="365"/>
      <c r="S763" s="365"/>
      <c r="T763" s="365"/>
      <c r="U763" s="365"/>
      <c r="V763" s="365"/>
      <c r="W763" s="365"/>
      <c r="X763" s="365"/>
      <c r="Y763" s="365"/>
      <c r="Z763" s="365"/>
      <c r="AA763" s="365"/>
      <c r="AB763" s="365"/>
      <c r="AC763" s="365"/>
      <c r="AD763" s="365"/>
      <c r="AE763" s="365"/>
      <c r="AF763" s="365"/>
      <c r="AG763" s="365"/>
    </row>
    <row r="764" customFormat="false" ht="15" hidden="false" customHeight="false" outlineLevel="0" collapsed="false">
      <c r="A764" s="365"/>
      <c r="B764" s="365"/>
      <c r="C764" s="365"/>
      <c r="D764" s="365"/>
      <c r="E764" s="365"/>
      <c r="F764" s="365"/>
      <c r="G764" s="365"/>
      <c r="H764" s="365"/>
      <c r="I764" s="365"/>
      <c r="J764" s="365"/>
      <c r="K764" s="365"/>
      <c r="L764" s="365"/>
      <c r="M764" s="365"/>
      <c r="N764" s="365"/>
      <c r="O764" s="365"/>
      <c r="P764" s="365"/>
      <c r="Q764" s="365"/>
      <c r="R764" s="365"/>
      <c r="S764" s="365"/>
      <c r="T764" s="365"/>
      <c r="U764" s="365"/>
      <c r="V764" s="365"/>
      <c r="W764" s="365"/>
      <c r="X764" s="365"/>
      <c r="Y764" s="365"/>
      <c r="Z764" s="365"/>
      <c r="AA764" s="365"/>
      <c r="AB764" s="365"/>
      <c r="AC764" s="365"/>
      <c r="AD764" s="365"/>
      <c r="AE764" s="365"/>
      <c r="AF764" s="365"/>
      <c r="AG764" s="365"/>
    </row>
    <row r="765" customFormat="false" ht="15" hidden="false" customHeight="false" outlineLevel="0" collapsed="false">
      <c r="A765" s="365"/>
      <c r="B765" s="365"/>
      <c r="C765" s="365"/>
      <c r="D765" s="365"/>
      <c r="E765" s="365"/>
      <c r="F765" s="365"/>
      <c r="G765" s="365"/>
      <c r="H765" s="365"/>
      <c r="I765" s="365"/>
      <c r="J765" s="365"/>
      <c r="K765" s="365"/>
      <c r="L765" s="365"/>
      <c r="M765" s="365"/>
      <c r="N765" s="365"/>
      <c r="O765" s="365"/>
      <c r="P765" s="365"/>
      <c r="Q765" s="365"/>
      <c r="R765" s="365"/>
      <c r="S765" s="365"/>
      <c r="T765" s="365"/>
      <c r="U765" s="365"/>
      <c r="V765" s="365"/>
      <c r="W765" s="365"/>
      <c r="X765" s="365"/>
      <c r="Y765" s="365"/>
      <c r="Z765" s="365"/>
      <c r="AA765" s="365"/>
      <c r="AB765" s="365"/>
      <c r="AC765" s="365"/>
      <c r="AD765" s="365"/>
      <c r="AE765" s="365"/>
      <c r="AF765" s="365"/>
      <c r="AG765" s="365"/>
    </row>
    <row r="766" customFormat="false" ht="15" hidden="false" customHeight="false" outlineLevel="0" collapsed="false">
      <c r="A766" s="365"/>
      <c r="B766" s="365"/>
      <c r="C766" s="365"/>
      <c r="D766" s="365"/>
      <c r="E766" s="365"/>
      <c r="F766" s="365"/>
      <c r="G766" s="365"/>
      <c r="H766" s="365"/>
      <c r="I766" s="365"/>
      <c r="J766" s="365"/>
      <c r="K766" s="365"/>
      <c r="L766" s="365"/>
      <c r="M766" s="365"/>
      <c r="N766" s="365"/>
      <c r="O766" s="365"/>
      <c r="P766" s="365"/>
      <c r="Q766" s="365"/>
      <c r="R766" s="365"/>
      <c r="S766" s="365"/>
      <c r="T766" s="365"/>
      <c r="U766" s="365"/>
      <c r="V766" s="365"/>
      <c r="W766" s="365"/>
      <c r="X766" s="365"/>
      <c r="Y766" s="365"/>
      <c r="Z766" s="365"/>
      <c r="AA766" s="365"/>
      <c r="AB766" s="365"/>
      <c r="AC766" s="365"/>
      <c r="AD766" s="365"/>
      <c r="AE766" s="365"/>
      <c r="AF766" s="365"/>
      <c r="AG766" s="365"/>
    </row>
    <row r="767" customFormat="false" ht="15" hidden="false" customHeight="false" outlineLevel="0" collapsed="false">
      <c r="A767" s="365"/>
      <c r="B767" s="365"/>
      <c r="C767" s="365"/>
      <c r="D767" s="365"/>
      <c r="E767" s="365"/>
      <c r="F767" s="365"/>
      <c r="G767" s="365"/>
      <c r="H767" s="365"/>
      <c r="I767" s="365"/>
      <c r="J767" s="365"/>
      <c r="K767" s="365"/>
      <c r="L767" s="365"/>
      <c r="M767" s="365"/>
      <c r="N767" s="365"/>
      <c r="O767" s="365"/>
      <c r="P767" s="365"/>
      <c r="Q767" s="365"/>
      <c r="R767" s="365"/>
      <c r="S767" s="365"/>
      <c r="T767" s="365"/>
      <c r="U767" s="365"/>
      <c r="V767" s="365"/>
      <c r="W767" s="365"/>
      <c r="X767" s="365"/>
      <c r="Y767" s="365"/>
      <c r="Z767" s="365"/>
      <c r="AA767" s="365"/>
      <c r="AB767" s="365"/>
      <c r="AC767" s="365"/>
      <c r="AD767" s="365"/>
      <c r="AE767" s="365"/>
      <c r="AF767" s="365"/>
      <c r="AG767" s="365"/>
    </row>
    <row r="768" customFormat="false" ht="15" hidden="false" customHeight="false" outlineLevel="0" collapsed="false">
      <c r="A768" s="365"/>
      <c r="B768" s="365"/>
      <c r="C768" s="365"/>
      <c r="D768" s="365"/>
      <c r="E768" s="365"/>
      <c r="F768" s="365"/>
      <c r="G768" s="365"/>
      <c r="H768" s="365"/>
      <c r="I768" s="365"/>
      <c r="J768" s="365"/>
      <c r="K768" s="365"/>
      <c r="L768" s="365"/>
      <c r="M768" s="365"/>
      <c r="N768" s="365"/>
      <c r="O768" s="365"/>
      <c r="P768" s="365"/>
      <c r="Q768" s="365"/>
      <c r="R768" s="365"/>
      <c r="S768" s="365"/>
      <c r="T768" s="365"/>
      <c r="U768" s="365"/>
      <c r="V768" s="365"/>
      <c r="W768" s="365"/>
      <c r="X768" s="365"/>
      <c r="Y768" s="365"/>
      <c r="Z768" s="365"/>
      <c r="AA768" s="365"/>
      <c r="AB768" s="365"/>
      <c r="AC768" s="365"/>
      <c r="AD768" s="365"/>
      <c r="AE768" s="365"/>
      <c r="AF768" s="365"/>
      <c r="AG768" s="365"/>
    </row>
    <row r="769" customFormat="false" ht="15" hidden="false" customHeight="false" outlineLevel="0" collapsed="false">
      <c r="A769" s="365"/>
      <c r="B769" s="365"/>
      <c r="C769" s="365"/>
      <c r="D769" s="365"/>
      <c r="E769" s="365"/>
      <c r="F769" s="365"/>
      <c r="G769" s="365"/>
      <c r="H769" s="365"/>
      <c r="I769" s="365"/>
      <c r="J769" s="365"/>
      <c r="K769" s="365"/>
      <c r="L769" s="365"/>
      <c r="M769" s="365"/>
      <c r="N769" s="365"/>
      <c r="O769" s="365"/>
      <c r="P769" s="365"/>
      <c r="Q769" s="365"/>
      <c r="R769" s="365"/>
      <c r="S769" s="365"/>
      <c r="T769" s="365"/>
      <c r="U769" s="365"/>
      <c r="V769" s="365"/>
      <c r="W769" s="365"/>
      <c r="X769" s="365"/>
      <c r="Y769" s="365"/>
      <c r="Z769" s="365"/>
      <c r="AA769" s="365"/>
      <c r="AB769" s="365"/>
      <c r="AC769" s="365"/>
      <c r="AD769" s="365"/>
      <c r="AE769" s="365"/>
      <c r="AF769" s="365"/>
      <c r="AG769" s="365"/>
    </row>
    <row r="770" customFormat="false" ht="15" hidden="false" customHeight="false" outlineLevel="0" collapsed="false">
      <c r="A770" s="365"/>
      <c r="B770" s="365"/>
      <c r="C770" s="365"/>
      <c r="D770" s="365"/>
      <c r="E770" s="365"/>
      <c r="F770" s="365"/>
      <c r="G770" s="365"/>
      <c r="H770" s="365"/>
      <c r="I770" s="365"/>
      <c r="J770" s="365"/>
      <c r="K770" s="365"/>
      <c r="L770" s="365"/>
      <c r="M770" s="365"/>
      <c r="N770" s="365"/>
      <c r="O770" s="365"/>
      <c r="P770" s="365"/>
      <c r="Q770" s="365"/>
      <c r="R770" s="365"/>
      <c r="S770" s="365"/>
      <c r="T770" s="365"/>
      <c r="U770" s="365"/>
      <c r="V770" s="365"/>
      <c r="W770" s="365"/>
      <c r="X770" s="365"/>
      <c r="Y770" s="365"/>
      <c r="Z770" s="365"/>
      <c r="AA770" s="365"/>
      <c r="AB770" s="365"/>
      <c r="AC770" s="365"/>
      <c r="AD770" s="365"/>
      <c r="AE770" s="365"/>
      <c r="AF770" s="365"/>
      <c r="AG770" s="365"/>
    </row>
    <row r="771" customFormat="false" ht="15" hidden="false" customHeight="false" outlineLevel="0" collapsed="false">
      <c r="A771" s="365"/>
      <c r="B771" s="365"/>
      <c r="C771" s="365"/>
      <c r="D771" s="365"/>
      <c r="E771" s="365"/>
      <c r="F771" s="365"/>
      <c r="G771" s="365"/>
      <c r="H771" s="365"/>
      <c r="I771" s="365"/>
      <c r="J771" s="365"/>
      <c r="K771" s="365"/>
      <c r="L771" s="365"/>
      <c r="M771" s="365"/>
      <c r="N771" s="365"/>
      <c r="O771" s="365"/>
      <c r="P771" s="365"/>
      <c r="Q771" s="365"/>
      <c r="R771" s="365"/>
      <c r="S771" s="365"/>
      <c r="T771" s="365"/>
      <c r="U771" s="365"/>
      <c r="V771" s="365"/>
      <c r="W771" s="365"/>
      <c r="X771" s="365"/>
      <c r="Y771" s="365"/>
      <c r="Z771" s="365"/>
      <c r="AA771" s="365"/>
      <c r="AB771" s="365"/>
      <c r="AC771" s="365"/>
      <c r="AD771" s="365"/>
      <c r="AE771" s="365"/>
      <c r="AF771" s="365"/>
      <c r="AG771" s="365"/>
    </row>
    <row r="772" customFormat="false" ht="15" hidden="false" customHeight="false" outlineLevel="0" collapsed="false">
      <c r="A772" s="365"/>
      <c r="B772" s="365"/>
      <c r="C772" s="365"/>
      <c r="D772" s="365"/>
      <c r="E772" s="365"/>
      <c r="F772" s="365"/>
      <c r="G772" s="365"/>
      <c r="H772" s="365"/>
      <c r="I772" s="365"/>
      <c r="J772" s="365"/>
      <c r="K772" s="365"/>
      <c r="L772" s="365"/>
      <c r="M772" s="365"/>
      <c r="N772" s="365"/>
      <c r="O772" s="365"/>
      <c r="P772" s="365"/>
      <c r="Q772" s="365"/>
      <c r="R772" s="365"/>
      <c r="S772" s="365"/>
      <c r="T772" s="365"/>
      <c r="U772" s="365"/>
      <c r="V772" s="365"/>
      <c r="W772" s="365"/>
      <c r="X772" s="365"/>
      <c r="Y772" s="365"/>
      <c r="Z772" s="365"/>
      <c r="AA772" s="365"/>
      <c r="AB772" s="365"/>
      <c r="AC772" s="365"/>
      <c r="AD772" s="365"/>
      <c r="AE772" s="365"/>
      <c r="AF772" s="365"/>
      <c r="AG772" s="365"/>
    </row>
    <row r="773" customFormat="false" ht="15" hidden="false" customHeight="false" outlineLevel="0" collapsed="false">
      <c r="A773" s="365"/>
      <c r="B773" s="365"/>
      <c r="C773" s="365"/>
      <c r="D773" s="365"/>
      <c r="E773" s="365"/>
      <c r="F773" s="365"/>
      <c r="G773" s="365"/>
      <c r="H773" s="365"/>
      <c r="I773" s="365"/>
      <c r="J773" s="365"/>
      <c r="K773" s="365"/>
      <c r="L773" s="365"/>
      <c r="M773" s="365"/>
      <c r="N773" s="365"/>
      <c r="O773" s="365"/>
      <c r="P773" s="365"/>
      <c r="Q773" s="365"/>
      <c r="R773" s="365"/>
      <c r="S773" s="365"/>
      <c r="T773" s="365"/>
      <c r="U773" s="365"/>
      <c r="V773" s="365"/>
      <c r="W773" s="365"/>
      <c r="X773" s="365"/>
      <c r="Y773" s="365"/>
      <c r="Z773" s="365"/>
      <c r="AA773" s="365"/>
      <c r="AB773" s="365"/>
      <c r="AC773" s="365"/>
      <c r="AD773" s="365"/>
      <c r="AE773" s="365"/>
      <c r="AF773" s="365"/>
      <c r="AG773" s="365"/>
    </row>
    <row r="774" customFormat="false" ht="15" hidden="false" customHeight="false" outlineLevel="0" collapsed="false">
      <c r="A774" s="365"/>
      <c r="B774" s="365"/>
      <c r="C774" s="365"/>
      <c r="D774" s="365"/>
      <c r="E774" s="365"/>
      <c r="F774" s="365"/>
      <c r="G774" s="365"/>
      <c r="H774" s="365"/>
      <c r="I774" s="365"/>
      <c r="J774" s="365"/>
      <c r="K774" s="365"/>
      <c r="L774" s="365"/>
      <c r="M774" s="365"/>
      <c r="N774" s="365"/>
      <c r="O774" s="365"/>
      <c r="P774" s="365"/>
      <c r="Q774" s="365"/>
      <c r="R774" s="365"/>
      <c r="S774" s="365"/>
      <c r="T774" s="365"/>
      <c r="U774" s="365"/>
      <c r="V774" s="365"/>
      <c r="W774" s="365"/>
      <c r="X774" s="365"/>
      <c r="Y774" s="365"/>
      <c r="Z774" s="365"/>
      <c r="AA774" s="365"/>
      <c r="AB774" s="365"/>
      <c r="AC774" s="365"/>
      <c r="AD774" s="365"/>
      <c r="AE774" s="365"/>
      <c r="AF774" s="365"/>
      <c r="AG774" s="365"/>
    </row>
    <row r="775" customFormat="false" ht="15" hidden="false" customHeight="false" outlineLevel="0" collapsed="false">
      <c r="A775" s="365"/>
      <c r="B775" s="365"/>
      <c r="C775" s="365"/>
      <c r="D775" s="365"/>
      <c r="E775" s="365"/>
      <c r="F775" s="365"/>
      <c r="G775" s="365"/>
      <c r="H775" s="365"/>
      <c r="I775" s="365"/>
      <c r="J775" s="365"/>
      <c r="K775" s="365"/>
      <c r="L775" s="365"/>
      <c r="M775" s="365"/>
      <c r="N775" s="365"/>
      <c r="O775" s="365"/>
      <c r="P775" s="365"/>
      <c r="Q775" s="365"/>
      <c r="R775" s="365"/>
      <c r="S775" s="365"/>
      <c r="T775" s="365"/>
      <c r="U775" s="365"/>
      <c r="V775" s="365"/>
      <c r="W775" s="365"/>
      <c r="X775" s="365"/>
      <c r="Y775" s="365"/>
      <c r="Z775" s="365"/>
      <c r="AA775" s="365"/>
      <c r="AB775" s="365"/>
      <c r="AC775" s="365"/>
      <c r="AD775" s="365"/>
      <c r="AE775" s="365"/>
      <c r="AF775" s="365"/>
      <c r="AG775" s="365"/>
    </row>
    <row r="776" customFormat="false" ht="15" hidden="false" customHeight="false" outlineLevel="0" collapsed="false">
      <c r="A776" s="365"/>
      <c r="B776" s="365"/>
      <c r="C776" s="365"/>
      <c r="D776" s="365"/>
      <c r="E776" s="365"/>
      <c r="F776" s="365"/>
      <c r="G776" s="365"/>
      <c r="H776" s="365"/>
      <c r="I776" s="365"/>
      <c r="J776" s="365"/>
      <c r="K776" s="365"/>
      <c r="L776" s="365"/>
      <c r="M776" s="365"/>
      <c r="N776" s="365"/>
      <c r="O776" s="365"/>
      <c r="P776" s="365"/>
      <c r="Q776" s="365"/>
      <c r="R776" s="365"/>
      <c r="S776" s="365"/>
      <c r="T776" s="365"/>
      <c r="U776" s="365"/>
      <c r="V776" s="365"/>
      <c r="W776" s="365"/>
      <c r="X776" s="365"/>
      <c r="Y776" s="365"/>
      <c r="Z776" s="365"/>
      <c r="AA776" s="365"/>
      <c r="AB776" s="365"/>
      <c r="AC776" s="365"/>
      <c r="AD776" s="365"/>
      <c r="AE776" s="365"/>
      <c r="AF776" s="365"/>
      <c r="AG776" s="365"/>
    </row>
    <row r="777" customFormat="false" ht="15" hidden="false" customHeight="false" outlineLevel="0" collapsed="false">
      <c r="A777" s="365"/>
      <c r="B777" s="365"/>
      <c r="C777" s="365"/>
      <c r="D777" s="365"/>
      <c r="E777" s="365"/>
      <c r="F777" s="365"/>
      <c r="G777" s="365"/>
      <c r="H777" s="365"/>
      <c r="I777" s="365"/>
      <c r="J777" s="365"/>
      <c r="K777" s="365"/>
      <c r="L777" s="365"/>
      <c r="M777" s="365"/>
      <c r="N777" s="365"/>
      <c r="O777" s="365"/>
      <c r="P777" s="365"/>
      <c r="Q777" s="365"/>
      <c r="R777" s="365"/>
      <c r="S777" s="365"/>
      <c r="T777" s="365"/>
      <c r="U777" s="365"/>
      <c r="V777" s="365"/>
      <c r="W777" s="365"/>
      <c r="X777" s="365"/>
      <c r="Y777" s="365"/>
      <c r="Z777" s="365"/>
      <c r="AA777" s="365"/>
      <c r="AB777" s="365"/>
      <c r="AC777" s="365"/>
      <c r="AD777" s="365"/>
      <c r="AE777" s="365"/>
      <c r="AF777" s="365"/>
      <c r="AG777" s="365"/>
    </row>
    <row r="778" customFormat="false" ht="15" hidden="false" customHeight="false" outlineLevel="0" collapsed="false">
      <c r="A778" s="365"/>
      <c r="B778" s="365"/>
      <c r="C778" s="365"/>
      <c r="D778" s="365"/>
      <c r="E778" s="365"/>
      <c r="F778" s="365"/>
      <c r="G778" s="365"/>
      <c r="H778" s="365"/>
      <c r="I778" s="365"/>
      <c r="J778" s="365"/>
      <c r="K778" s="365"/>
      <c r="L778" s="365"/>
      <c r="M778" s="365"/>
      <c r="N778" s="365"/>
      <c r="O778" s="365"/>
      <c r="P778" s="365"/>
      <c r="Q778" s="365"/>
      <c r="R778" s="365"/>
      <c r="S778" s="365"/>
      <c r="T778" s="365"/>
      <c r="U778" s="365"/>
      <c r="V778" s="365"/>
      <c r="W778" s="365"/>
      <c r="X778" s="365"/>
      <c r="Y778" s="365"/>
      <c r="Z778" s="365"/>
      <c r="AA778" s="365"/>
      <c r="AB778" s="365"/>
      <c r="AC778" s="365"/>
      <c r="AD778" s="365"/>
      <c r="AE778" s="365"/>
      <c r="AF778" s="365"/>
      <c r="AG778" s="365"/>
    </row>
    <row r="779" customFormat="false" ht="15" hidden="false" customHeight="false" outlineLevel="0" collapsed="false">
      <c r="A779" s="365"/>
      <c r="B779" s="365"/>
      <c r="C779" s="365"/>
      <c r="D779" s="365"/>
      <c r="E779" s="365"/>
      <c r="F779" s="365"/>
      <c r="G779" s="365"/>
      <c r="H779" s="365"/>
      <c r="I779" s="365"/>
      <c r="J779" s="365"/>
      <c r="K779" s="365"/>
      <c r="L779" s="365"/>
      <c r="M779" s="365"/>
      <c r="N779" s="365"/>
      <c r="O779" s="365"/>
      <c r="P779" s="365"/>
      <c r="Q779" s="365"/>
      <c r="R779" s="365"/>
      <c r="S779" s="365"/>
      <c r="T779" s="365"/>
      <c r="U779" s="365"/>
      <c r="V779" s="365"/>
      <c r="W779" s="365"/>
      <c r="X779" s="365"/>
      <c r="Y779" s="365"/>
      <c r="Z779" s="365"/>
      <c r="AA779" s="365"/>
      <c r="AB779" s="365"/>
      <c r="AC779" s="365"/>
      <c r="AD779" s="365"/>
      <c r="AE779" s="365"/>
      <c r="AF779" s="365"/>
      <c r="AG779" s="365"/>
    </row>
    <row r="780" customFormat="false" ht="15" hidden="false" customHeight="false" outlineLevel="0" collapsed="false">
      <c r="A780" s="365"/>
      <c r="B780" s="365"/>
      <c r="C780" s="365"/>
      <c r="D780" s="365"/>
      <c r="E780" s="365"/>
      <c r="F780" s="365"/>
      <c r="G780" s="365"/>
      <c r="H780" s="365"/>
      <c r="I780" s="365"/>
      <c r="J780" s="365"/>
      <c r="K780" s="365"/>
      <c r="L780" s="365"/>
      <c r="M780" s="365"/>
      <c r="N780" s="365"/>
      <c r="O780" s="365"/>
      <c r="P780" s="365"/>
      <c r="Q780" s="365"/>
      <c r="R780" s="365"/>
      <c r="S780" s="365"/>
      <c r="T780" s="365"/>
      <c r="U780" s="365"/>
      <c r="V780" s="365"/>
      <c r="W780" s="365"/>
      <c r="X780" s="365"/>
      <c r="Y780" s="365"/>
      <c r="Z780" s="365"/>
      <c r="AA780" s="365"/>
      <c r="AB780" s="365"/>
      <c r="AC780" s="365"/>
      <c r="AD780" s="365"/>
      <c r="AE780" s="365"/>
      <c r="AF780" s="365"/>
      <c r="AG780" s="365"/>
    </row>
    <row r="781" customFormat="false" ht="15" hidden="false" customHeight="false" outlineLevel="0" collapsed="false">
      <c r="A781" s="365"/>
      <c r="B781" s="365"/>
      <c r="C781" s="365"/>
      <c r="D781" s="365"/>
      <c r="E781" s="365"/>
      <c r="F781" s="365"/>
      <c r="G781" s="365"/>
      <c r="H781" s="365"/>
      <c r="I781" s="365"/>
      <c r="J781" s="365"/>
      <c r="K781" s="365"/>
      <c r="L781" s="365"/>
      <c r="M781" s="365"/>
      <c r="N781" s="365"/>
      <c r="O781" s="365"/>
      <c r="P781" s="365"/>
      <c r="Q781" s="365"/>
      <c r="R781" s="365"/>
      <c r="S781" s="365"/>
      <c r="T781" s="365"/>
      <c r="U781" s="365"/>
      <c r="V781" s="365"/>
      <c r="W781" s="365"/>
      <c r="X781" s="365"/>
      <c r="Y781" s="365"/>
      <c r="Z781" s="365"/>
      <c r="AA781" s="365"/>
      <c r="AB781" s="365"/>
      <c r="AC781" s="365"/>
      <c r="AD781" s="365"/>
      <c r="AE781" s="365"/>
      <c r="AF781" s="365"/>
      <c r="AG781" s="365"/>
    </row>
    <row r="782" customFormat="false" ht="15" hidden="false" customHeight="false" outlineLevel="0" collapsed="false">
      <c r="A782" s="365"/>
      <c r="B782" s="365"/>
      <c r="C782" s="365"/>
      <c r="D782" s="365"/>
      <c r="E782" s="365"/>
      <c r="F782" s="365"/>
      <c r="G782" s="365"/>
      <c r="H782" s="365"/>
      <c r="I782" s="365"/>
      <c r="J782" s="365"/>
      <c r="K782" s="365"/>
      <c r="L782" s="365"/>
      <c r="M782" s="365"/>
      <c r="N782" s="365"/>
      <c r="O782" s="365"/>
      <c r="P782" s="365"/>
      <c r="Q782" s="365"/>
      <c r="R782" s="365"/>
      <c r="S782" s="365"/>
      <c r="T782" s="365"/>
      <c r="U782" s="365"/>
      <c r="V782" s="365"/>
      <c r="W782" s="365"/>
      <c r="X782" s="365"/>
      <c r="Y782" s="365"/>
      <c r="Z782" s="365"/>
      <c r="AA782" s="365"/>
      <c r="AB782" s="365"/>
      <c r="AC782" s="365"/>
      <c r="AD782" s="365"/>
      <c r="AE782" s="365"/>
      <c r="AF782" s="365"/>
      <c r="AG782" s="365"/>
    </row>
    <row r="783" customFormat="false" ht="15" hidden="false" customHeight="false" outlineLevel="0" collapsed="false">
      <c r="A783" s="365"/>
      <c r="B783" s="365"/>
      <c r="C783" s="365"/>
      <c r="D783" s="365"/>
      <c r="E783" s="365"/>
      <c r="F783" s="365"/>
      <c r="G783" s="365"/>
      <c r="H783" s="365"/>
      <c r="I783" s="365"/>
      <c r="J783" s="365"/>
      <c r="K783" s="365"/>
      <c r="L783" s="365"/>
      <c r="M783" s="365"/>
      <c r="N783" s="365"/>
      <c r="O783" s="365"/>
      <c r="P783" s="365"/>
      <c r="Q783" s="365"/>
      <c r="R783" s="365"/>
      <c r="S783" s="365"/>
      <c r="T783" s="365"/>
      <c r="U783" s="365"/>
      <c r="V783" s="365"/>
      <c r="W783" s="365"/>
      <c r="X783" s="365"/>
      <c r="Y783" s="365"/>
      <c r="Z783" s="365"/>
      <c r="AA783" s="365"/>
      <c r="AB783" s="365"/>
      <c r="AC783" s="365"/>
      <c r="AD783" s="365"/>
      <c r="AE783" s="365"/>
      <c r="AF783" s="365"/>
      <c r="AG783" s="365"/>
    </row>
    <row r="784" customFormat="false" ht="15" hidden="false" customHeight="false" outlineLevel="0" collapsed="false">
      <c r="A784" s="365"/>
      <c r="B784" s="365"/>
      <c r="C784" s="365"/>
      <c r="D784" s="365"/>
      <c r="E784" s="365"/>
      <c r="F784" s="365"/>
      <c r="G784" s="365"/>
      <c r="H784" s="365"/>
      <c r="I784" s="365"/>
      <c r="J784" s="365"/>
      <c r="K784" s="365"/>
      <c r="L784" s="365"/>
      <c r="M784" s="365"/>
      <c r="N784" s="365"/>
      <c r="O784" s="365"/>
      <c r="P784" s="365"/>
      <c r="Q784" s="365"/>
      <c r="R784" s="365"/>
      <c r="S784" s="365"/>
      <c r="T784" s="365"/>
      <c r="U784" s="365"/>
      <c r="V784" s="365"/>
      <c r="W784" s="365"/>
      <c r="X784" s="365"/>
      <c r="Y784" s="365"/>
      <c r="Z784" s="365"/>
      <c r="AA784" s="365"/>
      <c r="AB784" s="365"/>
      <c r="AC784" s="365"/>
      <c r="AD784" s="365"/>
      <c r="AE784" s="365"/>
      <c r="AF784" s="365"/>
      <c r="AG784" s="365"/>
    </row>
    <row r="785" customFormat="false" ht="15" hidden="false" customHeight="false" outlineLevel="0" collapsed="false">
      <c r="A785" s="365"/>
      <c r="B785" s="365"/>
      <c r="C785" s="365"/>
      <c r="D785" s="365"/>
      <c r="E785" s="365"/>
      <c r="F785" s="365"/>
      <c r="G785" s="365"/>
      <c r="H785" s="365"/>
      <c r="I785" s="365"/>
      <c r="J785" s="365"/>
      <c r="K785" s="365"/>
      <c r="L785" s="365"/>
      <c r="M785" s="365"/>
      <c r="N785" s="365"/>
      <c r="O785" s="365"/>
      <c r="P785" s="365"/>
      <c r="Q785" s="365"/>
      <c r="R785" s="365"/>
      <c r="S785" s="365"/>
      <c r="T785" s="365"/>
      <c r="U785" s="365"/>
      <c r="V785" s="365"/>
      <c r="W785" s="365"/>
      <c r="X785" s="365"/>
      <c r="Y785" s="365"/>
      <c r="Z785" s="365"/>
      <c r="AA785" s="365"/>
      <c r="AB785" s="365"/>
      <c r="AC785" s="365"/>
      <c r="AD785" s="365"/>
      <c r="AE785" s="365"/>
      <c r="AF785" s="365"/>
      <c r="AG785" s="365"/>
    </row>
    <row r="786" customFormat="false" ht="15" hidden="false" customHeight="false" outlineLevel="0" collapsed="false">
      <c r="A786" s="365"/>
      <c r="B786" s="365"/>
      <c r="C786" s="365"/>
      <c r="D786" s="365"/>
      <c r="E786" s="365"/>
      <c r="F786" s="365"/>
      <c r="G786" s="365"/>
      <c r="H786" s="365"/>
      <c r="I786" s="365"/>
      <c r="J786" s="365"/>
      <c r="K786" s="365"/>
      <c r="L786" s="365"/>
      <c r="M786" s="365"/>
      <c r="N786" s="365"/>
      <c r="O786" s="365"/>
      <c r="P786" s="365"/>
      <c r="Q786" s="365"/>
      <c r="R786" s="365"/>
      <c r="S786" s="365"/>
      <c r="T786" s="365"/>
      <c r="U786" s="365"/>
      <c r="V786" s="365"/>
      <c r="W786" s="365"/>
      <c r="X786" s="365"/>
      <c r="Y786" s="365"/>
      <c r="Z786" s="365"/>
      <c r="AA786" s="365"/>
      <c r="AB786" s="365"/>
      <c r="AC786" s="365"/>
      <c r="AD786" s="365"/>
      <c r="AE786" s="365"/>
      <c r="AF786" s="365"/>
      <c r="AG786" s="365"/>
    </row>
    <row r="787" customFormat="false" ht="15" hidden="false" customHeight="false" outlineLevel="0" collapsed="false">
      <c r="A787" s="365"/>
      <c r="B787" s="365"/>
      <c r="C787" s="365"/>
      <c r="D787" s="365"/>
      <c r="E787" s="365"/>
      <c r="F787" s="365"/>
      <c r="G787" s="365"/>
      <c r="H787" s="365"/>
      <c r="I787" s="365"/>
      <c r="J787" s="365"/>
      <c r="K787" s="365"/>
      <c r="L787" s="365"/>
      <c r="M787" s="365"/>
      <c r="N787" s="365"/>
      <c r="O787" s="365"/>
      <c r="P787" s="365"/>
      <c r="Q787" s="365"/>
      <c r="R787" s="365"/>
      <c r="S787" s="365"/>
      <c r="T787" s="365"/>
      <c r="U787" s="365"/>
      <c r="V787" s="365"/>
      <c r="W787" s="365"/>
      <c r="X787" s="365"/>
      <c r="Y787" s="365"/>
      <c r="Z787" s="365"/>
      <c r="AA787" s="365"/>
      <c r="AB787" s="365"/>
      <c r="AC787" s="365"/>
      <c r="AD787" s="365"/>
      <c r="AE787" s="365"/>
      <c r="AF787" s="365"/>
      <c r="AG787" s="365"/>
    </row>
    <row r="788" customFormat="false" ht="15" hidden="false" customHeight="false" outlineLevel="0" collapsed="false">
      <c r="A788" s="365"/>
      <c r="B788" s="365"/>
      <c r="C788" s="365"/>
      <c r="D788" s="365"/>
      <c r="E788" s="365"/>
      <c r="F788" s="365"/>
      <c r="G788" s="365"/>
      <c r="H788" s="365"/>
      <c r="I788" s="365"/>
      <c r="J788" s="365"/>
      <c r="K788" s="365"/>
      <c r="L788" s="365"/>
      <c r="M788" s="365"/>
      <c r="N788" s="365"/>
      <c r="O788" s="365"/>
      <c r="P788" s="365"/>
      <c r="Q788" s="365"/>
      <c r="R788" s="365"/>
      <c r="S788" s="365"/>
      <c r="T788" s="365"/>
      <c r="U788" s="365"/>
      <c r="V788" s="365"/>
      <c r="W788" s="365"/>
      <c r="X788" s="365"/>
      <c r="Y788" s="365"/>
      <c r="Z788" s="365"/>
      <c r="AA788" s="365"/>
      <c r="AB788" s="365"/>
      <c r="AC788" s="365"/>
      <c r="AD788" s="365"/>
      <c r="AE788" s="365"/>
      <c r="AF788" s="365"/>
      <c r="AG788" s="365"/>
    </row>
    <row r="789" customFormat="false" ht="15" hidden="false" customHeight="false" outlineLevel="0" collapsed="false">
      <c r="A789" s="365"/>
      <c r="B789" s="365"/>
      <c r="C789" s="365"/>
      <c r="D789" s="365"/>
      <c r="E789" s="365"/>
      <c r="F789" s="365"/>
      <c r="G789" s="365"/>
      <c r="H789" s="365"/>
      <c r="I789" s="365"/>
      <c r="J789" s="365"/>
      <c r="K789" s="365"/>
      <c r="L789" s="365"/>
      <c r="M789" s="365"/>
      <c r="N789" s="365"/>
      <c r="O789" s="365"/>
      <c r="P789" s="365"/>
      <c r="Q789" s="365"/>
      <c r="R789" s="365"/>
      <c r="S789" s="365"/>
      <c r="T789" s="365"/>
      <c r="U789" s="365"/>
      <c r="V789" s="365"/>
      <c r="W789" s="365"/>
      <c r="X789" s="365"/>
      <c r="Y789" s="365"/>
      <c r="Z789" s="365"/>
      <c r="AA789" s="365"/>
      <c r="AB789" s="365"/>
      <c r="AC789" s="365"/>
      <c r="AD789" s="365"/>
      <c r="AE789" s="365"/>
      <c r="AF789" s="365"/>
      <c r="AG789" s="365"/>
    </row>
    <row r="790" customFormat="false" ht="15" hidden="false" customHeight="false" outlineLevel="0" collapsed="false">
      <c r="A790" s="365"/>
      <c r="B790" s="365"/>
      <c r="C790" s="365"/>
      <c r="D790" s="365"/>
      <c r="E790" s="365"/>
      <c r="F790" s="365"/>
      <c r="G790" s="365"/>
      <c r="H790" s="365"/>
      <c r="I790" s="365"/>
      <c r="J790" s="365"/>
      <c r="K790" s="365"/>
      <c r="L790" s="365"/>
      <c r="M790" s="365"/>
      <c r="N790" s="365"/>
      <c r="O790" s="365"/>
      <c r="P790" s="365"/>
      <c r="Q790" s="365"/>
      <c r="R790" s="365"/>
      <c r="S790" s="365"/>
      <c r="T790" s="365"/>
      <c r="U790" s="365"/>
      <c r="V790" s="365"/>
      <c r="W790" s="365"/>
      <c r="X790" s="365"/>
      <c r="Y790" s="365"/>
      <c r="Z790" s="365"/>
      <c r="AA790" s="365"/>
      <c r="AB790" s="365"/>
      <c r="AC790" s="365"/>
      <c r="AD790" s="365"/>
      <c r="AE790" s="365"/>
      <c r="AF790" s="365"/>
      <c r="AG790" s="365"/>
    </row>
    <row r="791" customFormat="false" ht="15" hidden="false" customHeight="false" outlineLevel="0" collapsed="false">
      <c r="A791" s="365"/>
      <c r="B791" s="365"/>
      <c r="C791" s="365"/>
      <c r="D791" s="365"/>
      <c r="E791" s="365"/>
      <c r="F791" s="365"/>
      <c r="G791" s="365"/>
      <c r="H791" s="365"/>
      <c r="I791" s="365"/>
      <c r="J791" s="365"/>
      <c r="K791" s="365"/>
      <c r="L791" s="365"/>
      <c r="M791" s="365"/>
      <c r="N791" s="365"/>
      <c r="O791" s="365"/>
      <c r="P791" s="365"/>
      <c r="Q791" s="365"/>
      <c r="R791" s="365"/>
      <c r="S791" s="365"/>
      <c r="T791" s="365"/>
      <c r="U791" s="365"/>
      <c r="V791" s="365"/>
      <c r="W791" s="365"/>
      <c r="X791" s="365"/>
      <c r="Y791" s="365"/>
      <c r="Z791" s="365"/>
      <c r="AA791" s="365"/>
      <c r="AB791" s="365"/>
      <c r="AC791" s="365"/>
      <c r="AD791" s="365"/>
      <c r="AE791" s="365"/>
      <c r="AF791" s="365"/>
      <c r="AG791" s="365"/>
    </row>
    <row r="792" customFormat="false" ht="15" hidden="false" customHeight="false" outlineLevel="0" collapsed="false">
      <c r="A792" s="365"/>
      <c r="B792" s="365"/>
      <c r="C792" s="365"/>
      <c r="D792" s="365"/>
      <c r="E792" s="365"/>
      <c r="F792" s="365"/>
      <c r="G792" s="365"/>
      <c r="H792" s="365"/>
      <c r="I792" s="365"/>
      <c r="J792" s="365"/>
      <c r="K792" s="365"/>
      <c r="L792" s="365"/>
      <c r="M792" s="365"/>
      <c r="N792" s="365"/>
      <c r="O792" s="365"/>
      <c r="P792" s="365"/>
      <c r="Q792" s="365"/>
      <c r="R792" s="365"/>
      <c r="S792" s="365"/>
      <c r="T792" s="365"/>
      <c r="U792" s="365"/>
      <c r="V792" s="365"/>
      <c r="W792" s="365"/>
      <c r="X792" s="365"/>
      <c r="Y792" s="365"/>
      <c r="Z792" s="365"/>
      <c r="AA792" s="365"/>
      <c r="AB792" s="365"/>
      <c r="AC792" s="365"/>
      <c r="AD792" s="365"/>
      <c r="AE792" s="365"/>
      <c r="AF792" s="365"/>
      <c r="AG792" s="365"/>
    </row>
    <row r="793" customFormat="false" ht="15" hidden="false" customHeight="false" outlineLevel="0" collapsed="false">
      <c r="A793" s="365"/>
      <c r="B793" s="365"/>
      <c r="C793" s="365"/>
      <c r="D793" s="365"/>
      <c r="E793" s="365"/>
      <c r="F793" s="365"/>
      <c r="G793" s="365"/>
      <c r="H793" s="365"/>
      <c r="I793" s="365"/>
      <c r="J793" s="365"/>
      <c r="K793" s="365"/>
      <c r="L793" s="365"/>
      <c r="M793" s="365"/>
      <c r="N793" s="365"/>
      <c r="O793" s="365"/>
      <c r="P793" s="365"/>
      <c r="Q793" s="365"/>
      <c r="R793" s="365"/>
      <c r="S793" s="365"/>
      <c r="T793" s="365"/>
      <c r="U793" s="365"/>
      <c r="V793" s="365"/>
      <c r="W793" s="365"/>
      <c r="X793" s="365"/>
      <c r="Y793" s="365"/>
      <c r="Z793" s="365"/>
      <c r="AA793" s="365"/>
      <c r="AB793" s="365"/>
      <c r="AC793" s="365"/>
      <c r="AD793" s="365"/>
      <c r="AE793" s="365"/>
      <c r="AF793" s="365"/>
      <c r="AG793" s="365"/>
    </row>
    <row r="794" customFormat="false" ht="15" hidden="false" customHeight="false" outlineLevel="0" collapsed="false">
      <c r="A794" s="365"/>
      <c r="B794" s="365"/>
      <c r="C794" s="365"/>
      <c r="D794" s="365"/>
      <c r="E794" s="365"/>
      <c r="F794" s="365"/>
      <c r="G794" s="365"/>
      <c r="H794" s="365"/>
      <c r="I794" s="365"/>
      <c r="J794" s="365"/>
      <c r="K794" s="365"/>
      <c r="L794" s="365"/>
      <c r="M794" s="365"/>
      <c r="N794" s="365"/>
      <c r="O794" s="365"/>
      <c r="P794" s="365"/>
      <c r="Q794" s="365"/>
      <c r="R794" s="365"/>
      <c r="S794" s="365"/>
      <c r="T794" s="365"/>
      <c r="U794" s="365"/>
      <c r="V794" s="365"/>
      <c r="W794" s="365"/>
      <c r="X794" s="365"/>
      <c r="Y794" s="365"/>
      <c r="Z794" s="365"/>
      <c r="AA794" s="365"/>
      <c r="AB794" s="365"/>
      <c r="AC794" s="365"/>
      <c r="AD794" s="365"/>
      <c r="AE794" s="365"/>
      <c r="AF794" s="365"/>
      <c r="AG794" s="365"/>
    </row>
    <row r="795" customFormat="false" ht="15" hidden="false" customHeight="false" outlineLevel="0" collapsed="false">
      <c r="A795" s="365"/>
      <c r="B795" s="365"/>
      <c r="C795" s="365"/>
      <c r="D795" s="365"/>
      <c r="E795" s="365"/>
      <c r="F795" s="365"/>
      <c r="G795" s="365"/>
      <c r="H795" s="365"/>
      <c r="I795" s="365"/>
      <c r="J795" s="365"/>
      <c r="K795" s="365"/>
      <c r="L795" s="365"/>
      <c r="M795" s="365"/>
      <c r="N795" s="365"/>
      <c r="O795" s="365"/>
      <c r="P795" s="365"/>
      <c r="Q795" s="365"/>
      <c r="R795" s="365"/>
      <c r="S795" s="365"/>
      <c r="T795" s="365"/>
      <c r="U795" s="365"/>
      <c r="V795" s="365"/>
      <c r="W795" s="365"/>
      <c r="X795" s="365"/>
      <c r="Y795" s="365"/>
      <c r="Z795" s="365"/>
      <c r="AA795" s="365"/>
      <c r="AB795" s="365"/>
      <c r="AC795" s="365"/>
      <c r="AD795" s="365"/>
      <c r="AE795" s="365"/>
      <c r="AF795" s="365"/>
      <c r="AG795" s="365"/>
    </row>
    <row r="796" customFormat="false" ht="15" hidden="false" customHeight="false" outlineLevel="0" collapsed="false">
      <c r="A796" s="365"/>
      <c r="B796" s="365"/>
      <c r="C796" s="365"/>
      <c r="D796" s="365"/>
      <c r="E796" s="365"/>
      <c r="F796" s="365"/>
      <c r="G796" s="365"/>
      <c r="H796" s="365"/>
      <c r="I796" s="365"/>
      <c r="J796" s="365"/>
      <c r="K796" s="365"/>
      <c r="L796" s="365"/>
      <c r="M796" s="365"/>
      <c r="N796" s="365"/>
      <c r="O796" s="365"/>
      <c r="P796" s="365"/>
      <c r="Q796" s="365"/>
      <c r="R796" s="365"/>
      <c r="S796" s="365"/>
      <c r="T796" s="365"/>
      <c r="U796" s="365"/>
      <c r="V796" s="365"/>
      <c r="W796" s="365"/>
      <c r="X796" s="365"/>
      <c r="Y796" s="365"/>
      <c r="Z796" s="365"/>
      <c r="AA796" s="365"/>
      <c r="AB796" s="365"/>
      <c r="AC796" s="365"/>
      <c r="AD796" s="365"/>
      <c r="AE796" s="365"/>
      <c r="AF796" s="365"/>
      <c r="AG796" s="365"/>
    </row>
    <row r="797" customFormat="false" ht="15" hidden="false" customHeight="false" outlineLevel="0" collapsed="false">
      <c r="A797" s="365"/>
      <c r="B797" s="365"/>
      <c r="C797" s="365"/>
      <c r="D797" s="365"/>
      <c r="E797" s="365"/>
      <c r="F797" s="365"/>
      <c r="G797" s="365"/>
      <c r="H797" s="365"/>
      <c r="I797" s="365"/>
      <c r="J797" s="365"/>
      <c r="K797" s="365"/>
      <c r="L797" s="365"/>
      <c r="M797" s="365"/>
      <c r="N797" s="365"/>
      <c r="O797" s="365"/>
      <c r="P797" s="365"/>
      <c r="Q797" s="365"/>
      <c r="R797" s="365"/>
      <c r="S797" s="365"/>
      <c r="T797" s="365"/>
      <c r="U797" s="365"/>
      <c r="V797" s="365"/>
      <c r="W797" s="365"/>
      <c r="X797" s="365"/>
      <c r="Y797" s="365"/>
      <c r="Z797" s="365"/>
      <c r="AA797" s="365"/>
      <c r="AB797" s="365"/>
      <c r="AC797" s="365"/>
      <c r="AD797" s="365"/>
      <c r="AE797" s="365"/>
      <c r="AF797" s="365"/>
      <c r="AG797" s="365"/>
    </row>
    <row r="798" customFormat="false" ht="15" hidden="false" customHeight="false" outlineLevel="0" collapsed="false">
      <c r="A798" s="365"/>
      <c r="B798" s="365"/>
      <c r="C798" s="365"/>
      <c r="D798" s="365"/>
      <c r="E798" s="365"/>
      <c r="F798" s="365"/>
      <c r="G798" s="365"/>
      <c r="H798" s="365"/>
      <c r="I798" s="365"/>
      <c r="J798" s="365"/>
      <c r="K798" s="365"/>
      <c r="L798" s="365"/>
      <c r="M798" s="365"/>
      <c r="N798" s="365"/>
      <c r="O798" s="365"/>
      <c r="P798" s="365"/>
      <c r="Q798" s="365"/>
      <c r="R798" s="365"/>
      <c r="S798" s="365"/>
      <c r="T798" s="365"/>
      <c r="U798" s="365"/>
      <c r="V798" s="365"/>
      <c r="W798" s="365"/>
      <c r="X798" s="365"/>
      <c r="Y798" s="365"/>
      <c r="Z798" s="365"/>
      <c r="AA798" s="365"/>
      <c r="AB798" s="365"/>
      <c r="AC798" s="365"/>
      <c r="AD798" s="365"/>
      <c r="AE798" s="365"/>
      <c r="AF798" s="365"/>
      <c r="AG798" s="365"/>
    </row>
    <row r="799" customFormat="false" ht="15" hidden="false" customHeight="false" outlineLevel="0" collapsed="false">
      <c r="A799" s="365"/>
      <c r="B799" s="365"/>
      <c r="C799" s="365"/>
      <c r="D799" s="365"/>
      <c r="E799" s="365"/>
      <c r="F799" s="365"/>
      <c r="G799" s="365"/>
      <c r="H799" s="365"/>
      <c r="I799" s="365"/>
      <c r="J799" s="365"/>
      <c r="K799" s="365"/>
      <c r="L799" s="365"/>
      <c r="M799" s="365"/>
      <c r="N799" s="365"/>
      <c r="O799" s="365"/>
      <c r="P799" s="365"/>
      <c r="Q799" s="365"/>
      <c r="R799" s="365"/>
      <c r="S799" s="365"/>
      <c r="T799" s="365"/>
      <c r="U799" s="365"/>
      <c r="V799" s="365"/>
      <c r="W799" s="365"/>
      <c r="X799" s="365"/>
      <c r="Y799" s="365"/>
      <c r="Z799" s="365"/>
      <c r="AA799" s="365"/>
      <c r="AB799" s="365"/>
      <c r="AC799" s="365"/>
      <c r="AD799" s="365"/>
      <c r="AE799" s="365"/>
      <c r="AF799" s="365"/>
      <c r="AG799" s="365"/>
    </row>
    <row r="800" customFormat="false" ht="15" hidden="false" customHeight="false" outlineLevel="0" collapsed="false">
      <c r="A800" s="365"/>
      <c r="B800" s="365"/>
      <c r="C800" s="365"/>
      <c r="D800" s="365"/>
      <c r="E800" s="365"/>
      <c r="F800" s="365"/>
      <c r="G800" s="365"/>
      <c r="H800" s="365"/>
      <c r="I800" s="365"/>
      <c r="J800" s="365"/>
      <c r="K800" s="365"/>
      <c r="L800" s="365"/>
      <c r="M800" s="365"/>
      <c r="N800" s="365"/>
      <c r="O800" s="365"/>
      <c r="P800" s="365"/>
      <c r="Q800" s="365"/>
      <c r="R800" s="365"/>
      <c r="S800" s="365"/>
      <c r="T800" s="365"/>
      <c r="U800" s="365"/>
      <c r="V800" s="365"/>
      <c r="W800" s="365"/>
      <c r="X800" s="365"/>
      <c r="Y800" s="365"/>
      <c r="Z800" s="365"/>
      <c r="AA800" s="365"/>
      <c r="AB800" s="365"/>
      <c r="AC800" s="365"/>
      <c r="AD800" s="365"/>
      <c r="AE800" s="365"/>
      <c r="AF800" s="365"/>
      <c r="AG800" s="365"/>
    </row>
    <row r="801" customFormat="false" ht="15" hidden="false" customHeight="false" outlineLevel="0" collapsed="false">
      <c r="A801" s="365"/>
      <c r="B801" s="365"/>
      <c r="C801" s="365"/>
      <c r="D801" s="365"/>
      <c r="E801" s="365"/>
      <c r="F801" s="365"/>
      <c r="G801" s="365"/>
      <c r="H801" s="365"/>
      <c r="I801" s="365"/>
      <c r="J801" s="365"/>
      <c r="K801" s="365"/>
      <c r="L801" s="365"/>
      <c r="M801" s="365"/>
      <c r="N801" s="365"/>
      <c r="O801" s="365"/>
      <c r="P801" s="365"/>
      <c r="Q801" s="365"/>
      <c r="R801" s="365"/>
      <c r="S801" s="365"/>
      <c r="T801" s="365"/>
      <c r="U801" s="365"/>
      <c r="V801" s="365"/>
      <c r="W801" s="365"/>
      <c r="X801" s="365"/>
      <c r="Y801" s="365"/>
      <c r="Z801" s="365"/>
      <c r="AA801" s="365"/>
      <c r="AB801" s="365"/>
      <c r="AC801" s="365"/>
      <c r="AD801" s="365"/>
      <c r="AE801" s="365"/>
      <c r="AF801" s="365"/>
      <c r="AG801" s="365"/>
    </row>
    <row r="802" customFormat="false" ht="15" hidden="false" customHeight="false" outlineLevel="0" collapsed="false">
      <c r="A802" s="365"/>
      <c r="B802" s="365"/>
      <c r="C802" s="365"/>
      <c r="D802" s="365"/>
      <c r="E802" s="365"/>
      <c r="F802" s="365"/>
      <c r="G802" s="365"/>
      <c r="H802" s="365"/>
      <c r="I802" s="365"/>
      <c r="J802" s="365"/>
      <c r="K802" s="365"/>
      <c r="L802" s="365"/>
      <c r="M802" s="365"/>
      <c r="N802" s="365"/>
      <c r="O802" s="365"/>
      <c r="P802" s="365"/>
      <c r="Q802" s="365"/>
      <c r="R802" s="365"/>
      <c r="S802" s="365"/>
      <c r="T802" s="365"/>
      <c r="U802" s="365"/>
      <c r="V802" s="365"/>
      <c r="W802" s="365"/>
      <c r="X802" s="365"/>
      <c r="Y802" s="365"/>
      <c r="Z802" s="365"/>
      <c r="AA802" s="365"/>
      <c r="AB802" s="365"/>
      <c r="AC802" s="365"/>
      <c r="AD802" s="365"/>
      <c r="AE802" s="365"/>
      <c r="AF802" s="365"/>
      <c r="AG802" s="365"/>
    </row>
    <row r="803" customFormat="false" ht="15" hidden="false" customHeight="false" outlineLevel="0" collapsed="false">
      <c r="A803" s="365"/>
      <c r="B803" s="365"/>
      <c r="C803" s="365"/>
      <c r="D803" s="365"/>
      <c r="E803" s="365"/>
      <c r="F803" s="365"/>
      <c r="G803" s="365"/>
      <c r="H803" s="365"/>
      <c r="I803" s="365"/>
      <c r="J803" s="365"/>
      <c r="K803" s="365"/>
      <c r="L803" s="365"/>
      <c r="M803" s="365"/>
      <c r="N803" s="365"/>
      <c r="O803" s="365"/>
      <c r="P803" s="365"/>
      <c r="Q803" s="365"/>
      <c r="R803" s="365"/>
      <c r="S803" s="365"/>
      <c r="T803" s="365"/>
      <c r="U803" s="365"/>
      <c r="V803" s="365"/>
      <c r="W803" s="365"/>
      <c r="X803" s="365"/>
      <c r="Y803" s="365"/>
      <c r="Z803" s="365"/>
      <c r="AA803" s="365"/>
      <c r="AB803" s="365"/>
      <c r="AC803" s="365"/>
      <c r="AD803" s="365"/>
      <c r="AE803" s="365"/>
      <c r="AF803" s="365"/>
      <c r="AG803" s="365"/>
    </row>
    <row r="804" customFormat="false" ht="15" hidden="false" customHeight="false" outlineLevel="0" collapsed="false">
      <c r="A804" s="365"/>
      <c r="B804" s="365"/>
      <c r="C804" s="365"/>
      <c r="D804" s="365"/>
      <c r="E804" s="365"/>
      <c r="F804" s="365"/>
      <c r="G804" s="365"/>
      <c r="H804" s="365"/>
      <c r="I804" s="365"/>
      <c r="J804" s="365"/>
      <c r="K804" s="365"/>
      <c r="L804" s="365"/>
      <c r="M804" s="365"/>
      <c r="N804" s="365"/>
      <c r="O804" s="365"/>
      <c r="P804" s="365"/>
      <c r="Q804" s="365"/>
      <c r="R804" s="365"/>
      <c r="S804" s="365"/>
      <c r="T804" s="365"/>
      <c r="U804" s="365"/>
      <c r="V804" s="365"/>
      <c r="W804" s="365"/>
      <c r="X804" s="365"/>
      <c r="Y804" s="365"/>
      <c r="Z804" s="365"/>
      <c r="AA804" s="365"/>
      <c r="AB804" s="365"/>
      <c r="AC804" s="365"/>
      <c r="AD804" s="365"/>
      <c r="AE804" s="365"/>
      <c r="AF804" s="365"/>
      <c r="AG804" s="365"/>
    </row>
    <row r="805" customFormat="false" ht="15" hidden="false" customHeight="false" outlineLevel="0" collapsed="false">
      <c r="A805" s="365"/>
      <c r="B805" s="365"/>
      <c r="C805" s="365"/>
      <c r="D805" s="365"/>
      <c r="E805" s="365"/>
      <c r="F805" s="365"/>
      <c r="G805" s="365"/>
      <c r="H805" s="365"/>
      <c r="I805" s="365"/>
      <c r="J805" s="365"/>
      <c r="K805" s="365"/>
      <c r="L805" s="365"/>
      <c r="M805" s="365"/>
      <c r="N805" s="365"/>
      <c r="O805" s="365"/>
      <c r="P805" s="365"/>
      <c r="Q805" s="365"/>
      <c r="R805" s="365"/>
      <c r="S805" s="365"/>
      <c r="T805" s="365"/>
      <c r="U805" s="365"/>
      <c r="V805" s="365"/>
      <c r="W805" s="365"/>
      <c r="X805" s="365"/>
      <c r="Y805" s="365"/>
      <c r="Z805" s="365"/>
      <c r="AA805" s="365"/>
      <c r="AB805" s="365"/>
      <c r="AC805" s="365"/>
      <c r="AD805" s="365"/>
      <c r="AE805" s="365"/>
      <c r="AF805" s="365"/>
      <c r="AG805" s="365"/>
    </row>
    <row r="806" customFormat="false" ht="15" hidden="false" customHeight="false" outlineLevel="0" collapsed="false">
      <c r="A806" s="365"/>
      <c r="B806" s="365"/>
      <c r="C806" s="365"/>
      <c r="D806" s="365"/>
      <c r="E806" s="365"/>
      <c r="F806" s="365"/>
      <c r="G806" s="365"/>
      <c r="H806" s="365"/>
      <c r="I806" s="365"/>
      <c r="J806" s="365"/>
      <c r="K806" s="365"/>
      <c r="L806" s="365"/>
      <c r="M806" s="365"/>
      <c r="N806" s="365"/>
      <c r="O806" s="365"/>
      <c r="P806" s="365"/>
      <c r="Q806" s="365"/>
      <c r="R806" s="365"/>
      <c r="S806" s="365"/>
      <c r="T806" s="365"/>
      <c r="U806" s="365"/>
      <c r="V806" s="365"/>
      <c r="W806" s="365"/>
      <c r="X806" s="365"/>
      <c r="Y806" s="365"/>
      <c r="Z806" s="365"/>
      <c r="AA806" s="365"/>
      <c r="AB806" s="365"/>
      <c r="AC806" s="365"/>
      <c r="AD806" s="365"/>
      <c r="AE806" s="365"/>
      <c r="AF806" s="365"/>
      <c r="AG806" s="365"/>
    </row>
    <row r="807" customFormat="false" ht="15" hidden="false" customHeight="false" outlineLevel="0" collapsed="false">
      <c r="A807" s="365"/>
      <c r="B807" s="365"/>
      <c r="C807" s="365"/>
      <c r="D807" s="365"/>
      <c r="E807" s="365"/>
      <c r="F807" s="365"/>
      <c r="G807" s="365"/>
      <c r="H807" s="365"/>
      <c r="I807" s="365"/>
      <c r="J807" s="365"/>
      <c r="K807" s="365"/>
      <c r="L807" s="365"/>
      <c r="M807" s="365"/>
      <c r="N807" s="365"/>
      <c r="O807" s="365"/>
      <c r="P807" s="365"/>
      <c r="Q807" s="365"/>
      <c r="R807" s="365"/>
      <c r="S807" s="365"/>
      <c r="T807" s="365"/>
      <c r="U807" s="365"/>
      <c r="V807" s="365"/>
      <c r="W807" s="365"/>
      <c r="X807" s="365"/>
      <c r="Y807" s="365"/>
      <c r="Z807" s="365"/>
      <c r="AA807" s="365"/>
      <c r="AB807" s="365"/>
      <c r="AC807" s="365"/>
      <c r="AD807" s="365"/>
      <c r="AE807" s="365"/>
      <c r="AF807" s="365"/>
      <c r="AG807" s="365"/>
    </row>
    <row r="808" customFormat="false" ht="15" hidden="false" customHeight="false" outlineLevel="0" collapsed="false">
      <c r="A808" s="365"/>
      <c r="B808" s="365"/>
      <c r="C808" s="365"/>
      <c r="D808" s="365"/>
      <c r="E808" s="365"/>
      <c r="F808" s="365"/>
      <c r="G808" s="365"/>
      <c r="H808" s="365"/>
      <c r="I808" s="365"/>
      <c r="J808" s="365"/>
      <c r="K808" s="365"/>
      <c r="L808" s="365"/>
      <c r="M808" s="365"/>
      <c r="N808" s="365"/>
      <c r="O808" s="365"/>
      <c r="P808" s="365"/>
      <c r="Q808" s="365"/>
      <c r="R808" s="365"/>
      <c r="S808" s="365"/>
      <c r="T808" s="365"/>
      <c r="U808" s="365"/>
      <c r="V808" s="365"/>
      <c r="W808" s="365"/>
      <c r="X808" s="365"/>
      <c r="Y808" s="365"/>
      <c r="Z808" s="365"/>
      <c r="AA808" s="365"/>
      <c r="AB808" s="365"/>
      <c r="AC808" s="365"/>
      <c r="AD808" s="365"/>
      <c r="AE808" s="365"/>
      <c r="AF808" s="365"/>
      <c r="AG808" s="365"/>
    </row>
    <row r="809" customFormat="false" ht="15" hidden="false" customHeight="false" outlineLevel="0" collapsed="false">
      <c r="A809" s="365"/>
      <c r="B809" s="365"/>
      <c r="C809" s="365"/>
      <c r="D809" s="365"/>
      <c r="E809" s="365"/>
      <c r="F809" s="365"/>
      <c r="G809" s="365"/>
      <c r="H809" s="365"/>
      <c r="I809" s="365"/>
      <c r="J809" s="365"/>
      <c r="K809" s="365"/>
      <c r="L809" s="365"/>
      <c r="M809" s="365"/>
      <c r="N809" s="365"/>
      <c r="O809" s="365"/>
      <c r="P809" s="365"/>
      <c r="Q809" s="365"/>
      <c r="R809" s="365"/>
      <c r="S809" s="365"/>
      <c r="T809" s="365"/>
      <c r="U809" s="365"/>
      <c r="V809" s="365"/>
      <c r="W809" s="365"/>
      <c r="X809" s="365"/>
      <c r="Y809" s="365"/>
      <c r="Z809" s="365"/>
      <c r="AA809" s="365"/>
      <c r="AB809" s="365"/>
      <c r="AC809" s="365"/>
      <c r="AD809" s="365"/>
      <c r="AE809" s="365"/>
      <c r="AF809" s="365"/>
      <c r="AG809" s="365"/>
    </row>
    <row r="810" customFormat="false" ht="15" hidden="false" customHeight="false" outlineLevel="0" collapsed="false">
      <c r="A810" s="365"/>
      <c r="B810" s="365"/>
      <c r="C810" s="365"/>
      <c r="D810" s="365"/>
      <c r="E810" s="365"/>
      <c r="F810" s="365"/>
      <c r="G810" s="365"/>
      <c r="H810" s="365"/>
      <c r="I810" s="365"/>
      <c r="J810" s="365"/>
      <c r="K810" s="365"/>
      <c r="L810" s="365"/>
      <c r="M810" s="365"/>
      <c r="N810" s="365"/>
      <c r="O810" s="365"/>
      <c r="P810" s="365"/>
      <c r="Q810" s="365"/>
      <c r="R810" s="365"/>
      <c r="S810" s="365"/>
      <c r="T810" s="365"/>
      <c r="U810" s="365"/>
      <c r="V810" s="365"/>
      <c r="W810" s="365"/>
      <c r="X810" s="365"/>
      <c r="Y810" s="365"/>
      <c r="Z810" s="365"/>
      <c r="AA810" s="365"/>
      <c r="AB810" s="365"/>
      <c r="AC810" s="365"/>
      <c r="AD810" s="365"/>
      <c r="AE810" s="365"/>
      <c r="AF810" s="365"/>
      <c r="AG810" s="365"/>
    </row>
    <row r="811" customFormat="false" ht="15" hidden="false" customHeight="false" outlineLevel="0" collapsed="false">
      <c r="A811" s="365"/>
      <c r="B811" s="365"/>
      <c r="C811" s="365"/>
      <c r="D811" s="365"/>
      <c r="E811" s="365"/>
      <c r="F811" s="365"/>
      <c r="G811" s="365"/>
      <c r="H811" s="365"/>
      <c r="I811" s="365"/>
      <c r="J811" s="365"/>
      <c r="K811" s="365"/>
      <c r="L811" s="365"/>
      <c r="M811" s="365"/>
      <c r="N811" s="365"/>
      <c r="O811" s="365"/>
      <c r="P811" s="365"/>
      <c r="Q811" s="365"/>
      <c r="R811" s="365"/>
      <c r="S811" s="365"/>
      <c r="T811" s="365"/>
      <c r="U811" s="365"/>
      <c r="V811" s="365"/>
      <c r="W811" s="365"/>
      <c r="X811" s="365"/>
      <c r="Y811" s="365"/>
      <c r="Z811" s="365"/>
      <c r="AA811" s="365"/>
      <c r="AB811" s="365"/>
      <c r="AC811" s="365"/>
      <c r="AD811" s="365"/>
      <c r="AE811" s="365"/>
      <c r="AF811" s="365"/>
      <c r="AG811" s="365"/>
    </row>
    <row r="812" customFormat="false" ht="15" hidden="false" customHeight="false" outlineLevel="0" collapsed="false">
      <c r="A812" s="365"/>
      <c r="B812" s="365"/>
      <c r="C812" s="365"/>
      <c r="D812" s="365"/>
      <c r="E812" s="365"/>
      <c r="F812" s="365"/>
      <c r="G812" s="365"/>
      <c r="H812" s="365"/>
      <c r="I812" s="365"/>
      <c r="J812" s="365"/>
      <c r="K812" s="365"/>
      <c r="L812" s="365"/>
      <c r="M812" s="365"/>
      <c r="N812" s="365"/>
      <c r="O812" s="365"/>
      <c r="P812" s="365"/>
      <c r="Q812" s="365"/>
      <c r="R812" s="365"/>
      <c r="S812" s="365"/>
      <c r="T812" s="365"/>
      <c r="U812" s="365"/>
      <c r="V812" s="365"/>
      <c r="W812" s="365"/>
      <c r="X812" s="365"/>
      <c r="Y812" s="365"/>
      <c r="Z812" s="365"/>
      <c r="AA812" s="365"/>
      <c r="AB812" s="365"/>
      <c r="AC812" s="365"/>
      <c r="AD812" s="365"/>
      <c r="AE812" s="365"/>
      <c r="AF812" s="365"/>
      <c r="AG812" s="365"/>
    </row>
    <row r="813" customFormat="false" ht="15" hidden="false" customHeight="false" outlineLevel="0" collapsed="false">
      <c r="A813" s="365"/>
      <c r="B813" s="365"/>
      <c r="C813" s="365"/>
      <c r="D813" s="365"/>
      <c r="E813" s="365"/>
      <c r="F813" s="365"/>
      <c r="G813" s="365"/>
      <c r="H813" s="365"/>
      <c r="I813" s="365"/>
      <c r="J813" s="365"/>
      <c r="K813" s="365"/>
      <c r="L813" s="365"/>
      <c r="M813" s="365"/>
      <c r="N813" s="365"/>
      <c r="O813" s="365"/>
      <c r="P813" s="365"/>
      <c r="Q813" s="365"/>
      <c r="R813" s="365"/>
      <c r="S813" s="365"/>
      <c r="T813" s="365"/>
      <c r="U813" s="365"/>
      <c r="V813" s="365"/>
      <c r="W813" s="365"/>
      <c r="X813" s="365"/>
      <c r="Y813" s="365"/>
      <c r="Z813" s="365"/>
      <c r="AA813" s="365"/>
      <c r="AB813" s="365"/>
      <c r="AC813" s="365"/>
      <c r="AD813" s="365"/>
      <c r="AE813" s="365"/>
      <c r="AF813" s="365"/>
      <c r="AG813" s="365"/>
    </row>
    <row r="814" customFormat="false" ht="15" hidden="false" customHeight="false" outlineLevel="0" collapsed="false">
      <c r="A814" s="365"/>
      <c r="B814" s="365"/>
      <c r="C814" s="365"/>
      <c r="D814" s="365"/>
      <c r="E814" s="365"/>
      <c r="F814" s="365"/>
      <c r="G814" s="365"/>
      <c r="H814" s="365"/>
      <c r="I814" s="365"/>
      <c r="J814" s="365"/>
      <c r="K814" s="365"/>
      <c r="L814" s="365"/>
      <c r="M814" s="365"/>
      <c r="N814" s="365"/>
      <c r="O814" s="365"/>
      <c r="P814" s="365"/>
      <c r="Q814" s="365"/>
      <c r="R814" s="365"/>
      <c r="S814" s="365"/>
      <c r="T814" s="365"/>
      <c r="U814" s="365"/>
      <c r="V814" s="365"/>
      <c r="W814" s="365"/>
      <c r="X814" s="365"/>
      <c r="Y814" s="365"/>
      <c r="Z814" s="365"/>
      <c r="AA814" s="365"/>
      <c r="AB814" s="365"/>
      <c r="AC814" s="365"/>
      <c r="AD814" s="365"/>
      <c r="AE814" s="365"/>
      <c r="AF814" s="365"/>
      <c r="AG814" s="365"/>
    </row>
    <row r="815" customFormat="false" ht="15" hidden="false" customHeight="false" outlineLevel="0" collapsed="false">
      <c r="A815" s="365"/>
      <c r="B815" s="365"/>
      <c r="C815" s="365"/>
      <c r="D815" s="365"/>
      <c r="E815" s="365"/>
      <c r="F815" s="365"/>
      <c r="G815" s="365"/>
      <c r="H815" s="365"/>
      <c r="I815" s="365"/>
      <c r="J815" s="365"/>
      <c r="K815" s="365"/>
      <c r="L815" s="365"/>
      <c r="M815" s="365"/>
      <c r="N815" s="365"/>
      <c r="O815" s="365"/>
      <c r="P815" s="365"/>
      <c r="Q815" s="365"/>
      <c r="R815" s="365"/>
      <c r="S815" s="365"/>
      <c r="T815" s="365"/>
      <c r="U815" s="365"/>
      <c r="V815" s="365"/>
      <c r="W815" s="365"/>
      <c r="X815" s="365"/>
      <c r="Y815" s="365"/>
      <c r="Z815" s="365"/>
      <c r="AA815" s="365"/>
      <c r="AB815" s="365"/>
      <c r="AC815" s="365"/>
      <c r="AD815" s="365"/>
      <c r="AE815" s="365"/>
      <c r="AF815" s="365"/>
      <c r="AG815" s="365"/>
    </row>
    <row r="816" customFormat="false" ht="15" hidden="false" customHeight="false" outlineLevel="0" collapsed="false">
      <c r="A816" s="365"/>
      <c r="B816" s="365"/>
      <c r="C816" s="365"/>
      <c r="D816" s="365"/>
      <c r="E816" s="365"/>
      <c r="F816" s="365"/>
      <c r="G816" s="365"/>
      <c r="H816" s="365"/>
      <c r="I816" s="365"/>
      <c r="J816" s="365"/>
      <c r="K816" s="365"/>
      <c r="L816" s="365"/>
      <c r="M816" s="365"/>
      <c r="N816" s="365"/>
      <c r="O816" s="365"/>
      <c r="P816" s="365"/>
      <c r="Q816" s="365"/>
      <c r="R816" s="365"/>
      <c r="S816" s="365"/>
      <c r="T816" s="365"/>
      <c r="U816" s="365"/>
      <c r="V816" s="365"/>
      <c r="W816" s="365"/>
      <c r="X816" s="365"/>
      <c r="Y816" s="365"/>
      <c r="Z816" s="365"/>
      <c r="AA816" s="365"/>
      <c r="AB816" s="365"/>
      <c r="AC816" s="365"/>
      <c r="AD816" s="365"/>
      <c r="AE816" s="365"/>
      <c r="AF816" s="365"/>
      <c r="AG816" s="365"/>
    </row>
    <row r="817" customFormat="false" ht="15" hidden="false" customHeight="false" outlineLevel="0" collapsed="false">
      <c r="A817" s="365"/>
      <c r="B817" s="365"/>
      <c r="C817" s="365"/>
      <c r="D817" s="365"/>
      <c r="E817" s="365"/>
      <c r="F817" s="365"/>
      <c r="G817" s="365"/>
      <c r="H817" s="365"/>
      <c r="I817" s="365"/>
      <c r="J817" s="365"/>
      <c r="K817" s="365"/>
      <c r="L817" s="365"/>
      <c r="M817" s="365"/>
      <c r="N817" s="365"/>
      <c r="O817" s="365"/>
      <c r="P817" s="365"/>
      <c r="Q817" s="365"/>
      <c r="R817" s="365"/>
      <c r="S817" s="365"/>
      <c r="T817" s="365"/>
      <c r="U817" s="365"/>
      <c r="V817" s="365"/>
      <c r="W817" s="365"/>
      <c r="X817" s="365"/>
      <c r="Y817" s="365"/>
      <c r="Z817" s="365"/>
      <c r="AA817" s="365"/>
      <c r="AB817" s="365"/>
      <c r="AC817" s="365"/>
      <c r="AD817" s="365"/>
      <c r="AE817" s="365"/>
      <c r="AF817" s="365"/>
      <c r="AG817" s="365"/>
    </row>
    <row r="818" customFormat="false" ht="15" hidden="false" customHeight="false" outlineLevel="0" collapsed="false">
      <c r="A818" s="365"/>
      <c r="B818" s="365"/>
      <c r="C818" s="365"/>
      <c r="D818" s="365"/>
      <c r="E818" s="365"/>
      <c r="F818" s="365"/>
      <c r="G818" s="365"/>
      <c r="H818" s="365"/>
      <c r="I818" s="365"/>
      <c r="J818" s="365"/>
      <c r="K818" s="365"/>
      <c r="L818" s="365"/>
      <c r="M818" s="365"/>
      <c r="N818" s="365"/>
      <c r="O818" s="365"/>
      <c r="P818" s="365"/>
      <c r="Q818" s="365"/>
      <c r="R818" s="365"/>
      <c r="S818" s="365"/>
      <c r="T818" s="365"/>
      <c r="U818" s="365"/>
      <c r="V818" s="365"/>
      <c r="W818" s="365"/>
      <c r="X818" s="365"/>
      <c r="Y818" s="365"/>
      <c r="Z818" s="365"/>
      <c r="AA818" s="365"/>
      <c r="AB818" s="365"/>
      <c r="AC818" s="365"/>
      <c r="AD818" s="365"/>
      <c r="AE818" s="365"/>
      <c r="AF818" s="365"/>
      <c r="AG818" s="365"/>
    </row>
    <row r="819" customFormat="false" ht="15" hidden="false" customHeight="false" outlineLevel="0" collapsed="false">
      <c r="A819" s="365"/>
      <c r="B819" s="365"/>
      <c r="C819" s="365"/>
      <c r="D819" s="365"/>
      <c r="E819" s="365"/>
      <c r="F819" s="365"/>
      <c r="G819" s="365"/>
      <c r="H819" s="365"/>
      <c r="I819" s="365"/>
      <c r="J819" s="365"/>
      <c r="K819" s="365"/>
      <c r="L819" s="365"/>
      <c r="M819" s="365"/>
      <c r="N819" s="365"/>
      <c r="O819" s="365"/>
      <c r="P819" s="365"/>
      <c r="Q819" s="365"/>
      <c r="R819" s="365"/>
      <c r="S819" s="365"/>
      <c r="T819" s="365"/>
      <c r="U819" s="365"/>
      <c r="V819" s="365"/>
      <c r="W819" s="365"/>
      <c r="X819" s="365"/>
      <c r="Y819" s="365"/>
      <c r="Z819" s="365"/>
      <c r="AA819" s="365"/>
      <c r="AB819" s="365"/>
      <c r="AC819" s="365"/>
      <c r="AD819" s="365"/>
      <c r="AE819" s="365"/>
      <c r="AF819" s="365"/>
      <c r="AG819" s="365"/>
    </row>
    <row r="820" customFormat="false" ht="15" hidden="false" customHeight="false" outlineLevel="0" collapsed="false">
      <c r="A820" s="365"/>
      <c r="B820" s="365"/>
      <c r="C820" s="365"/>
      <c r="D820" s="365"/>
      <c r="E820" s="365"/>
      <c r="F820" s="365"/>
      <c r="G820" s="365"/>
      <c r="H820" s="365"/>
      <c r="I820" s="365"/>
      <c r="J820" s="365"/>
      <c r="K820" s="365"/>
      <c r="L820" s="365"/>
      <c r="M820" s="365"/>
      <c r="N820" s="365"/>
      <c r="O820" s="365"/>
      <c r="P820" s="365"/>
      <c r="Q820" s="365"/>
      <c r="R820" s="365"/>
      <c r="S820" s="365"/>
      <c r="T820" s="365"/>
      <c r="U820" s="365"/>
      <c r="V820" s="365"/>
      <c r="W820" s="365"/>
      <c r="X820" s="365"/>
      <c r="Y820" s="365"/>
      <c r="Z820" s="365"/>
      <c r="AA820" s="365"/>
      <c r="AB820" s="365"/>
      <c r="AC820" s="365"/>
      <c r="AD820" s="365"/>
      <c r="AE820" s="365"/>
      <c r="AF820" s="365"/>
      <c r="AG820" s="365"/>
    </row>
    <row r="821" customFormat="false" ht="15" hidden="false" customHeight="false" outlineLevel="0" collapsed="false">
      <c r="A821" s="365"/>
      <c r="B821" s="365"/>
      <c r="C821" s="365"/>
      <c r="D821" s="365"/>
      <c r="E821" s="365"/>
      <c r="F821" s="365"/>
      <c r="G821" s="365"/>
      <c r="H821" s="365"/>
      <c r="I821" s="365"/>
      <c r="J821" s="365"/>
      <c r="K821" s="365"/>
      <c r="L821" s="365"/>
      <c r="M821" s="365"/>
      <c r="N821" s="365"/>
      <c r="O821" s="365"/>
      <c r="P821" s="365"/>
      <c r="Q821" s="365"/>
      <c r="R821" s="365"/>
      <c r="S821" s="365"/>
      <c r="T821" s="365"/>
      <c r="U821" s="365"/>
      <c r="V821" s="365"/>
      <c r="W821" s="365"/>
      <c r="X821" s="365"/>
      <c r="Y821" s="365"/>
      <c r="Z821" s="365"/>
      <c r="AA821" s="365"/>
      <c r="AB821" s="365"/>
      <c r="AC821" s="365"/>
      <c r="AD821" s="365"/>
      <c r="AE821" s="365"/>
      <c r="AF821" s="365"/>
      <c r="AG821" s="365"/>
    </row>
    <row r="822" customFormat="false" ht="15" hidden="false" customHeight="false" outlineLevel="0" collapsed="false">
      <c r="A822" s="365"/>
      <c r="B822" s="365"/>
      <c r="C822" s="365"/>
      <c r="D822" s="365"/>
      <c r="E822" s="365"/>
      <c r="F822" s="365"/>
      <c r="G822" s="365"/>
      <c r="H822" s="365"/>
      <c r="I822" s="365"/>
      <c r="J822" s="365"/>
      <c r="K822" s="365"/>
      <c r="L822" s="365"/>
      <c r="M822" s="365"/>
      <c r="N822" s="365"/>
      <c r="O822" s="365"/>
      <c r="P822" s="365"/>
      <c r="Q822" s="365"/>
      <c r="R822" s="365"/>
      <c r="S822" s="365"/>
      <c r="T822" s="365"/>
      <c r="U822" s="365"/>
      <c r="V822" s="365"/>
      <c r="W822" s="365"/>
      <c r="X822" s="365"/>
      <c r="Y822" s="365"/>
      <c r="Z822" s="365"/>
      <c r="AA822" s="365"/>
      <c r="AB822" s="365"/>
      <c r="AC822" s="365"/>
      <c r="AD822" s="365"/>
      <c r="AE822" s="365"/>
      <c r="AF822" s="365"/>
      <c r="AG822" s="365"/>
    </row>
    <row r="823" customFormat="false" ht="15" hidden="false" customHeight="false" outlineLevel="0" collapsed="false">
      <c r="A823" s="365"/>
      <c r="B823" s="365"/>
      <c r="C823" s="365"/>
      <c r="D823" s="365"/>
      <c r="E823" s="365"/>
      <c r="F823" s="365"/>
      <c r="G823" s="365"/>
      <c r="H823" s="365"/>
      <c r="I823" s="365"/>
      <c r="J823" s="365"/>
      <c r="K823" s="365"/>
      <c r="L823" s="365"/>
      <c r="M823" s="365"/>
      <c r="N823" s="365"/>
      <c r="O823" s="365"/>
      <c r="P823" s="365"/>
      <c r="Q823" s="365"/>
      <c r="R823" s="365"/>
      <c r="S823" s="365"/>
      <c r="T823" s="365"/>
      <c r="U823" s="365"/>
      <c r="V823" s="365"/>
      <c r="W823" s="365"/>
      <c r="X823" s="365"/>
      <c r="Y823" s="365"/>
      <c r="Z823" s="365"/>
      <c r="AA823" s="365"/>
      <c r="AB823" s="365"/>
      <c r="AC823" s="365"/>
      <c r="AD823" s="365"/>
      <c r="AE823" s="365"/>
      <c r="AF823" s="365"/>
      <c r="AG823" s="365"/>
    </row>
    <row r="824" customFormat="false" ht="15" hidden="false" customHeight="false" outlineLevel="0" collapsed="false">
      <c r="A824" s="365"/>
      <c r="B824" s="365"/>
      <c r="C824" s="365"/>
      <c r="D824" s="365"/>
      <c r="E824" s="365"/>
      <c r="F824" s="365"/>
      <c r="G824" s="365"/>
      <c r="H824" s="365"/>
      <c r="I824" s="365"/>
      <c r="J824" s="365"/>
      <c r="K824" s="365"/>
      <c r="L824" s="365"/>
      <c r="M824" s="365"/>
      <c r="N824" s="365"/>
      <c r="O824" s="365"/>
      <c r="P824" s="365"/>
      <c r="Q824" s="365"/>
      <c r="R824" s="365"/>
      <c r="S824" s="365"/>
      <c r="T824" s="365"/>
      <c r="U824" s="365"/>
      <c r="V824" s="365"/>
      <c r="W824" s="365"/>
      <c r="X824" s="365"/>
      <c r="Y824" s="365"/>
      <c r="Z824" s="365"/>
      <c r="AA824" s="365"/>
      <c r="AB824" s="365"/>
      <c r="AC824" s="365"/>
      <c r="AD824" s="365"/>
      <c r="AE824" s="365"/>
      <c r="AF824" s="365"/>
      <c r="AG824" s="365"/>
    </row>
    <row r="825" customFormat="false" ht="15" hidden="false" customHeight="false" outlineLevel="0" collapsed="false">
      <c r="A825" s="365"/>
      <c r="B825" s="365"/>
      <c r="C825" s="365"/>
      <c r="D825" s="365"/>
      <c r="E825" s="365"/>
      <c r="F825" s="365"/>
      <c r="G825" s="365"/>
      <c r="H825" s="365"/>
      <c r="I825" s="365"/>
      <c r="J825" s="365"/>
      <c r="K825" s="365"/>
      <c r="L825" s="365"/>
      <c r="M825" s="365"/>
      <c r="N825" s="365"/>
      <c r="O825" s="365"/>
      <c r="P825" s="365"/>
      <c r="Q825" s="365"/>
      <c r="R825" s="365"/>
      <c r="S825" s="365"/>
      <c r="T825" s="365"/>
      <c r="U825" s="365"/>
      <c r="V825" s="365"/>
      <c r="W825" s="365"/>
      <c r="X825" s="365"/>
      <c r="Y825" s="365"/>
      <c r="Z825" s="365"/>
      <c r="AA825" s="365"/>
      <c r="AB825" s="365"/>
      <c r="AC825" s="365"/>
      <c r="AD825" s="365"/>
      <c r="AE825" s="365"/>
      <c r="AF825" s="365"/>
      <c r="AG825" s="365"/>
    </row>
    <row r="826" customFormat="false" ht="15" hidden="false" customHeight="false" outlineLevel="0" collapsed="false">
      <c r="A826" s="365"/>
      <c r="B826" s="365"/>
      <c r="C826" s="365"/>
      <c r="D826" s="365"/>
      <c r="E826" s="365"/>
      <c r="F826" s="365"/>
      <c r="G826" s="365"/>
      <c r="H826" s="365"/>
      <c r="I826" s="365"/>
      <c r="J826" s="365"/>
      <c r="K826" s="365"/>
      <c r="L826" s="365"/>
      <c r="M826" s="365"/>
      <c r="N826" s="365"/>
      <c r="O826" s="365"/>
      <c r="P826" s="365"/>
      <c r="Q826" s="365"/>
      <c r="R826" s="365"/>
      <c r="S826" s="365"/>
      <c r="T826" s="365"/>
      <c r="U826" s="365"/>
      <c r="V826" s="365"/>
      <c r="W826" s="365"/>
      <c r="X826" s="365"/>
      <c r="Y826" s="365"/>
      <c r="Z826" s="365"/>
      <c r="AA826" s="365"/>
      <c r="AB826" s="365"/>
      <c r="AC826" s="365"/>
      <c r="AD826" s="365"/>
      <c r="AE826" s="365"/>
      <c r="AF826" s="365"/>
      <c r="AG826" s="365"/>
    </row>
    <row r="827" customFormat="false" ht="15" hidden="false" customHeight="false" outlineLevel="0" collapsed="false">
      <c r="A827" s="365"/>
      <c r="B827" s="365"/>
      <c r="C827" s="365"/>
      <c r="D827" s="365"/>
      <c r="E827" s="365"/>
      <c r="F827" s="365"/>
      <c r="G827" s="365"/>
      <c r="H827" s="365"/>
      <c r="I827" s="365"/>
      <c r="J827" s="365"/>
      <c r="K827" s="365"/>
      <c r="L827" s="365"/>
      <c r="M827" s="365"/>
      <c r="N827" s="365"/>
      <c r="O827" s="365"/>
      <c r="P827" s="365"/>
      <c r="Q827" s="365"/>
      <c r="R827" s="365"/>
      <c r="S827" s="365"/>
      <c r="T827" s="365"/>
      <c r="U827" s="365"/>
      <c r="V827" s="365"/>
      <c r="W827" s="365"/>
      <c r="X827" s="365"/>
      <c r="Y827" s="365"/>
      <c r="Z827" s="365"/>
      <c r="AA827" s="365"/>
      <c r="AB827" s="365"/>
      <c r="AC827" s="365"/>
      <c r="AD827" s="365"/>
      <c r="AE827" s="365"/>
      <c r="AF827" s="365"/>
      <c r="AG827" s="365"/>
    </row>
    <row r="828" customFormat="false" ht="15" hidden="false" customHeight="false" outlineLevel="0" collapsed="false">
      <c r="A828" s="365"/>
      <c r="B828" s="365"/>
      <c r="C828" s="365"/>
      <c r="D828" s="365"/>
      <c r="E828" s="365"/>
      <c r="F828" s="365"/>
      <c r="G828" s="365"/>
      <c r="H828" s="365"/>
      <c r="I828" s="365"/>
      <c r="J828" s="365"/>
      <c r="K828" s="365"/>
      <c r="L828" s="365"/>
      <c r="M828" s="365"/>
      <c r="N828" s="365"/>
      <c r="O828" s="365"/>
      <c r="P828" s="365"/>
      <c r="Q828" s="365"/>
      <c r="R828" s="365"/>
      <c r="S828" s="365"/>
      <c r="T828" s="365"/>
      <c r="U828" s="365"/>
      <c r="V828" s="365"/>
      <c r="W828" s="365"/>
      <c r="X828" s="365"/>
      <c r="Y828" s="365"/>
      <c r="Z828" s="365"/>
      <c r="AA828" s="365"/>
      <c r="AB828" s="365"/>
      <c r="AC828" s="365"/>
      <c r="AD828" s="365"/>
      <c r="AE828" s="365"/>
      <c r="AF828" s="365"/>
      <c r="AG828" s="365"/>
    </row>
    <row r="829" customFormat="false" ht="15" hidden="false" customHeight="false" outlineLevel="0" collapsed="false">
      <c r="A829" s="365"/>
      <c r="B829" s="365"/>
      <c r="C829" s="365"/>
      <c r="D829" s="365"/>
      <c r="E829" s="365"/>
      <c r="F829" s="365"/>
      <c r="G829" s="365"/>
      <c r="H829" s="365"/>
      <c r="I829" s="365"/>
      <c r="J829" s="365"/>
      <c r="K829" s="365"/>
      <c r="L829" s="365"/>
      <c r="M829" s="365"/>
      <c r="N829" s="365"/>
      <c r="O829" s="365"/>
      <c r="P829" s="365"/>
      <c r="Q829" s="365"/>
      <c r="R829" s="365"/>
      <c r="S829" s="365"/>
      <c r="T829" s="365"/>
      <c r="U829" s="365"/>
      <c r="V829" s="365"/>
      <c r="W829" s="365"/>
      <c r="X829" s="365"/>
      <c r="Y829" s="365"/>
      <c r="Z829" s="365"/>
      <c r="AA829" s="365"/>
      <c r="AB829" s="365"/>
      <c r="AC829" s="365"/>
      <c r="AD829" s="365"/>
      <c r="AE829" s="365"/>
      <c r="AF829" s="365"/>
      <c r="AG829" s="365"/>
    </row>
    <row r="830" customFormat="false" ht="15" hidden="false" customHeight="false" outlineLevel="0" collapsed="false">
      <c r="A830" s="365"/>
      <c r="B830" s="365"/>
      <c r="C830" s="365"/>
      <c r="D830" s="365"/>
      <c r="E830" s="365"/>
      <c r="F830" s="365"/>
      <c r="G830" s="365"/>
      <c r="H830" s="365"/>
      <c r="I830" s="365"/>
      <c r="J830" s="365"/>
      <c r="K830" s="365"/>
      <c r="L830" s="365"/>
      <c r="M830" s="365"/>
      <c r="N830" s="365"/>
      <c r="O830" s="365"/>
      <c r="P830" s="365"/>
      <c r="Q830" s="365"/>
      <c r="R830" s="365"/>
      <c r="S830" s="365"/>
      <c r="T830" s="365"/>
      <c r="U830" s="365"/>
      <c r="V830" s="365"/>
      <c r="W830" s="365"/>
      <c r="X830" s="365"/>
      <c r="Y830" s="365"/>
      <c r="Z830" s="365"/>
      <c r="AA830" s="365"/>
      <c r="AB830" s="365"/>
      <c r="AC830" s="365"/>
      <c r="AD830" s="365"/>
      <c r="AE830" s="365"/>
      <c r="AF830" s="365"/>
      <c r="AG830" s="365"/>
    </row>
    <row r="831" customFormat="false" ht="15" hidden="false" customHeight="false" outlineLevel="0" collapsed="false">
      <c r="A831" s="365"/>
      <c r="B831" s="365"/>
      <c r="C831" s="365"/>
      <c r="D831" s="365"/>
      <c r="E831" s="365"/>
      <c r="F831" s="365"/>
      <c r="G831" s="365"/>
      <c r="H831" s="365"/>
      <c r="I831" s="365"/>
      <c r="J831" s="365"/>
      <c r="K831" s="365"/>
      <c r="L831" s="365"/>
      <c r="M831" s="365"/>
      <c r="N831" s="365"/>
      <c r="O831" s="365"/>
      <c r="P831" s="365"/>
      <c r="Q831" s="365"/>
      <c r="R831" s="365"/>
      <c r="S831" s="365"/>
      <c r="T831" s="365"/>
      <c r="U831" s="365"/>
      <c r="V831" s="365"/>
      <c r="W831" s="365"/>
      <c r="X831" s="365"/>
      <c r="Y831" s="365"/>
      <c r="Z831" s="365"/>
      <c r="AA831" s="365"/>
      <c r="AB831" s="365"/>
      <c r="AC831" s="365"/>
      <c r="AD831" s="365"/>
      <c r="AE831" s="365"/>
      <c r="AF831" s="365"/>
      <c r="AG831" s="365"/>
    </row>
    <row r="832" customFormat="false" ht="15" hidden="false" customHeight="false" outlineLevel="0" collapsed="false">
      <c r="A832" s="365"/>
      <c r="B832" s="365"/>
      <c r="C832" s="365"/>
      <c r="D832" s="365"/>
      <c r="E832" s="365"/>
      <c r="F832" s="365"/>
      <c r="G832" s="365"/>
      <c r="H832" s="365"/>
      <c r="I832" s="365"/>
      <c r="J832" s="365"/>
      <c r="K832" s="365"/>
      <c r="L832" s="365"/>
      <c r="M832" s="365"/>
      <c r="N832" s="365"/>
      <c r="O832" s="365"/>
      <c r="P832" s="365"/>
      <c r="Q832" s="365"/>
      <c r="R832" s="365"/>
      <c r="S832" s="365"/>
      <c r="T832" s="365"/>
      <c r="U832" s="365"/>
      <c r="V832" s="365"/>
      <c r="W832" s="365"/>
      <c r="X832" s="365"/>
      <c r="Y832" s="365"/>
      <c r="Z832" s="365"/>
      <c r="AA832" s="365"/>
      <c r="AB832" s="365"/>
      <c r="AC832" s="365"/>
      <c r="AD832" s="365"/>
      <c r="AE832" s="365"/>
      <c r="AF832" s="365"/>
      <c r="AG832" s="365"/>
    </row>
    <row r="833" customFormat="false" ht="15" hidden="false" customHeight="false" outlineLevel="0" collapsed="false">
      <c r="A833" s="365"/>
      <c r="B833" s="365"/>
      <c r="C833" s="365"/>
      <c r="D833" s="365"/>
      <c r="E833" s="365"/>
      <c r="F833" s="365"/>
      <c r="G833" s="365"/>
      <c r="H833" s="365"/>
      <c r="I833" s="365"/>
      <c r="J833" s="365"/>
      <c r="K833" s="365"/>
      <c r="L833" s="365"/>
      <c r="M833" s="365"/>
      <c r="N833" s="365"/>
      <c r="O833" s="365"/>
      <c r="P833" s="365"/>
      <c r="Q833" s="365"/>
      <c r="R833" s="365"/>
      <c r="S833" s="365"/>
      <c r="T833" s="365"/>
      <c r="U833" s="365"/>
      <c r="V833" s="365"/>
      <c r="W833" s="365"/>
      <c r="X833" s="365"/>
      <c r="Y833" s="365"/>
      <c r="Z833" s="365"/>
      <c r="AA833" s="365"/>
      <c r="AB833" s="365"/>
      <c r="AC833" s="365"/>
      <c r="AD833" s="365"/>
      <c r="AE833" s="365"/>
      <c r="AF833" s="365"/>
      <c r="AG833" s="365"/>
    </row>
    <row r="834" customFormat="false" ht="15" hidden="false" customHeight="false" outlineLevel="0" collapsed="false">
      <c r="A834" s="365"/>
      <c r="B834" s="365"/>
      <c r="C834" s="365"/>
      <c r="D834" s="365"/>
      <c r="E834" s="365"/>
      <c r="F834" s="365"/>
      <c r="G834" s="365"/>
      <c r="H834" s="365"/>
      <c r="I834" s="365"/>
      <c r="J834" s="365"/>
      <c r="K834" s="365"/>
      <c r="L834" s="365"/>
      <c r="M834" s="365"/>
      <c r="N834" s="365"/>
      <c r="O834" s="365"/>
      <c r="P834" s="365"/>
      <c r="Q834" s="365"/>
      <c r="R834" s="365"/>
      <c r="S834" s="365"/>
      <c r="T834" s="365"/>
      <c r="U834" s="365"/>
      <c r="V834" s="365"/>
      <c r="W834" s="365"/>
      <c r="X834" s="365"/>
      <c r="Y834" s="365"/>
      <c r="Z834" s="365"/>
      <c r="AA834" s="365"/>
      <c r="AB834" s="365"/>
      <c r="AC834" s="365"/>
      <c r="AD834" s="365"/>
      <c r="AE834" s="365"/>
      <c r="AF834" s="365"/>
      <c r="AG834" s="365"/>
    </row>
    <row r="835" customFormat="false" ht="15" hidden="false" customHeight="false" outlineLevel="0" collapsed="false">
      <c r="A835" s="365"/>
      <c r="B835" s="365"/>
      <c r="C835" s="365"/>
      <c r="D835" s="365"/>
      <c r="E835" s="365"/>
      <c r="F835" s="365"/>
      <c r="G835" s="365"/>
      <c r="H835" s="365"/>
      <c r="I835" s="365"/>
      <c r="J835" s="365"/>
      <c r="K835" s="365"/>
      <c r="L835" s="365"/>
      <c r="M835" s="365"/>
      <c r="N835" s="365"/>
      <c r="O835" s="365"/>
      <c r="P835" s="365"/>
      <c r="Q835" s="365"/>
      <c r="R835" s="365"/>
      <c r="S835" s="365"/>
      <c r="T835" s="365"/>
      <c r="U835" s="365"/>
      <c r="V835" s="365"/>
      <c r="W835" s="365"/>
      <c r="X835" s="365"/>
      <c r="Y835" s="365"/>
      <c r="Z835" s="365"/>
      <c r="AA835" s="365"/>
      <c r="AB835" s="365"/>
      <c r="AC835" s="365"/>
      <c r="AD835" s="365"/>
      <c r="AE835" s="365"/>
      <c r="AF835" s="365"/>
      <c r="AG835" s="365"/>
    </row>
    <row r="836" customFormat="false" ht="15" hidden="false" customHeight="false" outlineLevel="0" collapsed="false">
      <c r="A836" s="365"/>
      <c r="B836" s="365"/>
      <c r="C836" s="365"/>
      <c r="D836" s="365"/>
      <c r="E836" s="365"/>
      <c r="F836" s="365"/>
      <c r="G836" s="365"/>
      <c r="H836" s="365"/>
      <c r="I836" s="365"/>
      <c r="J836" s="365"/>
      <c r="K836" s="365"/>
      <c r="L836" s="365"/>
      <c r="M836" s="365"/>
      <c r="N836" s="365"/>
      <c r="O836" s="365"/>
      <c r="P836" s="365"/>
      <c r="Q836" s="365"/>
      <c r="R836" s="365"/>
      <c r="S836" s="365"/>
      <c r="T836" s="365"/>
      <c r="U836" s="365"/>
      <c r="V836" s="365"/>
      <c r="W836" s="365"/>
      <c r="X836" s="365"/>
      <c r="Y836" s="365"/>
      <c r="Z836" s="365"/>
      <c r="AA836" s="365"/>
      <c r="AB836" s="365"/>
      <c r="AC836" s="365"/>
      <c r="AD836" s="365"/>
      <c r="AE836" s="365"/>
      <c r="AF836" s="365"/>
      <c r="AG836" s="365"/>
    </row>
    <row r="837" customFormat="false" ht="15" hidden="false" customHeight="false" outlineLevel="0" collapsed="false">
      <c r="A837" s="365"/>
      <c r="B837" s="365"/>
      <c r="C837" s="365"/>
      <c r="D837" s="365"/>
      <c r="E837" s="365"/>
      <c r="F837" s="365"/>
      <c r="G837" s="365"/>
      <c r="H837" s="365"/>
      <c r="I837" s="365"/>
      <c r="J837" s="365"/>
      <c r="K837" s="365"/>
      <c r="L837" s="365"/>
      <c r="M837" s="365"/>
      <c r="N837" s="365"/>
      <c r="O837" s="365"/>
      <c r="P837" s="365"/>
      <c r="Q837" s="365"/>
      <c r="R837" s="365"/>
      <c r="S837" s="365"/>
      <c r="T837" s="365"/>
      <c r="U837" s="365"/>
      <c r="V837" s="365"/>
      <c r="W837" s="365"/>
      <c r="X837" s="365"/>
      <c r="Y837" s="365"/>
      <c r="Z837" s="365"/>
      <c r="AA837" s="365"/>
      <c r="AB837" s="365"/>
      <c r="AC837" s="365"/>
      <c r="AD837" s="365"/>
      <c r="AE837" s="365"/>
      <c r="AF837" s="365"/>
      <c r="AG837" s="365"/>
    </row>
    <row r="838" customFormat="false" ht="15" hidden="false" customHeight="false" outlineLevel="0" collapsed="false">
      <c r="A838" s="365"/>
      <c r="B838" s="365"/>
      <c r="C838" s="365"/>
      <c r="D838" s="365"/>
      <c r="E838" s="365"/>
      <c r="F838" s="365"/>
      <c r="G838" s="365"/>
      <c r="H838" s="365"/>
      <c r="I838" s="365"/>
      <c r="J838" s="365"/>
      <c r="K838" s="365"/>
      <c r="L838" s="365"/>
      <c r="M838" s="365"/>
      <c r="N838" s="365"/>
      <c r="O838" s="365"/>
      <c r="P838" s="365"/>
      <c r="Q838" s="365"/>
      <c r="R838" s="365"/>
      <c r="S838" s="365"/>
      <c r="T838" s="365"/>
      <c r="U838" s="365"/>
      <c r="V838" s="365"/>
      <c r="W838" s="365"/>
      <c r="X838" s="365"/>
      <c r="Y838" s="365"/>
      <c r="Z838" s="365"/>
      <c r="AA838" s="365"/>
      <c r="AB838" s="365"/>
      <c r="AC838" s="365"/>
      <c r="AD838" s="365"/>
      <c r="AE838" s="365"/>
      <c r="AF838" s="365"/>
      <c r="AG838" s="365"/>
    </row>
    <row r="839" customFormat="false" ht="15" hidden="false" customHeight="false" outlineLevel="0" collapsed="false">
      <c r="A839" s="365"/>
      <c r="B839" s="365"/>
      <c r="C839" s="365"/>
      <c r="D839" s="365"/>
      <c r="E839" s="365"/>
      <c r="F839" s="365"/>
      <c r="G839" s="365"/>
      <c r="H839" s="365"/>
      <c r="I839" s="365"/>
      <c r="J839" s="365"/>
      <c r="K839" s="365"/>
      <c r="L839" s="365"/>
      <c r="M839" s="365"/>
      <c r="N839" s="365"/>
      <c r="O839" s="365"/>
      <c r="P839" s="365"/>
      <c r="Q839" s="365"/>
      <c r="R839" s="365"/>
      <c r="S839" s="365"/>
      <c r="T839" s="365"/>
      <c r="U839" s="365"/>
      <c r="V839" s="365"/>
      <c r="W839" s="365"/>
      <c r="X839" s="365"/>
      <c r="Y839" s="365"/>
      <c r="Z839" s="365"/>
      <c r="AA839" s="365"/>
      <c r="AB839" s="365"/>
      <c r="AC839" s="365"/>
      <c r="AD839" s="365"/>
      <c r="AE839" s="365"/>
      <c r="AF839" s="365"/>
      <c r="AG839" s="365"/>
    </row>
    <row r="840" customFormat="false" ht="15" hidden="false" customHeight="false" outlineLevel="0" collapsed="false">
      <c r="A840" s="365"/>
      <c r="B840" s="365"/>
      <c r="C840" s="365"/>
      <c r="D840" s="365"/>
      <c r="E840" s="365"/>
      <c r="F840" s="365"/>
      <c r="G840" s="365"/>
      <c r="H840" s="365"/>
      <c r="I840" s="365"/>
      <c r="J840" s="365"/>
      <c r="K840" s="365"/>
      <c r="L840" s="365"/>
      <c r="M840" s="365"/>
      <c r="N840" s="365"/>
      <c r="O840" s="365"/>
      <c r="P840" s="365"/>
      <c r="Q840" s="365"/>
      <c r="R840" s="365"/>
      <c r="S840" s="365"/>
      <c r="T840" s="365"/>
      <c r="U840" s="365"/>
      <c r="V840" s="365"/>
      <c r="W840" s="365"/>
      <c r="X840" s="365"/>
      <c r="Y840" s="365"/>
      <c r="Z840" s="365"/>
      <c r="AA840" s="365"/>
      <c r="AB840" s="365"/>
      <c r="AC840" s="365"/>
      <c r="AD840" s="365"/>
      <c r="AE840" s="365"/>
      <c r="AF840" s="365"/>
      <c r="AG840" s="365"/>
    </row>
    <row r="841" customFormat="false" ht="15" hidden="false" customHeight="false" outlineLevel="0" collapsed="false">
      <c r="A841" s="365"/>
      <c r="B841" s="365"/>
      <c r="C841" s="365"/>
      <c r="D841" s="365"/>
      <c r="E841" s="365"/>
      <c r="F841" s="365"/>
      <c r="G841" s="365"/>
      <c r="H841" s="365"/>
      <c r="I841" s="365"/>
      <c r="J841" s="365"/>
      <c r="K841" s="365"/>
      <c r="L841" s="365"/>
      <c r="M841" s="365"/>
      <c r="N841" s="365"/>
      <c r="O841" s="365"/>
      <c r="P841" s="365"/>
      <c r="Q841" s="365"/>
      <c r="R841" s="365"/>
      <c r="S841" s="365"/>
      <c r="T841" s="365"/>
      <c r="U841" s="365"/>
      <c r="V841" s="365"/>
      <c r="W841" s="365"/>
      <c r="X841" s="365"/>
      <c r="Y841" s="365"/>
      <c r="Z841" s="365"/>
      <c r="AA841" s="365"/>
      <c r="AB841" s="365"/>
      <c r="AC841" s="365"/>
      <c r="AD841" s="365"/>
      <c r="AE841" s="365"/>
      <c r="AF841" s="365"/>
      <c r="AG841" s="365"/>
    </row>
    <row r="842" customFormat="false" ht="15" hidden="false" customHeight="false" outlineLevel="0" collapsed="false">
      <c r="A842" s="365"/>
      <c r="B842" s="365"/>
      <c r="C842" s="365"/>
      <c r="D842" s="365"/>
      <c r="E842" s="365"/>
      <c r="F842" s="365"/>
      <c r="G842" s="365"/>
      <c r="H842" s="365"/>
      <c r="I842" s="365"/>
      <c r="J842" s="365"/>
      <c r="K842" s="365"/>
      <c r="L842" s="365"/>
      <c r="M842" s="365"/>
      <c r="N842" s="365"/>
      <c r="O842" s="365"/>
      <c r="P842" s="365"/>
      <c r="Q842" s="365"/>
      <c r="R842" s="365"/>
      <c r="S842" s="365"/>
      <c r="T842" s="365"/>
      <c r="U842" s="365"/>
      <c r="V842" s="365"/>
      <c r="W842" s="365"/>
      <c r="X842" s="365"/>
      <c r="Y842" s="365"/>
      <c r="Z842" s="365"/>
      <c r="AA842" s="365"/>
      <c r="AB842" s="365"/>
      <c r="AC842" s="365"/>
      <c r="AD842" s="365"/>
      <c r="AE842" s="365"/>
      <c r="AF842" s="365"/>
      <c r="AG842" s="365"/>
    </row>
    <row r="843" customFormat="false" ht="15" hidden="false" customHeight="false" outlineLevel="0" collapsed="false">
      <c r="A843" s="365"/>
      <c r="B843" s="365"/>
      <c r="C843" s="365"/>
      <c r="D843" s="365"/>
      <c r="E843" s="365"/>
      <c r="F843" s="365"/>
      <c r="G843" s="365"/>
      <c r="H843" s="365"/>
      <c r="I843" s="365"/>
      <c r="J843" s="365"/>
      <c r="K843" s="365"/>
      <c r="L843" s="365"/>
      <c r="M843" s="365"/>
      <c r="N843" s="365"/>
      <c r="O843" s="365"/>
      <c r="P843" s="365"/>
      <c r="Q843" s="365"/>
      <c r="R843" s="365"/>
      <c r="S843" s="365"/>
      <c r="T843" s="365"/>
      <c r="U843" s="365"/>
      <c r="V843" s="365"/>
      <c r="W843" s="365"/>
      <c r="X843" s="365"/>
      <c r="Y843" s="365"/>
      <c r="Z843" s="365"/>
      <c r="AA843" s="365"/>
      <c r="AB843" s="365"/>
      <c r="AC843" s="365"/>
      <c r="AD843" s="365"/>
      <c r="AE843" s="365"/>
      <c r="AF843" s="365"/>
      <c r="AG843" s="365"/>
    </row>
    <row r="844" customFormat="false" ht="15" hidden="false" customHeight="false" outlineLevel="0" collapsed="false">
      <c r="A844" s="365"/>
      <c r="B844" s="365"/>
      <c r="C844" s="365"/>
      <c r="D844" s="365"/>
      <c r="E844" s="365"/>
      <c r="F844" s="365"/>
      <c r="G844" s="365"/>
      <c r="H844" s="365"/>
      <c r="I844" s="365"/>
      <c r="J844" s="365"/>
      <c r="K844" s="365"/>
      <c r="L844" s="365"/>
      <c r="M844" s="365"/>
      <c r="N844" s="365"/>
      <c r="O844" s="365"/>
      <c r="P844" s="365"/>
      <c r="Q844" s="365"/>
      <c r="R844" s="365"/>
      <c r="S844" s="365"/>
      <c r="T844" s="365"/>
      <c r="U844" s="365"/>
      <c r="V844" s="365"/>
      <c r="W844" s="365"/>
      <c r="X844" s="365"/>
      <c r="Y844" s="365"/>
      <c r="Z844" s="365"/>
      <c r="AA844" s="365"/>
      <c r="AB844" s="365"/>
      <c r="AC844" s="365"/>
      <c r="AD844" s="365"/>
      <c r="AE844" s="365"/>
      <c r="AF844" s="365"/>
      <c r="AG844" s="365"/>
    </row>
    <row r="845" customFormat="false" ht="15" hidden="false" customHeight="false" outlineLevel="0" collapsed="false">
      <c r="A845" s="365"/>
      <c r="B845" s="365"/>
      <c r="C845" s="365"/>
      <c r="D845" s="365"/>
      <c r="E845" s="365"/>
      <c r="F845" s="365"/>
      <c r="G845" s="365"/>
      <c r="H845" s="365"/>
      <c r="I845" s="365"/>
      <c r="J845" s="365"/>
      <c r="K845" s="365"/>
      <c r="L845" s="365"/>
      <c r="M845" s="365"/>
      <c r="N845" s="365"/>
      <c r="O845" s="365"/>
      <c r="P845" s="365"/>
      <c r="Q845" s="365"/>
      <c r="R845" s="365"/>
      <c r="S845" s="365"/>
      <c r="T845" s="365"/>
      <c r="U845" s="365"/>
      <c r="V845" s="365"/>
      <c r="W845" s="365"/>
      <c r="X845" s="365"/>
      <c r="Y845" s="365"/>
      <c r="Z845" s="365"/>
      <c r="AA845" s="365"/>
      <c r="AB845" s="365"/>
      <c r="AC845" s="365"/>
      <c r="AD845" s="365"/>
      <c r="AE845" s="365"/>
      <c r="AF845" s="365"/>
      <c r="AG845" s="365"/>
    </row>
    <row r="846" customFormat="false" ht="15" hidden="false" customHeight="false" outlineLevel="0" collapsed="false">
      <c r="A846" s="365"/>
      <c r="B846" s="365"/>
      <c r="C846" s="365"/>
      <c r="D846" s="365"/>
      <c r="E846" s="365"/>
      <c r="F846" s="365"/>
      <c r="G846" s="365"/>
      <c r="H846" s="365"/>
      <c r="I846" s="365"/>
      <c r="J846" s="365"/>
      <c r="K846" s="365"/>
      <c r="L846" s="365"/>
      <c r="M846" s="365"/>
      <c r="N846" s="365"/>
      <c r="O846" s="365"/>
      <c r="P846" s="365"/>
      <c r="Q846" s="365"/>
      <c r="R846" s="365"/>
      <c r="S846" s="365"/>
      <c r="T846" s="365"/>
      <c r="U846" s="365"/>
      <c r="V846" s="365"/>
      <c r="W846" s="365"/>
      <c r="X846" s="365"/>
      <c r="Y846" s="365"/>
      <c r="Z846" s="365"/>
      <c r="AA846" s="365"/>
      <c r="AB846" s="365"/>
      <c r="AC846" s="365"/>
      <c r="AD846" s="365"/>
      <c r="AE846" s="365"/>
      <c r="AF846" s="365"/>
      <c r="AG846" s="365"/>
    </row>
    <row r="847" customFormat="false" ht="15" hidden="false" customHeight="false" outlineLevel="0" collapsed="false">
      <c r="A847" s="365"/>
      <c r="B847" s="365"/>
      <c r="C847" s="365"/>
      <c r="D847" s="365"/>
      <c r="E847" s="365"/>
      <c r="F847" s="365"/>
      <c r="G847" s="365"/>
      <c r="H847" s="365"/>
      <c r="I847" s="365"/>
      <c r="J847" s="365"/>
      <c r="K847" s="365"/>
      <c r="L847" s="365"/>
      <c r="M847" s="365"/>
      <c r="N847" s="365"/>
      <c r="O847" s="365"/>
      <c r="P847" s="365"/>
      <c r="Q847" s="365"/>
      <c r="R847" s="365"/>
      <c r="S847" s="365"/>
      <c r="T847" s="365"/>
      <c r="U847" s="365"/>
      <c r="V847" s="365"/>
      <c r="W847" s="365"/>
      <c r="X847" s="365"/>
      <c r="Y847" s="365"/>
      <c r="Z847" s="365"/>
      <c r="AA847" s="365"/>
      <c r="AB847" s="365"/>
      <c r="AC847" s="365"/>
      <c r="AD847" s="365"/>
      <c r="AE847" s="365"/>
      <c r="AF847" s="365"/>
      <c r="AG847" s="365"/>
    </row>
    <row r="848" customFormat="false" ht="15" hidden="false" customHeight="false" outlineLevel="0" collapsed="false">
      <c r="A848" s="365"/>
      <c r="B848" s="365"/>
      <c r="C848" s="365"/>
      <c r="D848" s="365"/>
      <c r="E848" s="365"/>
      <c r="F848" s="365"/>
      <c r="G848" s="365"/>
      <c r="H848" s="365"/>
      <c r="I848" s="365"/>
      <c r="J848" s="365"/>
      <c r="K848" s="365"/>
      <c r="L848" s="365"/>
      <c r="M848" s="365"/>
      <c r="N848" s="365"/>
      <c r="O848" s="365"/>
      <c r="P848" s="365"/>
      <c r="Q848" s="365"/>
      <c r="R848" s="365"/>
      <c r="S848" s="365"/>
      <c r="T848" s="365"/>
      <c r="U848" s="365"/>
      <c r="V848" s="365"/>
      <c r="W848" s="365"/>
      <c r="X848" s="365"/>
      <c r="Y848" s="365"/>
      <c r="Z848" s="365"/>
      <c r="AA848" s="365"/>
      <c r="AB848" s="365"/>
      <c r="AC848" s="365"/>
      <c r="AD848" s="365"/>
      <c r="AE848" s="365"/>
      <c r="AF848" s="365"/>
      <c r="AG848" s="365"/>
    </row>
    <row r="849" customFormat="false" ht="15" hidden="false" customHeight="false" outlineLevel="0" collapsed="false">
      <c r="A849" s="365"/>
      <c r="B849" s="365"/>
      <c r="C849" s="365"/>
      <c r="D849" s="365"/>
      <c r="E849" s="365"/>
      <c r="F849" s="365"/>
      <c r="G849" s="365"/>
      <c r="H849" s="365"/>
      <c r="I849" s="365"/>
      <c r="J849" s="365"/>
      <c r="K849" s="365"/>
      <c r="L849" s="365"/>
      <c r="M849" s="365"/>
      <c r="N849" s="365"/>
      <c r="O849" s="365"/>
      <c r="P849" s="365"/>
      <c r="Q849" s="365"/>
      <c r="R849" s="365"/>
      <c r="S849" s="365"/>
      <c r="T849" s="365"/>
      <c r="U849" s="365"/>
      <c r="V849" s="365"/>
      <c r="W849" s="365"/>
      <c r="X849" s="365"/>
      <c r="Y849" s="365"/>
      <c r="Z849" s="365"/>
      <c r="AA849" s="365"/>
      <c r="AB849" s="365"/>
      <c r="AC849" s="365"/>
      <c r="AD849" s="365"/>
      <c r="AE849" s="365"/>
      <c r="AF849" s="365"/>
      <c r="AG849" s="365"/>
    </row>
    <row r="850" customFormat="false" ht="15" hidden="false" customHeight="false" outlineLevel="0" collapsed="false">
      <c r="A850" s="365"/>
      <c r="B850" s="365"/>
      <c r="C850" s="365"/>
      <c r="D850" s="365"/>
      <c r="E850" s="365"/>
      <c r="F850" s="365"/>
      <c r="G850" s="365"/>
      <c r="H850" s="365"/>
      <c r="I850" s="365"/>
      <c r="J850" s="365"/>
      <c r="K850" s="365"/>
      <c r="L850" s="365"/>
      <c r="M850" s="365"/>
      <c r="N850" s="365"/>
      <c r="O850" s="365"/>
      <c r="P850" s="365"/>
      <c r="Q850" s="365"/>
      <c r="R850" s="365"/>
      <c r="S850" s="365"/>
      <c r="T850" s="365"/>
      <c r="U850" s="365"/>
      <c r="V850" s="365"/>
      <c r="W850" s="365"/>
      <c r="X850" s="365"/>
      <c r="Y850" s="365"/>
      <c r="Z850" s="365"/>
      <c r="AA850" s="365"/>
      <c r="AB850" s="365"/>
      <c r="AC850" s="365"/>
      <c r="AD850" s="365"/>
      <c r="AE850" s="365"/>
      <c r="AF850" s="365"/>
      <c r="AG850" s="365"/>
    </row>
    <row r="851" customFormat="false" ht="15" hidden="false" customHeight="false" outlineLevel="0" collapsed="false">
      <c r="A851" s="365"/>
      <c r="B851" s="365"/>
      <c r="C851" s="365"/>
      <c r="D851" s="365"/>
      <c r="E851" s="365"/>
      <c r="F851" s="365"/>
      <c r="G851" s="365"/>
      <c r="H851" s="365"/>
      <c r="I851" s="365"/>
      <c r="J851" s="365"/>
      <c r="K851" s="365"/>
      <c r="L851" s="365"/>
      <c r="M851" s="365"/>
      <c r="N851" s="365"/>
      <c r="O851" s="365"/>
      <c r="P851" s="365"/>
      <c r="Q851" s="365"/>
      <c r="R851" s="365"/>
      <c r="S851" s="365"/>
      <c r="T851" s="365"/>
      <c r="U851" s="365"/>
      <c r="V851" s="365"/>
      <c r="W851" s="365"/>
      <c r="X851" s="365"/>
      <c r="Y851" s="365"/>
      <c r="Z851" s="365"/>
      <c r="AA851" s="365"/>
      <c r="AB851" s="365"/>
      <c r="AC851" s="365"/>
      <c r="AD851" s="365"/>
      <c r="AE851" s="365"/>
      <c r="AF851" s="365"/>
      <c r="AG851" s="365"/>
    </row>
    <row r="852" customFormat="false" ht="15" hidden="false" customHeight="false" outlineLevel="0" collapsed="false">
      <c r="A852" s="365"/>
      <c r="B852" s="365"/>
      <c r="C852" s="365"/>
      <c r="D852" s="365"/>
      <c r="E852" s="365"/>
      <c r="F852" s="365"/>
      <c r="G852" s="365"/>
      <c r="H852" s="365"/>
      <c r="I852" s="365"/>
      <c r="J852" s="365"/>
      <c r="K852" s="365"/>
      <c r="L852" s="365"/>
      <c r="M852" s="365"/>
      <c r="N852" s="365"/>
      <c r="O852" s="365"/>
      <c r="P852" s="365"/>
      <c r="Q852" s="365"/>
      <c r="R852" s="365"/>
      <c r="S852" s="365"/>
      <c r="T852" s="365"/>
      <c r="U852" s="365"/>
      <c r="V852" s="365"/>
      <c r="W852" s="365"/>
      <c r="X852" s="365"/>
      <c r="Y852" s="365"/>
      <c r="Z852" s="365"/>
      <c r="AA852" s="365"/>
      <c r="AB852" s="365"/>
      <c r="AC852" s="365"/>
      <c r="AD852" s="365"/>
      <c r="AE852" s="365"/>
      <c r="AF852" s="365"/>
      <c r="AG852" s="365"/>
    </row>
    <row r="853" customFormat="false" ht="15" hidden="false" customHeight="false" outlineLevel="0" collapsed="false">
      <c r="A853" s="365"/>
      <c r="B853" s="365"/>
      <c r="C853" s="365"/>
      <c r="D853" s="365"/>
      <c r="E853" s="365"/>
      <c r="F853" s="365"/>
      <c r="G853" s="365"/>
      <c r="H853" s="365"/>
      <c r="I853" s="365"/>
      <c r="J853" s="365"/>
      <c r="K853" s="365"/>
      <c r="L853" s="365"/>
      <c r="M853" s="365"/>
      <c r="N853" s="365"/>
      <c r="O853" s="365"/>
      <c r="P853" s="365"/>
      <c r="Q853" s="365"/>
      <c r="R853" s="365"/>
      <c r="S853" s="365"/>
      <c r="T853" s="365"/>
      <c r="U853" s="365"/>
      <c r="V853" s="365"/>
      <c r="W853" s="365"/>
      <c r="X853" s="365"/>
      <c r="Y853" s="365"/>
      <c r="Z853" s="365"/>
      <c r="AA853" s="365"/>
      <c r="AB853" s="365"/>
      <c r="AC853" s="365"/>
      <c r="AD853" s="365"/>
      <c r="AE853" s="365"/>
      <c r="AF853" s="365"/>
      <c r="AG853" s="365"/>
    </row>
    <row r="854" customFormat="false" ht="15" hidden="false" customHeight="false" outlineLevel="0" collapsed="false">
      <c r="A854" s="365"/>
      <c r="B854" s="365"/>
      <c r="C854" s="365"/>
      <c r="D854" s="365"/>
      <c r="E854" s="365"/>
      <c r="F854" s="365"/>
      <c r="G854" s="365"/>
      <c r="H854" s="365"/>
      <c r="I854" s="365"/>
      <c r="J854" s="365"/>
      <c r="K854" s="365"/>
      <c r="L854" s="365"/>
      <c r="M854" s="365"/>
      <c r="N854" s="365"/>
      <c r="O854" s="365"/>
      <c r="P854" s="365"/>
      <c r="Q854" s="365"/>
      <c r="R854" s="365"/>
      <c r="S854" s="365"/>
      <c r="T854" s="365"/>
      <c r="U854" s="365"/>
      <c r="V854" s="365"/>
      <c r="W854" s="365"/>
      <c r="X854" s="365"/>
      <c r="Y854" s="365"/>
      <c r="Z854" s="365"/>
      <c r="AA854" s="365"/>
      <c r="AB854" s="365"/>
      <c r="AC854" s="365"/>
      <c r="AD854" s="365"/>
      <c r="AE854" s="365"/>
      <c r="AF854" s="365"/>
      <c r="AG854" s="365"/>
    </row>
    <row r="855" customFormat="false" ht="15" hidden="false" customHeight="false" outlineLevel="0" collapsed="false">
      <c r="A855" s="365"/>
      <c r="B855" s="365"/>
      <c r="C855" s="365"/>
      <c r="D855" s="365"/>
      <c r="E855" s="365"/>
      <c r="F855" s="365"/>
      <c r="G855" s="365"/>
      <c r="H855" s="365"/>
      <c r="I855" s="365"/>
      <c r="J855" s="365"/>
      <c r="K855" s="365"/>
      <c r="L855" s="365"/>
      <c r="M855" s="365"/>
      <c r="N855" s="365"/>
      <c r="O855" s="365"/>
      <c r="P855" s="365"/>
      <c r="Q855" s="365"/>
      <c r="R855" s="365"/>
      <c r="S855" s="365"/>
      <c r="T855" s="365"/>
      <c r="U855" s="365"/>
      <c r="V855" s="365"/>
      <c r="W855" s="365"/>
      <c r="X855" s="365"/>
      <c r="Y855" s="365"/>
      <c r="Z855" s="365"/>
      <c r="AA855" s="365"/>
      <c r="AB855" s="365"/>
      <c r="AC855" s="365"/>
      <c r="AD855" s="365"/>
      <c r="AE855" s="365"/>
      <c r="AF855" s="365"/>
      <c r="AG855" s="365"/>
    </row>
    <row r="856" customFormat="false" ht="15" hidden="false" customHeight="false" outlineLevel="0" collapsed="false">
      <c r="A856" s="365"/>
      <c r="B856" s="365"/>
      <c r="C856" s="365"/>
      <c r="D856" s="365"/>
      <c r="E856" s="365"/>
      <c r="F856" s="365"/>
      <c r="G856" s="365"/>
      <c r="H856" s="365"/>
      <c r="I856" s="365"/>
      <c r="J856" s="365"/>
      <c r="K856" s="365"/>
      <c r="L856" s="365"/>
      <c r="M856" s="365"/>
      <c r="N856" s="365"/>
      <c r="O856" s="365"/>
      <c r="P856" s="365"/>
      <c r="Q856" s="365"/>
      <c r="R856" s="365"/>
      <c r="S856" s="365"/>
      <c r="T856" s="365"/>
      <c r="U856" s="365"/>
      <c r="V856" s="365"/>
      <c r="W856" s="365"/>
      <c r="X856" s="365"/>
      <c r="Y856" s="365"/>
      <c r="Z856" s="365"/>
      <c r="AA856" s="365"/>
      <c r="AB856" s="365"/>
      <c r="AC856" s="365"/>
      <c r="AD856" s="365"/>
      <c r="AE856" s="365"/>
      <c r="AF856" s="365"/>
      <c r="AG856" s="365"/>
    </row>
    <row r="857" customFormat="false" ht="15" hidden="false" customHeight="false" outlineLevel="0" collapsed="false">
      <c r="A857" s="365"/>
      <c r="B857" s="365"/>
      <c r="C857" s="365"/>
      <c r="D857" s="365"/>
      <c r="E857" s="365"/>
      <c r="F857" s="365"/>
      <c r="G857" s="365"/>
      <c r="H857" s="365"/>
      <c r="I857" s="365"/>
      <c r="J857" s="365"/>
      <c r="K857" s="365"/>
      <c r="L857" s="365"/>
      <c r="M857" s="365"/>
      <c r="N857" s="365"/>
      <c r="O857" s="365"/>
      <c r="P857" s="365"/>
      <c r="Q857" s="365"/>
      <c r="R857" s="365"/>
      <c r="S857" s="365"/>
      <c r="T857" s="365"/>
      <c r="U857" s="365"/>
      <c r="V857" s="365"/>
      <c r="W857" s="365"/>
      <c r="X857" s="365"/>
      <c r="Y857" s="365"/>
      <c r="Z857" s="365"/>
      <c r="AA857" s="365"/>
      <c r="AB857" s="365"/>
      <c r="AC857" s="365"/>
      <c r="AD857" s="365"/>
      <c r="AE857" s="365"/>
      <c r="AF857" s="365"/>
      <c r="AG857" s="365"/>
    </row>
    <row r="858" customFormat="false" ht="15" hidden="false" customHeight="false" outlineLevel="0" collapsed="false">
      <c r="A858" s="365"/>
      <c r="B858" s="365"/>
      <c r="C858" s="365"/>
      <c r="D858" s="365"/>
      <c r="E858" s="365"/>
      <c r="F858" s="365"/>
      <c r="G858" s="365"/>
      <c r="H858" s="365"/>
      <c r="I858" s="365"/>
      <c r="J858" s="365"/>
      <c r="K858" s="365"/>
      <c r="L858" s="365"/>
      <c r="M858" s="365"/>
      <c r="N858" s="365"/>
      <c r="O858" s="365"/>
      <c r="P858" s="365"/>
      <c r="Q858" s="365"/>
      <c r="R858" s="365"/>
      <c r="S858" s="365"/>
      <c r="T858" s="365"/>
      <c r="U858" s="365"/>
      <c r="V858" s="365"/>
      <c r="W858" s="365"/>
      <c r="X858" s="365"/>
      <c r="Y858" s="365"/>
      <c r="Z858" s="365"/>
      <c r="AA858" s="365"/>
      <c r="AB858" s="365"/>
      <c r="AC858" s="365"/>
      <c r="AD858" s="365"/>
      <c r="AE858" s="365"/>
      <c r="AF858" s="365"/>
      <c r="AG858" s="365"/>
    </row>
    <row r="859" customFormat="false" ht="15" hidden="false" customHeight="false" outlineLevel="0" collapsed="false">
      <c r="A859" s="365"/>
      <c r="B859" s="365"/>
      <c r="C859" s="365"/>
      <c r="D859" s="365"/>
      <c r="E859" s="365"/>
      <c r="F859" s="365"/>
      <c r="G859" s="365"/>
      <c r="H859" s="365"/>
      <c r="I859" s="365"/>
      <c r="J859" s="365"/>
      <c r="K859" s="365"/>
      <c r="L859" s="365"/>
      <c r="M859" s="365"/>
      <c r="N859" s="365"/>
      <c r="O859" s="365"/>
      <c r="P859" s="365"/>
      <c r="Q859" s="365"/>
      <c r="R859" s="365"/>
      <c r="S859" s="365"/>
      <c r="T859" s="365"/>
      <c r="U859" s="365"/>
      <c r="V859" s="365"/>
      <c r="W859" s="365"/>
      <c r="X859" s="365"/>
      <c r="Y859" s="365"/>
      <c r="Z859" s="365"/>
      <c r="AA859" s="365"/>
      <c r="AB859" s="365"/>
      <c r="AC859" s="365"/>
      <c r="AD859" s="365"/>
      <c r="AE859" s="365"/>
      <c r="AF859" s="365"/>
      <c r="AG859" s="365"/>
    </row>
    <row r="860" customFormat="false" ht="15" hidden="false" customHeight="false" outlineLevel="0" collapsed="false">
      <c r="A860" s="365"/>
      <c r="B860" s="365"/>
      <c r="C860" s="365"/>
      <c r="D860" s="365"/>
      <c r="E860" s="365"/>
      <c r="F860" s="365"/>
      <c r="G860" s="365"/>
      <c r="H860" s="365"/>
      <c r="I860" s="365"/>
      <c r="J860" s="365"/>
      <c r="K860" s="365"/>
      <c r="L860" s="365"/>
      <c r="M860" s="365"/>
      <c r="N860" s="365"/>
      <c r="O860" s="365"/>
      <c r="P860" s="365"/>
      <c r="Q860" s="365"/>
      <c r="R860" s="365"/>
      <c r="S860" s="365"/>
      <c r="T860" s="365"/>
      <c r="U860" s="365"/>
      <c r="V860" s="365"/>
      <c r="W860" s="365"/>
      <c r="X860" s="365"/>
      <c r="Y860" s="365"/>
      <c r="Z860" s="365"/>
      <c r="AA860" s="365"/>
      <c r="AB860" s="365"/>
      <c r="AC860" s="365"/>
      <c r="AD860" s="365"/>
      <c r="AE860" s="365"/>
      <c r="AF860" s="365"/>
      <c r="AG860" s="365"/>
    </row>
    <row r="861" customFormat="false" ht="15" hidden="false" customHeight="false" outlineLevel="0" collapsed="false">
      <c r="A861" s="365"/>
      <c r="B861" s="365"/>
      <c r="C861" s="365"/>
      <c r="D861" s="365"/>
      <c r="E861" s="365"/>
      <c r="F861" s="365"/>
      <c r="G861" s="365"/>
      <c r="H861" s="365"/>
      <c r="I861" s="365"/>
      <c r="J861" s="365"/>
      <c r="K861" s="365"/>
      <c r="L861" s="365"/>
      <c r="M861" s="365"/>
      <c r="N861" s="365"/>
      <c r="O861" s="365"/>
      <c r="P861" s="365"/>
      <c r="Q861" s="365"/>
      <c r="R861" s="365"/>
      <c r="S861" s="365"/>
      <c r="T861" s="365"/>
      <c r="U861" s="365"/>
      <c r="V861" s="365"/>
      <c r="W861" s="365"/>
      <c r="X861" s="365"/>
      <c r="Y861" s="365"/>
      <c r="Z861" s="365"/>
      <c r="AA861" s="365"/>
      <c r="AB861" s="365"/>
      <c r="AC861" s="365"/>
      <c r="AD861" s="365"/>
      <c r="AE861" s="365"/>
      <c r="AF861" s="365"/>
      <c r="AG861" s="365"/>
    </row>
    <row r="862" customFormat="false" ht="15" hidden="false" customHeight="false" outlineLevel="0" collapsed="false">
      <c r="A862" s="365"/>
      <c r="B862" s="365"/>
      <c r="C862" s="365"/>
      <c r="D862" s="365"/>
      <c r="E862" s="365"/>
      <c r="F862" s="365"/>
      <c r="G862" s="365"/>
      <c r="H862" s="365"/>
      <c r="I862" s="365"/>
      <c r="J862" s="365"/>
      <c r="K862" s="365"/>
      <c r="L862" s="365"/>
      <c r="M862" s="365"/>
      <c r="N862" s="365"/>
      <c r="O862" s="365"/>
      <c r="P862" s="365"/>
      <c r="Q862" s="365"/>
      <c r="R862" s="365"/>
      <c r="S862" s="365"/>
      <c r="T862" s="365"/>
      <c r="U862" s="365"/>
      <c r="V862" s="365"/>
      <c r="W862" s="365"/>
      <c r="X862" s="365"/>
      <c r="Y862" s="365"/>
      <c r="Z862" s="365"/>
      <c r="AA862" s="365"/>
      <c r="AB862" s="365"/>
      <c r="AC862" s="365"/>
      <c r="AD862" s="365"/>
      <c r="AE862" s="365"/>
      <c r="AF862" s="365"/>
      <c r="AG862" s="365"/>
    </row>
    <row r="863" customFormat="false" ht="15" hidden="false" customHeight="false" outlineLevel="0" collapsed="false">
      <c r="A863" s="365"/>
      <c r="B863" s="365"/>
      <c r="C863" s="365"/>
      <c r="D863" s="365"/>
      <c r="E863" s="365"/>
      <c r="F863" s="365"/>
      <c r="G863" s="365"/>
      <c r="H863" s="365"/>
      <c r="I863" s="365"/>
      <c r="J863" s="365"/>
      <c r="K863" s="365"/>
      <c r="L863" s="365"/>
      <c r="M863" s="365"/>
      <c r="N863" s="365"/>
      <c r="O863" s="365"/>
      <c r="P863" s="365"/>
      <c r="Q863" s="365"/>
      <c r="R863" s="365"/>
      <c r="S863" s="365"/>
      <c r="T863" s="365"/>
      <c r="U863" s="365"/>
      <c r="V863" s="365"/>
      <c r="W863" s="365"/>
      <c r="X863" s="365"/>
      <c r="Y863" s="365"/>
      <c r="Z863" s="365"/>
      <c r="AA863" s="365"/>
      <c r="AB863" s="365"/>
      <c r="AC863" s="365"/>
      <c r="AD863" s="365"/>
      <c r="AE863" s="365"/>
      <c r="AF863" s="365"/>
      <c r="AG863" s="365"/>
    </row>
    <row r="864" customFormat="false" ht="15" hidden="false" customHeight="false" outlineLevel="0" collapsed="false">
      <c r="A864" s="365"/>
      <c r="B864" s="365"/>
      <c r="C864" s="365"/>
      <c r="D864" s="365"/>
      <c r="E864" s="365"/>
      <c r="F864" s="365"/>
      <c r="G864" s="365"/>
      <c r="H864" s="365"/>
      <c r="I864" s="365"/>
      <c r="J864" s="365"/>
      <c r="K864" s="365"/>
      <c r="L864" s="365"/>
      <c r="M864" s="365"/>
      <c r="N864" s="365"/>
      <c r="O864" s="365"/>
      <c r="P864" s="365"/>
      <c r="Q864" s="365"/>
      <c r="R864" s="365"/>
      <c r="S864" s="365"/>
      <c r="T864" s="365"/>
      <c r="U864" s="365"/>
      <c r="V864" s="365"/>
      <c r="W864" s="365"/>
      <c r="X864" s="365"/>
      <c r="Y864" s="365"/>
      <c r="Z864" s="365"/>
      <c r="AA864" s="365"/>
      <c r="AB864" s="365"/>
      <c r="AC864" s="365"/>
      <c r="AD864" s="365"/>
      <c r="AE864" s="365"/>
      <c r="AF864" s="365"/>
      <c r="AG864" s="365"/>
    </row>
    <row r="865" customFormat="false" ht="15" hidden="false" customHeight="false" outlineLevel="0" collapsed="false">
      <c r="A865" s="365"/>
      <c r="B865" s="365"/>
      <c r="C865" s="365"/>
      <c r="D865" s="365"/>
      <c r="E865" s="365"/>
      <c r="F865" s="365"/>
      <c r="G865" s="365"/>
      <c r="H865" s="365"/>
      <c r="I865" s="365"/>
      <c r="J865" s="365"/>
      <c r="K865" s="365"/>
      <c r="L865" s="365"/>
      <c r="M865" s="365"/>
      <c r="N865" s="365"/>
      <c r="O865" s="365"/>
      <c r="P865" s="365"/>
      <c r="Q865" s="365"/>
      <c r="R865" s="365"/>
      <c r="S865" s="365"/>
      <c r="T865" s="365"/>
      <c r="U865" s="365"/>
      <c r="V865" s="365"/>
      <c r="W865" s="365"/>
      <c r="X865" s="365"/>
      <c r="Y865" s="365"/>
      <c r="Z865" s="365"/>
      <c r="AA865" s="365"/>
      <c r="AB865" s="365"/>
      <c r="AC865" s="365"/>
      <c r="AD865" s="365"/>
      <c r="AE865" s="365"/>
      <c r="AF865" s="365"/>
      <c r="AG865" s="365"/>
    </row>
    <row r="866" customFormat="false" ht="15" hidden="false" customHeight="false" outlineLevel="0" collapsed="false">
      <c r="A866" s="365"/>
      <c r="B866" s="365"/>
      <c r="C866" s="365"/>
      <c r="D866" s="365"/>
      <c r="E866" s="365"/>
      <c r="F866" s="365"/>
      <c r="G866" s="365"/>
      <c r="H866" s="365"/>
      <c r="I866" s="365"/>
      <c r="J866" s="365"/>
      <c r="K866" s="365"/>
      <c r="L866" s="365"/>
      <c r="M866" s="365"/>
      <c r="N866" s="365"/>
      <c r="O866" s="365"/>
      <c r="P866" s="365"/>
      <c r="Q866" s="365"/>
      <c r="R866" s="365"/>
      <c r="S866" s="365"/>
      <c r="T866" s="365"/>
      <c r="U866" s="365"/>
      <c r="V866" s="365"/>
      <c r="W866" s="365"/>
      <c r="X866" s="365"/>
      <c r="Y866" s="365"/>
      <c r="Z866" s="365"/>
      <c r="AA866" s="365"/>
      <c r="AB866" s="365"/>
      <c r="AC866" s="365"/>
      <c r="AD866" s="365"/>
      <c r="AE866" s="365"/>
      <c r="AF866" s="365"/>
      <c r="AG866" s="365"/>
    </row>
    <row r="867" customFormat="false" ht="15" hidden="false" customHeight="false" outlineLevel="0" collapsed="false">
      <c r="A867" s="365"/>
      <c r="B867" s="365"/>
      <c r="C867" s="365"/>
      <c r="D867" s="365"/>
      <c r="E867" s="365"/>
      <c r="F867" s="365"/>
      <c r="G867" s="365"/>
      <c r="H867" s="365"/>
      <c r="I867" s="365"/>
      <c r="J867" s="365"/>
      <c r="K867" s="365"/>
      <c r="L867" s="365"/>
      <c r="M867" s="365"/>
      <c r="N867" s="365"/>
      <c r="O867" s="365"/>
      <c r="P867" s="365"/>
      <c r="Q867" s="365"/>
      <c r="R867" s="365"/>
      <c r="S867" s="365"/>
      <c r="T867" s="365"/>
      <c r="U867" s="365"/>
      <c r="V867" s="365"/>
      <c r="W867" s="365"/>
      <c r="X867" s="365"/>
      <c r="Y867" s="365"/>
      <c r="Z867" s="365"/>
      <c r="AA867" s="365"/>
      <c r="AB867" s="365"/>
      <c r="AC867" s="365"/>
      <c r="AD867" s="365"/>
      <c r="AE867" s="365"/>
      <c r="AF867" s="365"/>
      <c r="AG867" s="365"/>
    </row>
    <row r="868" customFormat="false" ht="15" hidden="false" customHeight="false" outlineLevel="0" collapsed="false">
      <c r="A868" s="365"/>
      <c r="B868" s="365"/>
      <c r="C868" s="365"/>
      <c r="D868" s="365"/>
      <c r="E868" s="365"/>
      <c r="F868" s="365"/>
      <c r="G868" s="365"/>
      <c r="H868" s="365"/>
      <c r="I868" s="365"/>
      <c r="J868" s="365"/>
      <c r="K868" s="365"/>
      <c r="L868" s="365"/>
      <c r="M868" s="365"/>
      <c r="N868" s="365"/>
      <c r="O868" s="365"/>
      <c r="P868" s="365"/>
      <c r="Q868" s="365"/>
      <c r="R868" s="365"/>
      <c r="S868" s="365"/>
      <c r="T868" s="365"/>
      <c r="U868" s="365"/>
      <c r="V868" s="365"/>
      <c r="W868" s="365"/>
      <c r="X868" s="365"/>
      <c r="Y868" s="365"/>
      <c r="Z868" s="365"/>
      <c r="AA868" s="365"/>
      <c r="AB868" s="365"/>
      <c r="AC868" s="365"/>
      <c r="AD868" s="365"/>
      <c r="AE868" s="365"/>
      <c r="AF868" s="365"/>
      <c r="AG868" s="365"/>
    </row>
    <row r="869" customFormat="false" ht="15" hidden="false" customHeight="false" outlineLevel="0" collapsed="false">
      <c r="A869" s="365"/>
      <c r="B869" s="365"/>
      <c r="C869" s="365"/>
      <c r="D869" s="365"/>
      <c r="E869" s="365"/>
      <c r="F869" s="365"/>
      <c r="G869" s="365"/>
      <c r="H869" s="365"/>
      <c r="I869" s="365"/>
      <c r="J869" s="365"/>
      <c r="K869" s="365"/>
      <c r="L869" s="365"/>
      <c r="M869" s="365"/>
      <c r="N869" s="365"/>
      <c r="O869" s="365"/>
      <c r="P869" s="365"/>
      <c r="Q869" s="365"/>
      <c r="R869" s="365"/>
      <c r="S869" s="365"/>
      <c r="T869" s="365"/>
      <c r="U869" s="365"/>
      <c r="V869" s="365"/>
      <c r="W869" s="365"/>
      <c r="X869" s="365"/>
      <c r="Y869" s="365"/>
      <c r="Z869" s="365"/>
      <c r="AA869" s="365"/>
      <c r="AB869" s="365"/>
      <c r="AC869" s="365"/>
      <c r="AD869" s="365"/>
      <c r="AE869" s="365"/>
      <c r="AF869" s="365"/>
      <c r="AG869" s="365"/>
    </row>
    <row r="870" customFormat="false" ht="15" hidden="false" customHeight="false" outlineLevel="0" collapsed="false">
      <c r="A870" s="365"/>
      <c r="B870" s="365"/>
      <c r="C870" s="365"/>
      <c r="D870" s="365"/>
      <c r="E870" s="365"/>
      <c r="F870" s="365"/>
      <c r="G870" s="365"/>
      <c r="H870" s="365"/>
      <c r="I870" s="365"/>
      <c r="J870" s="365"/>
      <c r="K870" s="365"/>
      <c r="L870" s="365"/>
      <c r="M870" s="365"/>
      <c r="N870" s="365"/>
      <c r="O870" s="365"/>
      <c r="P870" s="365"/>
      <c r="Q870" s="365"/>
      <c r="R870" s="365"/>
      <c r="S870" s="365"/>
      <c r="T870" s="365"/>
      <c r="U870" s="365"/>
      <c r="V870" s="365"/>
      <c r="W870" s="365"/>
      <c r="X870" s="365"/>
      <c r="Y870" s="365"/>
      <c r="Z870" s="365"/>
      <c r="AA870" s="365"/>
      <c r="AB870" s="365"/>
      <c r="AC870" s="365"/>
      <c r="AD870" s="365"/>
      <c r="AE870" s="365"/>
      <c r="AF870" s="365"/>
      <c r="AG870" s="365"/>
    </row>
    <row r="871" customFormat="false" ht="15" hidden="false" customHeight="false" outlineLevel="0" collapsed="false">
      <c r="A871" s="365"/>
      <c r="B871" s="365"/>
      <c r="C871" s="365"/>
      <c r="D871" s="365"/>
      <c r="E871" s="365"/>
      <c r="F871" s="365"/>
      <c r="G871" s="365"/>
      <c r="H871" s="365"/>
      <c r="I871" s="365"/>
      <c r="J871" s="365"/>
      <c r="K871" s="365"/>
      <c r="L871" s="365"/>
      <c r="M871" s="365"/>
      <c r="N871" s="365"/>
      <c r="O871" s="365"/>
      <c r="P871" s="365"/>
      <c r="Q871" s="365"/>
      <c r="R871" s="365"/>
      <c r="S871" s="365"/>
      <c r="T871" s="365"/>
      <c r="U871" s="365"/>
      <c r="V871" s="365"/>
      <c r="W871" s="365"/>
      <c r="X871" s="365"/>
      <c r="Y871" s="365"/>
      <c r="Z871" s="365"/>
      <c r="AA871" s="365"/>
      <c r="AB871" s="365"/>
      <c r="AC871" s="365"/>
      <c r="AD871" s="365"/>
      <c r="AE871" s="365"/>
      <c r="AF871" s="365"/>
      <c r="AG871" s="365"/>
    </row>
    <row r="872" customFormat="false" ht="15" hidden="false" customHeight="false" outlineLevel="0" collapsed="false">
      <c r="A872" s="365"/>
      <c r="B872" s="365"/>
      <c r="C872" s="365"/>
      <c r="D872" s="365"/>
      <c r="E872" s="365"/>
      <c r="F872" s="365"/>
      <c r="G872" s="365"/>
      <c r="H872" s="365"/>
      <c r="I872" s="365"/>
      <c r="J872" s="365"/>
      <c r="K872" s="365"/>
      <c r="L872" s="365"/>
      <c r="M872" s="365"/>
      <c r="N872" s="365"/>
      <c r="O872" s="365"/>
      <c r="P872" s="365"/>
      <c r="Q872" s="365"/>
      <c r="R872" s="365"/>
      <c r="S872" s="365"/>
      <c r="T872" s="365"/>
      <c r="U872" s="365"/>
      <c r="V872" s="365"/>
      <c r="W872" s="365"/>
      <c r="X872" s="365"/>
      <c r="Y872" s="365"/>
      <c r="Z872" s="365"/>
      <c r="AA872" s="365"/>
      <c r="AB872" s="365"/>
      <c r="AC872" s="365"/>
      <c r="AD872" s="365"/>
      <c r="AE872" s="365"/>
      <c r="AF872" s="365"/>
      <c r="AG872" s="365"/>
    </row>
    <row r="873" customFormat="false" ht="15" hidden="false" customHeight="false" outlineLevel="0" collapsed="false">
      <c r="A873" s="365"/>
      <c r="B873" s="365"/>
      <c r="C873" s="365"/>
      <c r="D873" s="365"/>
      <c r="E873" s="365"/>
      <c r="F873" s="365"/>
      <c r="G873" s="365"/>
      <c r="H873" s="365"/>
      <c r="I873" s="365"/>
      <c r="J873" s="365"/>
      <c r="K873" s="365"/>
      <c r="L873" s="365"/>
      <c r="M873" s="365"/>
      <c r="N873" s="365"/>
      <c r="O873" s="365"/>
      <c r="P873" s="365"/>
      <c r="Q873" s="365"/>
      <c r="R873" s="365"/>
      <c r="S873" s="365"/>
      <c r="T873" s="365"/>
      <c r="U873" s="365"/>
      <c r="V873" s="365"/>
      <c r="W873" s="365"/>
      <c r="X873" s="365"/>
      <c r="Y873" s="365"/>
      <c r="Z873" s="365"/>
      <c r="AA873" s="365"/>
      <c r="AB873" s="365"/>
      <c r="AC873" s="365"/>
      <c r="AD873" s="365"/>
      <c r="AE873" s="365"/>
      <c r="AF873" s="365"/>
      <c r="AG873" s="365"/>
    </row>
    <row r="874" customFormat="false" ht="15" hidden="false" customHeight="false" outlineLevel="0" collapsed="false">
      <c r="A874" s="365"/>
      <c r="B874" s="365"/>
      <c r="C874" s="365"/>
      <c r="D874" s="365"/>
      <c r="E874" s="365"/>
      <c r="F874" s="365"/>
      <c r="G874" s="365"/>
      <c r="H874" s="365"/>
      <c r="I874" s="365"/>
      <c r="J874" s="365"/>
      <c r="K874" s="365"/>
      <c r="L874" s="365"/>
      <c r="M874" s="365"/>
      <c r="N874" s="365"/>
      <c r="O874" s="365"/>
      <c r="P874" s="365"/>
      <c r="Q874" s="365"/>
      <c r="R874" s="365"/>
      <c r="S874" s="365"/>
      <c r="T874" s="365"/>
      <c r="U874" s="365"/>
      <c r="V874" s="365"/>
      <c r="W874" s="365"/>
      <c r="X874" s="365"/>
      <c r="Y874" s="365"/>
      <c r="Z874" s="365"/>
      <c r="AA874" s="365"/>
      <c r="AB874" s="365"/>
      <c r="AC874" s="365"/>
      <c r="AD874" s="365"/>
      <c r="AE874" s="365"/>
      <c r="AF874" s="365"/>
      <c r="AG874" s="365"/>
    </row>
    <row r="875" customFormat="false" ht="15" hidden="false" customHeight="false" outlineLevel="0" collapsed="false">
      <c r="A875" s="365"/>
      <c r="B875" s="365"/>
      <c r="C875" s="365"/>
      <c r="D875" s="365"/>
      <c r="E875" s="365"/>
      <c r="F875" s="365"/>
      <c r="G875" s="365"/>
      <c r="H875" s="365"/>
      <c r="I875" s="365"/>
      <c r="J875" s="365"/>
      <c r="K875" s="365"/>
      <c r="L875" s="365"/>
      <c r="M875" s="365"/>
      <c r="N875" s="365"/>
      <c r="O875" s="365"/>
      <c r="P875" s="365"/>
      <c r="Q875" s="365"/>
      <c r="R875" s="365"/>
      <c r="S875" s="365"/>
      <c r="T875" s="365"/>
      <c r="U875" s="365"/>
      <c r="V875" s="365"/>
      <c r="W875" s="365"/>
      <c r="X875" s="365"/>
      <c r="Y875" s="365"/>
      <c r="Z875" s="365"/>
      <c r="AA875" s="365"/>
      <c r="AB875" s="365"/>
      <c r="AC875" s="365"/>
      <c r="AD875" s="365"/>
      <c r="AE875" s="365"/>
      <c r="AF875" s="365"/>
      <c r="AG875" s="365"/>
    </row>
    <row r="876" customFormat="false" ht="15" hidden="false" customHeight="false" outlineLevel="0" collapsed="false">
      <c r="A876" s="365"/>
      <c r="B876" s="365"/>
      <c r="C876" s="365"/>
      <c r="D876" s="365"/>
      <c r="E876" s="365"/>
      <c r="F876" s="365"/>
      <c r="G876" s="365"/>
      <c r="H876" s="365"/>
      <c r="I876" s="365"/>
      <c r="J876" s="365"/>
      <c r="K876" s="365"/>
      <c r="L876" s="365"/>
      <c r="M876" s="365"/>
      <c r="N876" s="365"/>
      <c r="O876" s="365"/>
      <c r="P876" s="365"/>
      <c r="Q876" s="365"/>
      <c r="R876" s="365"/>
      <c r="S876" s="365"/>
      <c r="T876" s="365"/>
      <c r="U876" s="365"/>
      <c r="V876" s="365"/>
      <c r="W876" s="365"/>
      <c r="X876" s="365"/>
      <c r="Y876" s="365"/>
      <c r="Z876" s="365"/>
      <c r="AA876" s="365"/>
      <c r="AB876" s="365"/>
      <c r="AC876" s="365"/>
      <c r="AD876" s="365"/>
      <c r="AE876" s="365"/>
      <c r="AF876" s="365"/>
      <c r="AG876" s="365"/>
    </row>
    <row r="877" customFormat="false" ht="15" hidden="false" customHeight="false" outlineLevel="0" collapsed="false">
      <c r="A877" s="365"/>
      <c r="B877" s="365"/>
      <c r="C877" s="365"/>
      <c r="D877" s="365"/>
      <c r="E877" s="365"/>
      <c r="F877" s="365"/>
      <c r="G877" s="365"/>
      <c r="H877" s="365"/>
      <c r="I877" s="365"/>
      <c r="J877" s="365"/>
      <c r="K877" s="365"/>
      <c r="L877" s="365"/>
      <c r="M877" s="365"/>
      <c r="N877" s="365"/>
      <c r="O877" s="365"/>
      <c r="P877" s="365"/>
      <c r="Q877" s="365"/>
      <c r="R877" s="365"/>
      <c r="S877" s="365"/>
      <c r="T877" s="365"/>
      <c r="U877" s="365"/>
      <c r="V877" s="365"/>
      <c r="W877" s="365"/>
      <c r="X877" s="365"/>
      <c r="Y877" s="365"/>
      <c r="Z877" s="365"/>
      <c r="AA877" s="365"/>
      <c r="AB877" s="365"/>
      <c r="AC877" s="365"/>
      <c r="AD877" s="365"/>
      <c r="AE877" s="365"/>
      <c r="AF877" s="365"/>
      <c r="AG877" s="365"/>
    </row>
    <row r="878" customFormat="false" ht="15" hidden="false" customHeight="false" outlineLevel="0" collapsed="false">
      <c r="A878" s="365"/>
      <c r="B878" s="365"/>
      <c r="C878" s="365"/>
      <c r="D878" s="365"/>
      <c r="E878" s="365"/>
      <c r="F878" s="365"/>
      <c r="G878" s="365"/>
      <c r="H878" s="365"/>
      <c r="I878" s="365"/>
      <c r="J878" s="365"/>
      <c r="K878" s="365"/>
      <c r="L878" s="365"/>
      <c r="M878" s="365"/>
      <c r="N878" s="365"/>
      <c r="O878" s="365"/>
      <c r="P878" s="365"/>
      <c r="Q878" s="365"/>
      <c r="R878" s="365"/>
      <c r="S878" s="365"/>
      <c r="T878" s="365"/>
      <c r="U878" s="365"/>
      <c r="V878" s="365"/>
      <c r="W878" s="365"/>
      <c r="X878" s="365"/>
      <c r="Y878" s="365"/>
      <c r="Z878" s="365"/>
      <c r="AA878" s="365"/>
      <c r="AB878" s="365"/>
      <c r="AC878" s="365"/>
      <c r="AD878" s="365"/>
      <c r="AE878" s="365"/>
      <c r="AF878" s="365"/>
      <c r="AG878" s="365"/>
    </row>
    <row r="879" customFormat="false" ht="15" hidden="false" customHeight="false" outlineLevel="0" collapsed="false">
      <c r="A879" s="365"/>
      <c r="B879" s="365"/>
      <c r="C879" s="365"/>
      <c r="D879" s="365"/>
      <c r="E879" s="365"/>
      <c r="F879" s="365"/>
      <c r="G879" s="365"/>
      <c r="H879" s="365"/>
      <c r="I879" s="365"/>
      <c r="J879" s="365"/>
      <c r="K879" s="365"/>
      <c r="L879" s="365"/>
      <c r="M879" s="365"/>
      <c r="N879" s="365"/>
      <c r="O879" s="365"/>
      <c r="P879" s="365"/>
      <c r="Q879" s="365"/>
      <c r="R879" s="365"/>
      <c r="S879" s="365"/>
      <c r="T879" s="365"/>
      <c r="U879" s="365"/>
      <c r="V879" s="365"/>
      <c r="W879" s="365"/>
      <c r="X879" s="365"/>
      <c r="Y879" s="365"/>
      <c r="Z879" s="365"/>
      <c r="AA879" s="365"/>
      <c r="AB879" s="365"/>
      <c r="AC879" s="365"/>
      <c r="AD879" s="365"/>
      <c r="AE879" s="365"/>
      <c r="AF879" s="365"/>
      <c r="AG879" s="365"/>
    </row>
    <row r="880" customFormat="false" ht="15" hidden="false" customHeight="false" outlineLevel="0" collapsed="false">
      <c r="A880" s="365"/>
      <c r="B880" s="365"/>
      <c r="C880" s="365"/>
      <c r="D880" s="365"/>
      <c r="E880" s="365"/>
      <c r="F880" s="365"/>
      <c r="G880" s="365"/>
      <c r="H880" s="365"/>
      <c r="I880" s="365"/>
      <c r="J880" s="365"/>
      <c r="K880" s="365"/>
      <c r="L880" s="365"/>
      <c r="M880" s="365"/>
      <c r="N880" s="365"/>
      <c r="O880" s="365"/>
      <c r="P880" s="365"/>
      <c r="Q880" s="365"/>
      <c r="R880" s="365"/>
      <c r="S880" s="365"/>
      <c r="T880" s="365"/>
      <c r="U880" s="365"/>
      <c r="V880" s="365"/>
      <c r="W880" s="365"/>
      <c r="X880" s="365"/>
      <c r="Y880" s="365"/>
      <c r="Z880" s="365"/>
      <c r="AA880" s="365"/>
      <c r="AB880" s="365"/>
      <c r="AC880" s="365"/>
      <c r="AD880" s="365"/>
      <c r="AE880" s="365"/>
      <c r="AF880" s="365"/>
      <c r="AG880" s="365"/>
    </row>
    <row r="881" customFormat="false" ht="15" hidden="false" customHeight="false" outlineLevel="0" collapsed="false">
      <c r="A881" s="365"/>
      <c r="B881" s="365"/>
      <c r="C881" s="365"/>
      <c r="D881" s="365"/>
      <c r="E881" s="365"/>
      <c r="F881" s="365"/>
      <c r="G881" s="365"/>
      <c r="H881" s="365"/>
      <c r="I881" s="365"/>
      <c r="J881" s="365"/>
      <c r="K881" s="365"/>
      <c r="L881" s="365"/>
      <c r="M881" s="365"/>
      <c r="N881" s="365"/>
      <c r="O881" s="365"/>
      <c r="P881" s="365"/>
      <c r="Q881" s="365"/>
      <c r="R881" s="365"/>
      <c r="S881" s="365"/>
      <c r="T881" s="365"/>
      <c r="U881" s="365"/>
      <c r="V881" s="365"/>
      <c r="W881" s="365"/>
      <c r="X881" s="365"/>
      <c r="Y881" s="365"/>
      <c r="Z881" s="365"/>
      <c r="AA881" s="365"/>
      <c r="AB881" s="365"/>
      <c r="AC881" s="365"/>
      <c r="AD881" s="365"/>
      <c r="AE881" s="365"/>
      <c r="AF881" s="365"/>
      <c r="AG881" s="365"/>
    </row>
    <row r="882" customFormat="false" ht="15" hidden="false" customHeight="false" outlineLevel="0" collapsed="false">
      <c r="A882" s="365"/>
      <c r="B882" s="365"/>
      <c r="C882" s="365"/>
      <c r="D882" s="365"/>
      <c r="E882" s="365"/>
      <c r="F882" s="365"/>
      <c r="G882" s="365"/>
      <c r="H882" s="365"/>
      <c r="I882" s="365"/>
      <c r="J882" s="365"/>
      <c r="K882" s="365"/>
      <c r="L882" s="365"/>
      <c r="M882" s="365"/>
      <c r="N882" s="365"/>
      <c r="O882" s="365"/>
      <c r="P882" s="365"/>
      <c r="Q882" s="365"/>
      <c r="R882" s="365"/>
      <c r="S882" s="365"/>
      <c r="T882" s="365"/>
      <c r="U882" s="365"/>
      <c r="V882" s="365"/>
      <c r="W882" s="365"/>
      <c r="X882" s="365"/>
      <c r="Y882" s="365"/>
      <c r="Z882" s="365"/>
      <c r="AA882" s="365"/>
      <c r="AB882" s="365"/>
      <c r="AC882" s="365"/>
      <c r="AD882" s="365"/>
      <c r="AE882" s="365"/>
      <c r="AF882" s="365"/>
      <c r="AG882" s="365"/>
    </row>
    <row r="883" customFormat="false" ht="15" hidden="false" customHeight="false" outlineLevel="0" collapsed="false">
      <c r="A883" s="365"/>
      <c r="B883" s="365"/>
      <c r="C883" s="365"/>
      <c r="D883" s="365"/>
      <c r="E883" s="365"/>
      <c r="F883" s="365"/>
      <c r="G883" s="365"/>
      <c r="H883" s="365"/>
      <c r="I883" s="365"/>
      <c r="J883" s="365"/>
      <c r="K883" s="365"/>
      <c r="L883" s="365"/>
      <c r="M883" s="365"/>
      <c r="N883" s="365"/>
      <c r="O883" s="365"/>
      <c r="P883" s="365"/>
      <c r="Q883" s="365"/>
      <c r="R883" s="365"/>
      <c r="S883" s="365"/>
      <c r="T883" s="365"/>
      <c r="U883" s="365"/>
      <c r="V883" s="365"/>
      <c r="W883" s="365"/>
      <c r="X883" s="365"/>
      <c r="Y883" s="365"/>
      <c r="Z883" s="365"/>
      <c r="AA883" s="365"/>
      <c r="AB883" s="365"/>
      <c r="AC883" s="365"/>
      <c r="AD883" s="365"/>
      <c r="AE883" s="365"/>
      <c r="AF883" s="365"/>
      <c r="AG883" s="365"/>
    </row>
    <row r="884" customFormat="false" ht="15" hidden="false" customHeight="false" outlineLevel="0" collapsed="false">
      <c r="A884" s="365"/>
      <c r="B884" s="365"/>
      <c r="C884" s="365"/>
      <c r="D884" s="365"/>
      <c r="E884" s="365"/>
      <c r="F884" s="365"/>
      <c r="G884" s="365"/>
      <c r="H884" s="365"/>
      <c r="I884" s="365"/>
      <c r="J884" s="365"/>
      <c r="K884" s="365"/>
      <c r="L884" s="365"/>
      <c r="M884" s="365"/>
      <c r="N884" s="365"/>
      <c r="O884" s="365"/>
      <c r="P884" s="365"/>
      <c r="Q884" s="365"/>
      <c r="R884" s="365"/>
      <c r="S884" s="365"/>
      <c r="T884" s="365"/>
      <c r="U884" s="365"/>
      <c r="V884" s="365"/>
      <c r="W884" s="365"/>
      <c r="X884" s="365"/>
      <c r="Y884" s="365"/>
      <c r="Z884" s="365"/>
      <c r="AA884" s="365"/>
      <c r="AB884" s="365"/>
      <c r="AC884" s="365"/>
      <c r="AD884" s="365"/>
      <c r="AE884" s="365"/>
      <c r="AF884" s="365"/>
      <c r="AG884" s="365"/>
    </row>
    <row r="885" customFormat="false" ht="15" hidden="false" customHeight="false" outlineLevel="0" collapsed="false">
      <c r="A885" s="365"/>
      <c r="B885" s="365"/>
      <c r="C885" s="365"/>
      <c r="D885" s="365"/>
      <c r="E885" s="365"/>
      <c r="F885" s="365"/>
      <c r="G885" s="365"/>
      <c r="H885" s="365"/>
      <c r="I885" s="365"/>
      <c r="J885" s="365"/>
      <c r="K885" s="365"/>
      <c r="L885" s="365"/>
      <c r="M885" s="365"/>
      <c r="N885" s="365"/>
      <c r="O885" s="365"/>
      <c r="P885" s="365"/>
      <c r="Q885" s="365"/>
      <c r="R885" s="365"/>
      <c r="S885" s="365"/>
      <c r="T885" s="365"/>
      <c r="U885" s="365"/>
      <c r="V885" s="365"/>
      <c r="W885" s="365"/>
      <c r="X885" s="365"/>
      <c r="Y885" s="365"/>
      <c r="Z885" s="365"/>
      <c r="AA885" s="365"/>
      <c r="AB885" s="365"/>
      <c r="AC885" s="365"/>
      <c r="AD885" s="365"/>
      <c r="AE885" s="365"/>
      <c r="AF885" s="365"/>
      <c r="AG885" s="365"/>
    </row>
    <row r="886" customFormat="false" ht="15" hidden="false" customHeight="false" outlineLevel="0" collapsed="false">
      <c r="A886" s="365"/>
      <c r="B886" s="365"/>
      <c r="C886" s="365"/>
      <c r="D886" s="365"/>
      <c r="E886" s="365"/>
      <c r="F886" s="365"/>
      <c r="G886" s="365"/>
      <c r="H886" s="365"/>
      <c r="I886" s="365"/>
      <c r="J886" s="365"/>
      <c r="K886" s="365"/>
      <c r="L886" s="365"/>
      <c r="M886" s="365"/>
      <c r="N886" s="365"/>
      <c r="O886" s="365"/>
      <c r="P886" s="365"/>
      <c r="Q886" s="365"/>
      <c r="R886" s="365"/>
      <c r="S886" s="365"/>
      <c r="T886" s="365"/>
      <c r="U886" s="365"/>
      <c r="V886" s="365"/>
      <c r="W886" s="365"/>
      <c r="X886" s="365"/>
      <c r="Y886" s="365"/>
      <c r="Z886" s="365"/>
      <c r="AA886" s="365"/>
      <c r="AB886" s="365"/>
      <c r="AC886" s="365"/>
      <c r="AD886" s="365"/>
      <c r="AE886" s="365"/>
      <c r="AF886" s="365"/>
      <c r="AG886" s="365"/>
    </row>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sheetProtection sheet="true" password="fff8" objects="true" scenarios="true"/>
  <mergeCells count="21">
    <mergeCell ref="A2:AG4"/>
    <mergeCell ref="A5:AG5"/>
    <mergeCell ref="B6:AD6"/>
    <mergeCell ref="B26:AD26"/>
    <mergeCell ref="B27:AD27"/>
    <mergeCell ref="B28:AD28"/>
    <mergeCell ref="B29:AD29"/>
    <mergeCell ref="B30:AD30"/>
    <mergeCell ref="B31:AD31"/>
    <mergeCell ref="B32:AD32"/>
    <mergeCell ref="B33:AD33"/>
    <mergeCell ref="B34:AD34"/>
    <mergeCell ref="B35:AD35"/>
    <mergeCell ref="B36:AD36"/>
    <mergeCell ref="A39:AG39"/>
    <mergeCell ref="B40:AD43"/>
    <mergeCell ref="A44:H44"/>
    <mergeCell ref="J44:AG44"/>
    <mergeCell ref="A45:H45"/>
    <mergeCell ref="J45:AG45"/>
    <mergeCell ref="A47:AG48"/>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tabColor rgb="FF64C6A8"/>
    <pageSetUpPr fitToPage="false"/>
  </sheetPr>
  <dimension ref="A1:AH260"/>
  <sheetViews>
    <sheetView showFormulas="false" showGridLines="true" showRowColHeaders="false" showZeros="true" rightToLeft="false" tabSelected="false" showOutlineSymbols="true" defaultGridColor="true" view="normal" topLeftCell="A175" colorId="64" zoomScale="95" zoomScaleNormal="95" zoomScalePageLayoutView="100" workbookViewId="0">
      <selection pane="topLeft" activeCell="C185" activeCellId="0" sqref="C185"/>
    </sheetView>
  </sheetViews>
  <sheetFormatPr defaultColWidth="8.859375" defaultRowHeight="15" customHeight="true" zeroHeight="false" outlineLevelRow="0" outlineLevelCol="0"/>
  <cols>
    <col collapsed="false" customWidth="true" hidden="false" outlineLevel="0" max="1" min="1" style="295" width="5.86"/>
    <col collapsed="false" customWidth="true" hidden="false" outlineLevel="0" max="2" min="2" style="295" width="6.29"/>
    <col collapsed="false" customWidth="true" hidden="false" outlineLevel="0" max="3" min="3" style="366" width="16.43"/>
    <col collapsed="false" customWidth="true" hidden="false" outlineLevel="0" max="4" min="4" style="366" width="11.29"/>
    <col collapsed="false" customWidth="true" hidden="false" outlineLevel="0" max="5" min="5" style="366" width="14.14"/>
    <col collapsed="false" customWidth="true" hidden="false" outlineLevel="0" max="7" min="6" style="366" width="12.42"/>
    <col collapsed="false" customWidth="true" hidden="false" outlineLevel="0" max="8" min="8" style="366" width="13.15"/>
    <col collapsed="false" customWidth="true" hidden="false" outlineLevel="0" max="9" min="9" style="366" width="11.29"/>
    <col collapsed="false" customWidth="true" hidden="false" outlineLevel="0" max="10" min="10" style="367" width="19.86"/>
    <col collapsed="false" customWidth="true" hidden="false" outlineLevel="0" max="11" min="11" style="366" width="9.14"/>
    <col collapsed="false" customWidth="true" hidden="false" outlineLevel="0" max="12" min="12" style="366" width="5"/>
    <col collapsed="false" customWidth="true" hidden="false" outlineLevel="0" max="13" min="13" style="368" width="13.42"/>
    <col collapsed="false" customWidth="true" hidden="false" outlineLevel="0" max="14" min="14" style="369" width="14.29"/>
    <col collapsed="false" customWidth="true" hidden="false" outlineLevel="0" max="15" min="15" style="295" width="5"/>
    <col collapsed="false" customWidth="true" hidden="false" outlineLevel="0" max="16" min="16" style="295" width="13.42"/>
    <col collapsed="false" customWidth="true" hidden="false" outlineLevel="0" max="17" min="17" style="295" width="13.29"/>
    <col collapsed="false" customWidth="true" hidden="false" outlineLevel="0" max="18" min="18" style="295" width="9.14"/>
    <col collapsed="false" customWidth="true" hidden="false" outlineLevel="0" max="19" min="19" style="295" width="14.71"/>
    <col collapsed="false" customWidth="true" hidden="false" outlineLevel="0" max="28" min="20" style="295" width="9.14"/>
    <col collapsed="false" customWidth="true" hidden="false" outlineLevel="0" max="29" min="29" style="295" width="7.29"/>
    <col collapsed="false" customWidth="true" hidden="false" outlineLevel="0" max="30" min="30" style="366" width="61.71"/>
  </cols>
  <sheetData>
    <row r="1" customFormat="false" ht="15" hidden="false" customHeight="false" outlineLevel="0" collapsed="false">
      <c r="C1" s="370" t="s">
        <v>291</v>
      </c>
      <c r="D1" s="371" t="s">
        <v>127</v>
      </c>
      <c r="E1" s="371"/>
      <c r="F1" s="371"/>
      <c r="G1" s="371"/>
      <c r="H1" s="370" t="s">
        <v>128</v>
      </c>
      <c r="I1" s="370" t="s">
        <v>129</v>
      </c>
      <c r="J1" s="372" t="s">
        <v>292</v>
      </c>
      <c r="K1" s="367"/>
      <c r="M1" s="366"/>
      <c r="N1" s="368" t="s">
        <v>82</v>
      </c>
      <c r="O1" s="369"/>
    </row>
    <row r="2" customFormat="false" ht="15" hidden="false" customHeight="false" outlineLevel="0" collapsed="false">
      <c r="B2" s="373" t="n">
        <v>1</v>
      </c>
      <c r="C2" s="374" t="n">
        <f aca="false">'TELA 3'!B8</f>
        <v>0</v>
      </c>
      <c r="D2" s="375" t="str">
        <f aca="false">IF($C$2=0,"Selecionar código",VLOOKUP($C$2,$C$23:$AD$260,28,FALSE()))</f>
        <v>Selecionar código</v>
      </c>
      <c r="E2" s="375"/>
      <c r="F2" s="375"/>
      <c r="G2" s="375"/>
      <c r="H2" s="376" t="str">
        <f aca="false">IF($C$2=0,"-",VLOOKUP($C$2,$C$23:$AD$260,8,FALSE()))</f>
        <v>-</v>
      </c>
      <c r="I2" s="377" t="str">
        <f aca="false">IF('TELA 3'!X8="","",'TELA 3'!X8)</f>
        <v/>
      </c>
      <c r="J2" s="374" t="str">
        <f aca="false">IF($C$2=0,"-",VLOOKUP($C$2,$C$23:$AD$260,15,FALSE()))</f>
        <v>-</v>
      </c>
      <c r="K2" s="378" t="str">
        <f aca="false">IF($C$2=0,"-",VLOOKUP($C$2,$C$23:$AD$260,2,FALSE()))</f>
        <v>-</v>
      </c>
      <c r="M2" s="366"/>
      <c r="N2" s="379" t="s">
        <v>293</v>
      </c>
      <c r="O2" s="379" t="s">
        <v>294</v>
      </c>
    </row>
    <row r="3" customFormat="false" ht="22.5" hidden="false" customHeight="true" outlineLevel="0" collapsed="false">
      <c r="B3" s="373"/>
      <c r="C3" s="374"/>
      <c r="D3" s="375"/>
      <c r="E3" s="375"/>
      <c r="F3" s="375"/>
      <c r="G3" s="375"/>
      <c r="H3" s="376" t="str">
        <f aca="false">IF($C$2=0,"-",VLOOKUP($C$2,$C$23:$AD$260,17,FALSE()))</f>
        <v>-</v>
      </c>
      <c r="I3" s="377" t="str">
        <f aca="false">IF('TELA 3'!X9="","",'TELA 3'!X9)</f>
        <v/>
      </c>
      <c r="J3" s="374" t="str">
        <f aca="false">IF($C$2=0,"-",VLOOKUP($C$2,$C$23:$AD$260,24,FALSE()))</f>
        <v>-</v>
      </c>
      <c r="K3" s="378"/>
      <c r="M3" s="366"/>
      <c r="N3" s="368"/>
      <c r="O3" s="369"/>
    </row>
    <row r="4" customFormat="false" ht="22.5" hidden="false" customHeight="true" outlineLevel="0" collapsed="false">
      <c r="B4" s="380" t="n">
        <v>2</v>
      </c>
      <c r="C4" s="381" t="n">
        <f aca="false">'TELA 3'!B10</f>
        <v>0</v>
      </c>
      <c r="D4" s="382" t="str">
        <f aca="false">IF($C$4=0,"Selecionar código",VLOOKUP($C$4,$C$23:$AD$260,28,FALSE()))</f>
        <v>Selecionar código</v>
      </c>
      <c r="E4" s="382"/>
      <c r="F4" s="382"/>
      <c r="G4" s="382"/>
      <c r="H4" s="383" t="str">
        <f aca="false">IF($C$4=0,"-",VLOOKUP($C$4,$C$23:$AD$260,8,FALSE()))</f>
        <v>-</v>
      </c>
      <c r="I4" s="384" t="n">
        <f aca="false">'TELA 3'!X10</f>
        <v>0</v>
      </c>
      <c r="J4" s="381" t="str">
        <f aca="false">IF($C$4=0,"-",VLOOKUP($C$4,$C$23:$AD$260,15,FALSE()))</f>
        <v>-</v>
      </c>
      <c r="K4" s="378" t="str">
        <f aca="false">IF($C$4=0,"-",VLOOKUP($C$4,$C$23:$AD$260,3,FALSE()))</f>
        <v>-</v>
      </c>
      <c r="M4" s="366"/>
      <c r="N4" s="368"/>
      <c r="O4" s="369"/>
    </row>
    <row r="5" customFormat="false" ht="22.5" hidden="false" customHeight="true" outlineLevel="0" collapsed="false">
      <c r="B5" s="380"/>
      <c r="C5" s="381"/>
      <c r="D5" s="382"/>
      <c r="E5" s="382"/>
      <c r="F5" s="382"/>
      <c r="G5" s="382"/>
      <c r="H5" s="383" t="str">
        <f aca="false">IF($C$4=0,"-",VLOOKUP($C$4,$C$23:$AD$260,17,FALSE()))</f>
        <v>-</v>
      </c>
      <c r="I5" s="384" t="n">
        <f aca="false">'TELA 3'!X11</f>
        <v>0</v>
      </c>
      <c r="J5" s="381" t="str">
        <f aca="false">IF($C$4=0,"-",VLOOKUP($C$4,$C$23:$AD$260,24,FALSE()))</f>
        <v>-</v>
      </c>
      <c r="K5" s="378"/>
      <c r="M5" s="366"/>
      <c r="N5" s="368"/>
      <c r="O5" s="369"/>
    </row>
    <row r="6" s="366" customFormat="true" ht="22.5" hidden="false" customHeight="true" outlineLevel="0" collapsed="false">
      <c r="A6" s="295"/>
      <c r="B6" s="373" t="n">
        <v>3</v>
      </c>
      <c r="C6" s="374" t="n">
        <f aca="false">'TELA 3'!B12</f>
        <v>0</v>
      </c>
      <c r="D6" s="375" t="str">
        <f aca="false">IF($C$6=0,"Selecionar código",VLOOKUP($C$6,$C$23:$AD$260,28,FALSE()))</f>
        <v>Selecionar código</v>
      </c>
      <c r="E6" s="375"/>
      <c r="F6" s="375"/>
      <c r="G6" s="375"/>
      <c r="H6" s="376" t="str">
        <f aca="false">IF($C$6=0,"-",VLOOKUP($C$6,$C$23:$AD$260,8,FALSE()))</f>
        <v>-</v>
      </c>
      <c r="I6" s="377" t="n">
        <f aca="false">'TELA 3'!X12</f>
        <v>0</v>
      </c>
      <c r="J6" s="374" t="str">
        <f aca="false">IF($C$6=0,"-",VLOOKUP($C$6,$C$23:$AD$260,15,FALSE()))</f>
        <v>-</v>
      </c>
      <c r="K6" s="378" t="str">
        <f aca="false">IF($C$6=0,"-",VLOOKUP($C$6,$C$23:$AD$260,4,FALSE()))</f>
        <v>-</v>
      </c>
      <c r="N6" s="368"/>
      <c r="O6" s="369"/>
      <c r="P6" s="295"/>
      <c r="Q6" s="295"/>
      <c r="R6" s="295"/>
      <c r="S6" s="295"/>
      <c r="T6" s="295"/>
      <c r="U6" s="295"/>
      <c r="V6" s="295"/>
      <c r="W6" s="295"/>
      <c r="X6" s="295"/>
      <c r="Y6" s="295"/>
      <c r="Z6" s="295"/>
      <c r="AA6" s="295"/>
      <c r="AB6" s="295"/>
      <c r="AC6" s="295"/>
      <c r="AE6" s="295"/>
      <c r="AF6" s="295"/>
      <c r="AG6" s="295"/>
      <c r="AH6" s="295"/>
    </row>
    <row r="7" s="366" customFormat="true" ht="22.5" hidden="false" customHeight="true" outlineLevel="0" collapsed="false">
      <c r="A7" s="295"/>
      <c r="B7" s="373"/>
      <c r="C7" s="374"/>
      <c r="D7" s="375"/>
      <c r="E7" s="375"/>
      <c r="F7" s="375"/>
      <c r="G7" s="375"/>
      <c r="H7" s="376" t="str">
        <f aca="false">IF($C$6=0,"-",VLOOKUP($C$6,$C$23:$AD$260,17,FALSE()))</f>
        <v>-</v>
      </c>
      <c r="I7" s="377" t="n">
        <f aca="false">'TELA 3'!X13</f>
        <v>0</v>
      </c>
      <c r="J7" s="374" t="str">
        <f aca="false">IF($C$6=0,"-",VLOOKUP($C$6,$C$23:$AD$260,24,FALSE()))</f>
        <v>-</v>
      </c>
      <c r="K7" s="378"/>
      <c r="N7" s="368"/>
      <c r="O7" s="369"/>
      <c r="P7" s="295"/>
      <c r="Q7" s="295"/>
      <c r="R7" s="295"/>
      <c r="S7" s="295"/>
      <c r="T7" s="295"/>
      <c r="U7" s="295"/>
      <c r="V7" s="295"/>
      <c r="W7" s="295"/>
      <c r="X7" s="295"/>
      <c r="Y7" s="295"/>
      <c r="Z7" s="295"/>
      <c r="AA7" s="295"/>
      <c r="AB7" s="295"/>
      <c r="AC7" s="295"/>
      <c r="AE7" s="295"/>
      <c r="AF7" s="295"/>
      <c r="AG7" s="295"/>
      <c r="AH7" s="295"/>
    </row>
    <row r="8" s="366" customFormat="true" ht="22.5" hidden="false" customHeight="true" outlineLevel="0" collapsed="false">
      <c r="A8" s="295"/>
      <c r="B8" s="380" t="n">
        <v>4</v>
      </c>
      <c r="C8" s="381" t="n">
        <f aca="false">'TELA 3'!B14</f>
        <v>0</v>
      </c>
      <c r="D8" s="382" t="str">
        <f aca="false">IF($C$8=0,"Selecionar código",VLOOKUP($C$8,$C$23:$AD$260,28,FALSE()))</f>
        <v>Selecionar código</v>
      </c>
      <c r="E8" s="382"/>
      <c r="F8" s="382"/>
      <c r="G8" s="382"/>
      <c r="H8" s="383" t="str">
        <f aca="false">IF($C$8=0,"-",VLOOKUP($C$8,$C$23:$AD$260,8,FALSE()))</f>
        <v>-</v>
      </c>
      <c r="I8" s="384" t="n">
        <f aca="false">'TELA 3'!X14</f>
        <v>0</v>
      </c>
      <c r="J8" s="381" t="str">
        <f aca="false">IF($C$8=0,"-",VLOOKUP($C$8,$C$23:$AD$260,15,FALSE()))</f>
        <v>-</v>
      </c>
      <c r="K8" s="378" t="str">
        <f aca="false">IF($C$8=0,"-",VLOOKUP($C$8,$C$23:$AD$260,5,FALSE()))</f>
        <v>-</v>
      </c>
      <c r="N8" s="368"/>
      <c r="O8" s="369"/>
      <c r="P8" s="295"/>
      <c r="Q8" s="295"/>
      <c r="R8" s="295"/>
      <c r="S8" s="295"/>
      <c r="T8" s="295"/>
      <c r="U8" s="295"/>
      <c r="V8" s="295"/>
      <c r="W8" s="295"/>
      <c r="X8" s="295"/>
      <c r="Y8" s="295"/>
      <c r="Z8" s="295"/>
      <c r="AA8" s="295"/>
      <c r="AB8" s="295"/>
      <c r="AC8" s="295"/>
      <c r="AE8" s="295"/>
      <c r="AF8" s="295"/>
      <c r="AG8" s="295"/>
      <c r="AH8" s="295"/>
    </row>
    <row r="9" s="366" customFormat="true" ht="22.5" hidden="false" customHeight="true" outlineLevel="0" collapsed="false">
      <c r="A9" s="295"/>
      <c r="B9" s="380"/>
      <c r="C9" s="381"/>
      <c r="D9" s="382"/>
      <c r="E9" s="382"/>
      <c r="F9" s="382"/>
      <c r="G9" s="382"/>
      <c r="H9" s="383" t="str">
        <f aca="false">IF($C$8=0,"-",VLOOKUP($C$8,$C$23:$AD$260,17,FALSE()))</f>
        <v>-</v>
      </c>
      <c r="I9" s="384" t="n">
        <f aca="false">'TELA 3'!X15</f>
        <v>0</v>
      </c>
      <c r="J9" s="381" t="str">
        <f aca="false">IF($C$8=0,"-",VLOOKUP($C$8,$C$23:$AD$260,24,FALSE()))</f>
        <v>-</v>
      </c>
      <c r="K9" s="378"/>
      <c r="N9" s="368"/>
      <c r="O9" s="369"/>
      <c r="P9" s="295"/>
      <c r="Q9" s="295"/>
      <c r="R9" s="295"/>
      <c r="S9" s="295"/>
      <c r="T9" s="295"/>
      <c r="U9" s="295"/>
      <c r="V9" s="295"/>
      <c r="W9" s="295"/>
      <c r="X9" s="295"/>
      <c r="Y9" s="295"/>
      <c r="Z9" s="295"/>
      <c r="AA9" s="295"/>
      <c r="AB9" s="295"/>
      <c r="AC9" s="295"/>
      <c r="AE9" s="295"/>
      <c r="AF9" s="295"/>
      <c r="AG9" s="295"/>
      <c r="AH9" s="295"/>
    </row>
    <row r="10" s="366" customFormat="true" ht="22.5" hidden="false" customHeight="true" outlineLevel="0" collapsed="false">
      <c r="A10" s="295"/>
      <c r="B10" s="373" t="n">
        <v>5</v>
      </c>
      <c r="C10" s="374" t="n">
        <f aca="false">'TELA 3'!B16</f>
        <v>0</v>
      </c>
      <c r="D10" s="375" t="str">
        <f aca="false">IF($C$10=0,"Selecionar código",VLOOKUP($C$10,$C$23:$AD$260,28,FALSE()))</f>
        <v>Selecionar código</v>
      </c>
      <c r="E10" s="375"/>
      <c r="F10" s="375"/>
      <c r="G10" s="375"/>
      <c r="H10" s="376" t="str">
        <f aca="false">IF($C$10=0,"-",VLOOKUP($C$10,$C$23:$AD$260,8,FALSE()))</f>
        <v>-</v>
      </c>
      <c r="I10" s="377" t="n">
        <f aca="false">'TELA 3'!X16</f>
        <v>0</v>
      </c>
      <c r="J10" s="374" t="str">
        <f aca="false">IF($C$10=0,"-",VLOOKUP($C$10,$C$23:$AD$260,15,FALSE()))</f>
        <v>-</v>
      </c>
      <c r="K10" s="378" t="str">
        <f aca="false">IF($C$10=0,"-",VLOOKUP($C$10,$C$23:$AD$260,6,FALSE()))</f>
        <v>-</v>
      </c>
      <c r="N10" s="368"/>
      <c r="O10" s="369"/>
      <c r="P10" s="295"/>
      <c r="Q10" s="295"/>
      <c r="R10" s="295"/>
      <c r="S10" s="295"/>
      <c r="T10" s="295"/>
      <c r="U10" s="295"/>
      <c r="V10" s="295"/>
      <c r="W10" s="295"/>
      <c r="X10" s="295"/>
      <c r="Y10" s="295"/>
      <c r="Z10" s="295"/>
      <c r="AA10" s="295"/>
      <c r="AB10" s="295"/>
      <c r="AC10" s="295"/>
      <c r="AE10" s="295"/>
      <c r="AF10" s="295"/>
      <c r="AG10" s="295"/>
      <c r="AH10" s="295"/>
    </row>
    <row r="11" s="366" customFormat="true" ht="22.5" hidden="false" customHeight="true" outlineLevel="0" collapsed="false">
      <c r="A11" s="295"/>
      <c r="B11" s="373"/>
      <c r="C11" s="374"/>
      <c r="D11" s="375"/>
      <c r="E11" s="375"/>
      <c r="F11" s="375"/>
      <c r="G11" s="375"/>
      <c r="H11" s="376" t="str">
        <f aca="false">IF($C$10=0,"-",VLOOKUP($C$10,$C$23:$AD$260,17,FALSE()))</f>
        <v>-</v>
      </c>
      <c r="I11" s="377" t="n">
        <f aca="false">'TELA 3'!X17</f>
        <v>0</v>
      </c>
      <c r="J11" s="374" t="str">
        <f aca="false">IF($C$10=0,"-",VLOOKUP($C$10,$C$23:$AD$260,24,FALSE()))</f>
        <v>-</v>
      </c>
      <c r="K11" s="378"/>
      <c r="N11" s="368"/>
      <c r="O11" s="369"/>
      <c r="P11" s="295"/>
      <c r="Q11" s="295"/>
      <c r="R11" s="295"/>
      <c r="S11" s="295"/>
      <c r="T11" s="295"/>
      <c r="U11" s="295"/>
      <c r="V11" s="295"/>
      <c r="W11" s="295"/>
      <c r="X11" s="295"/>
      <c r="Y11" s="295"/>
      <c r="Z11" s="295"/>
      <c r="AA11" s="295"/>
      <c r="AB11" s="295"/>
      <c r="AC11" s="295"/>
      <c r="AE11" s="295"/>
      <c r="AF11" s="295"/>
      <c r="AG11" s="295"/>
      <c r="AH11" s="295"/>
    </row>
    <row r="12" s="366" customFormat="true" ht="15" hidden="false" customHeight="false" outlineLevel="0" collapsed="false">
      <c r="A12" s="295"/>
      <c r="B12" s="295"/>
      <c r="K12" s="367"/>
      <c r="N12" s="368"/>
      <c r="O12" s="369"/>
      <c r="P12" s="295"/>
      <c r="Q12" s="295"/>
      <c r="R12" s="295"/>
      <c r="S12" s="295"/>
      <c r="T12" s="295"/>
      <c r="U12" s="295"/>
      <c r="V12" s="295"/>
      <c r="W12" s="295"/>
      <c r="X12" s="295"/>
      <c r="Y12" s="295"/>
      <c r="Z12" s="295"/>
      <c r="AA12" s="295"/>
      <c r="AB12" s="295"/>
      <c r="AC12" s="295"/>
      <c r="AE12" s="295"/>
      <c r="AF12" s="295"/>
      <c r="AG12" s="295"/>
      <c r="AH12" s="295"/>
    </row>
    <row r="13" s="366" customFormat="true" ht="15" hidden="false" customHeight="true" outlineLevel="0" collapsed="false">
      <c r="A13" s="295"/>
      <c r="B13" s="385"/>
      <c r="C13" s="386"/>
      <c r="D13" s="387" t="s">
        <v>295</v>
      </c>
      <c r="E13" s="387"/>
      <c r="F13" s="387"/>
      <c r="K13" s="367"/>
      <c r="N13" s="368"/>
      <c r="O13" s="369"/>
      <c r="P13" s="295"/>
      <c r="Q13" s="295"/>
      <c r="R13" s="295"/>
      <c r="S13" s="295"/>
      <c r="T13" s="295"/>
      <c r="U13" s="295"/>
      <c r="V13" s="295"/>
      <c r="W13" s="295"/>
      <c r="X13" s="295"/>
      <c r="Y13" s="295"/>
      <c r="Z13" s="295"/>
      <c r="AA13" s="295"/>
      <c r="AB13" s="295"/>
      <c r="AC13" s="295"/>
      <c r="AE13" s="295"/>
      <c r="AF13" s="295"/>
      <c r="AG13" s="295"/>
      <c r="AH13" s="295"/>
    </row>
    <row r="14" s="366" customFormat="true" ht="15" hidden="false" customHeight="false" outlineLevel="0" collapsed="false">
      <c r="A14" s="295"/>
      <c r="B14" s="388"/>
      <c r="C14" s="388"/>
      <c r="D14" s="389" t="s">
        <v>296</v>
      </c>
      <c r="E14" s="389" t="s">
        <v>297</v>
      </c>
      <c r="F14" s="389" t="s">
        <v>298</v>
      </c>
      <c r="K14" s="367"/>
      <c r="N14" s="368"/>
      <c r="O14" s="369"/>
      <c r="P14" s="295"/>
      <c r="Q14" s="295"/>
      <c r="R14" s="295"/>
      <c r="S14" s="295"/>
      <c r="T14" s="295"/>
      <c r="U14" s="295"/>
      <c r="V14" s="295"/>
      <c r="W14" s="295"/>
      <c r="X14" s="295"/>
      <c r="Y14" s="295"/>
      <c r="Z14" s="295"/>
      <c r="AA14" s="295"/>
      <c r="AB14" s="295"/>
      <c r="AC14" s="295"/>
      <c r="AE14" s="295"/>
      <c r="AF14" s="295"/>
      <c r="AG14" s="295"/>
      <c r="AH14" s="295"/>
    </row>
    <row r="15" s="366" customFormat="true" ht="15" hidden="false" customHeight="false" outlineLevel="0" collapsed="false">
      <c r="A15" s="295"/>
      <c r="B15" s="390" t="s">
        <v>299</v>
      </c>
      <c r="C15" s="391" t="s">
        <v>296</v>
      </c>
      <c r="D15" s="391" t="n">
        <v>1</v>
      </c>
      <c r="E15" s="391" t="n">
        <v>2</v>
      </c>
      <c r="F15" s="391" t="n">
        <v>4</v>
      </c>
      <c r="K15" s="367"/>
      <c r="N15" s="368"/>
      <c r="O15" s="369"/>
      <c r="P15" s="295"/>
      <c r="Q15" s="295"/>
      <c r="R15" s="295"/>
      <c r="S15" s="295"/>
      <c r="T15" s="295"/>
      <c r="U15" s="295"/>
      <c r="V15" s="295"/>
      <c r="W15" s="295"/>
      <c r="X15" s="295"/>
      <c r="Y15" s="295"/>
      <c r="Z15" s="295"/>
      <c r="AA15" s="295"/>
      <c r="AB15" s="295"/>
      <c r="AC15" s="295"/>
      <c r="AE15" s="295"/>
      <c r="AF15" s="295"/>
      <c r="AG15" s="295"/>
      <c r="AH15" s="295"/>
    </row>
    <row r="16" s="366" customFormat="true" ht="15" hidden="false" customHeight="false" outlineLevel="0" collapsed="false">
      <c r="A16" s="295"/>
      <c r="B16" s="390"/>
      <c r="C16" s="391" t="s">
        <v>297</v>
      </c>
      <c r="D16" s="391" t="n">
        <v>1</v>
      </c>
      <c r="E16" s="391" t="n">
        <v>3</v>
      </c>
      <c r="F16" s="391" t="n">
        <v>5</v>
      </c>
      <c r="K16" s="367"/>
      <c r="N16" s="368"/>
      <c r="O16" s="369"/>
      <c r="P16" s="295"/>
      <c r="Q16" s="295"/>
      <c r="R16" s="295"/>
      <c r="S16" s="295"/>
      <c r="T16" s="295"/>
      <c r="U16" s="295"/>
      <c r="V16" s="295"/>
      <c r="W16" s="295"/>
      <c r="X16" s="295"/>
      <c r="Y16" s="295"/>
      <c r="Z16" s="295"/>
      <c r="AA16" s="295"/>
      <c r="AB16" s="295"/>
      <c r="AC16" s="295"/>
      <c r="AE16" s="295"/>
      <c r="AF16" s="295"/>
      <c r="AG16" s="295"/>
      <c r="AH16" s="295"/>
    </row>
    <row r="17" s="366" customFormat="true" ht="15" hidden="false" customHeight="false" outlineLevel="0" collapsed="false">
      <c r="A17" s="295"/>
      <c r="B17" s="390"/>
      <c r="C17" s="391" t="s">
        <v>298</v>
      </c>
      <c r="D17" s="391" t="n">
        <v>1</v>
      </c>
      <c r="E17" s="391" t="n">
        <v>4</v>
      </c>
      <c r="F17" s="391" t="n">
        <v>6</v>
      </c>
      <c r="K17" s="367"/>
      <c r="N17" s="368"/>
      <c r="O17" s="369"/>
      <c r="P17" s="295"/>
      <c r="Q17" s="295"/>
      <c r="R17" s="295"/>
      <c r="S17" s="295"/>
      <c r="T17" s="295"/>
      <c r="U17" s="295"/>
      <c r="V17" s="295"/>
      <c r="W17" s="295"/>
      <c r="X17" s="295"/>
      <c r="Y17" s="295"/>
      <c r="Z17" s="295"/>
      <c r="AA17" s="295"/>
      <c r="AB17" s="295"/>
      <c r="AC17" s="295"/>
      <c r="AE17" s="295"/>
      <c r="AF17" s="295"/>
      <c r="AG17" s="295"/>
      <c r="AH17" s="295"/>
    </row>
    <row r="18" s="366" customFormat="true" ht="15" hidden="false" customHeight="false" outlineLevel="0" collapsed="false">
      <c r="A18" s="295"/>
      <c r="B18" s="392"/>
      <c r="C18" s="388"/>
      <c r="D18" s="388"/>
      <c r="E18" s="388"/>
      <c r="F18" s="388"/>
      <c r="K18" s="367"/>
      <c r="N18" s="368"/>
      <c r="O18" s="369"/>
      <c r="P18" s="295"/>
      <c r="Q18" s="295"/>
      <c r="R18" s="295"/>
      <c r="S18" s="295"/>
      <c r="T18" s="295"/>
      <c r="U18" s="295"/>
      <c r="V18" s="295"/>
      <c r="W18" s="295"/>
      <c r="X18" s="295"/>
      <c r="Y18" s="295"/>
      <c r="Z18" s="295"/>
      <c r="AA18" s="295"/>
      <c r="AB18" s="295"/>
      <c r="AC18" s="295"/>
      <c r="AE18" s="295"/>
      <c r="AF18" s="295"/>
      <c r="AG18" s="295"/>
      <c r="AH18" s="295"/>
    </row>
    <row r="19" s="366" customFormat="true" ht="15" hidden="false" customHeight="false" outlineLevel="0" collapsed="false">
      <c r="A19" s="295"/>
      <c r="B19" s="295"/>
      <c r="C19" s="366" t="n">
        <v>1</v>
      </c>
      <c r="D19" s="366" t="n">
        <v>2</v>
      </c>
      <c r="E19" s="366" t="n">
        <v>3</v>
      </c>
      <c r="F19" s="366" t="n">
        <v>4</v>
      </c>
      <c r="G19" s="366" t="n">
        <v>5</v>
      </c>
      <c r="H19" s="366" t="n">
        <v>6</v>
      </c>
      <c r="I19" s="366" t="n">
        <v>7</v>
      </c>
      <c r="J19" s="366" t="n">
        <v>8</v>
      </c>
      <c r="K19" s="366" t="n">
        <v>9</v>
      </c>
      <c r="L19" s="366" t="n">
        <v>10</v>
      </c>
      <c r="M19" s="366" t="n">
        <v>11</v>
      </c>
      <c r="N19" s="366" t="n">
        <v>12</v>
      </c>
      <c r="O19" s="366" t="n">
        <v>13</v>
      </c>
      <c r="P19" s="366" t="n">
        <v>14</v>
      </c>
      <c r="Q19" s="366" t="n">
        <v>15</v>
      </c>
      <c r="R19" s="366" t="n">
        <v>16</v>
      </c>
      <c r="S19" s="366" t="n">
        <v>17</v>
      </c>
      <c r="T19" s="366" t="n">
        <v>18</v>
      </c>
      <c r="U19" s="366" t="n">
        <v>19</v>
      </c>
      <c r="V19" s="366" t="n">
        <v>20</v>
      </c>
      <c r="W19" s="366" t="n">
        <v>21</v>
      </c>
      <c r="X19" s="366" t="n">
        <v>22</v>
      </c>
      <c r="Y19" s="366" t="n">
        <v>23</v>
      </c>
      <c r="Z19" s="366" t="n">
        <v>24</v>
      </c>
      <c r="AA19" s="366" t="n">
        <v>25</v>
      </c>
      <c r="AB19" s="366" t="n">
        <v>26</v>
      </c>
      <c r="AC19" s="366" t="n">
        <v>27</v>
      </c>
      <c r="AD19" s="366" t="n">
        <v>28</v>
      </c>
      <c r="AE19" s="295"/>
      <c r="AF19" s="295"/>
      <c r="AG19" s="295"/>
      <c r="AH19" s="295"/>
    </row>
    <row r="20" s="366" customFormat="true" ht="15" hidden="false" customHeight="true" outlineLevel="0" collapsed="false">
      <c r="A20" s="393" t="s">
        <v>300</v>
      </c>
      <c r="B20" s="393" t="s">
        <v>300</v>
      </c>
      <c r="C20" s="394" t="s">
        <v>301</v>
      </c>
      <c r="D20" s="394" t="s">
        <v>302</v>
      </c>
      <c r="E20" s="394"/>
      <c r="F20" s="394"/>
      <c r="G20" s="394"/>
      <c r="H20" s="394"/>
      <c r="I20" s="395" t="s">
        <v>303</v>
      </c>
      <c r="J20" s="396" t="s">
        <v>304</v>
      </c>
      <c r="K20" s="396"/>
      <c r="L20" s="396"/>
      <c r="M20" s="396"/>
      <c r="N20" s="396"/>
      <c r="O20" s="396"/>
      <c r="P20" s="396"/>
      <c r="Q20" s="396"/>
      <c r="R20" s="397"/>
      <c r="S20" s="398" t="s">
        <v>305</v>
      </c>
      <c r="T20" s="398"/>
      <c r="U20" s="398"/>
      <c r="V20" s="398"/>
      <c r="W20" s="398"/>
      <c r="X20" s="398"/>
      <c r="Y20" s="398"/>
      <c r="Z20" s="398"/>
      <c r="AA20" s="399" t="s">
        <v>306</v>
      </c>
      <c r="AB20" s="399"/>
      <c r="AC20" s="399"/>
      <c r="AD20" s="394" t="s">
        <v>307</v>
      </c>
      <c r="AE20" s="400"/>
      <c r="AF20" s="400"/>
      <c r="AG20" s="400"/>
      <c r="AH20" s="400"/>
    </row>
    <row r="21" s="366" customFormat="true" ht="15" hidden="false" customHeight="true" outlineLevel="0" collapsed="false">
      <c r="A21" s="393"/>
      <c r="B21" s="393"/>
      <c r="C21" s="394"/>
      <c r="D21" s="394"/>
      <c r="E21" s="394"/>
      <c r="F21" s="394"/>
      <c r="G21" s="394"/>
      <c r="H21" s="394"/>
      <c r="I21" s="395"/>
      <c r="J21" s="394" t="s">
        <v>128</v>
      </c>
      <c r="K21" s="401" t="s">
        <v>308</v>
      </c>
      <c r="L21" s="401"/>
      <c r="M21" s="401"/>
      <c r="N21" s="401"/>
      <c r="O21" s="401"/>
      <c r="P21" s="401"/>
      <c r="Q21" s="394" t="s">
        <v>309</v>
      </c>
      <c r="R21" s="394" t="s">
        <v>310</v>
      </c>
      <c r="S21" s="394" t="s">
        <v>128</v>
      </c>
      <c r="T21" s="401" t="s">
        <v>308</v>
      </c>
      <c r="U21" s="401"/>
      <c r="V21" s="401"/>
      <c r="W21" s="401"/>
      <c r="X21" s="401"/>
      <c r="Y21" s="401"/>
      <c r="Z21" s="394" t="s">
        <v>309</v>
      </c>
      <c r="AA21" s="399"/>
      <c r="AB21" s="399"/>
      <c r="AC21" s="399"/>
      <c r="AD21" s="394"/>
      <c r="AE21" s="400"/>
      <c r="AF21" s="400"/>
      <c r="AG21" s="400"/>
      <c r="AH21" s="400"/>
    </row>
    <row r="22" s="366" customFormat="true" ht="35.05" hidden="false" customHeight="false" outlineLevel="0" collapsed="false">
      <c r="A22" s="393"/>
      <c r="B22" s="393"/>
      <c r="C22" s="394"/>
      <c r="D22" s="394" t="n">
        <v>1</v>
      </c>
      <c r="E22" s="394" t="n">
        <v>2</v>
      </c>
      <c r="F22" s="394" t="n">
        <v>3</v>
      </c>
      <c r="G22" s="394" t="n">
        <v>4</v>
      </c>
      <c r="H22" s="394" t="n">
        <v>5</v>
      </c>
      <c r="I22" s="395"/>
      <c r="J22" s="394"/>
      <c r="K22" s="394" t="s">
        <v>311</v>
      </c>
      <c r="L22" s="394" t="s">
        <v>312</v>
      </c>
      <c r="M22" s="394" t="s">
        <v>296</v>
      </c>
      <c r="N22" s="402" t="s">
        <v>297</v>
      </c>
      <c r="O22" s="393" t="s">
        <v>312</v>
      </c>
      <c r="P22" s="394" t="s">
        <v>298</v>
      </c>
      <c r="Q22" s="394"/>
      <c r="R22" s="394"/>
      <c r="S22" s="394"/>
      <c r="T22" s="394" t="s">
        <v>311</v>
      </c>
      <c r="U22" s="394" t="s">
        <v>312</v>
      </c>
      <c r="V22" s="394" t="s">
        <v>296</v>
      </c>
      <c r="W22" s="394" t="s">
        <v>297</v>
      </c>
      <c r="X22" s="394" t="s">
        <v>312</v>
      </c>
      <c r="Y22" s="394" t="s">
        <v>298</v>
      </c>
      <c r="Z22" s="394"/>
      <c r="AA22" s="399"/>
      <c r="AB22" s="399"/>
      <c r="AC22" s="399"/>
      <c r="AD22" s="394"/>
      <c r="AE22" s="400"/>
      <c r="AF22" s="400"/>
      <c r="AG22" s="400"/>
      <c r="AH22" s="400"/>
    </row>
    <row r="23" s="366" customFormat="true" ht="23.85" hidden="false" customHeight="false" outlineLevel="0" collapsed="false">
      <c r="A23" s="403" t="n">
        <v>0</v>
      </c>
      <c r="B23" s="403" t="n">
        <v>0</v>
      </c>
      <c r="C23" s="404" t="s">
        <v>313</v>
      </c>
      <c r="D23" s="404" t="s">
        <v>311</v>
      </c>
      <c r="E23" s="404" t="s">
        <v>311</v>
      </c>
      <c r="F23" s="404" t="s">
        <v>311</v>
      </c>
      <c r="G23" s="404" t="s">
        <v>311</v>
      </c>
      <c r="H23" s="404" t="s">
        <v>311</v>
      </c>
      <c r="I23" s="405" t="s">
        <v>314</v>
      </c>
      <c r="J23" s="406" t="s">
        <v>314</v>
      </c>
      <c r="K23" s="404" t="s">
        <v>314</v>
      </c>
      <c r="L23" s="404" t="s">
        <v>314</v>
      </c>
      <c r="M23" s="404" t="s">
        <v>314</v>
      </c>
      <c r="N23" s="407" t="s">
        <v>314</v>
      </c>
      <c r="O23" s="403" t="s">
        <v>314</v>
      </c>
      <c r="P23" s="404" t="s">
        <v>314</v>
      </c>
      <c r="Q23" s="404" t="s">
        <v>314</v>
      </c>
      <c r="R23" s="404" t="s">
        <v>314</v>
      </c>
      <c r="S23" s="406" t="s">
        <v>314</v>
      </c>
      <c r="T23" s="404" t="s">
        <v>314</v>
      </c>
      <c r="U23" s="404" t="s">
        <v>314</v>
      </c>
      <c r="V23" s="404" t="s">
        <v>314</v>
      </c>
      <c r="W23" s="404" t="s">
        <v>314</v>
      </c>
      <c r="X23" s="404" t="s">
        <v>314</v>
      </c>
      <c r="Y23" s="404" t="s">
        <v>314</v>
      </c>
      <c r="Z23" s="404" t="s">
        <v>314</v>
      </c>
      <c r="AA23" s="408" t="s">
        <v>314</v>
      </c>
      <c r="AB23" s="409" t="s">
        <v>314</v>
      </c>
      <c r="AC23" s="409" t="s">
        <v>314</v>
      </c>
      <c r="AD23" s="406" t="s">
        <v>315</v>
      </c>
      <c r="AE23" s="410"/>
      <c r="AF23" s="410"/>
      <c r="AG23" s="410"/>
      <c r="AH23" s="410"/>
    </row>
    <row r="24" s="366" customFormat="true" ht="15" hidden="false" customHeight="false" outlineLevel="0" collapsed="false">
      <c r="A24" s="411" t="n">
        <v>1</v>
      </c>
      <c r="B24" s="380" t="n">
        <v>1</v>
      </c>
      <c r="C24" s="380" t="s">
        <v>316</v>
      </c>
      <c r="D24" s="380" t="str">
        <f aca="false">IF($I$2="","",IF($I$2&gt;P24,AC24,IF($I$2&lt;=K24,$K$22,IF($I$2&lt;=M24,AA24,AB24))))</f>
        <v/>
      </c>
      <c r="E24" s="380" t="str">
        <f aca="false">IF($I$4="","",IF($I$4&gt;P24,AC24,IF($I$4&lt;=K24,$K$22,IF($I$4&lt;=M24,AA24,AB24))))</f>
        <v>Não passível</v>
      </c>
      <c r="F24" s="380" t="str">
        <f aca="false">IF($I$6="","",IF($I$6&gt;P24,AC24,IF($I$6&lt;=K24,$K$22,IF($I$6&lt;=M24,AA24,AB24))))</f>
        <v>Não passível</v>
      </c>
      <c r="G24" s="380" t="str">
        <f aca="false">IF($I$8="","",IF($I$8&gt;P24,AC24,IF($I$8&lt;=K24,$K$22,IF($I$8&lt;=M24,AA24,AB24))))</f>
        <v>Não passível</v>
      </c>
      <c r="H24" s="380" t="str">
        <f aca="false">IF($I$10="","",IF($I$10&gt;P24,AC24,IF($I$10&lt;=K24,$K$22,IF($I$10&lt;=M24,AA24,AB24))))</f>
        <v>Não passível</v>
      </c>
      <c r="I24" s="380" t="s">
        <v>297</v>
      </c>
      <c r="J24" s="412" t="s">
        <v>317</v>
      </c>
      <c r="K24" s="380" t="n">
        <v>0</v>
      </c>
      <c r="L24" s="380" t="s">
        <v>318</v>
      </c>
      <c r="M24" s="413" t="n">
        <v>1200</v>
      </c>
      <c r="N24" s="414" t="s">
        <v>319</v>
      </c>
      <c r="O24" s="380" t="s">
        <v>320</v>
      </c>
      <c r="P24" s="415" t="n">
        <v>12000</v>
      </c>
      <c r="Q24" s="380" t="s">
        <v>321</v>
      </c>
      <c r="R24" s="380" t="s">
        <v>314</v>
      </c>
      <c r="S24" s="380" t="s">
        <v>314</v>
      </c>
      <c r="T24" s="380" t="s">
        <v>314</v>
      </c>
      <c r="U24" s="380" t="s">
        <v>314</v>
      </c>
      <c r="V24" s="380" t="s">
        <v>314</v>
      </c>
      <c r="W24" s="380" t="s">
        <v>314</v>
      </c>
      <c r="X24" s="380" t="s">
        <v>314</v>
      </c>
      <c r="Y24" s="380" t="s">
        <v>314</v>
      </c>
      <c r="Z24" s="380" t="s">
        <v>314</v>
      </c>
      <c r="AA24" s="416" t="n">
        <f aca="false">IF(I24="","",IF(I24="P",$D$15,IF(I24="M",$E$15,$F$15)))</f>
        <v>2</v>
      </c>
      <c r="AB24" s="416" t="n">
        <f aca="false">IF(I24="","",IF(I24="P",$D$16,IF(I24="M",$E$16,$F$16)))</f>
        <v>3</v>
      </c>
      <c r="AC24" s="416" t="n">
        <f aca="false">IF(I24="","",IF(I24="P",$D$17,IF(I24="M",$E$17,$F$17)))</f>
        <v>4</v>
      </c>
      <c r="AD24" s="417" t="s">
        <v>322</v>
      </c>
    </row>
    <row r="25" s="366" customFormat="true" ht="17.9" hidden="false" customHeight="false" outlineLevel="0" collapsed="false">
      <c r="A25" s="373" t="n">
        <v>2</v>
      </c>
      <c r="B25" s="373" t="n">
        <v>2</v>
      </c>
      <c r="C25" s="373" t="s">
        <v>323</v>
      </c>
      <c r="D25" s="373" t="str">
        <f aca="false">IF($I$2="","",IF($I$2&gt;P25,AC25,IF($I$2&lt;=K25,$K$22,IF($I$2&lt;=M25,AA25,AB25))))</f>
        <v/>
      </c>
      <c r="E25" s="373" t="str">
        <f aca="false">IF($I$4="","",IF($I$4&gt;P25,AC25,IF($I$4&lt;=K25,$K$22,IF($I$4&lt;=M25,AA25,AB25))))</f>
        <v>Não passível</v>
      </c>
      <c r="F25" s="373" t="str">
        <f aca="false">IF($I$6="","",IF($I$6&gt;P25,AC25,IF($I$6&lt;=K25,$K$22,IF($I$6&lt;=M25,AA25,AB25))))</f>
        <v>Não passível</v>
      </c>
      <c r="G25" s="373" t="str">
        <f aca="false">IF($I$8="","",IF($I$8&gt;P25,AC25,IF($I$8&lt;=K25,$K$22,IF($I$8&lt;=M25,AA25,AB25))))</f>
        <v>Não passível</v>
      </c>
      <c r="H25" s="373" t="str">
        <f aca="false">IF($I$10="","",IF($I$10&gt;P25,AC25,IF($I$10&lt;=K25,$K$22,IF($I$10&lt;=M25,AA25,AB25))))</f>
        <v>Não passível</v>
      </c>
      <c r="I25" s="373" t="s">
        <v>298</v>
      </c>
      <c r="J25" s="418" t="s">
        <v>317</v>
      </c>
      <c r="K25" s="373" t="n">
        <v>0</v>
      </c>
      <c r="L25" s="373" t="s">
        <v>318</v>
      </c>
      <c r="M25" s="419" t="n">
        <v>100000</v>
      </c>
      <c r="N25" s="420" t="s">
        <v>324</v>
      </c>
      <c r="O25" s="373" t="s">
        <v>320</v>
      </c>
      <c r="P25" s="421" t="n">
        <v>500000</v>
      </c>
      <c r="Q25" s="373" t="s">
        <v>325</v>
      </c>
      <c r="R25" s="373" t="s">
        <v>314</v>
      </c>
      <c r="S25" s="373" t="s">
        <v>314</v>
      </c>
      <c r="T25" s="373" t="s">
        <v>314</v>
      </c>
      <c r="U25" s="373" t="s">
        <v>314</v>
      </c>
      <c r="V25" s="373" t="s">
        <v>314</v>
      </c>
      <c r="W25" s="373" t="s">
        <v>314</v>
      </c>
      <c r="X25" s="373" t="s">
        <v>314</v>
      </c>
      <c r="Y25" s="373" t="s">
        <v>314</v>
      </c>
      <c r="Z25" s="373" t="s">
        <v>314</v>
      </c>
      <c r="AA25" s="422" t="n">
        <f aca="false">IF(I25="","",IF(I25="P",$D$15,IF(I25="M",$E$15,$F$15)))</f>
        <v>4</v>
      </c>
      <c r="AB25" s="422" t="n">
        <f aca="false">IF(I25="","",IF(I25="P",$D$16,IF(I25="M",$E$16,$F$16)))</f>
        <v>5</v>
      </c>
      <c r="AC25" s="422" t="n">
        <f aca="false">IF(I25="","",IF(I25="P",$D$17,IF(I25="M",$E$17,$F$17)))</f>
        <v>6</v>
      </c>
      <c r="AD25" s="423" t="s">
        <v>326</v>
      </c>
    </row>
    <row r="26" s="366" customFormat="true" ht="17.9" hidden="false" customHeight="false" outlineLevel="0" collapsed="false">
      <c r="A26" s="380" t="n">
        <v>3</v>
      </c>
      <c r="B26" s="380" t="n">
        <v>3</v>
      </c>
      <c r="C26" s="380" t="s">
        <v>327</v>
      </c>
      <c r="D26" s="380" t="str">
        <f aca="false">IF($I$2="","",IF($I$2&gt;P26,AC26,IF($I$2&lt;=K26,$K$22,IF($I$2&lt;=M26,AA26,AB26))))</f>
        <v/>
      </c>
      <c r="E26" s="380" t="str">
        <f aca="false">IF($I$4="","",IF($I$4&gt;P26,AC26,IF($I$4&lt;=K26,$K$22,IF($I$4&lt;=M26,AA26,AB26))))</f>
        <v>Não passível</v>
      </c>
      <c r="F26" s="380" t="str">
        <f aca="false">IF($I$6="","",IF($I$6&gt;P26,AC26,IF($I$6&lt;=K26,$K$22,IF($I$6&lt;=M26,AA26,AB26))))</f>
        <v>Não passível</v>
      </c>
      <c r="G26" s="380" t="str">
        <f aca="false">IF($I$8="","",IF($I$8&gt;P26,AC26,IF($I$8&lt;=K26,$K$22,IF($I$8&lt;=M26,AA26,AB26))))</f>
        <v>Não passível</v>
      </c>
      <c r="H26" s="380" t="str">
        <f aca="false">IF($I$10="","",IF($I$10&gt;P26,AC26,IF($I$10&lt;=K26,$K$22,IF($I$10&lt;=M26,AA26,AB26))))</f>
        <v>Não passível</v>
      </c>
      <c r="I26" s="380" t="s">
        <v>297</v>
      </c>
      <c r="J26" s="412" t="s">
        <v>317</v>
      </c>
      <c r="K26" s="380" t="n">
        <v>0</v>
      </c>
      <c r="L26" s="380" t="s">
        <v>318</v>
      </c>
      <c r="M26" s="413" t="n">
        <v>50000</v>
      </c>
      <c r="N26" s="414" t="s">
        <v>328</v>
      </c>
      <c r="O26" s="380" t="s">
        <v>320</v>
      </c>
      <c r="P26" s="415" t="n">
        <v>500000</v>
      </c>
      <c r="Q26" s="380" t="s">
        <v>325</v>
      </c>
      <c r="R26" s="380" t="s">
        <v>314</v>
      </c>
      <c r="S26" s="380" t="s">
        <v>314</v>
      </c>
      <c r="T26" s="380" t="s">
        <v>314</v>
      </c>
      <c r="U26" s="380" t="s">
        <v>314</v>
      </c>
      <c r="V26" s="380" t="s">
        <v>314</v>
      </c>
      <c r="W26" s="380" t="s">
        <v>314</v>
      </c>
      <c r="X26" s="380" t="s">
        <v>314</v>
      </c>
      <c r="Y26" s="380" t="s">
        <v>314</v>
      </c>
      <c r="Z26" s="380" t="s">
        <v>314</v>
      </c>
      <c r="AA26" s="416" t="n">
        <f aca="false">IF(I26="","",IF(I26="P",$D$15,IF(I26="M",$E$15,$F$15)))</f>
        <v>2</v>
      </c>
      <c r="AB26" s="416" t="n">
        <f aca="false">IF(I26="","",IF(I26="P",$D$16,IF(I26="M",$E$16,$F$16)))</f>
        <v>3</v>
      </c>
      <c r="AC26" s="416" t="n">
        <f aca="false">IF(I26="","",IF(I26="P",$D$17,IF(I26="M",$E$17,$F$17)))</f>
        <v>4</v>
      </c>
      <c r="AD26" s="417" t="s">
        <v>329</v>
      </c>
    </row>
    <row r="27" s="366" customFormat="true" ht="17.9" hidden="false" customHeight="false" outlineLevel="0" collapsed="false">
      <c r="A27" s="373" t="n">
        <v>4</v>
      </c>
      <c r="B27" s="373" t="n">
        <v>4</v>
      </c>
      <c r="C27" s="373" t="s">
        <v>330</v>
      </c>
      <c r="D27" s="373" t="str">
        <f aca="false">IF($I$2="","",IF($I$2&gt;P27,AC27,IF($I$2&lt;=K27,$K$22,IF($I$2&lt;=M27,AA27,AB27))))</f>
        <v/>
      </c>
      <c r="E27" s="373" t="str">
        <f aca="false">IF($I$4="","",IF($I$4&gt;P27,AC27,IF($I$4&lt;=K27,$K$22,IF($I$4&lt;=M27,AA27,AB27))))</f>
        <v>Não passível</v>
      </c>
      <c r="F27" s="373" t="str">
        <f aca="false">IF($I$6="","",IF($I$6&gt;P27,AC27,IF($I$6&lt;=K27,$K$22,IF($I$6&lt;=M27,AA27,AB27))))</f>
        <v>Não passível</v>
      </c>
      <c r="G27" s="373" t="str">
        <f aca="false">IF($I$8="","",IF($I$8&gt;P27,AC27,IF($I$8&lt;=K27,$K$22,IF($I$8&lt;=M27,AA27,AB27))))</f>
        <v>Não passível</v>
      </c>
      <c r="H27" s="373" t="str">
        <f aca="false">IF($I$10="","",IF($I$10&gt;P27,AC27,IF($I$10&lt;=K27,$K$22,IF($I$10&lt;=M27,AA27,AB27))))</f>
        <v>Não passível</v>
      </c>
      <c r="I27" s="373" t="s">
        <v>297</v>
      </c>
      <c r="J27" s="418" t="s">
        <v>317</v>
      </c>
      <c r="K27" s="373" t="n">
        <v>0</v>
      </c>
      <c r="L27" s="373" t="s">
        <v>318</v>
      </c>
      <c r="M27" s="419" t="n">
        <v>300000</v>
      </c>
      <c r="N27" s="420" t="s">
        <v>331</v>
      </c>
      <c r="O27" s="373" t="s">
        <v>320</v>
      </c>
      <c r="P27" s="421" t="n">
        <v>1500000</v>
      </c>
      <c r="Q27" s="373" t="s">
        <v>325</v>
      </c>
      <c r="R27" s="373" t="s">
        <v>314</v>
      </c>
      <c r="S27" s="373" t="s">
        <v>314</v>
      </c>
      <c r="T27" s="373" t="s">
        <v>314</v>
      </c>
      <c r="U27" s="373" t="s">
        <v>314</v>
      </c>
      <c r="V27" s="373" t="s">
        <v>314</v>
      </c>
      <c r="W27" s="373" t="s">
        <v>314</v>
      </c>
      <c r="X27" s="373" t="s">
        <v>314</v>
      </c>
      <c r="Y27" s="373" t="s">
        <v>314</v>
      </c>
      <c r="Z27" s="373" t="s">
        <v>314</v>
      </c>
      <c r="AA27" s="422" t="n">
        <f aca="false">IF(I27="","",IF(I27="P",$D$15,IF(I27="M",$E$15,$F$15)))</f>
        <v>2</v>
      </c>
      <c r="AB27" s="422" t="n">
        <f aca="false">IF(I27="","",IF(I27="P",$D$16,IF(I27="M",$E$16,$F$16)))</f>
        <v>3</v>
      </c>
      <c r="AC27" s="422" t="n">
        <f aca="false">IF(I27="","",IF(I27="P",$D$17,IF(I27="M",$E$17,$F$17)))</f>
        <v>4</v>
      </c>
      <c r="AD27" s="423" t="s">
        <v>332</v>
      </c>
    </row>
    <row r="28" s="366" customFormat="true" ht="15" hidden="false" customHeight="false" outlineLevel="0" collapsed="false">
      <c r="A28" s="380" t="n">
        <v>5</v>
      </c>
      <c r="B28" s="380" t="n">
        <v>5</v>
      </c>
      <c r="C28" s="380" t="s">
        <v>333</v>
      </c>
      <c r="D28" s="380" t="str">
        <f aca="false">IF($I$2="","",IF($I$2&gt;P28,AC28,IF($I$2&lt;=K28,$K$22,IF($I$2&lt;=M28,AA28,AB28))))</f>
        <v/>
      </c>
      <c r="E28" s="380" t="str">
        <f aca="false">IF($I$4="","",IF($I$4&gt;P28,AC28,IF($I$4&lt;=K28,$K$22,IF($I$4&lt;=M28,AA28,AB28))))</f>
        <v>Não passível</v>
      </c>
      <c r="F28" s="380" t="str">
        <f aca="false">IF($I$6="","",IF($I$6&gt;P28,AC28,IF($I$6&lt;=K28,$K$22,IF($I$6&lt;=M28,AA28,AB28))))</f>
        <v>Não passível</v>
      </c>
      <c r="G28" s="380" t="str">
        <f aca="false">IF($I$8="","",IF($I$8&gt;P28,AC28,IF($I$8&lt;=K28,$K$22,IF($I$8&lt;=M28,AA28,AB28))))</f>
        <v>Não passível</v>
      </c>
      <c r="H28" s="380" t="str">
        <f aca="false">IF($I$10="","",IF($I$10&gt;P28,AC28,IF($I$10&lt;=K28,$K$22,IF($I$10&lt;=M28,AA28,AB28))))</f>
        <v>Não passível</v>
      </c>
      <c r="I28" s="380" t="s">
        <v>297</v>
      </c>
      <c r="J28" s="412" t="s">
        <v>317</v>
      </c>
      <c r="K28" s="380" t="n">
        <v>0</v>
      </c>
      <c r="L28" s="380" t="s">
        <v>318</v>
      </c>
      <c r="M28" s="413" t="n">
        <v>6000</v>
      </c>
      <c r="N28" s="414" t="s">
        <v>334</v>
      </c>
      <c r="O28" s="380" t="s">
        <v>320</v>
      </c>
      <c r="P28" s="415" t="n">
        <v>9000</v>
      </c>
      <c r="Q28" s="380" t="s">
        <v>321</v>
      </c>
      <c r="R28" s="380" t="s">
        <v>314</v>
      </c>
      <c r="S28" s="380" t="s">
        <v>314</v>
      </c>
      <c r="T28" s="380" t="s">
        <v>314</v>
      </c>
      <c r="U28" s="380" t="s">
        <v>314</v>
      </c>
      <c r="V28" s="380" t="s">
        <v>314</v>
      </c>
      <c r="W28" s="380" t="s">
        <v>314</v>
      </c>
      <c r="X28" s="380" t="s">
        <v>314</v>
      </c>
      <c r="Y28" s="380" t="s">
        <v>314</v>
      </c>
      <c r="Z28" s="380" t="s">
        <v>314</v>
      </c>
      <c r="AA28" s="416" t="n">
        <f aca="false">IF(I28="","",IF(I28="P",$D$15,IF(I28="M",$E$15,$F$15)))</f>
        <v>2</v>
      </c>
      <c r="AB28" s="416" t="n">
        <f aca="false">IF(I28="","",IF(I28="P",$D$16,IF(I28="M",$E$16,$F$16)))</f>
        <v>3</v>
      </c>
      <c r="AC28" s="416" t="n">
        <f aca="false">IF(I28="","",IF(I28="P",$D$17,IF(I28="M",$E$17,$F$17)))</f>
        <v>4</v>
      </c>
      <c r="AD28" s="417" t="s">
        <v>335</v>
      </c>
    </row>
    <row r="29" s="366" customFormat="true" ht="23.85" hidden="false" customHeight="false" outlineLevel="0" collapsed="false">
      <c r="A29" s="373" t="n">
        <v>6</v>
      </c>
      <c r="B29" s="373" t="n">
        <v>6</v>
      </c>
      <c r="C29" s="373" t="s">
        <v>336</v>
      </c>
      <c r="D29" s="373" t="str">
        <f aca="false">IF($I$2="","",IF($I$2&gt;P29,AC29,IF($I$2&lt;=K29,$K$22,IF($I$2&lt;=M29,AA29,AB29))))</f>
        <v/>
      </c>
      <c r="E29" s="373" t="str">
        <f aca="false">IF($I$4="","",IF($I$4&gt;P29,AC29,IF($I$4&lt;=K29,$K$22,IF($I$4&lt;=M29,AA29,AB29))))</f>
        <v>Não passível</v>
      </c>
      <c r="F29" s="373" t="str">
        <f aca="false">IF($I$6="","",IF($I$6&gt;P29,AC29,IF($I$6&lt;=K29,$K$22,IF($I$6&lt;=M29,AA29,AB29))))</f>
        <v>Não passível</v>
      </c>
      <c r="G29" s="373" t="str">
        <f aca="false">IF($I$8="","",IF($I$8&gt;P29,AC29,IF($I$8&lt;=K29,$K$22,IF($I$8&lt;=M29,AA29,AB29))))</f>
        <v>Não passível</v>
      </c>
      <c r="H29" s="373" t="str">
        <f aca="false">IF($I$10="","",IF($I$10&gt;P29,AC29,IF($I$10&lt;=K29,$K$22,IF($I$10&lt;=M29,AA29,AB29))))</f>
        <v>Não passível</v>
      </c>
      <c r="I29" s="373" t="s">
        <v>297</v>
      </c>
      <c r="J29" s="418" t="s">
        <v>317</v>
      </c>
      <c r="K29" s="373" t="n">
        <v>0</v>
      </c>
      <c r="L29" s="373" t="s">
        <v>318</v>
      </c>
      <c r="M29" s="419" t="n">
        <v>50000</v>
      </c>
      <c r="N29" s="420" t="s">
        <v>328</v>
      </c>
      <c r="O29" s="373" t="s">
        <v>320</v>
      </c>
      <c r="P29" s="421" t="n">
        <v>500000</v>
      </c>
      <c r="Q29" s="373" t="s">
        <v>325</v>
      </c>
      <c r="R29" s="373" t="s">
        <v>314</v>
      </c>
      <c r="S29" s="373" t="s">
        <v>314</v>
      </c>
      <c r="T29" s="373" t="s">
        <v>314</v>
      </c>
      <c r="U29" s="373" t="s">
        <v>314</v>
      </c>
      <c r="V29" s="373" t="s">
        <v>314</v>
      </c>
      <c r="W29" s="373" t="s">
        <v>314</v>
      </c>
      <c r="X29" s="373" t="s">
        <v>314</v>
      </c>
      <c r="Y29" s="373" t="s">
        <v>314</v>
      </c>
      <c r="Z29" s="373" t="s">
        <v>314</v>
      </c>
      <c r="AA29" s="422" t="n">
        <f aca="false">IF(I29="","",IF(I29="P",$D$15,IF(I29="M",$E$15,$F$15)))</f>
        <v>2</v>
      </c>
      <c r="AB29" s="422" t="n">
        <f aca="false">IF(I29="","",IF(I29="P",$D$16,IF(I29="M",$E$16,$F$16)))</f>
        <v>3</v>
      </c>
      <c r="AC29" s="422" t="n">
        <f aca="false">IF(I29="","",IF(I29="P",$D$17,IF(I29="M",$E$17,$F$17)))</f>
        <v>4</v>
      </c>
      <c r="AD29" s="423" t="s">
        <v>337</v>
      </c>
    </row>
    <row r="30" s="366" customFormat="true" ht="17.9" hidden="false" customHeight="false" outlineLevel="0" collapsed="false">
      <c r="A30" s="380" t="n">
        <v>7</v>
      </c>
      <c r="B30" s="380" t="n">
        <v>7</v>
      </c>
      <c r="C30" s="380" t="s">
        <v>338</v>
      </c>
      <c r="D30" s="380" t="str">
        <f aca="false">IF(OR($I$2="",$I$3=""),"",IF(AND(OR($I$2&lt;=K30),$I$3&lt;=T30),$K$22,IF(OR($I$2&gt;P30,OR($I$3&gt;Y30)),AC30,IF(AND(OR($I$2&lt;=M30),$I$3&lt;=V30),AA30,AB30))))</f>
        <v/>
      </c>
      <c r="E30" s="380" t="str">
        <f aca="false">IF(OR($I$4="",$I$5=""),"",IF(AND(OR($I$4&lt;=K30),$I$5&lt;=T30),$K$22,IF(OR($I$4&gt;P30,OR($I$5&gt;Y30)),AC30,IF(AND(OR($I$4&lt;=M30),$I$5&lt;=V30),AA30,AB30))))</f>
        <v>Não passível</v>
      </c>
      <c r="F30" s="380" t="str">
        <f aca="false">IF(OR($I$6="",$I$7=""),"",IF(AND(OR($I$6&lt;=K30),$I$7&lt;=T30),$K$22,IF(OR($I$6&gt;P30,OR($I$7&gt;Y30)),AC30,IF(AND(OR($I$6&lt;=M30),$I$7&lt;=V30),AA30,AB30))))</f>
        <v>Não passível</v>
      </c>
      <c r="G30" s="380" t="str">
        <f aca="false">IF(OR($I$8="",$I$9=""),"",IF(AND(OR($I$8&lt;=K30),$I$9&lt;=T30),$K$22,IF(OR($I$8&gt;P30,OR($I$9&gt;Y30)),AC30,IF(AND(OR($I$8&lt;=M30),$I$9&lt;=V30),AA30,AB30))))</f>
        <v>Não passível</v>
      </c>
      <c r="H30" s="380" t="str">
        <f aca="false">IF(OR($I$10="",$I$11=""),"",IF(AND(OR($I$10&lt;=K30),$I$11&lt;=T30),$K$22,IF(OR($I$10&gt;P30,OR($I$11&gt;Y30)),AC30,IF(AND(OR($I$10&lt;=M30),$I$11&lt;=V30),AA30,AB30))))</f>
        <v>Não passível</v>
      </c>
      <c r="I30" s="380" t="s">
        <v>297</v>
      </c>
      <c r="J30" s="412" t="s">
        <v>339</v>
      </c>
      <c r="K30" s="380" t="n">
        <v>0</v>
      </c>
      <c r="L30" s="380" t="s">
        <v>318</v>
      </c>
      <c r="M30" s="413" t="n">
        <v>30000</v>
      </c>
      <c r="N30" s="414" t="s">
        <v>340</v>
      </c>
      <c r="O30" s="380" t="s">
        <v>320</v>
      </c>
      <c r="P30" s="415" t="n">
        <v>200000</v>
      </c>
      <c r="Q30" s="380" t="s">
        <v>341</v>
      </c>
      <c r="R30" s="380" t="s">
        <v>342</v>
      </c>
      <c r="S30" s="380" t="s">
        <v>339</v>
      </c>
      <c r="T30" s="380" t="n">
        <v>0</v>
      </c>
      <c r="U30" s="380" t="s">
        <v>318</v>
      </c>
      <c r="V30" s="380" t="n">
        <v>12000</v>
      </c>
      <c r="W30" s="380" t="s">
        <v>343</v>
      </c>
      <c r="X30" s="380" t="s">
        <v>320</v>
      </c>
      <c r="Y30" s="380" t="n">
        <v>80000</v>
      </c>
      <c r="Z30" s="380" t="s">
        <v>321</v>
      </c>
      <c r="AA30" s="416" t="n">
        <f aca="false">IF(I30="","",IF(I30="P",$D$15,IF(I30="M",$E$15,$F$15)))</f>
        <v>2</v>
      </c>
      <c r="AB30" s="416" t="n">
        <f aca="false">IF(I30="","",IF(I30="P",$D$16,IF(I30="M",$E$16,$F$16)))</f>
        <v>3</v>
      </c>
      <c r="AC30" s="416" t="n">
        <f aca="false">IF(I30="","",IF(I30="P",$D$17,IF(I30="M",$E$17,$F$17)))</f>
        <v>4</v>
      </c>
      <c r="AD30" s="417" t="s">
        <v>344</v>
      </c>
    </row>
    <row r="31" s="366" customFormat="true" ht="17.9" hidden="false" customHeight="false" outlineLevel="0" collapsed="false">
      <c r="A31" s="373" t="n">
        <v>8</v>
      </c>
      <c r="B31" s="373" t="n">
        <v>8</v>
      </c>
      <c r="C31" s="373" t="s">
        <v>345</v>
      </c>
      <c r="D31" s="373" t="str">
        <f aca="false">IF($I$2="","",IF($I$2&gt;P31,AC31,IF($I$2&lt;=K31,$K$22,IF($I$2&lt;=M31,AA31,AB31))))</f>
        <v/>
      </c>
      <c r="E31" s="373" t="str">
        <f aca="false">IF($I$4="","",IF($I$4&gt;P31,AC31,IF($I$4&lt;=K31,$K$22,IF($I$4&lt;=M31,AA31,AB31))))</f>
        <v>Não passível</v>
      </c>
      <c r="F31" s="373" t="str">
        <f aca="false">IF($I$6="","",IF($I$6&gt;P31,AC31,IF($I$6&lt;=K31,$K$22,IF($I$6&lt;=M31,AA31,AB31))))</f>
        <v>Não passível</v>
      </c>
      <c r="G31" s="373" t="str">
        <f aca="false">IF($I$8="","",IF($I$8&gt;P31,AC31,IF($I$8&lt;=K31,$K$22,IF($I$8&lt;=M31,AA31,AB31))))</f>
        <v>Não passível</v>
      </c>
      <c r="H31" s="373" t="str">
        <f aca="false">IF($I$10="","",IF($I$10&gt;P31,AC31,IF($I$10&lt;=K31,$K$22,IF($I$10&lt;=M31,AA31,AB31))))</f>
        <v>Não passível</v>
      </c>
      <c r="I31" s="373" t="s">
        <v>297</v>
      </c>
      <c r="J31" s="418" t="s">
        <v>339</v>
      </c>
      <c r="K31" s="373" t="n">
        <v>0</v>
      </c>
      <c r="L31" s="373" t="s">
        <v>318</v>
      </c>
      <c r="M31" s="419" t="n">
        <v>12000</v>
      </c>
      <c r="N31" s="420" t="s">
        <v>346</v>
      </c>
      <c r="O31" s="373" t="s">
        <v>320</v>
      </c>
      <c r="P31" s="421" t="n">
        <v>100000</v>
      </c>
      <c r="Q31" s="373" t="s">
        <v>321</v>
      </c>
      <c r="R31" s="373" t="s">
        <v>314</v>
      </c>
      <c r="S31" s="373" t="s">
        <v>314</v>
      </c>
      <c r="T31" s="373" t="s">
        <v>314</v>
      </c>
      <c r="U31" s="373" t="s">
        <v>314</v>
      </c>
      <c r="V31" s="373" t="s">
        <v>314</v>
      </c>
      <c r="W31" s="373" t="s">
        <v>314</v>
      </c>
      <c r="X31" s="373" t="s">
        <v>314</v>
      </c>
      <c r="Y31" s="373" t="s">
        <v>314</v>
      </c>
      <c r="Z31" s="373" t="s">
        <v>314</v>
      </c>
      <c r="AA31" s="422" t="n">
        <f aca="false">IF(I31="","",IF(I31="P",$D$15,IF(I31="M",$E$15,$F$15)))</f>
        <v>2</v>
      </c>
      <c r="AB31" s="422" t="n">
        <f aca="false">IF(I31="","",IF(I31="P",$D$16,IF(I31="M",$E$16,$F$16)))</f>
        <v>3</v>
      </c>
      <c r="AC31" s="422" t="n">
        <f aca="false">IF(I31="","",IF(I31="P",$D$17,IF(I31="M",$E$17,$F$17)))</f>
        <v>4</v>
      </c>
      <c r="AD31" s="423" t="s">
        <v>347</v>
      </c>
    </row>
    <row r="32" s="366" customFormat="true" ht="15" hidden="false" customHeight="false" outlineLevel="0" collapsed="false">
      <c r="A32" s="380" t="n">
        <v>9</v>
      </c>
      <c r="B32" s="380" t="n">
        <v>9</v>
      </c>
      <c r="C32" s="380" t="s">
        <v>348</v>
      </c>
      <c r="D32" s="380" t="str">
        <f aca="false">IF($I$2="","",IF($I$2&gt;P32,AC32,IF($I$2&lt;=K32,$K$22,IF($I$2&lt;M32,AA32,AB32))))</f>
        <v/>
      </c>
      <c r="E32" s="380" t="str">
        <f aca="false">IF($I$4="","",IF($I$4&gt;P32,AC32,IF($I$4&lt;=K32,$K$22,IF($I$4&lt;M32,AA32,AB32))))</f>
        <v>Não passível</v>
      </c>
      <c r="F32" s="380" t="str">
        <f aca="false">IF($I$6="","",IF($I$6&gt;P32,AC32,IF($I$6&lt;=K32,$K$22,IF($I$6&lt;M32,AA32,AB32))))</f>
        <v>Não passível</v>
      </c>
      <c r="G32" s="380" t="str">
        <f aca="false">IF($I$8="","",IF($I$8&gt;P32,AC32,IF($I$8&lt;=K32,$K$22,IF($I$8&lt;M32,AA32,AB32))))</f>
        <v>Não passível</v>
      </c>
      <c r="H32" s="380" t="str">
        <f aca="false">IF($I$10="","",IF($I$10&gt;P32,AC32,IF($I$10&lt;=K32,$K$22,IF($I$10&lt;M32,AA32,AB32))))</f>
        <v>Não passível</v>
      </c>
      <c r="I32" s="380" t="s">
        <v>297</v>
      </c>
      <c r="J32" s="412" t="s">
        <v>339</v>
      </c>
      <c r="K32" s="380" t="n">
        <v>0</v>
      </c>
      <c r="L32" s="380" t="s">
        <v>349</v>
      </c>
      <c r="M32" s="413" t="n">
        <v>10000</v>
      </c>
      <c r="N32" s="414" t="s">
        <v>350</v>
      </c>
      <c r="O32" s="380" t="s">
        <v>320</v>
      </c>
      <c r="P32" s="415" t="n">
        <v>50000</v>
      </c>
      <c r="Q32" s="380" t="s">
        <v>321</v>
      </c>
      <c r="R32" s="380" t="s">
        <v>314</v>
      </c>
      <c r="S32" s="380" t="s">
        <v>314</v>
      </c>
      <c r="T32" s="380" t="s">
        <v>314</v>
      </c>
      <c r="U32" s="380" t="s">
        <v>314</v>
      </c>
      <c r="V32" s="380" t="s">
        <v>314</v>
      </c>
      <c r="W32" s="380" t="s">
        <v>314</v>
      </c>
      <c r="X32" s="380" t="s">
        <v>314</v>
      </c>
      <c r="Y32" s="380" t="s">
        <v>314</v>
      </c>
      <c r="Z32" s="380" t="s">
        <v>314</v>
      </c>
      <c r="AA32" s="416" t="n">
        <f aca="false">IF(I32="","",IF(I32="P",$D$15,IF(I32="M",$E$15,$F$15)))</f>
        <v>2</v>
      </c>
      <c r="AB32" s="416" t="n">
        <f aca="false">IF(I32="","",IF(I32="P",$D$16,IF(I32="M",$E$16,$F$16)))</f>
        <v>3</v>
      </c>
      <c r="AC32" s="416" t="n">
        <f aca="false">IF(I32="","",IF(I32="P",$D$17,IF(I32="M",$E$17,$F$17)))</f>
        <v>4</v>
      </c>
      <c r="AD32" s="417" t="s">
        <v>351</v>
      </c>
    </row>
    <row r="33" s="366" customFormat="true" ht="57.45" hidden="false" customHeight="false" outlineLevel="0" collapsed="false">
      <c r="A33" s="373" t="n">
        <v>10</v>
      </c>
      <c r="B33" s="373" t="n">
        <v>10</v>
      </c>
      <c r="C33" s="373" t="s">
        <v>352</v>
      </c>
      <c r="D33" s="373" t="str">
        <f aca="false">IF($I$2="","",IF($I$2&gt;P33,AC33,IF($I$2&lt;=K33,$K$22,IF($I$2&lt;=M33,AA33,AB33))))</f>
        <v/>
      </c>
      <c r="E33" s="373" t="str">
        <f aca="false">IF($I$4="","",IF($I$4&gt;P33,AC33,IF($I$4&lt;=K33,$K$22,IF($I$4&lt;=M33,AA33,AB33))))</f>
        <v>Não passível</v>
      </c>
      <c r="F33" s="373" t="str">
        <f aca="false">IF($I$6="","",IF($I$6&gt;P33,AC33,IF($I$6&lt;=K33,$K$22,IF($I$6&lt;=M33,AA33,AB33))))</f>
        <v>Não passível</v>
      </c>
      <c r="G33" s="373" t="str">
        <f aca="false">IF($I$8="","",IF($I$8&gt;P33,AC33,IF($I$8&lt;=K33,$K$22,IF($I$8&lt;=M33,AA33,AB33))))</f>
        <v>Não passível</v>
      </c>
      <c r="H33" s="373" t="str">
        <f aca="false">IF($I$10="","",IF($I$10&gt;P33,AC33,IF($I$10&lt;=K33,$K$22,IF($I$10&lt;=M33,AA33,AB33))))</f>
        <v>Não passível</v>
      </c>
      <c r="I33" s="373" t="s">
        <v>297</v>
      </c>
      <c r="J33" s="418" t="s">
        <v>353</v>
      </c>
      <c r="K33" s="373" t="n">
        <v>0</v>
      </c>
      <c r="L33" s="373" t="s">
        <v>318</v>
      </c>
      <c r="M33" s="419" t="n">
        <v>3</v>
      </c>
      <c r="N33" s="420" t="s">
        <v>354</v>
      </c>
      <c r="O33" s="373" t="s">
        <v>320</v>
      </c>
      <c r="P33" s="421" t="n">
        <v>5</v>
      </c>
      <c r="Q33" s="373" t="s">
        <v>355</v>
      </c>
      <c r="R33" s="373" t="s">
        <v>314</v>
      </c>
      <c r="S33" s="373" t="s">
        <v>314</v>
      </c>
      <c r="T33" s="373" t="s">
        <v>314</v>
      </c>
      <c r="U33" s="373" t="s">
        <v>314</v>
      </c>
      <c r="V33" s="373" t="s">
        <v>314</v>
      </c>
      <c r="W33" s="373" t="s">
        <v>314</v>
      </c>
      <c r="X33" s="373" t="s">
        <v>314</v>
      </c>
      <c r="Y33" s="373" t="s">
        <v>314</v>
      </c>
      <c r="Z33" s="373" t="s">
        <v>314</v>
      </c>
      <c r="AA33" s="422" t="n">
        <f aca="false">IF(I33="","",IF(I33="P",$D$15,IF(I33="M",$E$15,$F$15)))</f>
        <v>2</v>
      </c>
      <c r="AB33" s="422" t="n">
        <f aca="false">IF(I33="","",IF(I33="P",$D$16,IF(I33="M",$E$16,$F$16)))</f>
        <v>3</v>
      </c>
      <c r="AC33" s="422" t="n">
        <f aca="false">IF(I33="","",IF(I33="P",$D$17,IF(I33="M",$E$17,$F$17)))</f>
        <v>4</v>
      </c>
      <c r="AD33" s="423" t="s">
        <v>356</v>
      </c>
    </row>
    <row r="34" s="366" customFormat="true" ht="15" hidden="false" customHeight="false" outlineLevel="0" collapsed="false">
      <c r="A34" s="380" t="n">
        <v>11</v>
      </c>
      <c r="B34" s="380" t="n">
        <v>11</v>
      </c>
      <c r="C34" s="380" t="s">
        <v>357</v>
      </c>
      <c r="D34" s="380" t="str">
        <f aca="false">IF($I$2="","",IF($I$2&gt;P34,AC34,IF($I$2&lt;=K34,$K$22,IF($I$2&lt;=M34,AA34,AB34))))</f>
        <v/>
      </c>
      <c r="E34" s="380" t="str">
        <f aca="false">IF($I$4="","",IF($I$4&gt;P34,AC34,IF($I$4&lt;=K34,$K$22,IF($I$4&lt;=M34,AA34,AB34))))</f>
        <v>Não passível</v>
      </c>
      <c r="F34" s="380" t="str">
        <f aca="false">IF($I$6="","",IF($I$6&gt;P34,AC34,IF($I$6&lt;=K34,$K$22,IF($I$6&lt;=M34,AA34,AB34))))</f>
        <v>Não passível</v>
      </c>
      <c r="G34" s="380" t="str">
        <f aca="false">IF($I$8="","",IF($I$8&gt;P34,AC34,IF($I$8&lt;=K34,$K$22,IF($I$8&lt;=M34,AA34,AB34))))</f>
        <v>Não passível</v>
      </c>
      <c r="H34" s="380" t="str">
        <f aca="false">IF($I$10="","",IF($I$10&gt;P34,AC34,IF($I$10&lt;=K34,$K$22,IF($I$10&lt;=M34,AA34,AB34))))</f>
        <v>Não passível</v>
      </c>
      <c r="I34" s="380" t="s">
        <v>297</v>
      </c>
      <c r="J34" s="412" t="s">
        <v>317</v>
      </c>
      <c r="K34" s="380" t="n">
        <v>0</v>
      </c>
      <c r="L34" s="380" t="s">
        <v>318</v>
      </c>
      <c r="M34" s="413" t="n">
        <v>12000</v>
      </c>
      <c r="N34" s="414" t="s">
        <v>358</v>
      </c>
      <c r="O34" s="380" t="s">
        <v>320</v>
      </c>
      <c r="P34" s="415" t="n">
        <v>50000</v>
      </c>
      <c r="Q34" s="380" t="s">
        <v>325</v>
      </c>
      <c r="R34" s="380" t="s">
        <v>314</v>
      </c>
      <c r="S34" s="380" t="s">
        <v>314</v>
      </c>
      <c r="T34" s="380" t="s">
        <v>314</v>
      </c>
      <c r="U34" s="380" t="s">
        <v>314</v>
      </c>
      <c r="V34" s="380" t="s">
        <v>314</v>
      </c>
      <c r="W34" s="380" t="s">
        <v>314</v>
      </c>
      <c r="X34" s="380" t="s">
        <v>314</v>
      </c>
      <c r="Y34" s="380" t="s">
        <v>314</v>
      </c>
      <c r="Z34" s="380" t="s">
        <v>314</v>
      </c>
      <c r="AA34" s="416" t="n">
        <f aca="false">IF(I34="","",IF(I34="P",$D$15,IF(I34="M",$E$15,$F$15)))</f>
        <v>2</v>
      </c>
      <c r="AB34" s="416" t="n">
        <f aca="false">IF(I34="","",IF(I34="P",$D$16,IF(I34="M",$E$16,$F$16)))</f>
        <v>3</v>
      </c>
      <c r="AC34" s="416" t="n">
        <f aca="false">IF(I34="","",IF(I34="P",$D$17,IF(I34="M",$E$17,$F$17)))</f>
        <v>4</v>
      </c>
      <c r="AD34" s="417" t="s">
        <v>359</v>
      </c>
    </row>
    <row r="35" s="366" customFormat="true" ht="17.9" hidden="false" customHeight="false" outlineLevel="0" collapsed="false">
      <c r="A35" s="373" t="n">
        <v>12</v>
      </c>
      <c r="B35" s="373" t="n">
        <v>12</v>
      </c>
      <c r="C35" s="373" t="s">
        <v>360</v>
      </c>
      <c r="D35" s="373" t="str">
        <f aca="false">IF($I$2="","",IF($I$2&gt;P35,AC35,IF($I$2&lt;=K35,$K$22,IF($I$2&lt;=M35,AA35,AB35))))</f>
        <v/>
      </c>
      <c r="E35" s="373" t="str">
        <f aca="false">IF($I$4="","",IF($I$4&gt;P35,AC35,IF($I$4&lt;=K35,$K$22,IF($I$4&lt;=M35,AA35,AB35))))</f>
        <v>Não passível</v>
      </c>
      <c r="F35" s="373" t="str">
        <f aca="false">IF($I$6="","",IF($I$6&gt;P35,AC35,IF($I$6&lt;=K35,$K$22,IF($I$6&lt;=M35,AA35,AB35))))</f>
        <v>Não passível</v>
      </c>
      <c r="G35" s="373" t="str">
        <f aca="false">IF($I$8="","",IF($I$8&gt;P35,AC35,IF($I$8&lt;=K35,$K$22,IF($I$8&lt;=M35,AA35,AB35))))</f>
        <v>Não passível</v>
      </c>
      <c r="H35" s="373" t="str">
        <f aca="false">IF($I$10="","",IF($I$10&gt;P35,AC35,IF($I$10&lt;=K35,$K$22,IF($I$10&lt;=M35,AA35,AB35))))</f>
        <v>Não passível</v>
      </c>
      <c r="I35" s="373" t="s">
        <v>296</v>
      </c>
      <c r="J35" s="418" t="s">
        <v>361</v>
      </c>
      <c r="K35" s="373" t="n">
        <v>0</v>
      </c>
      <c r="L35" s="373" t="s">
        <v>318</v>
      </c>
      <c r="M35" s="419" t="n">
        <v>6000000</v>
      </c>
      <c r="N35" s="420" t="s">
        <v>362</v>
      </c>
      <c r="O35" s="373" t="s">
        <v>320</v>
      </c>
      <c r="P35" s="421" t="n">
        <v>15000000</v>
      </c>
      <c r="Q35" s="373" t="s">
        <v>363</v>
      </c>
      <c r="R35" s="373" t="s">
        <v>314</v>
      </c>
      <c r="S35" s="373" t="s">
        <v>314</v>
      </c>
      <c r="T35" s="373" t="s">
        <v>314</v>
      </c>
      <c r="U35" s="373" t="s">
        <v>314</v>
      </c>
      <c r="V35" s="373" t="s">
        <v>314</v>
      </c>
      <c r="W35" s="373" t="s">
        <v>314</v>
      </c>
      <c r="X35" s="373" t="s">
        <v>314</v>
      </c>
      <c r="Y35" s="373" t="s">
        <v>314</v>
      </c>
      <c r="Z35" s="373" t="s">
        <v>314</v>
      </c>
      <c r="AA35" s="422" t="n">
        <f aca="false">IF(I35="","",IF(I35="P",$D$15,IF(I35="M",$E$15,$F$15)))</f>
        <v>1</v>
      </c>
      <c r="AB35" s="422" t="n">
        <f aca="false">IF(I35="","",IF(I35="P",$D$16,IF(I35="M",$E$16,$F$16)))</f>
        <v>1</v>
      </c>
      <c r="AC35" s="422" t="n">
        <f aca="false">IF(I35="","",IF(I35="P",$D$17,IF(I35="M",$E$17,$F$17)))</f>
        <v>1</v>
      </c>
      <c r="AD35" s="423" t="s">
        <v>364</v>
      </c>
    </row>
    <row r="36" s="366" customFormat="true" ht="17.9" hidden="false" customHeight="false" outlineLevel="0" collapsed="false">
      <c r="A36" s="380" t="n">
        <v>13</v>
      </c>
      <c r="B36" s="380" t="n">
        <v>13</v>
      </c>
      <c r="C36" s="380" t="s">
        <v>365</v>
      </c>
      <c r="D36" s="380" t="str">
        <f aca="false">IF($I$2="","",IF($I$2&gt;P36,AC36,IF($I$2&lt;=K36,$K$22,IF($I$2&lt;=M36,AA36,AB36))))</f>
        <v/>
      </c>
      <c r="E36" s="380" t="str">
        <f aca="false">IF($I$4="","",IF($I$4&gt;P36,AC36,IF($I$4&lt;=K36,$K$22,IF($I$4&lt;=M36,AA36,AB36))))</f>
        <v>Não passível</v>
      </c>
      <c r="F36" s="380" t="str">
        <f aca="false">IF($I$6="","",IF($I$6&gt;P36,AC36,IF($I$6&lt;=K36,$K$22,IF($I$6&lt;=M36,AA36,AB36))))</f>
        <v>Não passível</v>
      </c>
      <c r="G36" s="380" t="str">
        <f aca="false">IF($I$8="","",IF($I$8&gt;P36,AC36,IF($I$8&lt;=K36,$K$22,IF($I$8&lt;=M36,AA36,AB36))))</f>
        <v>Não passível</v>
      </c>
      <c r="H36" s="380" t="str">
        <f aca="false">IF($I$10="","",IF($I$10&gt;P36,AC36,IF($I$10&lt;=K36,$K$22,IF($I$10&lt;=M36,AA36,AB36))))</f>
        <v>Não passível</v>
      </c>
      <c r="I36" s="380" t="s">
        <v>297</v>
      </c>
      <c r="J36" s="412" t="s">
        <v>366</v>
      </c>
      <c r="K36" s="380" t="n">
        <v>0</v>
      </c>
      <c r="L36" s="380" t="s">
        <v>318</v>
      </c>
      <c r="M36" s="413" t="n">
        <v>300000</v>
      </c>
      <c r="N36" s="414" t="s">
        <v>367</v>
      </c>
      <c r="O36" s="380" t="s">
        <v>320</v>
      </c>
      <c r="P36" s="415" t="n">
        <v>1500000</v>
      </c>
      <c r="Q36" s="380" t="s">
        <v>325</v>
      </c>
      <c r="R36" s="380" t="s">
        <v>314</v>
      </c>
      <c r="S36" s="380" t="s">
        <v>314</v>
      </c>
      <c r="T36" s="380" t="s">
        <v>314</v>
      </c>
      <c r="U36" s="380" t="s">
        <v>314</v>
      </c>
      <c r="V36" s="380" t="s">
        <v>314</v>
      </c>
      <c r="W36" s="380" t="s">
        <v>314</v>
      </c>
      <c r="X36" s="380" t="s">
        <v>314</v>
      </c>
      <c r="Y36" s="380" t="s">
        <v>314</v>
      </c>
      <c r="Z36" s="380" t="s">
        <v>314</v>
      </c>
      <c r="AA36" s="416" t="n">
        <f aca="false">IF(I36="","",IF(I36="P",$D$15,IF(I36="M",$E$15,$F$15)))</f>
        <v>2</v>
      </c>
      <c r="AB36" s="416" t="n">
        <f aca="false">IF(I36="","",IF(I36="P",$D$16,IF(I36="M",$E$16,$F$16)))</f>
        <v>3</v>
      </c>
      <c r="AC36" s="416" t="n">
        <f aca="false">IF(I36="","",IF(I36="P",$D$17,IF(I36="M",$E$17,$F$17)))</f>
        <v>4</v>
      </c>
      <c r="AD36" s="417" t="s">
        <v>368</v>
      </c>
    </row>
    <row r="37" s="366" customFormat="true" ht="17.9" hidden="false" customHeight="false" outlineLevel="0" collapsed="false">
      <c r="A37" s="373" t="n">
        <v>14</v>
      </c>
      <c r="B37" s="373" t="n">
        <v>14</v>
      </c>
      <c r="C37" s="373" t="s">
        <v>369</v>
      </c>
      <c r="D37" s="373" t="str">
        <f aca="false">IF($I$2="","",IF($I$2&gt;P37,AC37,IF($I$2&lt;=K37,$K$22,IF($I$2&lt;=M37,AA37,AB37))))</f>
        <v/>
      </c>
      <c r="E37" s="373" t="str">
        <f aca="false">IF($I$4="","",IF($I$4&gt;P37,AC37,IF($I$4&lt;=K37,$K$22,IF($I$4&lt;=M37,AA37,AB37))))</f>
        <v>Não passível</v>
      </c>
      <c r="F37" s="373" t="str">
        <f aca="false">IF($I$6="","",IF($I$6&gt;P37,AC37,IF($I$6&lt;=K37,$K$22,IF($I$6&lt;=M37,AA37,AB37))))</f>
        <v>Não passível</v>
      </c>
      <c r="G37" s="373" t="str">
        <f aca="false">IF($I$8="","",IF($I$8&gt;P37,AC37,IF($I$8&lt;=K37,$K$22,IF($I$8&lt;=M37,AA37,AB37))))</f>
        <v>Não passível</v>
      </c>
      <c r="H37" s="373" t="str">
        <f aca="false">IF($I$10="","",IF($I$10&gt;P37,AC37,IF($I$10&lt;=K37,$K$22,IF($I$10&lt;=M37,AA37,AB37))))</f>
        <v>Não passível</v>
      </c>
      <c r="I37" s="373" t="s">
        <v>298</v>
      </c>
      <c r="J37" s="418" t="s">
        <v>366</v>
      </c>
      <c r="K37" s="373" t="n">
        <v>0</v>
      </c>
      <c r="L37" s="373" t="s">
        <v>318</v>
      </c>
      <c r="M37" s="419" t="n">
        <v>300000</v>
      </c>
      <c r="N37" s="420" t="s">
        <v>367</v>
      </c>
      <c r="O37" s="373" t="s">
        <v>320</v>
      </c>
      <c r="P37" s="421" t="n">
        <v>1500000</v>
      </c>
      <c r="Q37" s="373" t="s">
        <v>325</v>
      </c>
      <c r="R37" s="373" t="s">
        <v>314</v>
      </c>
      <c r="S37" s="373" t="s">
        <v>314</v>
      </c>
      <c r="T37" s="373" t="s">
        <v>314</v>
      </c>
      <c r="U37" s="373" t="s">
        <v>314</v>
      </c>
      <c r="V37" s="373" t="s">
        <v>314</v>
      </c>
      <c r="W37" s="373" t="s">
        <v>314</v>
      </c>
      <c r="X37" s="373" t="s">
        <v>314</v>
      </c>
      <c r="Y37" s="373" t="s">
        <v>314</v>
      </c>
      <c r="Z37" s="373" t="s">
        <v>314</v>
      </c>
      <c r="AA37" s="422" t="n">
        <f aca="false">IF(I37="","",IF(I37="P",$D$15,IF(I37="M",$E$15,$F$15)))</f>
        <v>4</v>
      </c>
      <c r="AB37" s="422" t="n">
        <f aca="false">IF(I37="","",IF(I37="P",$D$16,IF(I37="M",$E$16,$F$16)))</f>
        <v>5</v>
      </c>
      <c r="AC37" s="422" t="n">
        <f aca="false">IF(I37="","",IF(I37="P",$D$17,IF(I37="M",$E$17,$F$17)))</f>
        <v>6</v>
      </c>
      <c r="AD37" s="423" t="s">
        <v>370</v>
      </c>
    </row>
    <row r="38" s="366" customFormat="true" ht="23.85" hidden="false" customHeight="false" outlineLevel="0" collapsed="false">
      <c r="A38" s="380" t="n">
        <v>15</v>
      </c>
      <c r="B38" s="380" t="n">
        <v>15</v>
      </c>
      <c r="C38" s="380" t="s">
        <v>371</v>
      </c>
      <c r="D38" s="380" t="str">
        <f aca="false">IF($I$2="","",IF($I$2=P38,AC38,IF($I$2=M38,AA38,AB38)))</f>
        <v/>
      </c>
      <c r="E38" s="380" t="n">
        <f aca="false">IF($I$4="","",IF($I$4=P38,AC38,IF($I$4=M38,AA38,AB38)))</f>
        <v>5</v>
      </c>
      <c r="F38" s="380" t="n">
        <f aca="false">IF($I$6="","",IF($I$6=P38,AC38,IF($I$6=M38,AA38,AB38)))</f>
        <v>5</v>
      </c>
      <c r="G38" s="380" t="n">
        <f aca="false">IF($I$8="","",IF($I$8=P38,AC38,IF($I$8=M38,AA38,AB38)))</f>
        <v>5</v>
      </c>
      <c r="H38" s="380" t="n">
        <f aca="false">IF($I$10="","",IF($I$10=P38,AC38,IF($I$10=M38,AA38,AB38)))</f>
        <v>5</v>
      </c>
      <c r="I38" s="380" t="s">
        <v>298</v>
      </c>
      <c r="J38" s="412" t="s">
        <v>372</v>
      </c>
      <c r="K38" s="380" t="s">
        <v>314</v>
      </c>
      <c r="L38" s="380"/>
      <c r="M38" s="413" t="s">
        <v>373</v>
      </c>
      <c r="N38" s="414" t="s">
        <v>374</v>
      </c>
      <c r="O38" s="380"/>
      <c r="P38" s="415" t="s">
        <v>375</v>
      </c>
      <c r="Q38" s="380" t="s">
        <v>314</v>
      </c>
      <c r="R38" s="380" t="s">
        <v>314</v>
      </c>
      <c r="S38" s="380" t="s">
        <v>314</v>
      </c>
      <c r="T38" s="380" t="s">
        <v>314</v>
      </c>
      <c r="U38" s="380" t="s">
        <v>314</v>
      </c>
      <c r="V38" s="380" t="s">
        <v>314</v>
      </c>
      <c r="W38" s="380" t="s">
        <v>314</v>
      </c>
      <c r="X38" s="380" t="s">
        <v>314</v>
      </c>
      <c r="Y38" s="380" t="s">
        <v>314</v>
      </c>
      <c r="Z38" s="380" t="s">
        <v>314</v>
      </c>
      <c r="AA38" s="416" t="n">
        <f aca="false">IF(I38="","",IF(I38="P",$D$15,IF(I38="M",$E$15,$F$15)))</f>
        <v>4</v>
      </c>
      <c r="AB38" s="416" t="n">
        <f aca="false">IF(I38="","",IF(I38="P",$D$16,IF(I38="M",$E$16,$F$16)))</f>
        <v>5</v>
      </c>
      <c r="AC38" s="416" t="n">
        <f aca="false">IF(I38="","",IF(I38="P",$D$17,IF(I38="M",$E$17,$F$17)))</f>
        <v>6</v>
      </c>
      <c r="AD38" s="417" t="s">
        <v>376</v>
      </c>
    </row>
    <row r="39" s="366" customFormat="true" ht="15" hidden="false" customHeight="false" outlineLevel="0" collapsed="false">
      <c r="A39" s="373" t="n">
        <v>16</v>
      </c>
      <c r="B39" s="373" t="n">
        <v>16</v>
      </c>
      <c r="C39" s="373" t="s">
        <v>377</v>
      </c>
      <c r="D39" s="373" t="str">
        <f aca="false">IF($I$2="","",IF($I$2&gt;P39,AC39,IF($I$2&lt;=K39,$K$22,IF($I$2&lt;=M39,AA39,AB39))))</f>
        <v/>
      </c>
      <c r="E39" s="373" t="str">
        <f aca="false">IF($I$4="","",IF($I$4&gt;P39,AC39,IF($I$4&lt;=K39,$K$22,IF($I$4&lt;=M39,AA39,AB39))))</f>
        <v>Não passível</v>
      </c>
      <c r="F39" s="373" t="str">
        <f aca="false">IF($I$6="","",IF($I$6&gt;P39,AC39,IF($I$6&lt;=K39,$K$22,IF($I$6&lt;=M39,AA39,AB39))))</f>
        <v>Não passível</v>
      </c>
      <c r="G39" s="373" t="str">
        <f aca="false">IF($I$8="","",IF($I$8&gt;P39,AC39,IF($I$8&lt;=K39,$K$22,IF($I$8&lt;=M39,AA39,AB39))))</f>
        <v>Não passível</v>
      </c>
      <c r="H39" s="373" t="str">
        <f aca="false">IF($I$10="","",IF($I$10&gt;P39,AC39,IF($I$10&lt;=K39,$K$22,IF($I$10&lt;=M39,AA39,AB39))))</f>
        <v>Não passível</v>
      </c>
      <c r="I39" s="373" t="s">
        <v>298</v>
      </c>
      <c r="J39" s="418" t="s">
        <v>378</v>
      </c>
      <c r="K39" s="373" t="n">
        <v>0</v>
      </c>
      <c r="L39" s="373" t="s">
        <v>318</v>
      </c>
      <c r="M39" s="419" t="n">
        <v>5</v>
      </c>
      <c r="N39" s="420" t="s">
        <v>379</v>
      </c>
      <c r="O39" s="373" t="s">
        <v>320</v>
      </c>
      <c r="P39" s="421" t="n">
        <v>40</v>
      </c>
      <c r="Q39" s="373" t="s">
        <v>355</v>
      </c>
      <c r="R39" s="373" t="s">
        <v>314</v>
      </c>
      <c r="S39" s="373" t="s">
        <v>314</v>
      </c>
      <c r="T39" s="373" t="s">
        <v>314</v>
      </c>
      <c r="U39" s="373" t="s">
        <v>314</v>
      </c>
      <c r="V39" s="373" t="s">
        <v>314</v>
      </c>
      <c r="W39" s="373" t="s">
        <v>314</v>
      </c>
      <c r="X39" s="373" t="s">
        <v>314</v>
      </c>
      <c r="Y39" s="373" t="s">
        <v>314</v>
      </c>
      <c r="Z39" s="373" t="s">
        <v>314</v>
      </c>
      <c r="AA39" s="422" t="n">
        <f aca="false">IF(I39="","",IF(I39="P",$D$15,IF(I39="M",$E$15,$F$15)))</f>
        <v>4</v>
      </c>
      <c r="AB39" s="422" t="n">
        <f aca="false">IF(I39="","",IF(I39="P",$D$16,IF(I39="M",$E$16,$F$16)))</f>
        <v>5</v>
      </c>
      <c r="AC39" s="422" t="n">
        <f aca="false">IF(I39="","",IF(I39="P",$D$17,IF(I39="M",$E$17,$F$17)))</f>
        <v>6</v>
      </c>
      <c r="AD39" s="423" t="s">
        <v>380</v>
      </c>
    </row>
    <row r="40" s="366" customFormat="true" ht="15" hidden="false" customHeight="false" outlineLevel="0" collapsed="false">
      <c r="A40" s="380" t="n">
        <v>17</v>
      </c>
      <c r="B40" s="380" t="n">
        <v>17</v>
      </c>
      <c r="C40" s="380" t="s">
        <v>381</v>
      </c>
      <c r="D40" s="380" t="str">
        <f aca="false">IF($I$2="","",IF($I$2&gt;P40,AC40,IF($I$2&lt;=K40,$K$22,IF($I$2&lt;=M40,AA40,AB40))))</f>
        <v/>
      </c>
      <c r="E40" s="380" t="str">
        <f aca="false">IF($I$4="","",IF($I$4&gt;P40,AC40,IF($I$4&lt;=K40,$K$22,IF($I$4&lt;=M40,AA40,AB40))))</f>
        <v>Não passível</v>
      </c>
      <c r="F40" s="380" t="str">
        <f aca="false">IF($I$6="","",IF($I$6&gt;P40,AC40,IF($I$6&lt;=K40,$K$22,IF($I$6&lt;=M40,AA40,AB40))))</f>
        <v>Não passível</v>
      </c>
      <c r="G40" s="380" t="str">
        <f aca="false">IF($I$8="","",IF($I$8&gt;P40,AC40,IF($I$8&lt;=K40,$K$22,IF($I$8&lt;=M40,AA40,AB40))))</f>
        <v>Não passível</v>
      </c>
      <c r="H40" s="380" t="str">
        <f aca="false">IF($I$10="","",IF($I$10&gt;P40,AC40,IF($I$10&lt;=K40,$K$22,IF($I$10&lt;=M40,AA40,AB40))))</f>
        <v>Não passível</v>
      </c>
      <c r="I40" s="380" t="s">
        <v>297</v>
      </c>
      <c r="J40" s="412" t="s">
        <v>378</v>
      </c>
      <c r="K40" s="380" t="n">
        <v>0</v>
      </c>
      <c r="L40" s="380" t="s">
        <v>318</v>
      </c>
      <c r="M40" s="413" t="n">
        <v>2</v>
      </c>
      <c r="N40" s="414" t="s">
        <v>382</v>
      </c>
      <c r="O40" s="380" t="s">
        <v>320</v>
      </c>
      <c r="P40" s="415" t="n">
        <v>5</v>
      </c>
      <c r="Q40" s="380" t="s">
        <v>355</v>
      </c>
      <c r="R40" s="380" t="s">
        <v>314</v>
      </c>
      <c r="S40" s="380" t="s">
        <v>314</v>
      </c>
      <c r="T40" s="380" t="s">
        <v>314</v>
      </c>
      <c r="U40" s="380" t="s">
        <v>314</v>
      </c>
      <c r="V40" s="380" t="s">
        <v>314</v>
      </c>
      <c r="W40" s="380" t="s">
        <v>314</v>
      </c>
      <c r="X40" s="380" t="s">
        <v>314</v>
      </c>
      <c r="Y40" s="380" t="s">
        <v>314</v>
      </c>
      <c r="Z40" s="380" t="s">
        <v>314</v>
      </c>
      <c r="AA40" s="416" t="n">
        <f aca="false">IF(I40="","",IF(I40="P",$D$15,IF(I40="M",$E$15,$F$15)))</f>
        <v>2</v>
      </c>
      <c r="AB40" s="416" t="n">
        <f aca="false">IF(I40="","",IF(I40="P",$D$16,IF(I40="M",$E$16,$F$16)))</f>
        <v>3</v>
      </c>
      <c r="AC40" s="416" t="n">
        <f aca="false">IF(I40="","",IF(I40="P",$D$17,IF(I40="M",$E$17,$F$17)))</f>
        <v>4</v>
      </c>
      <c r="AD40" s="417" t="s">
        <v>383</v>
      </c>
    </row>
    <row r="41" s="366" customFormat="true" ht="15" hidden="false" customHeight="false" outlineLevel="0" collapsed="false">
      <c r="A41" s="373" t="n">
        <v>18</v>
      </c>
      <c r="B41" s="373" t="n">
        <v>18</v>
      </c>
      <c r="C41" s="373" t="s">
        <v>384</v>
      </c>
      <c r="D41" s="373" t="str">
        <f aca="false">IF($I$2="","",IF($I$2&gt;P41,AC41,IF($I$2&lt;=K41,$K$22,IF($I$2&lt;=M41,AA41,AB41))))</f>
        <v/>
      </c>
      <c r="E41" s="373" t="str">
        <f aca="false">IF($I$4="","",IF($I$4&gt;P41,AC41,IF($I$4&lt;=K41,$K$22,IF($I$4&lt;=M41,AA41,AB41))))</f>
        <v>Não passível</v>
      </c>
      <c r="F41" s="373" t="str">
        <f aca="false">IF($I$6="","",IF($I$6&gt;P41,AC41,IF($I$6&lt;=K41,$K$22,IF($I$6&lt;=M41,AA41,AB41))))</f>
        <v>Não passível</v>
      </c>
      <c r="G41" s="373" t="str">
        <f aca="false">IF($I$8="","",IF($I$8&gt;P41,AC41,IF($I$8&lt;=K41,$K$22,IF($I$8&lt;=M41,AA41,AB41))))</f>
        <v>Não passível</v>
      </c>
      <c r="H41" s="373" t="str">
        <f aca="false">IF($I$10="","",IF($I$10&gt;P41,AC41,IF($I$10&lt;=K41,$K$22,IF($I$10&lt;=M41,AA41,AB41))))</f>
        <v>Não passível</v>
      </c>
      <c r="I41" s="373" t="s">
        <v>297</v>
      </c>
      <c r="J41" s="418" t="s">
        <v>378</v>
      </c>
      <c r="K41" s="373" t="n">
        <v>0</v>
      </c>
      <c r="L41" s="373" t="s">
        <v>318</v>
      </c>
      <c r="M41" s="419" t="n">
        <v>5</v>
      </c>
      <c r="N41" s="420" t="s">
        <v>379</v>
      </c>
      <c r="O41" s="373" t="s">
        <v>320</v>
      </c>
      <c r="P41" s="421" t="n">
        <v>40</v>
      </c>
      <c r="Q41" s="373" t="s">
        <v>355</v>
      </c>
      <c r="R41" s="373" t="s">
        <v>314</v>
      </c>
      <c r="S41" s="373" t="s">
        <v>314</v>
      </c>
      <c r="T41" s="373" t="s">
        <v>314</v>
      </c>
      <c r="U41" s="373" t="s">
        <v>314</v>
      </c>
      <c r="V41" s="373" t="s">
        <v>314</v>
      </c>
      <c r="W41" s="373" t="s">
        <v>314</v>
      </c>
      <c r="X41" s="373" t="s">
        <v>314</v>
      </c>
      <c r="Y41" s="373" t="s">
        <v>314</v>
      </c>
      <c r="Z41" s="373" t="s">
        <v>314</v>
      </c>
      <c r="AA41" s="422" t="n">
        <f aca="false">IF(I41="","",IF(I41="P",$D$15,IF(I41="M",$E$15,$F$15)))</f>
        <v>2</v>
      </c>
      <c r="AB41" s="422" t="n">
        <f aca="false">IF(I41="","",IF(I41="P",$D$16,IF(I41="M",$E$16,$F$16)))</f>
        <v>3</v>
      </c>
      <c r="AC41" s="422" t="n">
        <f aca="false">IF(I41="","",IF(I41="P",$D$17,IF(I41="M",$E$17,$F$17)))</f>
        <v>4</v>
      </c>
      <c r="AD41" s="423" t="s">
        <v>385</v>
      </c>
    </row>
    <row r="42" s="366" customFormat="true" ht="23.85" hidden="false" customHeight="false" outlineLevel="0" collapsed="false">
      <c r="A42" s="380" t="n">
        <v>19</v>
      </c>
      <c r="B42" s="380" t="n">
        <v>19</v>
      </c>
      <c r="C42" s="380" t="s">
        <v>386</v>
      </c>
      <c r="D42" s="380" t="str">
        <f aca="false">IF($I$2="","",IF($I$2&gt;P42,AC42,IF($I$2&lt;=K42,$K$22,IF($I$2&lt;=M42,AA42,AB42))))</f>
        <v/>
      </c>
      <c r="E42" s="380" t="str">
        <f aca="false">IF($I$4="","",IF($I$4&gt;P42,AC42,IF($I$4&lt;=K42,$K$22,IF($I$4&lt;=M42,AA42,AB42))))</f>
        <v>Não passível</v>
      </c>
      <c r="F42" s="380" t="str">
        <f aca="false">IF($I$6="","",IF($I$6&gt;P42,AC42,IF($I$6&lt;=K42,$K$22,IF($I$6&lt;=M42,AA42,AB42))))</f>
        <v>Não passível</v>
      </c>
      <c r="G42" s="380" t="str">
        <f aca="false">IF($I$8="","",IF($I$8&gt;P42,AC42,IF($I$8&lt;=K42,$K$22,IF($I$8&lt;=M42,AA42,AB42))))</f>
        <v>Não passível</v>
      </c>
      <c r="H42" s="380" t="str">
        <f aca="false">IF($I$10="","",IF($I$10&gt;P42,AC42,IF($I$10&lt;=K42,$K$22,IF($I$10&lt;=M42,AA42,AB42))))</f>
        <v>Não passível</v>
      </c>
      <c r="I42" s="380" t="s">
        <v>297</v>
      </c>
      <c r="J42" s="412" t="s">
        <v>387</v>
      </c>
      <c r="K42" s="380" t="n">
        <v>0</v>
      </c>
      <c r="L42" s="380" t="s">
        <v>318</v>
      </c>
      <c r="M42" s="413" t="n">
        <v>5</v>
      </c>
      <c r="N42" s="414" t="s">
        <v>388</v>
      </c>
      <c r="O42" s="380" t="s">
        <v>320</v>
      </c>
      <c r="P42" s="415" t="n">
        <v>10</v>
      </c>
      <c r="Q42" s="380" t="s">
        <v>389</v>
      </c>
      <c r="R42" s="380" t="s">
        <v>314</v>
      </c>
      <c r="S42" s="380" t="s">
        <v>314</v>
      </c>
      <c r="T42" s="380" t="s">
        <v>314</v>
      </c>
      <c r="U42" s="380" t="s">
        <v>314</v>
      </c>
      <c r="V42" s="380" t="s">
        <v>314</v>
      </c>
      <c r="W42" s="380" t="s">
        <v>314</v>
      </c>
      <c r="X42" s="380" t="s">
        <v>314</v>
      </c>
      <c r="Y42" s="380" t="s">
        <v>314</v>
      </c>
      <c r="Z42" s="380" t="s">
        <v>314</v>
      </c>
      <c r="AA42" s="416" t="n">
        <f aca="false">IF(I42="","",IF(I42="P",$D$15,IF(I42="M",$E$15,$F$15)))</f>
        <v>2</v>
      </c>
      <c r="AB42" s="416" t="n">
        <f aca="false">IF(I42="","",IF(I42="P",$D$16,IF(I42="M",$E$16,$F$16)))</f>
        <v>3</v>
      </c>
      <c r="AC42" s="416" t="n">
        <f aca="false">IF(I42="","",IF(I42="P",$D$17,IF(I42="M",$E$17,$F$17)))</f>
        <v>4</v>
      </c>
      <c r="AD42" s="417" t="s">
        <v>390</v>
      </c>
    </row>
    <row r="43" s="366" customFormat="true" ht="46.25" hidden="false" customHeight="false" outlineLevel="0" collapsed="false">
      <c r="A43" s="373" t="n">
        <v>20</v>
      </c>
      <c r="B43" s="373" t="n">
        <v>20</v>
      </c>
      <c r="C43" s="373" t="s">
        <v>391</v>
      </c>
      <c r="D43" s="373" t="str">
        <f aca="false">IF($I$2="","",IF($I$2&gt;P43,AC43,IF($I$2&lt;=K43,$K$22,IF($I$2&lt;=M43,AA43,AB43))))</f>
        <v/>
      </c>
      <c r="E43" s="373" t="str">
        <f aca="false">IF($I$4="","",IF($I$4&gt;P43,AC43,IF($I$4&lt;=K43,$K$22,IF($I$4&lt;=M43,AA43,AB43))))</f>
        <v>Não passível</v>
      </c>
      <c r="F43" s="373" t="str">
        <f aca="false">IF($I$6="","",IF($I$6&gt;P43,AC43,IF($I$6&lt;=K43,$K$22,IF($I$6&lt;=M43,AA43,AB43))))</f>
        <v>Não passível</v>
      </c>
      <c r="G43" s="373" t="str">
        <f aca="false">IF($I$8="","",IF($I$8&gt;P43,AC43,IF($I$8&lt;=K43,$K$22,IF($I$8&lt;=M43,AA43,AB43))))</f>
        <v>Não passível</v>
      </c>
      <c r="H43" s="373" t="str">
        <f aca="false">IF($I$10="","",IF($I$10&gt;P43,AC43,IF($I$10&lt;=K43,$K$22,IF($I$10&lt;=M43,AA43,AB43))))</f>
        <v>Não passível</v>
      </c>
      <c r="I43" s="373" t="s">
        <v>297</v>
      </c>
      <c r="J43" s="418" t="s">
        <v>392</v>
      </c>
      <c r="K43" s="373" t="n">
        <v>0</v>
      </c>
      <c r="L43" s="373" t="s">
        <v>318</v>
      </c>
      <c r="M43" s="419" t="n">
        <v>20000000</v>
      </c>
      <c r="N43" s="420" t="s">
        <v>393</v>
      </c>
      <c r="O43" s="373" t="s">
        <v>320</v>
      </c>
      <c r="P43" s="421" t="n">
        <v>40000000</v>
      </c>
      <c r="Q43" s="373" t="s">
        <v>394</v>
      </c>
      <c r="R43" s="373" t="s">
        <v>314</v>
      </c>
      <c r="S43" s="373" t="s">
        <v>314</v>
      </c>
      <c r="T43" s="373" t="s">
        <v>314</v>
      </c>
      <c r="U43" s="373" t="s">
        <v>314</v>
      </c>
      <c r="V43" s="373" t="s">
        <v>314</v>
      </c>
      <c r="W43" s="373" t="s">
        <v>314</v>
      </c>
      <c r="X43" s="373" t="s">
        <v>314</v>
      </c>
      <c r="Y43" s="373" t="s">
        <v>314</v>
      </c>
      <c r="Z43" s="373" t="s">
        <v>314</v>
      </c>
      <c r="AA43" s="422" t="n">
        <f aca="false">IF(I43="","",IF(I43="P",$D$15,IF(I43="M",$E$15,$F$15)))</f>
        <v>2</v>
      </c>
      <c r="AB43" s="422" t="n">
        <f aca="false">IF(I43="","",IF(I43="P",$D$16,IF(I43="M",$E$16,$F$16)))</f>
        <v>3</v>
      </c>
      <c r="AC43" s="422" t="n">
        <f aca="false">IF(I43="","",IF(I43="P",$D$17,IF(I43="M",$E$17,$F$17)))</f>
        <v>4</v>
      </c>
      <c r="AD43" s="423" t="s">
        <v>395</v>
      </c>
    </row>
    <row r="44" s="366" customFormat="true" ht="23.85" hidden="false" customHeight="false" outlineLevel="0" collapsed="false">
      <c r="A44" s="380" t="n">
        <v>21</v>
      </c>
      <c r="B44" s="380" t="n">
        <v>21</v>
      </c>
      <c r="C44" s="380" t="s">
        <v>396</v>
      </c>
      <c r="D44" s="380" t="str">
        <f aca="false">IF($I$2="","",IF($I$2&gt;P44,AC44,IF($I$2&lt;=K44,$K$22,IF($I$2&lt;=M44,AA44,AB44))))</f>
        <v/>
      </c>
      <c r="E44" s="380" t="str">
        <f aca="false">IF($I$4="","",IF($I$4&gt;P44,AC44,IF($I$4&lt;=K44,$K$22,IF($I$4&lt;=M44,AA44,AB44))))</f>
        <v>Não passível</v>
      </c>
      <c r="F44" s="380" t="str">
        <f aca="false">IF($I$6="","",IF($I$6&gt;P44,AC44,IF($I$6&lt;=K44,$K$22,IF($I$6&lt;=M44,AA44,AB44))))</f>
        <v>Não passível</v>
      </c>
      <c r="G44" s="380" t="str">
        <f aca="false">IF($I$8="","",IF($I$8&gt;P44,AC44,IF($I$8&lt;=K44,$K$22,IF($I$8&lt;=M44,AA44,AB44))))</f>
        <v>Não passível</v>
      </c>
      <c r="H44" s="380" t="str">
        <f aca="false">IF($I$10="","",IF($I$10&gt;P44,AC44,IF($I$10&lt;=K44,$K$22,IF($I$10&lt;=M44,AA44,AB44))))</f>
        <v>Não passível</v>
      </c>
      <c r="I44" s="380" t="s">
        <v>297</v>
      </c>
      <c r="J44" s="412" t="s">
        <v>397</v>
      </c>
      <c r="K44" s="380" t="n">
        <v>0</v>
      </c>
      <c r="L44" s="380" t="s">
        <v>318</v>
      </c>
      <c r="M44" s="413" t="n">
        <v>2000000</v>
      </c>
      <c r="N44" s="414" t="s">
        <v>398</v>
      </c>
      <c r="O44" s="380" t="s">
        <v>320</v>
      </c>
      <c r="P44" s="415" t="n">
        <v>7000000</v>
      </c>
      <c r="Q44" s="380" t="s">
        <v>325</v>
      </c>
      <c r="R44" s="380" t="s">
        <v>314</v>
      </c>
      <c r="S44" s="380" t="s">
        <v>314</v>
      </c>
      <c r="T44" s="380" t="s">
        <v>314</v>
      </c>
      <c r="U44" s="380" t="s">
        <v>314</v>
      </c>
      <c r="V44" s="380" t="s">
        <v>314</v>
      </c>
      <c r="W44" s="380" t="s">
        <v>314</v>
      </c>
      <c r="X44" s="380" t="s">
        <v>314</v>
      </c>
      <c r="Y44" s="380" t="s">
        <v>314</v>
      </c>
      <c r="Z44" s="380" t="s">
        <v>314</v>
      </c>
      <c r="AA44" s="416" t="n">
        <f aca="false">IF(I44="","",IF(I44="P",$D$15,IF(I44="M",$E$15,$F$15)))</f>
        <v>2</v>
      </c>
      <c r="AB44" s="416" t="n">
        <f aca="false">IF(I44="","",IF(I44="P",$D$16,IF(I44="M",$E$16,$F$16)))</f>
        <v>3</v>
      </c>
      <c r="AC44" s="416" t="n">
        <f aca="false">IF(I44="","",IF(I44="P",$D$17,IF(I44="M",$E$17,$F$17)))</f>
        <v>4</v>
      </c>
      <c r="AD44" s="417" t="s">
        <v>399</v>
      </c>
    </row>
    <row r="45" s="366" customFormat="true" ht="23.85" hidden="false" customHeight="false" outlineLevel="0" collapsed="false">
      <c r="A45" s="373" t="n">
        <v>22</v>
      </c>
      <c r="B45" s="373" t="n">
        <v>22</v>
      </c>
      <c r="C45" s="373" t="s">
        <v>400</v>
      </c>
      <c r="D45" s="373" t="str">
        <f aca="false">IF($I$2="","",IF($I$2&gt;P45,AC45,IF($I$2&lt;=K45,$K$22,IF($I$2&lt;=M45,AA45,AB45))))</f>
        <v/>
      </c>
      <c r="E45" s="373" t="str">
        <f aca="false">IF($I$4="","",IF($I$4&gt;P45,AC45,IF($I$4&lt;=K45,$K$22,IF($I$4&lt;=M45,AA45,AB45))))</f>
        <v>Não passível</v>
      </c>
      <c r="F45" s="373" t="str">
        <f aca="false">IF($I$6="","",IF($I$6&gt;P45,AC45,IF($I$6&lt;=K45,$K$22,IF($I$6&lt;=M45,AA45,AB45))))</f>
        <v>Não passível</v>
      </c>
      <c r="G45" s="373" t="str">
        <f aca="false">IF($I$8="","",IF($I$8&gt;P45,AC45,IF($I$8&lt;=K45,$K$22,IF($I$8&lt;=M45,AA45,AB45))))</f>
        <v>Não passível</v>
      </c>
      <c r="H45" s="373" t="str">
        <f aca="false">IF($I$10="","",IF($I$10&gt;P45,AC45,IF($I$10&lt;=K45,$K$22,IF($I$10&lt;=M45,AA45,AB45))))</f>
        <v>Não passível</v>
      </c>
      <c r="I45" s="373" t="s">
        <v>297</v>
      </c>
      <c r="J45" s="418" t="s">
        <v>397</v>
      </c>
      <c r="K45" s="373" t="n">
        <v>0</v>
      </c>
      <c r="L45" s="373" t="s">
        <v>318</v>
      </c>
      <c r="M45" s="419" t="n">
        <v>2000000</v>
      </c>
      <c r="N45" s="420" t="s">
        <v>398</v>
      </c>
      <c r="O45" s="373" t="s">
        <v>320</v>
      </c>
      <c r="P45" s="421" t="n">
        <v>7000000</v>
      </c>
      <c r="Q45" s="373" t="s">
        <v>321</v>
      </c>
      <c r="R45" s="373" t="s">
        <v>314</v>
      </c>
      <c r="S45" s="373" t="s">
        <v>314</v>
      </c>
      <c r="T45" s="373" t="s">
        <v>314</v>
      </c>
      <c r="U45" s="373" t="s">
        <v>314</v>
      </c>
      <c r="V45" s="373" t="s">
        <v>314</v>
      </c>
      <c r="W45" s="373" t="s">
        <v>314</v>
      </c>
      <c r="X45" s="373" t="s">
        <v>314</v>
      </c>
      <c r="Y45" s="373" t="s">
        <v>314</v>
      </c>
      <c r="Z45" s="373" t="s">
        <v>314</v>
      </c>
      <c r="AA45" s="422" t="n">
        <f aca="false">IF(I45="","",IF(I45="P",$D$15,IF(I45="M",$E$15,$F$15)))</f>
        <v>2</v>
      </c>
      <c r="AB45" s="422" t="n">
        <f aca="false">IF(I45="","",IF(I45="P",$D$16,IF(I45="M",$E$16,$F$16)))</f>
        <v>3</v>
      </c>
      <c r="AC45" s="422" t="n">
        <f aca="false">IF(I45="","",IF(I45="P",$D$17,IF(I45="M",$E$17,$F$17)))</f>
        <v>4</v>
      </c>
      <c r="AD45" s="423" t="s">
        <v>401</v>
      </c>
    </row>
    <row r="46" s="366" customFormat="true" ht="23.85" hidden="false" customHeight="false" outlineLevel="0" collapsed="false">
      <c r="A46" s="380" t="n">
        <v>23</v>
      </c>
      <c r="B46" s="380" t="n">
        <v>23</v>
      </c>
      <c r="C46" s="380" t="s">
        <v>402</v>
      </c>
      <c r="D46" s="380" t="str">
        <f aca="false">IF($I$2="","",IF($I$2&gt;P46,AC46,IF($I$2&lt;=K46,$K$22,IF($I$2&lt;=M46,AA46,AB46))))</f>
        <v/>
      </c>
      <c r="E46" s="380" t="str">
        <f aca="false">IF($I$4="","",IF($I$4&gt;P46,AC46,IF($I$4&lt;=K46,$K$22,IF($I$4&lt;=M46,AA46,AB46))))</f>
        <v>Não passível</v>
      </c>
      <c r="F46" s="380" t="str">
        <f aca="false">IF($I$6="","",IF($I$6&gt;P46,AC46,IF($I$6&lt;=K46,$K$22,IF($I$6&lt;=M46,AA46,AB46))))</f>
        <v>Não passível</v>
      </c>
      <c r="G46" s="380" t="str">
        <f aca="false">IF($I$8="","",IF($I$8&gt;P46,AC46,IF($I$8&lt;=K46,$K$22,IF($I$8&lt;=M46,AA46,AB46))))</f>
        <v>Não passível</v>
      </c>
      <c r="H46" s="380" t="str">
        <f aca="false">IF($I$10="","",IF($I$10&gt;P46,AC46,IF($I$10&lt;=K46,$K$22,IF($I$10&lt;=M46,AA46,AB46))))</f>
        <v>Não passível</v>
      </c>
      <c r="I46" s="380" t="s">
        <v>296</v>
      </c>
      <c r="J46" s="412" t="s">
        <v>403</v>
      </c>
      <c r="K46" s="380" t="n">
        <v>0</v>
      </c>
      <c r="L46" s="380" t="s">
        <v>318</v>
      </c>
      <c r="M46" s="413" t="n">
        <v>30</v>
      </c>
      <c r="N46" s="414" t="s">
        <v>404</v>
      </c>
      <c r="O46" s="380" t="s">
        <v>320</v>
      </c>
      <c r="P46" s="415" t="n">
        <v>200</v>
      </c>
      <c r="Q46" s="380" t="s">
        <v>405</v>
      </c>
      <c r="R46" s="380" t="s">
        <v>314</v>
      </c>
      <c r="S46" s="380" t="s">
        <v>314</v>
      </c>
      <c r="T46" s="380" t="s">
        <v>314</v>
      </c>
      <c r="U46" s="380" t="s">
        <v>314</v>
      </c>
      <c r="V46" s="380" t="s">
        <v>314</v>
      </c>
      <c r="W46" s="380" t="s">
        <v>314</v>
      </c>
      <c r="X46" s="380" t="s">
        <v>314</v>
      </c>
      <c r="Y46" s="380" t="s">
        <v>314</v>
      </c>
      <c r="Z46" s="380" t="s">
        <v>314</v>
      </c>
      <c r="AA46" s="416" t="n">
        <f aca="false">IF(I46="","",IF(I46="P",$D$15,IF(I46="M",$E$15,$F$15)))</f>
        <v>1</v>
      </c>
      <c r="AB46" s="416" t="n">
        <f aca="false">IF(I46="","",IF(I46="P",$D$16,IF(I46="M",$E$16,$F$16)))</f>
        <v>1</v>
      </c>
      <c r="AC46" s="416" t="n">
        <f aca="false">IF(I46="","",IF(I46="P",$D$17,IF(I46="M",$E$17,$F$17)))</f>
        <v>1</v>
      </c>
      <c r="AD46" s="417" t="s">
        <v>406</v>
      </c>
    </row>
    <row r="47" s="366" customFormat="true" ht="23.85" hidden="false" customHeight="false" outlineLevel="0" collapsed="false">
      <c r="A47" s="373" t="n">
        <v>24</v>
      </c>
      <c r="B47" s="373" t="n">
        <v>24</v>
      </c>
      <c r="C47" s="373" t="s">
        <v>407</v>
      </c>
      <c r="D47" s="373" t="str">
        <f aca="false">IF($I$2="","",IF($I$2&gt;P47,AC47,IF($I$2&lt;=K47,$K$22,IF($I$2&lt;=M47,AA47,AB47))))</f>
        <v/>
      </c>
      <c r="E47" s="373" t="str">
        <f aca="false">IF($I$4="","",IF($I$4&gt;P47,AC47,IF($I$4&lt;=K47,$K$22,IF($I$4&lt;=M47,AA47,AB47))))</f>
        <v>Não passível</v>
      </c>
      <c r="F47" s="373" t="str">
        <f aca="false">IF($I$6="","",IF($I$6&gt;P47,AC47,IF($I$6&lt;=K47,$K$22,IF($I$6&lt;=M47,AA47,AB47))))</f>
        <v>Não passível</v>
      </c>
      <c r="G47" s="373" t="str">
        <f aca="false">IF($I$8="","",IF($I$8&gt;P47,AC47,IF($I$8&lt;=K47,$K$22,IF($I$8&lt;=M47,AA47,AB47))))</f>
        <v>Não passível</v>
      </c>
      <c r="H47" s="373" t="str">
        <f aca="false">IF($I$10="","",IF($I$10&gt;P47,AC47,IF($I$10&lt;=K47,$K$22,IF($I$10&lt;=M47,AA47,AB47))))</f>
        <v>Não passível</v>
      </c>
      <c r="I47" s="373" t="s">
        <v>298</v>
      </c>
      <c r="J47" s="418" t="s">
        <v>408</v>
      </c>
      <c r="K47" s="373" t="n">
        <v>0</v>
      </c>
      <c r="L47" s="373" t="s">
        <v>318</v>
      </c>
      <c r="M47" s="419" t="n">
        <v>2</v>
      </c>
      <c r="N47" s="420" t="s">
        <v>409</v>
      </c>
      <c r="O47" s="373" t="s">
        <v>320</v>
      </c>
      <c r="P47" s="421" t="n">
        <v>5</v>
      </c>
      <c r="Q47" s="373" t="s">
        <v>410</v>
      </c>
      <c r="R47" s="373" t="s">
        <v>314</v>
      </c>
      <c r="S47" s="373" t="s">
        <v>314</v>
      </c>
      <c r="T47" s="373" t="s">
        <v>314</v>
      </c>
      <c r="U47" s="373" t="s">
        <v>314</v>
      </c>
      <c r="V47" s="373" t="s">
        <v>314</v>
      </c>
      <c r="W47" s="373" t="s">
        <v>314</v>
      </c>
      <c r="X47" s="373" t="s">
        <v>314</v>
      </c>
      <c r="Y47" s="373" t="s">
        <v>314</v>
      </c>
      <c r="Z47" s="373" t="s">
        <v>314</v>
      </c>
      <c r="AA47" s="422" t="n">
        <f aca="false">IF(I47="","",IF(I47="P",$D$15,IF(I47="M",$E$15,$F$15)))</f>
        <v>4</v>
      </c>
      <c r="AB47" s="422" t="n">
        <f aca="false">IF(I47="","",IF(I47="P",$D$16,IF(I47="M",$E$16,$F$16)))</f>
        <v>5</v>
      </c>
      <c r="AC47" s="422" t="n">
        <f aca="false">IF(I47="","",IF(I47="P",$D$17,IF(I47="M",$E$17,$F$17)))</f>
        <v>6</v>
      </c>
      <c r="AD47" s="423" t="s">
        <v>411</v>
      </c>
    </row>
    <row r="48" s="366" customFormat="true" ht="26.1" hidden="false" customHeight="false" outlineLevel="0" collapsed="false">
      <c r="A48" s="380" t="n">
        <v>25</v>
      </c>
      <c r="B48" s="380" t="n">
        <v>25</v>
      </c>
      <c r="C48" s="380" t="s">
        <v>412</v>
      </c>
      <c r="D48" s="380" t="str">
        <f aca="false">IF($I$2="","",IF($I$2&gt;P48,AC48,IF($I$2&lt;=K48,$K$22,IF($I$2&lt;=M48,AA48,AB48))))</f>
        <v/>
      </c>
      <c r="E48" s="380" t="str">
        <f aca="false">IF($I$4="","",IF($I$4&gt;P48,AC48,IF($I$4&lt;=K48,$K$22,IF($I$4&lt;=M48,AA48,AB48))))</f>
        <v>Não passível</v>
      </c>
      <c r="F48" s="380" t="str">
        <f aca="false">IF($I$6="","",IF($I$6&gt;P48,AC48,IF($I$6&lt;=K48,$K$22,IF($I$6&lt;=M48,AA48,AB48))))</f>
        <v>Não passível</v>
      </c>
      <c r="G48" s="380" t="str">
        <f aca="false">IF($I$8="","",IF($I$8&gt;P48,AC48,IF($I$8&lt;=K48,$K$22,IF($I$8&lt;=M48,AA48,AB48))))</f>
        <v>Não passível</v>
      </c>
      <c r="H48" s="380" t="str">
        <f aca="false">IF($I$10="","",IF($I$10&gt;P48,AC48,IF($I$10&lt;=K48,$K$22,IF($I$10&lt;=M48,AA48,AB48))))</f>
        <v>Não passível</v>
      </c>
      <c r="I48" s="380" t="s">
        <v>298</v>
      </c>
      <c r="J48" s="412" t="s">
        <v>413</v>
      </c>
      <c r="K48" s="380" t="n">
        <v>0</v>
      </c>
      <c r="L48" s="380" t="s">
        <v>318</v>
      </c>
      <c r="M48" s="413" t="n">
        <v>15</v>
      </c>
      <c r="N48" s="414" t="s">
        <v>414</v>
      </c>
      <c r="O48" s="380" t="s">
        <v>320</v>
      </c>
      <c r="P48" s="415" t="n">
        <v>25</v>
      </c>
      <c r="Q48" s="380" t="s">
        <v>410</v>
      </c>
      <c r="R48" s="380" t="s">
        <v>314</v>
      </c>
      <c r="S48" s="380" t="s">
        <v>314</v>
      </c>
      <c r="T48" s="380" t="s">
        <v>314</v>
      </c>
      <c r="U48" s="380" t="s">
        <v>314</v>
      </c>
      <c r="V48" s="380" t="s">
        <v>314</v>
      </c>
      <c r="W48" s="380" t="s">
        <v>314</v>
      </c>
      <c r="X48" s="380" t="s">
        <v>314</v>
      </c>
      <c r="Y48" s="380" t="s">
        <v>314</v>
      </c>
      <c r="Z48" s="380" t="s">
        <v>314</v>
      </c>
      <c r="AA48" s="416" t="n">
        <f aca="false">IF(I48="","",IF(I48="P",$D$15,IF(I48="M",$E$15,$F$15)))</f>
        <v>4</v>
      </c>
      <c r="AB48" s="416" t="n">
        <f aca="false">IF(I48="","",IF(I48="P",$D$16,IF(I48="M",$E$16,$F$16)))</f>
        <v>5</v>
      </c>
      <c r="AC48" s="416" t="n">
        <f aca="false">IF(I48="","",IF(I48="P",$D$17,IF(I48="M",$E$17,$F$17)))</f>
        <v>6</v>
      </c>
      <c r="AD48" s="417" t="s">
        <v>415</v>
      </c>
    </row>
    <row r="49" s="366" customFormat="true" ht="46.25" hidden="false" customHeight="false" outlineLevel="0" collapsed="false">
      <c r="A49" s="373" t="n">
        <v>26</v>
      </c>
      <c r="B49" s="373" t="n">
        <v>26</v>
      </c>
      <c r="C49" s="373" t="s">
        <v>416</v>
      </c>
      <c r="D49" s="373" t="str">
        <f aca="false">IF($I$2="","",IF($I$2&gt;P49,AC49,IF($I$2&lt;=K49,$K$22,IF($I$2&lt;=M49,AA49,AB49))))</f>
        <v/>
      </c>
      <c r="E49" s="373" t="str">
        <f aca="false">IF($I$4="","",IF($I$4&gt;P49,AC49,IF($I$4&lt;=K49,$K$22,IF($I$4&lt;=M49,AA49,AB49))))</f>
        <v>Não passível</v>
      </c>
      <c r="F49" s="373" t="str">
        <f aca="false">IF($I$6="","",IF($I$6&gt;P49,AC49,IF($I$6&lt;=K49,$K$22,IF($I$6&lt;=M49,AA49,AB49))))</f>
        <v>Não passível</v>
      </c>
      <c r="G49" s="373" t="str">
        <f aca="false">IF($I$8="","",IF($I$8&gt;P49,AC49,IF($I$8&lt;=K49,$K$22,IF($I$8&lt;=M49,AA49,AB49))))</f>
        <v>Não passível</v>
      </c>
      <c r="H49" s="373" t="str">
        <f aca="false">IF($I$10="","",IF($I$10&gt;P49,AC49,IF($I$10&lt;=K49,$K$22,IF($I$10&lt;=M49,AA49,AB49))))</f>
        <v>Não passível</v>
      </c>
      <c r="I49" s="373" t="s">
        <v>297</v>
      </c>
      <c r="J49" s="418" t="s">
        <v>417</v>
      </c>
      <c r="K49" s="373" t="n">
        <v>0</v>
      </c>
      <c r="L49" s="373" t="s">
        <v>318</v>
      </c>
      <c r="M49" s="419" t="n">
        <v>3</v>
      </c>
      <c r="N49" s="420" t="s">
        <v>418</v>
      </c>
      <c r="O49" s="373" t="s">
        <v>320</v>
      </c>
      <c r="P49" s="421" t="n">
        <v>5</v>
      </c>
      <c r="Q49" s="373" t="s">
        <v>355</v>
      </c>
      <c r="R49" s="373" t="s">
        <v>314</v>
      </c>
      <c r="S49" s="373" t="s">
        <v>314</v>
      </c>
      <c r="T49" s="373" t="s">
        <v>314</v>
      </c>
      <c r="U49" s="373" t="s">
        <v>314</v>
      </c>
      <c r="V49" s="373" t="s">
        <v>314</v>
      </c>
      <c r="W49" s="373" t="s">
        <v>314</v>
      </c>
      <c r="X49" s="373" t="s">
        <v>314</v>
      </c>
      <c r="Y49" s="373" t="s">
        <v>314</v>
      </c>
      <c r="Z49" s="373" t="s">
        <v>314</v>
      </c>
      <c r="AA49" s="422" t="n">
        <f aca="false">IF(I49="","",IF(I49="P",$D$15,IF(I49="M",$E$15,$F$15)))</f>
        <v>2</v>
      </c>
      <c r="AB49" s="422" t="n">
        <f aca="false">IF(I49="","",IF(I49="P",$D$16,IF(I49="M",$E$16,$F$16)))</f>
        <v>3</v>
      </c>
      <c r="AC49" s="422" t="n">
        <f aca="false">IF(I49="","",IF(I49="P",$D$17,IF(I49="M",$E$17,$F$17)))</f>
        <v>4</v>
      </c>
      <c r="AD49" s="423" t="s">
        <v>419</v>
      </c>
    </row>
    <row r="50" s="366" customFormat="true" ht="15" hidden="false" customHeight="false" outlineLevel="0" collapsed="false">
      <c r="A50" s="411" t="n">
        <v>27</v>
      </c>
      <c r="B50" s="380" t="n">
        <v>1</v>
      </c>
      <c r="C50" s="380" t="s">
        <v>420</v>
      </c>
      <c r="D50" s="380" t="str">
        <f aca="false">IF($I$2="","",IF($I$2&gt;P50,AC50,IF($I$2&lt;=K50,$K$22,IF($I$2&lt;M50,AA50,AB50))))</f>
        <v/>
      </c>
      <c r="E50" s="380" t="str">
        <f aca="false">IF($I$4="","",IF($I$4&gt;P50,AC50,IF($I$4&lt;=K50,$K$22,IF($I$4&lt;M50,AA50,AB50))))</f>
        <v>Não passível</v>
      </c>
      <c r="F50" s="380" t="str">
        <f aca="false">IF($I$6="","",IF($I$6&gt;P50,AC50,IF($I$6&lt;=K50,$K$22,IF($I$6&lt;M50,AA50,AB50))))</f>
        <v>Não passível</v>
      </c>
      <c r="G50" s="380" t="str">
        <f aca="false">IF($I$8="","",IF($I$8&gt;P50,AC50,IF($I$8&lt;=K50,$K$22,IF($I$8&lt;M50,AA50,AB50))))</f>
        <v>Não passível</v>
      </c>
      <c r="H50" s="380" t="str">
        <f aca="false">IF($I$10="","",IF($I$10&gt;P50,AC50,IF($I$10&lt;=K50,$K$22,IF($I$10&lt;M50,AA50,AB50))))</f>
        <v>Não passível</v>
      </c>
      <c r="I50" s="380" t="s">
        <v>297</v>
      </c>
      <c r="J50" s="412" t="s">
        <v>378</v>
      </c>
      <c r="K50" s="380" t="n">
        <v>0</v>
      </c>
      <c r="L50" s="380" t="s">
        <v>349</v>
      </c>
      <c r="M50" s="413" t="n">
        <v>3</v>
      </c>
      <c r="N50" s="414" t="s">
        <v>421</v>
      </c>
      <c r="O50" s="380" t="s">
        <v>320</v>
      </c>
      <c r="P50" s="415" t="n">
        <v>10</v>
      </c>
      <c r="Q50" s="380" t="s">
        <v>355</v>
      </c>
      <c r="R50" s="380" t="s">
        <v>314</v>
      </c>
      <c r="S50" s="380" t="s">
        <v>314</v>
      </c>
      <c r="T50" s="380" t="s">
        <v>314</v>
      </c>
      <c r="U50" s="380" t="s">
        <v>314</v>
      </c>
      <c r="V50" s="380" t="s">
        <v>314</v>
      </c>
      <c r="W50" s="380" t="s">
        <v>314</v>
      </c>
      <c r="X50" s="380" t="s">
        <v>314</v>
      </c>
      <c r="Y50" s="380" t="s">
        <v>314</v>
      </c>
      <c r="Z50" s="380" t="s">
        <v>314</v>
      </c>
      <c r="AA50" s="416" t="n">
        <f aca="false">IF(I50="","",IF(I50="P",$D$15,IF(I50="M",$E$15,$F$15)))</f>
        <v>2</v>
      </c>
      <c r="AB50" s="416" t="n">
        <f aca="false">IF(I50="","",IF(I50="P",$D$16,IF(I50="M",$E$16,$F$16)))</f>
        <v>3</v>
      </c>
      <c r="AC50" s="416" t="n">
        <f aca="false">IF(I50="","",IF(I50="P",$D$17,IF(I50="M",$E$17,$F$17)))</f>
        <v>4</v>
      </c>
      <c r="AD50" s="417" t="s">
        <v>422</v>
      </c>
    </row>
    <row r="51" s="366" customFormat="true" ht="17.9" hidden="false" customHeight="false" outlineLevel="0" collapsed="false">
      <c r="A51" s="373" t="n">
        <v>28</v>
      </c>
      <c r="B51" s="373" t="n">
        <v>2</v>
      </c>
      <c r="C51" s="373" t="s">
        <v>423</v>
      </c>
      <c r="D51" s="373" t="str">
        <f aca="false">IF($I$2="","",IF($I$2&gt;P51,AC51,IF($I$2&lt;=K51,$K$22,IF($I$2&lt;M51,AA51,AB51))))</f>
        <v/>
      </c>
      <c r="E51" s="373" t="str">
        <f aca="false">IF($I$4="","",IF($I$4&gt;P51,AC51,IF($I$4&lt;=K51,$K$22,IF($I$4&lt;M51,AA51,AB51))))</f>
        <v>Não passível</v>
      </c>
      <c r="F51" s="373" t="str">
        <f aca="false">IF($I$6="","",IF($I$6&gt;P51,AC51,IF($I$6&lt;=K51,$K$22,IF($I$6&lt;M51,AA51,AB51))))</f>
        <v>Não passível</v>
      </c>
      <c r="G51" s="373" t="str">
        <f aca="false">IF($I$8="","",IF($I$8&gt;P51,AC51,IF($I$8&lt;=K51,$K$22,IF($I$8&lt;M51,AA51,AB51))))</f>
        <v>Não passível</v>
      </c>
      <c r="H51" s="373" t="str">
        <f aca="false">IF($I$10="","",IF($I$10&gt;P51,AC51,IF($I$10&lt;=K51,$K$22,IF($I$10&lt;M51,AA51,AB51))))</f>
        <v>Não passível</v>
      </c>
      <c r="I51" s="373" t="s">
        <v>297</v>
      </c>
      <c r="J51" s="418" t="s">
        <v>366</v>
      </c>
      <c r="K51" s="373" t="n">
        <v>0</v>
      </c>
      <c r="L51" s="373" t="s">
        <v>349</v>
      </c>
      <c r="M51" s="419" t="n">
        <v>7300</v>
      </c>
      <c r="N51" s="420" t="s">
        <v>424</v>
      </c>
      <c r="O51" s="373" t="s">
        <v>320</v>
      </c>
      <c r="P51" s="421" t="n">
        <v>30000</v>
      </c>
      <c r="Q51" s="373" t="s">
        <v>325</v>
      </c>
      <c r="R51" s="373" t="s">
        <v>314</v>
      </c>
      <c r="S51" s="373" t="s">
        <v>314</v>
      </c>
      <c r="T51" s="373" t="s">
        <v>314</v>
      </c>
      <c r="U51" s="373" t="s">
        <v>314</v>
      </c>
      <c r="V51" s="373" t="s">
        <v>314</v>
      </c>
      <c r="W51" s="373" t="s">
        <v>314</v>
      </c>
      <c r="X51" s="373" t="s">
        <v>314</v>
      </c>
      <c r="Y51" s="373" t="s">
        <v>314</v>
      </c>
      <c r="Z51" s="373" t="s">
        <v>314</v>
      </c>
      <c r="AA51" s="422" t="n">
        <f aca="false">IF(I51="","",IF(I51="P",$D$15,IF(I51="M",$E$15,$F$15)))</f>
        <v>2</v>
      </c>
      <c r="AB51" s="422" t="n">
        <f aca="false">IF(I51="","",IF(I51="P",$D$16,IF(I51="M",$E$16,$F$16)))</f>
        <v>3</v>
      </c>
      <c r="AC51" s="422" t="n">
        <f aca="false">IF(I51="","",IF(I51="P",$D$17,IF(I51="M",$E$17,$F$17)))</f>
        <v>4</v>
      </c>
      <c r="AD51" s="423" t="s">
        <v>425</v>
      </c>
    </row>
    <row r="52" s="366" customFormat="true" ht="46.25" hidden="false" customHeight="false" outlineLevel="0" collapsed="false">
      <c r="A52" s="380" t="n">
        <v>29</v>
      </c>
      <c r="B52" s="380" t="n">
        <v>3</v>
      </c>
      <c r="C52" s="380" t="s">
        <v>426</v>
      </c>
      <c r="D52" s="380" t="str">
        <f aca="false">IF($I$2="","",IF($I$2&gt;P52,AC52,IF($I$2&lt;K52,$K$22,IF($I$2&lt;M52,AA52,AB52))))</f>
        <v/>
      </c>
      <c r="E52" s="380" t="str">
        <f aca="false">IF($I$4="","",IF($I$4&gt;P52,AC52,IF($I$4&lt;K52,$K$22,IF($I$4&lt;M52,AA52,AB52))))</f>
        <v>Não passível</v>
      </c>
      <c r="F52" s="380" t="str">
        <f aca="false">IF($I$6="","",IF($I$6&gt;P52,AC52,IF($I$6&lt;K52,$K$22,IF($I$6&lt;M52,AA52,AB52))))</f>
        <v>Não passível</v>
      </c>
      <c r="G52" s="380" t="str">
        <f aca="false">IF($I$8="","",IF($I$8&gt;P52,AC52,IF($I$8&lt;K52,$K$22,IF($I$8&lt;M52,AA52,AB52))))</f>
        <v>Não passível</v>
      </c>
      <c r="H52" s="380" t="str">
        <f aca="false">IF($I$10="","",IF($I$10&gt;P52,AC52,IF($I$10&lt;K52,$K$22,IF($I$10&lt;M52,AA52,AB52))))</f>
        <v>Não passível</v>
      </c>
      <c r="I52" s="380" t="s">
        <v>296</v>
      </c>
      <c r="J52" s="412" t="s">
        <v>427</v>
      </c>
      <c r="K52" s="380" t="n">
        <v>2400</v>
      </c>
      <c r="L52" s="380" t="s">
        <v>349</v>
      </c>
      <c r="M52" s="413" t="n">
        <v>12000</v>
      </c>
      <c r="N52" s="414" t="s">
        <v>428</v>
      </c>
      <c r="O52" s="380" t="s">
        <v>320</v>
      </c>
      <c r="P52" s="415" t="n">
        <v>50000</v>
      </c>
      <c r="Q52" s="380" t="s">
        <v>325</v>
      </c>
      <c r="R52" s="380" t="s">
        <v>314</v>
      </c>
      <c r="S52" s="380" t="s">
        <v>314</v>
      </c>
      <c r="T52" s="380" t="s">
        <v>314</v>
      </c>
      <c r="U52" s="380" t="s">
        <v>314</v>
      </c>
      <c r="V52" s="380" t="s">
        <v>314</v>
      </c>
      <c r="W52" s="380" t="s">
        <v>314</v>
      </c>
      <c r="X52" s="380" t="s">
        <v>314</v>
      </c>
      <c r="Y52" s="380" t="s">
        <v>314</v>
      </c>
      <c r="Z52" s="380" t="s">
        <v>314</v>
      </c>
      <c r="AA52" s="416" t="n">
        <f aca="false">IF(I52="","",IF(I52="P",$D$15,IF(I52="M",$E$15,$F$15)))</f>
        <v>1</v>
      </c>
      <c r="AB52" s="416" t="n">
        <f aca="false">IF(I52="","",IF(I52="P",$D$16,IF(I52="M",$E$16,$F$16)))</f>
        <v>1</v>
      </c>
      <c r="AC52" s="416" t="n">
        <f aca="false">IF(I52="","",IF(I52="P",$D$17,IF(I52="M",$E$17,$F$17)))</f>
        <v>1</v>
      </c>
      <c r="AD52" s="417" t="s">
        <v>429</v>
      </c>
    </row>
    <row r="53" s="366" customFormat="true" ht="23.85" hidden="false" customHeight="false" outlineLevel="0" collapsed="false">
      <c r="A53" s="373" t="n">
        <v>30</v>
      </c>
      <c r="B53" s="373" t="n">
        <v>4</v>
      </c>
      <c r="C53" s="373" t="s">
        <v>430</v>
      </c>
      <c r="D53" s="373" t="str">
        <f aca="false">IF($I$2="","",IF($I$2&gt;P53,AC53,IF($I$2&lt;=K53,$K$22,IF($I$2&lt;M53,AA53,AB53))))</f>
        <v/>
      </c>
      <c r="E53" s="373" t="str">
        <f aca="false">IF($I$4="","",IF($I$4&gt;P53,AC53,IF($I$4&lt;=K53,$K$22,IF($I$4&lt;M53,AA53,AB53))))</f>
        <v>Não passível</v>
      </c>
      <c r="F53" s="373" t="str">
        <f aca="false">IF($I$6="","",IF($I$6&gt;P53,AC53,IF($I$6&lt;=K53,$K$22,IF($I$6&lt;M53,AA53,AB53))))</f>
        <v>Não passível</v>
      </c>
      <c r="G53" s="373" t="str">
        <f aca="false">IF($I$8="","",IF($I$8&gt;P53,AC53,IF($I$8&lt;=K53,$K$22,IF($I$8&lt;M53,AA53,AB53))))</f>
        <v>Não passível</v>
      </c>
      <c r="H53" s="373" t="str">
        <f aca="false">IF($I$10="","",IF($I$10&gt;P53,AC53,IF($I$10&lt;=K53,$K$22,IF($I$10&lt;M53,AA53,AB53))))</f>
        <v>Não passível</v>
      </c>
      <c r="I53" s="373" t="s">
        <v>297</v>
      </c>
      <c r="J53" s="418" t="s">
        <v>427</v>
      </c>
      <c r="K53" s="373" t="n">
        <v>0</v>
      </c>
      <c r="L53" s="373" t="s">
        <v>349</v>
      </c>
      <c r="M53" s="419" t="n">
        <v>4000</v>
      </c>
      <c r="N53" s="420" t="s">
        <v>431</v>
      </c>
      <c r="O53" s="373" t="s">
        <v>320</v>
      </c>
      <c r="P53" s="421" t="n">
        <v>20000</v>
      </c>
      <c r="Q53" s="373" t="s">
        <v>325</v>
      </c>
      <c r="R53" s="373" t="s">
        <v>314</v>
      </c>
      <c r="S53" s="373" t="s">
        <v>314</v>
      </c>
      <c r="T53" s="373" t="s">
        <v>314</v>
      </c>
      <c r="U53" s="373" t="s">
        <v>314</v>
      </c>
      <c r="V53" s="373" t="s">
        <v>314</v>
      </c>
      <c r="W53" s="373" t="s">
        <v>314</v>
      </c>
      <c r="X53" s="373" t="s">
        <v>314</v>
      </c>
      <c r="Y53" s="373" t="s">
        <v>314</v>
      </c>
      <c r="Z53" s="373" t="s">
        <v>314</v>
      </c>
      <c r="AA53" s="422" t="n">
        <f aca="false">IF(I53="","",IF(I53="P",$D$15,IF(I53="M",$E$15,$F$15)))</f>
        <v>2</v>
      </c>
      <c r="AB53" s="422" t="n">
        <f aca="false">IF(I53="","",IF(I53="P",$D$16,IF(I53="M",$E$16,$F$16)))</f>
        <v>3</v>
      </c>
      <c r="AC53" s="422" t="n">
        <f aca="false">IF(I53="","",IF(I53="P",$D$17,IF(I53="M",$E$17,$F$17)))</f>
        <v>4</v>
      </c>
      <c r="AD53" s="423" t="s">
        <v>432</v>
      </c>
    </row>
    <row r="54" s="366" customFormat="true" ht="17.9" hidden="false" customHeight="false" outlineLevel="0" collapsed="false">
      <c r="A54" s="380" t="n">
        <v>31</v>
      </c>
      <c r="B54" s="380" t="n">
        <v>5</v>
      </c>
      <c r="C54" s="380" t="s">
        <v>433</v>
      </c>
      <c r="D54" s="380" t="str">
        <f aca="false">IF($I$2="","",IF($I$2&gt;P54,AC54,IF($I$2&lt;=K54,$K$22,IF($I$2&lt;M54,AA54,AB54))))</f>
        <v/>
      </c>
      <c r="E54" s="380" t="str">
        <f aca="false">IF($I$4="","",IF($I$4&gt;P54,AC54,IF($I$4&lt;=K54,$K$22,IF($I$4&lt;M54,AA54,AB54))))</f>
        <v>Não passível</v>
      </c>
      <c r="F54" s="380" t="str">
        <f aca="false">IF($I$6="","",IF($I$6&gt;P54,AC54,IF($I$6&lt;=K54,$K$22,IF($I$6&lt;M54,AA54,AB54))))</f>
        <v>Não passível</v>
      </c>
      <c r="G54" s="380" t="str">
        <f aca="false">IF($I$8="","",IF($I$8&gt;P54,AC54,IF($I$8&lt;=K54,$K$22,IF($I$8&lt;M54,AA54,AB54))))</f>
        <v>Não passível</v>
      </c>
      <c r="H54" s="380" t="str">
        <f aca="false">IF($I$10="","",IF($I$10&gt;P54,AC54,IF($I$10&lt;=K54,$K$22,IF($I$10&lt;M54,AA54,AB54))))</f>
        <v>Não passível</v>
      </c>
      <c r="I54" s="380" t="s">
        <v>298</v>
      </c>
      <c r="J54" s="412" t="s">
        <v>434</v>
      </c>
      <c r="K54" s="380" t="n">
        <v>0</v>
      </c>
      <c r="L54" s="380" t="s">
        <v>349</v>
      </c>
      <c r="M54" s="413" t="n">
        <v>200000</v>
      </c>
      <c r="N54" s="414" t="s">
        <v>435</v>
      </c>
      <c r="O54" s="380" t="s">
        <v>320</v>
      </c>
      <c r="P54" s="415" t="n">
        <v>1000000</v>
      </c>
      <c r="Q54" s="380" t="s">
        <v>325</v>
      </c>
      <c r="R54" s="380" t="s">
        <v>314</v>
      </c>
      <c r="S54" s="380" t="s">
        <v>314</v>
      </c>
      <c r="T54" s="380" t="s">
        <v>314</v>
      </c>
      <c r="U54" s="380" t="s">
        <v>314</v>
      </c>
      <c r="V54" s="380" t="s">
        <v>314</v>
      </c>
      <c r="W54" s="380" t="s">
        <v>314</v>
      </c>
      <c r="X54" s="380" t="s">
        <v>314</v>
      </c>
      <c r="Y54" s="380" t="s">
        <v>314</v>
      </c>
      <c r="Z54" s="380" t="s">
        <v>314</v>
      </c>
      <c r="AA54" s="416" t="n">
        <f aca="false">IF(I54="","",IF(I54="P",$D$15,IF(I54="M",$E$15,$F$15)))</f>
        <v>4</v>
      </c>
      <c r="AB54" s="416" t="n">
        <f aca="false">IF(I54="","",IF(I54="P",$D$16,IF(I54="M",$E$16,$F$16)))</f>
        <v>5</v>
      </c>
      <c r="AC54" s="416" t="n">
        <f aca="false">IF(I54="","",IF(I54="P",$D$17,IF(I54="M",$E$17,$F$17)))</f>
        <v>6</v>
      </c>
      <c r="AD54" s="417" t="s">
        <v>436</v>
      </c>
    </row>
    <row r="55" s="366" customFormat="true" ht="15" hidden="false" customHeight="false" outlineLevel="0" collapsed="false">
      <c r="A55" s="373" t="n">
        <v>32</v>
      </c>
      <c r="B55" s="373" t="n">
        <v>6</v>
      </c>
      <c r="C55" s="373" t="s">
        <v>437</v>
      </c>
      <c r="D55" s="373" t="str">
        <f aca="false">IF($I$2="","",IF($I$2&gt;P55,AC55,IF($I$2&lt;=K55,$K$22,IF($I$2&lt;M55,AA55,AB55))))</f>
        <v/>
      </c>
      <c r="E55" s="373" t="str">
        <f aca="false">IF($I$4="","",IF($I$4&gt;P55,AC55,IF($I$4&lt;=K55,$K$22,IF($I$4&lt;M55,AA55,AB55))))</f>
        <v>Não passível</v>
      </c>
      <c r="F55" s="373" t="str">
        <f aca="false">IF($I$6="","",IF($I$6&gt;P55,AC55,IF($I$6&lt;=K55,$K$22,IF($I$6&lt;M55,AA55,AB55))))</f>
        <v>Não passível</v>
      </c>
      <c r="G55" s="373" t="str">
        <f aca="false">IF($I$8="","",IF($I$8&gt;P55,AC55,IF($I$8&lt;=K55,$K$22,IF($I$8&lt;M55,AA55,AB55))))</f>
        <v>Não passível</v>
      </c>
      <c r="H55" s="373" t="str">
        <f aca="false">IF($I$10="","",IF($I$10&gt;P55,AC55,IF($I$10&lt;=K55,$K$22,IF($I$10&lt;M55,AA55,AB55))))</f>
        <v>Não passível</v>
      </c>
      <c r="I55" s="373" t="s">
        <v>298</v>
      </c>
      <c r="J55" s="418" t="s">
        <v>438</v>
      </c>
      <c r="K55" s="373" t="n">
        <v>0</v>
      </c>
      <c r="L55" s="373" t="s">
        <v>349</v>
      </c>
      <c r="M55" s="419" t="n">
        <v>5</v>
      </c>
      <c r="N55" s="420" t="s">
        <v>439</v>
      </c>
      <c r="O55" s="373" t="s">
        <v>320</v>
      </c>
      <c r="P55" s="421" t="n">
        <v>20</v>
      </c>
      <c r="Q55" s="373" t="s">
        <v>355</v>
      </c>
      <c r="R55" s="373" t="s">
        <v>314</v>
      </c>
      <c r="S55" s="373" t="s">
        <v>314</v>
      </c>
      <c r="T55" s="373" t="s">
        <v>314</v>
      </c>
      <c r="U55" s="373" t="s">
        <v>314</v>
      </c>
      <c r="V55" s="373" t="s">
        <v>314</v>
      </c>
      <c r="W55" s="373" t="s">
        <v>314</v>
      </c>
      <c r="X55" s="373" t="s">
        <v>314</v>
      </c>
      <c r="Y55" s="373" t="s">
        <v>314</v>
      </c>
      <c r="Z55" s="373" t="s">
        <v>314</v>
      </c>
      <c r="AA55" s="422" t="n">
        <f aca="false">IF(I55="","",IF(I55="P",$D$15,IF(I55="M",$E$15,$F$15)))</f>
        <v>4</v>
      </c>
      <c r="AB55" s="422" t="n">
        <f aca="false">IF(I55="","",IF(I55="P",$D$16,IF(I55="M",$E$16,$F$16)))</f>
        <v>5</v>
      </c>
      <c r="AC55" s="422" t="n">
        <f aca="false">IF(I55="","",IF(I55="P",$D$17,IF(I55="M",$E$17,$F$17)))</f>
        <v>6</v>
      </c>
      <c r="AD55" s="423" t="s">
        <v>440</v>
      </c>
    </row>
    <row r="56" s="366" customFormat="true" ht="23.85" hidden="false" customHeight="false" outlineLevel="0" collapsed="false">
      <c r="A56" s="380" t="n">
        <v>33</v>
      </c>
      <c r="B56" s="380" t="n">
        <v>7</v>
      </c>
      <c r="C56" s="380" t="s">
        <v>441</v>
      </c>
      <c r="D56" s="380" t="str">
        <f aca="false">IF($I$2="","",IF($I$2&gt;P56,AC56,IF($I$2&lt;=K56,$K$22,IF($I$2&lt;M56,AA56,AB56))))</f>
        <v/>
      </c>
      <c r="E56" s="380" t="str">
        <f aca="false">IF($I$4="","",IF($I$4&gt;P56,AC56,IF($I$4&lt;=K56,$K$22,IF($I$4&lt;M56,AA56,AB56))))</f>
        <v>Não passível</v>
      </c>
      <c r="F56" s="380" t="str">
        <f aca="false">IF($I$6="","",IF($I$6&gt;P56,AC56,IF($I$6&lt;=K56,$K$22,IF($I$6&lt;M56,AA56,AB56))))</f>
        <v>Não passível</v>
      </c>
      <c r="G56" s="380" t="str">
        <f aca="false">IF($I$8="","",IF($I$8&gt;P56,AC56,IF($I$8&lt;=K56,$K$22,IF($I$8&lt;M56,AA56,AB56))))</f>
        <v>Não passível</v>
      </c>
      <c r="H56" s="380" t="str">
        <f aca="false">IF($I$10="","",IF($I$10&gt;P56,AC56,IF($I$10&lt;=K56,$K$22,IF($I$10&lt;M56,AA56,AB56))))</f>
        <v>Não passível</v>
      </c>
      <c r="I56" s="380" t="s">
        <v>297</v>
      </c>
      <c r="J56" s="412" t="s">
        <v>434</v>
      </c>
      <c r="K56" s="380" t="n">
        <v>340</v>
      </c>
      <c r="L56" s="380" t="s">
        <v>349</v>
      </c>
      <c r="M56" s="413" t="n">
        <v>2000</v>
      </c>
      <c r="N56" s="414" t="s">
        <v>442</v>
      </c>
      <c r="O56" s="380" t="s">
        <v>320</v>
      </c>
      <c r="P56" s="415" t="n">
        <v>40000</v>
      </c>
      <c r="Q56" s="380" t="s">
        <v>325</v>
      </c>
      <c r="R56" s="380" t="s">
        <v>314</v>
      </c>
      <c r="S56" s="380" t="s">
        <v>314</v>
      </c>
      <c r="T56" s="380" t="s">
        <v>314</v>
      </c>
      <c r="U56" s="380" t="s">
        <v>314</v>
      </c>
      <c r="V56" s="380" t="s">
        <v>314</v>
      </c>
      <c r="W56" s="380" t="s">
        <v>314</v>
      </c>
      <c r="X56" s="380" t="s">
        <v>314</v>
      </c>
      <c r="Y56" s="380" t="s">
        <v>314</v>
      </c>
      <c r="Z56" s="380" t="s">
        <v>314</v>
      </c>
      <c r="AA56" s="416" t="n">
        <f aca="false">IF(I56="","",IF(I56="P",$D$15,IF(I56="M",$E$15,$F$15)))</f>
        <v>2</v>
      </c>
      <c r="AB56" s="416" t="n">
        <f aca="false">IF(I56="","",IF(I56="P",$D$16,IF(I56="M",$E$16,$F$16)))</f>
        <v>3</v>
      </c>
      <c r="AC56" s="416" t="n">
        <f aca="false">IF(I56="","",IF(I56="P",$D$17,IF(I56="M",$E$17,$F$17)))</f>
        <v>4</v>
      </c>
      <c r="AD56" s="417" t="s">
        <v>443</v>
      </c>
    </row>
    <row r="57" s="366" customFormat="true" ht="23.85" hidden="false" customHeight="false" outlineLevel="0" collapsed="false">
      <c r="A57" s="373" t="n">
        <v>34</v>
      </c>
      <c r="B57" s="373" t="n">
        <v>8</v>
      </c>
      <c r="C57" s="373" t="s">
        <v>444</v>
      </c>
      <c r="D57" s="373" t="str">
        <f aca="false">IF($I$2="","",IF($I$2&gt;P57,AC57,IF($I$2&lt;K57,$K$22,IF($I$2&lt;M57,AA57,AB57))))</f>
        <v/>
      </c>
      <c r="E57" s="373" t="str">
        <f aca="false">IF($I$4="","",IF($I$4&gt;P57,AC57,IF($I$4&lt;K57,$K$22,IF($I$4&lt;M57,AA57,AB57))))</f>
        <v>Não passível</v>
      </c>
      <c r="F57" s="373" t="str">
        <f aca="false">IF($I$6="","",IF($I$6&gt;P57,AC57,IF($I$6&lt;K57,$K$22,IF($I$6&lt;M57,AA57,AB57))))</f>
        <v>Não passível</v>
      </c>
      <c r="G57" s="373" t="str">
        <f aca="false">IF($I$8="","",IF($I$8&gt;P57,AC57,IF($I$8&lt;K57,$K$22,IF($I$8&lt;M57,AA57,AB57))))</f>
        <v>Não passível</v>
      </c>
      <c r="H57" s="373" t="str">
        <f aca="false">IF($I$10="","",IF($I$10&gt;P57,AC57,IF($I$10&lt;K57,$K$22,IF($I$10&lt;M57,AA57,AB57))))</f>
        <v>Não passível</v>
      </c>
      <c r="I57" s="373" t="s">
        <v>297</v>
      </c>
      <c r="J57" s="418" t="s">
        <v>438</v>
      </c>
      <c r="K57" s="373" t="n">
        <v>0.04</v>
      </c>
      <c r="L57" s="373" t="s">
        <v>349</v>
      </c>
      <c r="M57" s="419" t="n">
        <v>1</v>
      </c>
      <c r="N57" s="420" t="s">
        <v>445</v>
      </c>
      <c r="O57" s="373" t="s">
        <v>320</v>
      </c>
      <c r="P57" s="421" t="n">
        <v>5</v>
      </c>
      <c r="Q57" s="373" t="s">
        <v>355</v>
      </c>
      <c r="R57" s="373" t="s">
        <v>314</v>
      </c>
      <c r="S57" s="373" t="s">
        <v>314</v>
      </c>
      <c r="T57" s="373" t="s">
        <v>314</v>
      </c>
      <c r="U57" s="373" t="s">
        <v>314</v>
      </c>
      <c r="V57" s="373" t="s">
        <v>314</v>
      </c>
      <c r="W57" s="373" t="s">
        <v>314</v>
      </c>
      <c r="X57" s="373" t="s">
        <v>314</v>
      </c>
      <c r="Y57" s="373" t="s">
        <v>314</v>
      </c>
      <c r="Z57" s="373" t="s">
        <v>314</v>
      </c>
      <c r="AA57" s="422" t="n">
        <f aca="false">IF(I57="","",IF(I57="P",$D$15,IF(I57="M",$E$15,$F$15)))</f>
        <v>2</v>
      </c>
      <c r="AB57" s="422" t="n">
        <f aca="false">IF(I57="","",IF(I57="P",$D$16,IF(I57="M",$E$16,$F$16)))</f>
        <v>3</v>
      </c>
      <c r="AC57" s="422" t="n">
        <f aca="false">IF(I57="","",IF(I57="P",$D$17,IF(I57="M",$E$17,$F$17)))</f>
        <v>4</v>
      </c>
      <c r="AD57" s="423" t="s">
        <v>446</v>
      </c>
    </row>
    <row r="58" s="366" customFormat="true" ht="23.85" hidden="false" customHeight="false" outlineLevel="0" collapsed="false">
      <c r="A58" s="380" t="n">
        <v>35</v>
      </c>
      <c r="B58" s="380" t="n">
        <v>9</v>
      </c>
      <c r="C58" s="380" t="s">
        <v>447</v>
      </c>
      <c r="D58" s="380" t="str">
        <f aca="false">IF($I$2="","",IF($I$2&gt;P58,AC58,IF($I$2&lt;=K58,$K$22,IF($I$2&lt;M58,AA58,AB58))))</f>
        <v/>
      </c>
      <c r="E58" s="380" t="str">
        <f aca="false">IF($I$4="","",IF($I$4&gt;P58,AC58,IF($I$4&lt;=K58,$K$22,IF($I$4&lt;M58,AA58,AB58))))</f>
        <v>Não passível</v>
      </c>
      <c r="F58" s="380" t="str">
        <f aca="false">IF($I$6="","",IF($I$6&gt;P58,AC58,IF($I$6&lt;=K58,$K$22,IF($I$6&lt;M58,AA58,AB58))))</f>
        <v>Não passível</v>
      </c>
      <c r="G58" s="380" t="str">
        <f aca="false">IF($I$8="","",IF($I$8&gt;P58,AC58,IF($I$8&lt;=K58,$K$22,IF($I$8&lt;M58,AA58,AB58))))</f>
        <v>Não passível</v>
      </c>
      <c r="H58" s="380" t="str">
        <f aca="false">IF($I$10="","",IF($I$10&gt;P58,AC58,IF($I$10&lt;=K58,$K$22,IF($I$10&lt;M58,AA58,AB58))))</f>
        <v>Não passível</v>
      </c>
      <c r="I58" s="380" t="s">
        <v>298</v>
      </c>
      <c r="J58" s="412" t="s">
        <v>434</v>
      </c>
      <c r="K58" s="380" t="n">
        <v>0</v>
      </c>
      <c r="L58" s="380" t="s">
        <v>349</v>
      </c>
      <c r="M58" s="413" t="n">
        <v>50</v>
      </c>
      <c r="N58" s="414" t="s">
        <v>448</v>
      </c>
      <c r="O58" s="380" t="s">
        <v>320</v>
      </c>
      <c r="P58" s="415" t="n">
        <v>500</v>
      </c>
      <c r="Q58" s="380" t="s">
        <v>449</v>
      </c>
      <c r="R58" s="380" t="s">
        <v>314</v>
      </c>
      <c r="S58" s="380" t="s">
        <v>314</v>
      </c>
      <c r="T58" s="380" t="s">
        <v>314</v>
      </c>
      <c r="U58" s="380" t="s">
        <v>314</v>
      </c>
      <c r="V58" s="380" t="s">
        <v>314</v>
      </c>
      <c r="W58" s="380" t="s">
        <v>314</v>
      </c>
      <c r="X58" s="380" t="s">
        <v>314</v>
      </c>
      <c r="Y58" s="380" t="s">
        <v>314</v>
      </c>
      <c r="Z58" s="380" t="s">
        <v>314</v>
      </c>
      <c r="AA58" s="416" t="n">
        <f aca="false">IF(I58="","",IF(I58="P",$D$15,IF(I58="M",$E$15,$F$15)))</f>
        <v>4</v>
      </c>
      <c r="AB58" s="416" t="n">
        <f aca="false">IF(I58="","",IF(I58="P",$D$16,IF(I58="M",$E$16,$F$16)))</f>
        <v>5</v>
      </c>
      <c r="AC58" s="416" t="n">
        <f aca="false">IF(I58="","",IF(I58="P",$D$17,IF(I58="M",$E$17,$F$17)))</f>
        <v>6</v>
      </c>
      <c r="AD58" s="417" t="s">
        <v>450</v>
      </c>
    </row>
    <row r="59" s="366" customFormat="true" ht="15" hidden="false" customHeight="false" outlineLevel="0" collapsed="false">
      <c r="A59" s="373" t="n">
        <v>36</v>
      </c>
      <c r="B59" s="373" t="n">
        <v>10</v>
      </c>
      <c r="C59" s="373" t="s">
        <v>451</v>
      </c>
      <c r="D59" s="373" t="str">
        <f aca="false">IF($I$2="","",IF($I$2&gt;P59,AC59,IF($I$2&lt;=K59,$K$22,IF($I$2&lt;M59,AA59,AB59))))</f>
        <v/>
      </c>
      <c r="E59" s="373" t="str">
        <f aca="false">IF($I$4="","",IF($I$4&gt;P59,AC59,IF($I$4&lt;=K59,$K$22,IF($I$4&lt;M59,AA59,AB59))))</f>
        <v>Não passível</v>
      </c>
      <c r="F59" s="373" t="str">
        <f aca="false">IF($I$6="","",IF($I$6&gt;P59,AC59,IF($I$6&lt;=K59,$K$22,IF($I$6&lt;M59,AA59,AB59))))</f>
        <v>Não passível</v>
      </c>
      <c r="G59" s="373" t="str">
        <f aca="false">IF($I$8="","",IF($I$8&gt;P59,AC59,IF($I$8&lt;=K59,$K$22,IF($I$8&lt;M59,AA59,AB59))))</f>
        <v>Não passível</v>
      </c>
      <c r="H59" s="373" t="str">
        <f aca="false">IF($I$10="","",IF($I$10&gt;P59,AC59,IF($I$10&lt;=K59,$K$22,IF($I$10&lt;M59,AA59,AB59))))</f>
        <v>Não passível</v>
      </c>
      <c r="I59" s="373" t="s">
        <v>297</v>
      </c>
      <c r="J59" s="418" t="s">
        <v>434</v>
      </c>
      <c r="K59" s="373" t="n">
        <v>0</v>
      </c>
      <c r="L59" s="373" t="s">
        <v>349</v>
      </c>
      <c r="M59" s="419" t="n">
        <v>200</v>
      </c>
      <c r="N59" s="420" t="s">
        <v>452</v>
      </c>
      <c r="O59" s="373" t="s">
        <v>320</v>
      </c>
      <c r="P59" s="421" t="n">
        <v>1000</v>
      </c>
      <c r="Q59" s="373" t="s">
        <v>449</v>
      </c>
      <c r="R59" s="373" t="s">
        <v>314</v>
      </c>
      <c r="S59" s="373" t="s">
        <v>314</v>
      </c>
      <c r="T59" s="373" t="s">
        <v>314</v>
      </c>
      <c r="U59" s="373" t="s">
        <v>314</v>
      </c>
      <c r="V59" s="373" t="s">
        <v>314</v>
      </c>
      <c r="W59" s="373" t="s">
        <v>314</v>
      </c>
      <c r="X59" s="373" t="s">
        <v>314</v>
      </c>
      <c r="Y59" s="373" t="s">
        <v>314</v>
      </c>
      <c r="Z59" s="373" t="s">
        <v>314</v>
      </c>
      <c r="AA59" s="422" t="n">
        <f aca="false">IF(I59="","",IF(I59="P",$D$15,IF(I59="M",$E$15,$F$15)))</f>
        <v>2</v>
      </c>
      <c r="AB59" s="422" t="n">
        <f aca="false">IF(I59="","",IF(I59="P",$D$16,IF(I59="M",$E$16,$F$16)))</f>
        <v>3</v>
      </c>
      <c r="AC59" s="422" t="n">
        <f aca="false">IF(I59="","",IF(I59="P",$D$17,IF(I59="M",$E$17,$F$17)))</f>
        <v>4</v>
      </c>
      <c r="AD59" s="423" t="s">
        <v>453</v>
      </c>
    </row>
    <row r="60" s="366" customFormat="true" ht="23.85" hidden="false" customHeight="false" outlineLevel="0" collapsed="false">
      <c r="A60" s="380" t="n">
        <v>37</v>
      </c>
      <c r="B60" s="380" t="n">
        <v>11</v>
      </c>
      <c r="C60" s="380" t="s">
        <v>454</v>
      </c>
      <c r="D60" s="380" t="str">
        <f aca="false">IF($I$2="","",IF($I$2&gt;P60,AC60,IF($I$2&lt;=K60,$K$22,IF($I$2&lt;M60,AA60,AB60))))</f>
        <v/>
      </c>
      <c r="E60" s="380" t="str">
        <f aca="false">IF($I$4="","",IF($I$4&gt;P60,AC60,IF($I$4&lt;=K60,$K$22,IF($I$4&lt;M60,AA60,AB60))))</f>
        <v>Não passível</v>
      </c>
      <c r="F60" s="380" t="str">
        <f aca="false">IF($I$6="","",IF($I$6&gt;P60,AC60,IF($I$6&lt;=K60,$K$22,IF($I$6&lt;M60,AA60,AB60))))</f>
        <v>Não passível</v>
      </c>
      <c r="G60" s="380" t="str">
        <f aca="false">IF($I$8="","",IF($I$8&gt;P60,AC60,IF($I$8&lt;=K60,$K$22,IF($I$8&lt;M60,AA60,AB60))))</f>
        <v>Não passível</v>
      </c>
      <c r="H60" s="380" t="str">
        <f aca="false">IF($I$10="","",IF($I$10&gt;P60,AC60,IF($I$10&lt;=K60,$K$22,IF($I$10&lt;M60,AA60,AB60))))</f>
        <v>Não passível</v>
      </c>
      <c r="I60" s="380" t="s">
        <v>297</v>
      </c>
      <c r="J60" s="412" t="s">
        <v>434</v>
      </c>
      <c r="K60" s="380" t="n">
        <v>0</v>
      </c>
      <c r="L60" s="380" t="s">
        <v>349</v>
      </c>
      <c r="M60" s="413" t="n">
        <v>50</v>
      </c>
      <c r="N60" s="414" t="s">
        <v>448</v>
      </c>
      <c r="O60" s="380" t="s">
        <v>320</v>
      </c>
      <c r="P60" s="415" t="n">
        <v>500</v>
      </c>
      <c r="Q60" s="380" t="s">
        <v>449</v>
      </c>
      <c r="R60" s="380" t="s">
        <v>314</v>
      </c>
      <c r="S60" s="380" t="s">
        <v>314</v>
      </c>
      <c r="T60" s="380" t="s">
        <v>314</v>
      </c>
      <c r="U60" s="380" t="s">
        <v>314</v>
      </c>
      <c r="V60" s="380" t="s">
        <v>314</v>
      </c>
      <c r="W60" s="380" t="s">
        <v>314</v>
      </c>
      <c r="X60" s="380" t="s">
        <v>314</v>
      </c>
      <c r="Y60" s="380" t="s">
        <v>314</v>
      </c>
      <c r="Z60" s="380" t="s">
        <v>314</v>
      </c>
      <c r="AA60" s="416" t="n">
        <f aca="false">IF(I60="","",IF(I60="P",$D$15,IF(I60="M",$E$15,$F$15)))</f>
        <v>2</v>
      </c>
      <c r="AB60" s="416" t="n">
        <f aca="false">IF(I60="","",IF(I60="P",$D$16,IF(I60="M",$E$16,$F$16)))</f>
        <v>3</v>
      </c>
      <c r="AC60" s="416" t="n">
        <f aca="false">IF(I60="","",IF(I60="P",$D$17,IF(I60="M",$E$17,$F$17)))</f>
        <v>4</v>
      </c>
      <c r="AD60" s="417" t="s">
        <v>455</v>
      </c>
    </row>
    <row r="61" s="366" customFormat="true" ht="23.85" hidden="false" customHeight="false" outlineLevel="0" collapsed="false">
      <c r="A61" s="373" t="n">
        <v>38</v>
      </c>
      <c r="B61" s="373" t="n">
        <v>12</v>
      </c>
      <c r="C61" s="373" t="s">
        <v>456</v>
      </c>
      <c r="D61" s="373" t="str">
        <f aca="false">IF($I$2="","",IF($I$2&gt;P61,AC61,IF($I$2&lt;=K61,$K$22,IF($I$2&lt;M61,AA61,AB61))))</f>
        <v/>
      </c>
      <c r="E61" s="373" t="str">
        <f aca="false">IF($I$4="","",IF($I$4&gt;P61,AC61,IF($I$4&lt;=K61,$K$22,IF($I$4&lt;M61,AA61,AB61))))</f>
        <v>Não passível</v>
      </c>
      <c r="F61" s="373" t="str">
        <f aca="false">IF($I$6="","",IF($I$6&gt;P61,AC61,IF($I$6&lt;=K61,$K$22,IF($I$6&lt;M61,AA61,AB61))))</f>
        <v>Não passível</v>
      </c>
      <c r="G61" s="373" t="str">
        <f aca="false">IF($I$8="","",IF($I$8&gt;P61,AC61,IF($I$8&lt;=K61,$K$22,IF($I$8&lt;M61,AA61,AB61))))</f>
        <v>Não passível</v>
      </c>
      <c r="H61" s="373" t="str">
        <f aca="false">IF($I$10="","",IF($I$10&gt;P61,AC61,IF($I$10&lt;=K61,$K$22,IF($I$10&lt;M61,AA61,AB61))))</f>
        <v>Não passível</v>
      </c>
      <c r="I61" s="373" t="s">
        <v>298</v>
      </c>
      <c r="J61" s="418" t="s">
        <v>434</v>
      </c>
      <c r="K61" s="373" t="n">
        <v>0</v>
      </c>
      <c r="L61" s="373" t="s">
        <v>349</v>
      </c>
      <c r="M61" s="419" t="n">
        <v>100</v>
      </c>
      <c r="N61" s="420" t="s">
        <v>457</v>
      </c>
      <c r="O61" s="373" t="s">
        <v>320</v>
      </c>
      <c r="P61" s="421" t="n">
        <v>500</v>
      </c>
      <c r="Q61" s="373" t="s">
        <v>449</v>
      </c>
      <c r="R61" s="373" t="s">
        <v>314</v>
      </c>
      <c r="S61" s="373" t="s">
        <v>314</v>
      </c>
      <c r="T61" s="373" t="s">
        <v>314</v>
      </c>
      <c r="U61" s="373" t="s">
        <v>314</v>
      </c>
      <c r="V61" s="373" t="s">
        <v>314</v>
      </c>
      <c r="W61" s="373" t="s">
        <v>314</v>
      </c>
      <c r="X61" s="373" t="s">
        <v>314</v>
      </c>
      <c r="Y61" s="373" t="s">
        <v>314</v>
      </c>
      <c r="Z61" s="373" t="s">
        <v>314</v>
      </c>
      <c r="AA61" s="422" t="n">
        <f aca="false">IF(I61="","",IF(I61="P",$D$15,IF(I61="M",$E$15,$F$15)))</f>
        <v>4</v>
      </c>
      <c r="AB61" s="422" t="n">
        <f aca="false">IF(I61="","",IF(I61="P",$D$16,IF(I61="M",$E$16,$F$16)))</f>
        <v>5</v>
      </c>
      <c r="AC61" s="422" t="n">
        <f aca="false">IF(I61="","",IF(I61="P",$D$17,IF(I61="M",$E$17,$F$17)))</f>
        <v>6</v>
      </c>
      <c r="AD61" s="423" t="s">
        <v>458</v>
      </c>
    </row>
    <row r="62" s="366" customFormat="true" ht="23.85" hidden="false" customHeight="false" outlineLevel="0" collapsed="false">
      <c r="A62" s="380" t="n">
        <v>39</v>
      </c>
      <c r="B62" s="380" t="n">
        <v>13</v>
      </c>
      <c r="C62" s="380" t="s">
        <v>459</v>
      </c>
      <c r="D62" s="380" t="str">
        <f aca="false">IF($I$2="","",IF($I$2&gt;P62,AC62,IF($I$2&lt;=K62,$K$22,IF($I$2&lt;M62,AA62,AB62))))</f>
        <v/>
      </c>
      <c r="E62" s="380" t="str">
        <f aca="false">IF($I$4="","",IF($I$4&gt;P62,AC62,IF($I$4&lt;=K62,$K$22,IF($I$4&lt;M62,AA62,AB62))))</f>
        <v>Não passível</v>
      </c>
      <c r="F62" s="380" t="str">
        <f aca="false">IF($I$6="","",IF($I$6&gt;P62,AC62,IF($I$6&lt;=K62,$K$22,IF($I$6&lt;M62,AA62,AB62))))</f>
        <v>Não passível</v>
      </c>
      <c r="G62" s="380" t="str">
        <f aca="false">IF($I$8="","",IF($I$8&gt;P62,AC62,IF($I$8&lt;=K62,$K$22,IF($I$8&lt;M62,AA62,AB62))))</f>
        <v>Não passível</v>
      </c>
      <c r="H62" s="380" t="str">
        <f aca="false">IF($I$10="","",IF($I$10&gt;P62,AC62,IF($I$10&lt;=K62,$K$22,IF($I$10&lt;M62,AA62,AB62))))</f>
        <v>Não passível</v>
      </c>
      <c r="I62" s="380" t="s">
        <v>297</v>
      </c>
      <c r="J62" s="412" t="s">
        <v>434</v>
      </c>
      <c r="K62" s="380" t="n">
        <v>0</v>
      </c>
      <c r="L62" s="380" t="s">
        <v>349</v>
      </c>
      <c r="M62" s="413" t="n">
        <v>100</v>
      </c>
      <c r="N62" s="414" t="s">
        <v>457</v>
      </c>
      <c r="O62" s="380" t="s">
        <v>320</v>
      </c>
      <c r="P62" s="415" t="n">
        <v>500</v>
      </c>
      <c r="Q62" s="380" t="s">
        <v>449</v>
      </c>
      <c r="R62" s="380" t="s">
        <v>314</v>
      </c>
      <c r="S62" s="380" t="s">
        <v>314</v>
      </c>
      <c r="T62" s="380" t="s">
        <v>314</v>
      </c>
      <c r="U62" s="380" t="s">
        <v>314</v>
      </c>
      <c r="V62" s="380" t="s">
        <v>314</v>
      </c>
      <c r="W62" s="380" t="s">
        <v>314</v>
      </c>
      <c r="X62" s="380" t="s">
        <v>314</v>
      </c>
      <c r="Y62" s="380" t="s">
        <v>314</v>
      </c>
      <c r="Z62" s="380" t="s">
        <v>314</v>
      </c>
      <c r="AA62" s="416" t="n">
        <f aca="false">IF(I62="","",IF(I62="P",$D$15,IF(I62="M",$E$15,$F$15)))</f>
        <v>2</v>
      </c>
      <c r="AB62" s="416" t="n">
        <f aca="false">IF(I62="","",IF(I62="P",$D$16,IF(I62="M",$E$16,$F$16)))</f>
        <v>3</v>
      </c>
      <c r="AC62" s="416" t="n">
        <f aca="false">IF(I62="","",IF(I62="P",$D$17,IF(I62="M",$E$17,$F$17)))</f>
        <v>4</v>
      </c>
      <c r="AD62" s="417" t="s">
        <v>460</v>
      </c>
    </row>
    <row r="63" s="366" customFormat="true" ht="23.85" hidden="false" customHeight="false" outlineLevel="0" collapsed="false">
      <c r="A63" s="373" t="n">
        <v>40</v>
      </c>
      <c r="B63" s="373" t="n">
        <v>14</v>
      </c>
      <c r="C63" s="373" t="s">
        <v>461</v>
      </c>
      <c r="D63" s="373" t="str">
        <f aca="false">IF($I$2="","",IF($I$2&gt;P63,AC63,IF($I$2&lt;=K63,$K$22,IF($I$2&lt;M63,AA63,AB63))))</f>
        <v/>
      </c>
      <c r="E63" s="373" t="str">
        <f aca="false">IF($I$4="","",IF($I$4&gt;P63,AC63,IF($I$4&lt;=K63,$K$22,IF($I$4&lt;M63,AA63,AB63))))</f>
        <v>Não passível</v>
      </c>
      <c r="F63" s="373" t="str">
        <f aca="false">IF($I$6="","",IF($I$6&gt;P63,AC63,IF($I$6&lt;=K63,$K$22,IF($I$6&lt;M63,AA63,AB63))))</f>
        <v>Não passível</v>
      </c>
      <c r="G63" s="373" t="str">
        <f aca="false">IF($I$8="","",IF($I$8&gt;P63,AC63,IF($I$8&lt;=K63,$K$22,IF($I$8&lt;M63,AA63,AB63))))</f>
        <v>Não passível</v>
      </c>
      <c r="H63" s="373" t="str">
        <f aca="false">IF($I$10="","",IF($I$10&gt;P63,AC63,IF($I$10&lt;=K63,$K$22,IF($I$10&lt;M63,AA63,AB63))))</f>
        <v>Não passível</v>
      </c>
      <c r="I63" s="373" t="s">
        <v>297</v>
      </c>
      <c r="J63" s="418" t="s">
        <v>434</v>
      </c>
      <c r="K63" s="373" t="n">
        <v>0</v>
      </c>
      <c r="L63" s="373" t="s">
        <v>349</v>
      </c>
      <c r="M63" s="419" t="n">
        <v>5</v>
      </c>
      <c r="N63" s="420" t="s">
        <v>462</v>
      </c>
      <c r="O63" s="373" t="s">
        <v>320</v>
      </c>
      <c r="P63" s="421" t="n">
        <v>30</v>
      </c>
      <c r="Q63" s="373" t="s">
        <v>449</v>
      </c>
      <c r="R63" s="373" t="s">
        <v>314</v>
      </c>
      <c r="S63" s="373" t="s">
        <v>314</v>
      </c>
      <c r="T63" s="373" t="s">
        <v>314</v>
      </c>
      <c r="U63" s="373" t="s">
        <v>314</v>
      </c>
      <c r="V63" s="373" t="s">
        <v>314</v>
      </c>
      <c r="W63" s="373" t="s">
        <v>314</v>
      </c>
      <c r="X63" s="373" t="s">
        <v>314</v>
      </c>
      <c r="Y63" s="373" t="s">
        <v>314</v>
      </c>
      <c r="Z63" s="373" t="s">
        <v>314</v>
      </c>
      <c r="AA63" s="422" t="n">
        <f aca="false">IF(I63="","",IF(I63="P",$D$15,IF(I63="M",$E$15,$F$15)))</f>
        <v>2</v>
      </c>
      <c r="AB63" s="422" t="n">
        <f aca="false">IF(I63="","",IF(I63="P",$D$16,IF(I63="M",$E$16,$F$16)))</f>
        <v>3</v>
      </c>
      <c r="AC63" s="422" t="n">
        <f aca="false">IF(I63="","",IF(I63="P",$D$17,IF(I63="M",$E$17,$F$17)))</f>
        <v>4</v>
      </c>
      <c r="AD63" s="423" t="s">
        <v>463</v>
      </c>
    </row>
    <row r="64" s="366" customFormat="true" ht="23.85" hidden="false" customHeight="false" outlineLevel="0" collapsed="false">
      <c r="A64" s="380" t="n">
        <v>41</v>
      </c>
      <c r="B64" s="380" t="n">
        <v>15</v>
      </c>
      <c r="C64" s="380" t="s">
        <v>464</v>
      </c>
      <c r="D64" s="380" t="str">
        <f aca="false">IF($I$2="","",IF($I$2&gt;P64,AC64,IF($I$2&lt;=K64,$K$22,IF($I$2&lt;M64,AA64,AB64))))</f>
        <v/>
      </c>
      <c r="E64" s="380" t="str">
        <f aca="false">IF($I$4="","",IF($I$4&gt;P64,AC64,IF($I$4&lt;=K64,$K$22,IF($I$4&lt;M64,AA64,AB64))))</f>
        <v>Não passível</v>
      </c>
      <c r="F64" s="380" t="str">
        <f aca="false">IF($I$6="","",IF($I$6&gt;P64,AC64,IF($I$6&lt;=K64,$K$22,IF($I$6&lt;M64,AA64,AB64))))</f>
        <v>Não passível</v>
      </c>
      <c r="G64" s="380" t="str">
        <f aca="false">IF($I$8="","",IF($I$8&gt;P64,AC64,IF($I$8&lt;=K64,$K$22,IF($I$8&lt;M64,AA64,AB64))))</f>
        <v>Não passível</v>
      </c>
      <c r="H64" s="380" t="str">
        <f aca="false">IF($I$10="","",IF($I$10&gt;P64,AC64,IF($I$10&lt;=K64,$K$22,IF($I$10&lt;M64,AA64,AB64))))</f>
        <v>Não passível</v>
      </c>
      <c r="I64" s="380" t="s">
        <v>297</v>
      </c>
      <c r="J64" s="412" t="s">
        <v>434</v>
      </c>
      <c r="K64" s="380" t="n">
        <v>0</v>
      </c>
      <c r="L64" s="380" t="s">
        <v>349</v>
      </c>
      <c r="M64" s="413" t="n">
        <v>30</v>
      </c>
      <c r="N64" s="414" t="s">
        <v>465</v>
      </c>
      <c r="O64" s="380" t="s">
        <v>320</v>
      </c>
      <c r="P64" s="415" t="n">
        <v>120</v>
      </c>
      <c r="Q64" s="380" t="s">
        <v>449</v>
      </c>
      <c r="R64" s="380" t="s">
        <v>314</v>
      </c>
      <c r="S64" s="380" t="s">
        <v>314</v>
      </c>
      <c r="T64" s="380" t="s">
        <v>314</v>
      </c>
      <c r="U64" s="380" t="s">
        <v>314</v>
      </c>
      <c r="V64" s="380" t="s">
        <v>314</v>
      </c>
      <c r="W64" s="380" t="s">
        <v>314</v>
      </c>
      <c r="X64" s="380" t="s">
        <v>314</v>
      </c>
      <c r="Y64" s="380" t="s">
        <v>314</v>
      </c>
      <c r="Z64" s="380" t="s">
        <v>314</v>
      </c>
      <c r="AA64" s="416" t="n">
        <f aca="false">IF(I64="","",IF(I64="P",$D$15,IF(I64="M",$E$15,$F$15)))</f>
        <v>2</v>
      </c>
      <c r="AB64" s="416" t="n">
        <f aca="false">IF(I64="","",IF(I64="P",$D$16,IF(I64="M",$E$16,$F$16)))</f>
        <v>3</v>
      </c>
      <c r="AC64" s="416" t="n">
        <f aca="false">IF(I64="","",IF(I64="P",$D$17,IF(I64="M",$E$17,$F$17)))</f>
        <v>4</v>
      </c>
      <c r="AD64" s="417" t="s">
        <v>466</v>
      </c>
    </row>
    <row r="65" s="366" customFormat="true" ht="23.85" hidden="false" customHeight="false" outlineLevel="0" collapsed="false">
      <c r="A65" s="373" t="n">
        <v>42</v>
      </c>
      <c r="B65" s="373" t="n">
        <v>16</v>
      </c>
      <c r="C65" s="373" t="s">
        <v>467</v>
      </c>
      <c r="D65" s="373" t="str">
        <f aca="false">IF($I$2="","",IF($I$2&gt;P65,AC65,IF($I$2&lt;=K65,$K$22,IF($I$2&lt;M65,AA65,AB65))))</f>
        <v/>
      </c>
      <c r="E65" s="373" t="str">
        <f aca="false">IF($I$4="","",IF($I$4&gt;P65,AC65,IF($I$4&lt;=K65,$K$22,IF($I$4&lt;M65,AA65,AB65))))</f>
        <v>Não passível</v>
      </c>
      <c r="F65" s="373" t="str">
        <f aca="false">IF($I$6="","",IF($I$6&gt;P65,AC65,IF($I$6&lt;=K65,$K$22,IF($I$6&lt;M65,AA65,AB65))))</f>
        <v>Não passível</v>
      </c>
      <c r="G65" s="373" t="str">
        <f aca="false">IF($I$8="","",IF($I$8&gt;P65,AC65,IF($I$8&lt;=K65,$K$22,IF($I$8&lt;M65,AA65,AB65))))</f>
        <v>Não passível</v>
      </c>
      <c r="H65" s="373" t="str">
        <f aca="false">IF($I$10="","",IF($I$10&gt;P65,AC65,IF($I$10&lt;=K65,$K$22,IF($I$10&lt;M65,AA65,AB65))))</f>
        <v>Não passível</v>
      </c>
      <c r="I65" s="373" t="s">
        <v>298</v>
      </c>
      <c r="J65" s="418" t="s">
        <v>434</v>
      </c>
      <c r="K65" s="373" t="n">
        <v>0</v>
      </c>
      <c r="L65" s="373" t="s">
        <v>349</v>
      </c>
      <c r="M65" s="419" t="n">
        <v>30</v>
      </c>
      <c r="N65" s="420" t="s">
        <v>465</v>
      </c>
      <c r="O65" s="373" t="s">
        <v>320</v>
      </c>
      <c r="P65" s="421" t="n">
        <v>120</v>
      </c>
      <c r="Q65" s="373" t="s">
        <v>449</v>
      </c>
      <c r="R65" s="373" t="s">
        <v>314</v>
      </c>
      <c r="S65" s="373" t="s">
        <v>314</v>
      </c>
      <c r="T65" s="373" t="s">
        <v>314</v>
      </c>
      <c r="U65" s="373" t="s">
        <v>314</v>
      </c>
      <c r="V65" s="373" t="s">
        <v>314</v>
      </c>
      <c r="W65" s="373" t="s">
        <v>314</v>
      </c>
      <c r="X65" s="373" t="s">
        <v>314</v>
      </c>
      <c r="Y65" s="373" t="s">
        <v>314</v>
      </c>
      <c r="Z65" s="373" t="s">
        <v>314</v>
      </c>
      <c r="AA65" s="422" t="n">
        <f aca="false">IF(I65="","",IF(I65="P",$D$15,IF(I65="M",$E$15,$F$15)))</f>
        <v>4</v>
      </c>
      <c r="AB65" s="422" t="n">
        <f aca="false">IF(I65="","",IF(I65="P",$D$16,IF(I65="M",$E$16,$F$16)))</f>
        <v>5</v>
      </c>
      <c r="AC65" s="422" t="n">
        <f aca="false">IF(I65="","",IF(I65="P",$D$17,IF(I65="M",$E$17,$F$17)))</f>
        <v>6</v>
      </c>
      <c r="AD65" s="423" t="s">
        <v>468</v>
      </c>
    </row>
    <row r="66" s="366" customFormat="true" ht="15" hidden="false" customHeight="false" outlineLevel="0" collapsed="false">
      <c r="A66" s="380" t="n">
        <v>43</v>
      </c>
      <c r="B66" s="380" t="n">
        <v>17</v>
      </c>
      <c r="C66" s="380" t="s">
        <v>469</v>
      </c>
      <c r="D66" s="380" t="str">
        <f aca="false">IF($I$2="","",IF($I$2&gt;P66,AC66,IF($I$2&lt;=K66,$K$22,IF($I$2&lt;M66,AA66,AB66))))</f>
        <v/>
      </c>
      <c r="E66" s="380" t="str">
        <f aca="false">IF($I$4="","",IF($I$4&gt;P66,AC66,IF($I$4&lt;=K66,$K$22,IF($I$4&lt;M66,AA66,AB66))))</f>
        <v>Não passível</v>
      </c>
      <c r="F66" s="380" t="str">
        <f aca="false">IF($I$6="","",IF($I$6&gt;P66,AC66,IF($I$6&lt;=K66,$K$22,IF($I$6&lt;M66,AA66,AB66))))</f>
        <v>Não passível</v>
      </c>
      <c r="G66" s="380" t="str">
        <f aca="false">IF($I$8="","",IF($I$8&gt;P66,AC66,IF($I$8&lt;=K66,$K$22,IF($I$8&lt;M66,AA66,AB66))))</f>
        <v>Não passível</v>
      </c>
      <c r="H66" s="380" t="str">
        <f aca="false">IF($I$10="","",IF($I$10&gt;P66,AC66,IF($I$10&lt;=K66,$K$22,IF($I$10&lt;M66,AA66,AB66))))</f>
        <v>Não passível</v>
      </c>
      <c r="I66" s="380" t="s">
        <v>297</v>
      </c>
      <c r="J66" s="412" t="s">
        <v>434</v>
      </c>
      <c r="K66" s="380" t="n">
        <v>0</v>
      </c>
      <c r="L66" s="380" t="s">
        <v>349</v>
      </c>
      <c r="M66" s="413" t="n">
        <v>30000</v>
      </c>
      <c r="N66" s="414" t="s">
        <v>470</v>
      </c>
      <c r="O66" s="380" t="s">
        <v>320</v>
      </c>
      <c r="P66" s="415" t="n">
        <v>400000</v>
      </c>
      <c r="Q66" s="380" t="s">
        <v>325</v>
      </c>
      <c r="R66" s="380" t="s">
        <v>314</v>
      </c>
      <c r="S66" s="380" t="s">
        <v>314</v>
      </c>
      <c r="T66" s="380" t="s">
        <v>314</v>
      </c>
      <c r="U66" s="380" t="s">
        <v>314</v>
      </c>
      <c r="V66" s="380" t="s">
        <v>314</v>
      </c>
      <c r="W66" s="380" t="s">
        <v>314</v>
      </c>
      <c r="X66" s="380" t="s">
        <v>314</v>
      </c>
      <c r="Y66" s="380" t="s">
        <v>314</v>
      </c>
      <c r="Z66" s="380" t="s">
        <v>314</v>
      </c>
      <c r="AA66" s="416" t="n">
        <f aca="false">IF(I66="","",IF(I66="P",$D$15,IF(I66="M",$E$15,$F$15)))</f>
        <v>2</v>
      </c>
      <c r="AB66" s="416" t="n">
        <f aca="false">IF(I66="","",IF(I66="P",$D$16,IF(I66="M",$E$16,$F$16)))</f>
        <v>3</v>
      </c>
      <c r="AC66" s="416" t="n">
        <f aca="false">IF(I66="","",IF(I66="P",$D$17,IF(I66="M",$E$17,$F$17)))</f>
        <v>4</v>
      </c>
      <c r="AD66" s="417" t="s">
        <v>471</v>
      </c>
    </row>
    <row r="67" s="366" customFormat="true" ht="23.85" hidden="false" customHeight="false" outlineLevel="0" collapsed="false">
      <c r="A67" s="373" t="n">
        <v>44</v>
      </c>
      <c r="B67" s="373" t="n">
        <v>18</v>
      </c>
      <c r="C67" s="373" t="s">
        <v>472</v>
      </c>
      <c r="D67" s="373" t="str">
        <f aca="false">IF($I$2="","",IF($I$2&gt;P67,AC67,IF($I$2&lt;=K67,$K$22,IF($I$2&lt;M67,AA67,AB67))))</f>
        <v/>
      </c>
      <c r="E67" s="373" t="str">
        <f aca="false">IF($I$4="","",IF($I$4&gt;P67,AC67,IF($I$4&lt;=K67,$K$22,IF($I$4&lt;M67,AA67,AB67))))</f>
        <v>Não passível</v>
      </c>
      <c r="F67" s="373" t="str">
        <f aca="false">IF($I$6="","",IF($I$6&gt;P67,AC67,IF($I$6&lt;=K67,$K$22,IF($I$6&lt;M67,AA67,AB67))))</f>
        <v>Não passível</v>
      </c>
      <c r="G67" s="373" t="str">
        <f aca="false">IF($I$8="","",IF($I$8&gt;P67,AC67,IF($I$8&lt;=K67,$K$22,IF($I$8&lt;M67,AA67,AB67))))</f>
        <v>Não passível</v>
      </c>
      <c r="H67" s="373" t="str">
        <f aca="false">IF($I$10="","",IF($I$10&gt;P67,AC67,IF($I$10&lt;=K67,$K$22,IF($I$10&lt;M67,AA67,AB67))))</f>
        <v>Não passível</v>
      </c>
      <c r="I67" s="373" t="s">
        <v>298</v>
      </c>
      <c r="J67" s="418" t="s">
        <v>438</v>
      </c>
      <c r="K67" s="373" t="n">
        <v>0</v>
      </c>
      <c r="L67" s="373" t="s">
        <v>349</v>
      </c>
      <c r="M67" s="419" t="n">
        <v>10</v>
      </c>
      <c r="N67" s="420" t="s">
        <v>473</v>
      </c>
      <c r="O67" s="373" t="s">
        <v>320</v>
      </c>
      <c r="P67" s="421" t="n">
        <v>50</v>
      </c>
      <c r="Q67" s="373" t="s">
        <v>355</v>
      </c>
      <c r="R67" s="373" t="s">
        <v>314</v>
      </c>
      <c r="S67" s="373" t="s">
        <v>314</v>
      </c>
      <c r="T67" s="373" t="s">
        <v>314</v>
      </c>
      <c r="U67" s="373" t="s">
        <v>314</v>
      </c>
      <c r="V67" s="373" t="s">
        <v>314</v>
      </c>
      <c r="W67" s="373" t="s">
        <v>314</v>
      </c>
      <c r="X67" s="373" t="s">
        <v>314</v>
      </c>
      <c r="Y67" s="373" t="s">
        <v>314</v>
      </c>
      <c r="Z67" s="373" t="s">
        <v>314</v>
      </c>
      <c r="AA67" s="422" t="n">
        <f aca="false">IF(I67="","",IF(I67="P",$D$15,IF(I67="M",$E$15,$F$15)))</f>
        <v>4</v>
      </c>
      <c r="AB67" s="422" t="n">
        <f aca="false">IF(I67="","",IF(I67="P",$D$16,IF(I67="M",$E$16,$F$16)))</f>
        <v>5</v>
      </c>
      <c r="AC67" s="422" t="n">
        <f aca="false">IF(I67="","",IF(I67="P",$D$17,IF(I67="M",$E$17,$F$17)))</f>
        <v>6</v>
      </c>
      <c r="AD67" s="423" t="s">
        <v>474</v>
      </c>
    </row>
    <row r="68" s="366" customFormat="true" ht="23.85" hidden="false" customHeight="false" outlineLevel="0" collapsed="false">
      <c r="A68" s="380" t="n">
        <v>45</v>
      </c>
      <c r="B68" s="380" t="n">
        <v>19</v>
      </c>
      <c r="C68" s="380" t="s">
        <v>475</v>
      </c>
      <c r="D68" s="380" t="str">
        <f aca="false">IF($I$2="","",IF($I$2&gt;P68,AC68,IF($I$2&lt;=K68,$K$22,IF($I$2&lt;M68,AA68,AB68))))</f>
        <v/>
      </c>
      <c r="E68" s="380" t="str">
        <f aca="false">IF($I$4="","",IF($I$4&gt;P68,AC68,IF($I$4&lt;=K68,$K$22,IF($I$4&lt;M68,AA68,AB68))))</f>
        <v>Não passível</v>
      </c>
      <c r="F68" s="380" t="str">
        <f aca="false">IF($I$6="","",IF($I$6&gt;P68,AC68,IF($I$6&lt;=K68,$K$22,IF($I$6&lt;M68,AA68,AB68))))</f>
        <v>Não passível</v>
      </c>
      <c r="G68" s="380" t="str">
        <f aca="false">IF($I$8="","",IF($I$8&gt;P68,AC68,IF($I$8&lt;=K68,$K$22,IF($I$8&lt;M68,AA68,AB68))))</f>
        <v>Não passível</v>
      </c>
      <c r="H68" s="380" t="str">
        <f aca="false">IF($I$10="","",IF($I$10&gt;P68,AC68,IF($I$10&lt;=K68,$K$22,IF($I$10&lt;M68,AA68,AB68))))</f>
        <v>Não passível</v>
      </c>
      <c r="I68" s="380" t="s">
        <v>297</v>
      </c>
      <c r="J68" s="412" t="s">
        <v>438</v>
      </c>
      <c r="K68" s="380" t="n">
        <v>0</v>
      </c>
      <c r="L68" s="380" t="s">
        <v>349</v>
      </c>
      <c r="M68" s="413" t="n">
        <v>1</v>
      </c>
      <c r="N68" s="414" t="s">
        <v>476</v>
      </c>
      <c r="O68" s="380" t="s">
        <v>320</v>
      </c>
      <c r="P68" s="415" t="n">
        <v>25</v>
      </c>
      <c r="Q68" s="380" t="s">
        <v>355</v>
      </c>
      <c r="R68" s="380" t="s">
        <v>314</v>
      </c>
      <c r="S68" s="380" t="s">
        <v>314</v>
      </c>
      <c r="T68" s="380" t="s">
        <v>314</v>
      </c>
      <c r="U68" s="380" t="s">
        <v>314</v>
      </c>
      <c r="V68" s="380" t="s">
        <v>314</v>
      </c>
      <c r="W68" s="380" t="s">
        <v>314</v>
      </c>
      <c r="X68" s="380" t="s">
        <v>314</v>
      </c>
      <c r="Y68" s="380" t="s">
        <v>314</v>
      </c>
      <c r="Z68" s="380" t="s">
        <v>314</v>
      </c>
      <c r="AA68" s="416" t="n">
        <f aca="false">IF(I68="","",IF(I68="P",$D$15,IF(I68="M",$E$15,$F$15)))</f>
        <v>2</v>
      </c>
      <c r="AB68" s="416" t="n">
        <f aca="false">IF(I68="","",IF(I68="P",$D$16,IF(I68="M",$E$16,$F$16)))</f>
        <v>3</v>
      </c>
      <c r="AC68" s="416" t="n">
        <f aca="false">IF(I68="","",IF(I68="P",$D$17,IF(I68="M",$E$17,$F$17)))</f>
        <v>4</v>
      </c>
      <c r="AD68" s="417" t="s">
        <v>477</v>
      </c>
    </row>
    <row r="69" s="366" customFormat="true" ht="35.05" hidden="false" customHeight="false" outlineLevel="0" collapsed="false">
      <c r="A69" s="373" t="n">
        <v>46</v>
      </c>
      <c r="B69" s="373" t="n">
        <v>20</v>
      </c>
      <c r="C69" s="373" t="s">
        <v>478</v>
      </c>
      <c r="D69" s="373" t="str">
        <f aca="false">IF($I$2="","",IF($I$2&gt;P69,AC69,IF($I$2&lt;=K69,$K$22,IF($I$2&lt;M69,AA69,AB69))))</f>
        <v/>
      </c>
      <c r="E69" s="373" t="str">
        <f aca="false">IF($I$4="","",IF($I$4&gt;P69,AC69,IF($I$4&lt;=K69,$K$22,IF($I$4&lt;M69,AA69,AB69))))</f>
        <v>Não passível</v>
      </c>
      <c r="F69" s="373" t="str">
        <f aca="false">IF($I$6="","",IF($I$6&gt;P69,AC69,IF($I$6&lt;=K69,$K$22,IF($I$6&lt;M69,AA69,AB69))))</f>
        <v>Não passível</v>
      </c>
      <c r="G69" s="373" t="str">
        <f aca="false">IF($I$8="","",IF($I$8&gt;P69,AC69,IF($I$8&lt;=K69,$K$22,IF($I$8&lt;M69,AA69,AB69))))</f>
        <v>Não passível</v>
      </c>
      <c r="H69" s="373" t="str">
        <f aca="false">IF($I$10="","",IF($I$10&gt;P69,AC69,IF($I$10&lt;=K69,$K$22,IF($I$10&lt;M69,AA69,AB69))))</f>
        <v>Não passível</v>
      </c>
      <c r="I69" s="373" t="s">
        <v>298</v>
      </c>
      <c r="J69" s="418" t="s">
        <v>434</v>
      </c>
      <c r="K69" s="373" t="n">
        <v>0</v>
      </c>
      <c r="L69" s="373" t="s">
        <v>349</v>
      </c>
      <c r="M69" s="419" t="n">
        <v>1</v>
      </c>
      <c r="N69" s="420" t="s">
        <v>479</v>
      </c>
      <c r="O69" s="373" t="s">
        <v>320</v>
      </c>
      <c r="P69" s="421" t="n">
        <v>7</v>
      </c>
      <c r="Q69" s="373" t="s">
        <v>449</v>
      </c>
      <c r="R69" s="373" t="s">
        <v>314</v>
      </c>
      <c r="S69" s="373" t="s">
        <v>314</v>
      </c>
      <c r="T69" s="373" t="s">
        <v>314</v>
      </c>
      <c r="U69" s="373" t="s">
        <v>314</v>
      </c>
      <c r="V69" s="373" t="s">
        <v>314</v>
      </c>
      <c r="W69" s="373" t="s">
        <v>314</v>
      </c>
      <c r="X69" s="373" t="s">
        <v>314</v>
      </c>
      <c r="Y69" s="373" t="s">
        <v>314</v>
      </c>
      <c r="Z69" s="373" t="s">
        <v>314</v>
      </c>
      <c r="AA69" s="422" t="n">
        <f aca="false">IF(I69="","",IF(I69="P",$D$15,IF(I69="M",$E$15,$F$15)))</f>
        <v>4</v>
      </c>
      <c r="AB69" s="422" t="n">
        <f aca="false">IF(I69="","",IF(I69="P",$D$16,IF(I69="M",$E$16,$F$16)))</f>
        <v>5</v>
      </c>
      <c r="AC69" s="422" t="n">
        <f aca="false">IF(I69="","",IF(I69="P",$D$17,IF(I69="M",$E$17,$F$17)))</f>
        <v>6</v>
      </c>
      <c r="AD69" s="423" t="s">
        <v>480</v>
      </c>
    </row>
    <row r="70" s="366" customFormat="true" ht="35.05" hidden="false" customHeight="false" outlineLevel="0" collapsed="false">
      <c r="A70" s="380" t="n">
        <v>47</v>
      </c>
      <c r="B70" s="380" t="n">
        <v>21</v>
      </c>
      <c r="C70" s="380" t="s">
        <v>481</v>
      </c>
      <c r="D70" s="380" t="str">
        <f aca="false">IF($I$2="","",IF($I$2&gt;P70,AC70,IF($I$2&lt;=K70,$K$22,IF($I$2&lt;M70,AA70,AB70))))</f>
        <v/>
      </c>
      <c r="E70" s="380" t="str">
        <f aca="false">IF($I$4="","",IF($I$4&gt;P70,AC70,IF($I$4&lt;=K70,$K$22,IF($I$4&lt;M70,AA70,AB70))))</f>
        <v>Não passível</v>
      </c>
      <c r="F70" s="380" t="str">
        <f aca="false">IF($I$6="","",IF($I$6&gt;P70,AC70,IF($I$6&lt;=K70,$K$22,IF($I$6&lt;M70,AA70,AB70))))</f>
        <v>Não passível</v>
      </c>
      <c r="G70" s="380" t="str">
        <f aca="false">IF($I$8="","",IF($I$8&gt;P70,AC70,IF($I$8&lt;=K70,$K$22,IF($I$8&lt;M70,AA70,AB70))))</f>
        <v>Não passível</v>
      </c>
      <c r="H70" s="380" t="str">
        <f aca="false">IF($I$10="","",IF($I$10&gt;P70,AC70,IF($I$10&lt;=K70,$K$22,IF($I$10&lt;M70,AA70,AB70))))</f>
        <v>Não passível</v>
      </c>
      <c r="I70" s="380" t="s">
        <v>297</v>
      </c>
      <c r="J70" s="412" t="s">
        <v>434</v>
      </c>
      <c r="K70" s="380" t="n">
        <v>0</v>
      </c>
      <c r="L70" s="380" t="s">
        <v>349</v>
      </c>
      <c r="M70" s="413" t="n">
        <v>1</v>
      </c>
      <c r="N70" s="414" t="s">
        <v>479</v>
      </c>
      <c r="O70" s="380" t="s">
        <v>320</v>
      </c>
      <c r="P70" s="415" t="n">
        <v>7</v>
      </c>
      <c r="Q70" s="380" t="s">
        <v>449</v>
      </c>
      <c r="R70" s="380" t="s">
        <v>314</v>
      </c>
      <c r="S70" s="380" t="s">
        <v>314</v>
      </c>
      <c r="T70" s="380" t="s">
        <v>314</v>
      </c>
      <c r="U70" s="380" t="s">
        <v>314</v>
      </c>
      <c r="V70" s="380" t="s">
        <v>314</v>
      </c>
      <c r="W70" s="380" t="s">
        <v>314</v>
      </c>
      <c r="X70" s="380" t="s">
        <v>314</v>
      </c>
      <c r="Y70" s="380" t="s">
        <v>314</v>
      </c>
      <c r="Z70" s="380" t="s">
        <v>314</v>
      </c>
      <c r="AA70" s="416" t="n">
        <f aca="false">IF(I70="","",IF(I70="P",$D$15,IF(I70="M",$E$15,$F$15)))</f>
        <v>2</v>
      </c>
      <c r="AB70" s="416" t="n">
        <f aca="false">IF(I70="","",IF(I70="P",$D$16,IF(I70="M",$E$16,$F$16)))</f>
        <v>3</v>
      </c>
      <c r="AC70" s="416" t="n">
        <f aca="false">IF(I70="","",IF(I70="P",$D$17,IF(I70="M",$E$17,$F$17)))</f>
        <v>4</v>
      </c>
      <c r="AD70" s="417" t="s">
        <v>482</v>
      </c>
    </row>
    <row r="71" s="366" customFormat="true" ht="35.05" hidden="false" customHeight="false" outlineLevel="0" collapsed="false">
      <c r="A71" s="373" t="n">
        <v>48</v>
      </c>
      <c r="B71" s="373" t="n">
        <v>22</v>
      </c>
      <c r="C71" s="373" t="s">
        <v>483</v>
      </c>
      <c r="D71" s="373" t="str">
        <f aca="false">IF($I$2="","",IF($I$2&gt;P71,AC71,IF($I$2&lt;=K71,$K$22,IF($I$2&lt;M71,AA71,AB71))))</f>
        <v/>
      </c>
      <c r="E71" s="373" t="str">
        <f aca="false">IF($I$4="","",IF($I$4&gt;P71,AC71,IF($I$4&lt;=K71,$K$22,IF($I$4&lt;M71,AA71,AB71))))</f>
        <v>Não passível</v>
      </c>
      <c r="F71" s="373" t="str">
        <f aca="false">IF($I$6="","",IF($I$6&gt;P71,AC71,IF($I$6&lt;=K71,$K$22,IF($I$6&lt;M71,AA71,AB71))))</f>
        <v>Não passível</v>
      </c>
      <c r="G71" s="373" t="str">
        <f aca="false">IF($I$8="","",IF($I$8&gt;P71,AC71,IF($I$8&lt;=K71,$K$22,IF($I$8&lt;M71,AA71,AB71))))</f>
        <v>Não passível</v>
      </c>
      <c r="H71" s="373" t="str">
        <f aca="false">IF($I$10="","",IF($I$10&gt;P71,AC71,IF($I$10&lt;=K71,$K$22,IF($I$10&lt;M71,AA71,AB71))))</f>
        <v>Não passível</v>
      </c>
      <c r="I71" s="373" t="s">
        <v>297</v>
      </c>
      <c r="J71" s="418" t="s">
        <v>438</v>
      </c>
      <c r="K71" s="373" t="n">
        <v>0</v>
      </c>
      <c r="L71" s="373" t="s">
        <v>349</v>
      </c>
      <c r="M71" s="419" t="n">
        <v>1</v>
      </c>
      <c r="N71" s="420" t="s">
        <v>484</v>
      </c>
      <c r="O71" s="373" t="s">
        <v>320</v>
      </c>
      <c r="P71" s="421" t="n">
        <v>5</v>
      </c>
      <c r="Q71" s="373" t="s">
        <v>355</v>
      </c>
      <c r="R71" s="373" t="s">
        <v>314</v>
      </c>
      <c r="S71" s="373" t="s">
        <v>314</v>
      </c>
      <c r="T71" s="373" t="s">
        <v>314</v>
      </c>
      <c r="U71" s="373" t="s">
        <v>314</v>
      </c>
      <c r="V71" s="373" t="s">
        <v>314</v>
      </c>
      <c r="W71" s="373" t="s">
        <v>314</v>
      </c>
      <c r="X71" s="373" t="s">
        <v>314</v>
      </c>
      <c r="Y71" s="373" t="s">
        <v>314</v>
      </c>
      <c r="Z71" s="373" t="s">
        <v>314</v>
      </c>
      <c r="AA71" s="422" t="n">
        <f aca="false">IF(I71="","",IF(I71="P",$D$15,IF(I71="M",$E$15,$F$15)))</f>
        <v>2</v>
      </c>
      <c r="AB71" s="422" t="n">
        <f aca="false">IF(I71="","",IF(I71="P",$D$16,IF(I71="M",$E$16,$F$16)))</f>
        <v>3</v>
      </c>
      <c r="AC71" s="422" t="n">
        <f aca="false">IF(I71="","",IF(I71="P",$D$17,IF(I71="M",$E$17,$F$17)))</f>
        <v>4</v>
      </c>
      <c r="AD71" s="423" t="s">
        <v>485</v>
      </c>
    </row>
    <row r="72" s="424" customFormat="true" ht="35.05" hidden="false" customHeight="false" outlineLevel="0" collapsed="false">
      <c r="A72" s="380" t="n">
        <v>49</v>
      </c>
      <c r="B72" s="380" t="n">
        <v>23</v>
      </c>
      <c r="C72" s="380" t="s">
        <v>486</v>
      </c>
      <c r="D72" s="380" t="str">
        <f aca="false">IF($I$2="","",IF($I$2&gt;P72,AC72,IF($I$2&lt;=K72,$K$22,IF($I$2&lt;M72,AA72,AB72))))</f>
        <v/>
      </c>
      <c r="E72" s="380" t="str">
        <f aca="false">IF($I$4="","",IF($I$4&gt;P72,AC72,IF($I$4&lt;=K72,$K$22,IF($I$4&lt;M72,AA72,AB72))))</f>
        <v>Não passível</v>
      </c>
      <c r="F72" s="380" t="str">
        <f aca="false">IF($I$6="","",IF($I$6&gt;P72,AC72,IF($I$6&lt;=K72,$K$22,IF($I$6&lt;M72,AA72,AB72))))</f>
        <v>Não passível</v>
      </c>
      <c r="G72" s="380" t="str">
        <f aca="false">IF($I$8="","",IF($I$8&gt;P72,AC72,IF($I$8&lt;=K72,$K$22,IF($I$8&lt;M72,AA72,AB72))))</f>
        <v>Não passível</v>
      </c>
      <c r="H72" s="380" t="str">
        <f aca="false">IF($I$10="","",IF($I$10&gt;P72,AC72,IF($I$10&lt;=K72,$K$22,IF($I$10&lt;M72,AA72,AB72))))</f>
        <v>Não passível</v>
      </c>
      <c r="I72" s="380" t="s">
        <v>296</v>
      </c>
      <c r="J72" s="412" t="s">
        <v>438</v>
      </c>
      <c r="K72" s="380" t="n">
        <v>0</v>
      </c>
      <c r="L72" s="380" t="s">
        <v>349</v>
      </c>
      <c r="M72" s="413" t="n">
        <v>1</v>
      </c>
      <c r="N72" s="414" t="s">
        <v>484</v>
      </c>
      <c r="O72" s="380" t="s">
        <v>320</v>
      </c>
      <c r="P72" s="415" t="n">
        <v>5</v>
      </c>
      <c r="Q72" s="380" t="s">
        <v>355</v>
      </c>
      <c r="R72" s="380" t="s">
        <v>314</v>
      </c>
      <c r="S72" s="380" t="s">
        <v>314</v>
      </c>
      <c r="T72" s="380" t="s">
        <v>314</v>
      </c>
      <c r="U72" s="380" t="s">
        <v>314</v>
      </c>
      <c r="V72" s="380" t="s">
        <v>314</v>
      </c>
      <c r="W72" s="380" t="s">
        <v>314</v>
      </c>
      <c r="X72" s="380" t="s">
        <v>314</v>
      </c>
      <c r="Y72" s="380" t="s">
        <v>314</v>
      </c>
      <c r="Z72" s="380" t="s">
        <v>314</v>
      </c>
      <c r="AA72" s="416" t="n">
        <f aca="false">IF(I72="","",IF(I72="P",$D$15,IF(I72="M",$E$15,$F$15)))</f>
        <v>1</v>
      </c>
      <c r="AB72" s="416" t="n">
        <f aca="false">IF(I72="","",IF(I72="P",$D$16,IF(I72="M",$E$16,$F$16)))</f>
        <v>1</v>
      </c>
      <c r="AC72" s="416" t="n">
        <f aca="false">IF(I72="","",IF(I72="P",$D$17,IF(I72="M",$E$17,$F$17)))</f>
        <v>1</v>
      </c>
      <c r="AD72" s="417" t="s">
        <v>487</v>
      </c>
      <c r="AE72" s="366"/>
      <c r="AF72" s="366"/>
      <c r="AG72" s="366"/>
      <c r="AH72" s="366"/>
    </row>
    <row r="73" s="366" customFormat="true" ht="15" hidden="false" customHeight="false" outlineLevel="0" collapsed="false">
      <c r="A73" s="373" t="n">
        <v>50</v>
      </c>
      <c r="B73" s="373" t="n">
        <v>24</v>
      </c>
      <c r="C73" s="373" t="s">
        <v>488</v>
      </c>
      <c r="D73" s="373" t="str">
        <f aca="false">IF($I$2="","",IF($I$2&gt;P73,AC73,IF($I$2&lt;=K73,$K$22,IF($I$2&lt;M73,AA73,AB73))))</f>
        <v/>
      </c>
      <c r="E73" s="373" t="str">
        <f aca="false">IF($I$4="","",IF($I$4&gt;P73,AC73,IF($I$4&lt;=K73,$K$22,IF($I$4&lt;M73,AA73,AB73))))</f>
        <v>Não passível</v>
      </c>
      <c r="F73" s="373" t="str">
        <f aca="false">IF($I$6="","",IF($I$6&gt;P73,AC73,IF($I$6&lt;=K73,$K$22,IF($I$6&lt;M73,AA73,AB73))))</f>
        <v>Não passível</v>
      </c>
      <c r="G73" s="373" t="str">
        <f aca="false">IF($I$8="","",IF($I$8&gt;P73,AC73,IF($I$8&lt;=K73,$K$22,IF($I$8&lt;M73,AA73,AB73))))</f>
        <v>Não passível</v>
      </c>
      <c r="H73" s="373" t="str">
        <f aca="false">IF($I$10="","",IF($I$10&gt;P73,AC73,IF($I$10&lt;=K73,$K$22,IF($I$10&lt;M73,AA73,AB73))))</f>
        <v>Não passível</v>
      </c>
      <c r="I73" s="373" t="s">
        <v>297</v>
      </c>
      <c r="J73" s="418" t="s">
        <v>438</v>
      </c>
      <c r="K73" s="373" t="n">
        <v>0</v>
      </c>
      <c r="L73" s="373" t="s">
        <v>349</v>
      </c>
      <c r="M73" s="419" t="n">
        <v>1</v>
      </c>
      <c r="N73" s="420" t="s">
        <v>484</v>
      </c>
      <c r="O73" s="373" t="s">
        <v>320</v>
      </c>
      <c r="P73" s="421" t="n">
        <v>5</v>
      </c>
      <c r="Q73" s="373" t="s">
        <v>355</v>
      </c>
      <c r="R73" s="373" t="s">
        <v>314</v>
      </c>
      <c r="S73" s="373" t="s">
        <v>314</v>
      </c>
      <c r="T73" s="373" t="s">
        <v>314</v>
      </c>
      <c r="U73" s="373" t="s">
        <v>314</v>
      </c>
      <c r="V73" s="373" t="s">
        <v>314</v>
      </c>
      <c r="W73" s="373" t="s">
        <v>314</v>
      </c>
      <c r="X73" s="373" t="s">
        <v>314</v>
      </c>
      <c r="Y73" s="373" t="s">
        <v>314</v>
      </c>
      <c r="Z73" s="373" t="s">
        <v>314</v>
      </c>
      <c r="AA73" s="422" t="n">
        <f aca="false">IF(I73="","",IF(I73="P",$D$15,IF(I73="M",$E$15,$F$15)))</f>
        <v>2</v>
      </c>
      <c r="AB73" s="422" t="n">
        <f aca="false">IF(I73="","",IF(I73="P",$D$16,IF(I73="M",$E$16,$F$16)))</f>
        <v>3</v>
      </c>
      <c r="AC73" s="422" t="n">
        <f aca="false">IF(I73="","",IF(I73="P",$D$17,IF(I73="M",$E$17,$F$17)))</f>
        <v>4</v>
      </c>
      <c r="AD73" s="423" t="s">
        <v>489</v>
      </c>
    </row>
    <row r="74" s="366" customFormat="true" ht="15" hidden="false" customHeight="false" outlineLevel="0" collapsed="false">
      <c r="A74" s="380" t="n">
        <v>51</v>
      </c>
      <c r="B74" s="380" t="n">
        <v>25</v>
      </c>
      <c r="C74" s="380" t="s">
        <v>490</v>
      </c>
      <c r="D74" s="380" t="str">
        <f aca="false">IF($I$2="","",IF($I$2&gt;P74,AC74,IF($I$2&lt;=K74,$K$22,IF($I$2&lt;M74,AA74,AB74))))</f>
        <v/>
      </c>
      <c r="E74" s="380" t="str">
        <f aca="false">IF($I$4="","",IF($I$4&gt;P74,AC74,IF($I$4&lt;=K74,$K$22,IF($I$4&lt;M74,AA74,AB74))))</f>
        <v>Não passível</v>
      </c>
      <c r="F74" s="380" t="str">
        <f aca="false">IF($I$6="","",IF($I$6&gt;P74,AC74,IF($I$6&lt;=K74,$K$22,IF($I$6&lt;M74,AA74,AB74))))</f>
        <v>Não passível</v>
      </c>
      <c r="G74" s="380" t="str">
        <f aca="false">IF($I$8="","",IF($I$8&gt;P74,AC74,IF($I$8&lt;=K74,$K$22,IF($I$8&lt;M74,AA74,AB74))))</f>
        <v>Não passível</v>
      </c>
      <c r="H74" s="380" t="str">
        <f aca="false">IF($I$10="","",IF($I$10&gt;P74,AC74,IF($I$10&lt;=K74,$K$22,IF($I$10&lt;M74,AA74,AB74))))</f>
        <v>Não passível</v>
      </c>
      <c r="I74" s="380" t="s">
        <v>297</v>
      </c>
      <c r="J74" s="412" t="s">
        <v>438</v>
      </c>
      <c r="K74" s="380" t="n">
        <v>0</v>
      </c>
      <c r="L74" s="380" t="s">
        <v>349</v>
      </c>
      <c r="M74" s="413" t="n">
        <v>1</v>
      </c>
      <c r="N74" s="414" t="s">
        <v>484</v>
      </c>
      <c r="O74" s="380" t="s">
        <v>320</v>
      </c>
      <c r="P74" s="415" t="n">
        <v>5</v>
      </c>
      <c r="Q74" s="380" t="s">
        <v>355</v>
      </c>
      <c r="R74" s="380" t="s">
        <v>314</v>
      </c>
      <c r="S74" s="380" t="s">
        <v>314</v>
      </c>
      <c r="T74" s="380" t="s">
        <v>314</v>
      </c>
      <c r="U74" s="380" t="s">
        <v>314</v>
      </c>
      <c r="V74" s="380" t="s">
        <v>314</v>
      </c>
      <c r="W74" s="380" t="s">
        <v>314</v>
      </c>
      <c r="X74" s="380" t="s">
        <v>314</v>
      </c>
      <c r="Y74" s="380" t="s">
        <v>314</v>
      </c>
      <c r="Z74" s="380" t="s">
        <v>314</v>
      </c>
      <c r="AA74" s="416" t="n">
        <f aca="false">IF(I74="","",IF(I74="P",$D$15,IF(I74="M",$E$15,$F$15)))</f>
        <v>2</v>
      </c>
      <c r="AB74" s="416" t="n">
        <f aca="false">IF(I74="","",IF(I74="P",$D$16,IF(I74="M",$E$16,$F$16)))</f>
        <v>3</v>
      </c>
      <c r="AC74" s="416" t="n">
        <f aca="false">IF(I74="","",IF(I74="P",$D$17,IF(I74="M",$E$17,$F$17)))</f>
        <v>4</v>
      </c>
      <c r="AD74" s="417" t="s">
        <v>491</v>
      </c>
    </row>
    <row r="75" s="366" customFormat="true" ht="35.05" hidden="false" customHeight="false" outlineLevel="0" collapsed="false">
      <c r="A75" s="373" t="n">
        <v>52</v>
      </c>
      <c r="B75" s="373" t="n">
        <v>26</v>
      </c>
      <c r="C75" s="373" t="s">
        <v>492</v>
      </c>
      <c r="D75" s="373" t="str">
        <f aca="false">IF($I$2="","",IF($I$2&gt;P75,AC75,IF($I$2&lt;=K75,$K$22,IF($I$2&lt;M75,AA75,AB75))))</f>
        <v/>
      </c>
      <c r="E75" s="373" t="str">
        <f aca="false">IF($I$4="","",IF($I$4&gt;P75,AC75,IF($I$4&lt;=K75,$K$22,IF($I$4&lt;M75,AA75,AB75))))</f>
        <v>Não passível</v>
      </c>
      <c r="F75" s="373" t="str">
        <f aca="false">IF($I$6="","",IF($I$6&gt;P75,AC75,IF($I$6&lt;=K75,$K$22,IF($I$6&lt;M75,AA75,AB75))))</f>
        <v>Não passível</v>
      </c>
      <c r="G75" s="373" t="str">
        <f aca="false">IF($I$8="","",IF($I$8&gt;P75,AC75,IF($I$8&lt;=K75,$K$22,IF($I$8&lt;M75,AA75,AB75))))</f>
        <v>Não passível</v>
      </c>
      <c r="H75" s="373" t="str">
        <f aca="false">IF($I$10="","",IF($I$10&gt;P75,AC75,IF($I$10&lt;=K75,$K$22,IF($I$10&lt;M75,AA75,AB75))))</f>
        <v>Não passível</v>
      </c>
      <c r="I75" s="373" t="s">
        <v>298</v>
      </c>
      <c r="J75" s="418" t="s">
        <v>438</v>
      </c>
      <c r="K75" s="373" t="n">
        <v>0</v>
      </c>
      <c r="L75" s="373" t="s">
        <v>349</v>
      </c>
      <c r="M75" s="419" t="n">
        <v>3</v>
      </c>
      <c r="N75" s="420" t="s">
        <v>493</v>
      </c>
      <c r="O75" s="373" t="s">
        <v>320</v>
      </c>
      <c r="P75" s="421" t="n">
        <v>10</v>
      </c>
      <c r="Q75" s="373" t="s">
        <v>355</v>
      </c>
      <c r="R75" s="373" t="s">
        <v>314</v>
      </c>
      <c r="S75" s="373" t="s">
        <v>314</v>
      </c>
      <c r="T75" s="373" t="s">
        <v>314</v>
      </c>
      <c r="U75" s="373" t="s">
        <v>314</v>
      </c>
      <c r="V75" s="373" t="s">
        <v>314</v>
      </c>
      <c r="W75" s="373" t="s">
        <v>314</v>
      </c>
      <c r="X75" s="373" t="s">
        <v>314</v>
      </c>
      <c r="Y75" s="373" t="s">
        <v>314</v>
      </c>
      <c r="Z75" s="373" t="s">
        <v>314</v>
      </c>
      <c r="AA75" s="422" t="n">
        <f aca="false">IF(I75="","",IF(I75="P",$D$15,IF(I75="M",$E$15,$F$15)))</f>
        <v>4</v>
      </c>
      <c r="AB75" s="422" t="n">
        <f aca="false">IF(I75="","",IF(I75="P",$D$16,IF(I75="M",$E$16,$F$16)))</f>
        <v>5</v>
      </c>
      <c r="AC75" s="422" t="n">
        <f aca="false">IF(I75="","",IF(I75="P",$D$17,IF(I75="M",$E$17,$F$17)))</f>
        <v>6</v>
      </c>
      <c r="AD75" s="423" t="s">
        <v>494</v>
      </c>
    </row>
    <row r="76" s="366" customFormat="true" ht="35.05" hidden="false" customHeight="false" outlineLevel="0" collapsed="false">
      <c r="A76" s="380" t="n">
        <v>53</v>
      </c>
      <c r="B76" s="380" t="n">
        <v>27</v>
      </c>
      <c r="C76" s="380" t="s">
        <v>495</v>
      </c>
      <c r="D76" s="380" t="str">
        <f aca="false">IF($I$2="","",IF($I$2&gt;P76,AC76,IF($I$2&lt;K76,$K$22,IF($I$2&lt;M76,AA76,AB76))))</f>
        <v/>
      </c>
      <c r="E76" s="380" t="str">
        <f aca="false">IF($I$4="","",IF($I$4&gt;P76,AC76,IF($I$4&lt;K76,$K$22,IF($I$4&lt;M76,AA76,AB76))))</f>
        <v>Não passível</v>
      </c>
      <c r="F76" s="380" t="str">
        <f aca="false">IF($I$6="","",IF($I$6&gt;P76,AC76,IF($I$6&lt;K76,$K$22,IF($I$6&lt;M76,AA76,AB76))))</f>
        <v>Não passível</v>
      </c>
      <c r="G76" s="380" t="str">
        <f aca="false">IF($I$8="","",IF($I$8&gt;P76,AC76,IF($I$8&lt;K76,$K$22,IF($I$8&lt;M76,AA76,AB76))))</f>
        <v>Não passível</v>
      </c>
      <c r="H76" s="380" t="str">
        <f aca="false">IF($I$10="","",IF($I$10&gt;P76,AC76,IF($I$10&lt;K76,$K$22,IF($I$10&lt;M76,AA76,AB76))))</f>
        <v>Não passível</v>
      </c>
      <c r="I76" s="380" t="s">
        <v>297</v>
      </c>
      <c r="J76" s="412" t="s">
        <v>438</v>
      </c>
      <c r="K76" s="380" t="n">
        <v>1</v>
      </c>
      <c r="L76" s="380" t="s">
        <v>349</v>
      </c>
      <c r="M76" s="413" t="n">
        <v>3</v>
      </c>
      <c r="N76" s="414" t="s">
        <v>493</v>
      </c>
      <c r="O76" s="380" t="s">
        <v>320</v>
      </c>
      <c r="P76" s="415" t="n">
        <v>10</v>
      </c>
      <c r="Q76" s="380" t="s">
        <v>355</v>
      </c>
      <c r="R76" s="380" t="s">
        <v>314</v>
      </c>
      <c r="S76" s="380" t="s">
        <v>314</v>
      </c>
      <c r="T76" s="380" t="s">
        <v>314</v>
      </c>
      <c r="U76" s="380" t="s">
        <v>314</v>
      </c>
      <c r="V76" s="380" t="s">
        <v>314</v>
      </c>
      <c r="W76" s="380" t="s">
        <v>314</v>
      </c>
      <c r="X76" s="380" t="s">
        <v>314</v>
      </c>
      <c r="Y76" s="380" t="s">
        <v>314</v>
      </c>
      <c r="Z76" s="380" t="s">
        <v>314</v>
      </c>
      <c r="AA76" s="416" t="n">
        <f aca="false">IF(I76="","",IF(I76="P",$D$15,IF(I76="M",$E$15,$F$15)))</f>
        <v>2</v>
      </c>
      <c r="AB76" s="416" t="n">
        <f aca="false">IF(I76="","",IF(I76="P",$D$16,IF(I76="M",$E$16,$F$16)))</f>
        <v>3</v>
      </c>
      <c r="AC76" s="416" t="n">
        <f aca="false">IF(I76="","",IF(I76="P",$D$17,IF(I76="M",$E$17,$F$17)))</f>
        <v>4</v>
      </c>
      <c r="AD76" s="417" t="s">
        <v>496</v>
      </c>
    </row>
    <row r="77" s="366" customFormat="true" ht="23.85" hidden="false" customHeight="false" outlineLevel="0" collapsed="false">
      <c r="A77" s="373" t="n">
        <v>54</v>
      </c>
      <c r="B77" s="373" t="n">
        <v>28</v>
      </c>
      <c r="C77" s="373" t="s">
        <v>497</v>
      </c>
      <c r="D77" s="373" t="str">
        <f aca="false">IF($I$2="","",IF($I$2&gt;P77,AC77,IF($I$2&lt;=K77,$K$22,IF($I$2&lt;M77,AA77,AB77))))</f>
        <v/>
      </c>
      <c r="E77" s="373" t="str">
        <f aca="false">IF($I$4="","",IF($I$4&gt;P77,AC77,IF($I$4&lt;=K77,$K$22,IF($I$4&lt;M77,AA77,AB77))))</f>
        <v>Não passível</v>
      </c>
      <c r="F77" s="373" t="str">
        <f aca="false">IF($I$6="","",IF($I$6&gt;P77,AC77,IF($I$6&lt;=K77,$K$22,IF($I$6&lt;M77,AA77,AB77))))</f>
        <v>Não passível</v>
      </c>
      <c r="G77" s="373" t="str">
        <f aca="false">IF($I$8="","",IF($I$8&gt;P77,AC77,IF($I$8&lt;=K77,$K$22,IF($I$8&lt;M77,AA77,AB77))))</f>
        <v>Não passível</v>
      </c>
      <c r="H77" s="373" t="str">
        <f aca="false">IF($I$10="","",IF($I$10&gt;P77,AC77,IF($I$10&lt;=K77,$K$22,IF($I$10&lt;M77,AA77,AB77))))</f>
        <v>Não passível</v>
      </c>
      <c r="I77" s="373" t="s">
        <v>297</v>
      </c>
      <c r="J77" s="418" t="s">
        <v>438</v>
      </c>
      <c r="K77" s="373" t="n">
        <v>0.1</v>
      </c>
      <c r="L77" s="373" t="s">
        <v>349</v>
      </c>
      <c r="M77" s="419" t="n">
        <v>3</v>
      </c>
      <c r="N77" s="420" t="s">
        <v>493</v>
      </c>
      <c r="O77" s="373" t="s">
        <v>320</v>
      </c>
      <c r="P77" s="421" t="n">
        <v>10</v>
      </c>
      <c r="Q77" s="373" t="s">
        <v>355</v>
      </c>
      <c r="R77" s="373" t="s">
        <v>314</v>
      </c>
      <c r="S77" s="373" t="s">
        <v>314</v>
      </c>
      <c r="T77" s="373" t="s">
        <v>314</v>
      </c>
      <c r="U77" s="373" t="s">
        <v>314</v>
      </c>
      <c r="V77" s="373" t="s">
        <v>314</v>
      </c>
      <c r="W77" s="373" t="s">
        <v>314</v>
      </c>
      <c r="X77" s="373" t="s">
        <v>314</v>
      </c>
      <c r="Y77" s="373" t="s">
        <v>314</v>
      </c>
      <c r="Z77" s="373" t="s">
        <v>314</v>
      </c>
      <c r="AA77" s="422" t="n">
        <f aca="false">IF(I77="","",IF(I77="P",$D$15,IF(I77="M",$E$15,$F$15)))</f>
        <v>2</v>
      </c>
      <c r="AB77" s="422" t="n">
        <f aca="false">IF(I77="","",IF(I77="P",$D$16,IF(I77="M",$E$16,$F$16)))</f>
        <v>3</v>
      </c>
      <c r="AC77" s="422" t="n">
        <f aca="false">IF(I77="","",IF(I77="P",$D$17,IF(I77="M",$E$17,$F$17)))</f>
        <v>4</v>
      </c>
      <c r="AD77" s="423" t="s">
        <v>498</v>
      </c>
    </row>
    <row r="78" s="366" customFormat="true" ht="23.85" hidden="false" customHeight="false" outlineLevel="0" collapsed="false">
      <c r="A78" s="380" t="n">
        <v>55</v>
      </c>
      <c r="B78" s="380" t="n">
        <v>29</v>
      </c>
      <c r="C78" s="380" t="s">
        <v>499</v>
      </c>
      <c r="D78" s="380" t="str">
        <f aca="false">IF($I$2="","",IF($I$2&gt;P78,AC78,IF($I$2&lt;=K78,$K$22,IF($I$2&lt;M78,AA78,AB78))))</f>
        <v/>
      </c>
      <c r="E78" s="380" t="str">
        <f aca="false">IF($I$4="","",IF($I$4&gt;P78,AC78,IF($I$4&lt;=K78,$K$22,IF($I$4&lt;M78,AA78,AB78))))</f>
        <v>Não passível</v>
      </c>
      <c r="F78" s="380" t="str">
        <f aca="false">IF($I$6="","",IF($I$6&gt;P78,AC78,IF($I$6&lt;=K78,$K$22,IF($I$6&lt;M78,AA78,AB78))))</f>
        <v>Não passível</v>
      </c>
      <c r="G78" s="380" t="str">
        <f aca="false">IF($I$8="","",IF($I$8&gt;P78,AC78,IF($I$8&lt;=K78,$K$22,IF($I$8&lt;M78,AA78,AB78))))</f>
        <v>Não passível</v>
      </c>
      <c r="H78" s="380" t="str">
        <f aca="false">IF($I$10="","",IF($I$10&gt;P78,AC78,IF($I$10&lt;=K78,$K$22,IF($I$10&lt;M78,AA78,AB78))))</f>
        <v>Não passível</v>
      </c>
      <c r="I78" s="380" t="s">
        <v>297</v>
      </c>
      <c r="J78" s="412" t="s">
        <v>438</v>
      </c>
      <c r="K78" s="380" t="n">
        <v>0.1</v>
      </c>
      <c r="L78" s="380" t="s">
        <v>349</v>
      </c>
      <c r="M78" s="413" t="n">
        <v>3</v>
      </c>
      <c r="N78" s="414" t="s">
        <v>493</v>
      </c>
      <c r="O78" s="380" t="s">
        <v>320</v>
      </c>
      <c r="P78" s="415" t="n">
        <v>10</v>
      </c>
      <c r="Q78" s="380" t="s">
        <v>355</v>
      </c>
      <c r="R78" s="380" t="s">
        <v>314</v>
      </c>
      <c r="S78" s="380" t="s">
        <v>314</v>
      </c>
      <c r="T78" s="380" t="s">
        <v>314</v>
      </c>
      <c r="U78" s="380" t="s">
        <v>314</v>
      </c>
      <c r="V78" s="380" t="s">
        <v>314</v>
      </c>
      <c r="W78" s="380" t="s">
        <v>314</v>
      </c>
      <c r="X78" s="380" t="s">
        <v>314</v>
      </c>
      <c r="Y78" s="380" t="s">
        <v>314</v>
      </c>
      <c r="Z78" s="380" t="s">
        <v>314</v>
      </c>
      <c r="AA78" s="416" t="n">
        <f aca="false">IF(I78="","",IF(I78="P",$D$15,IF(I78="M",$E$15,$F$15)))</f>
        <v>2</v>
      </c>
      <c r="AB78" s="416" t="n">
        <f aca="false">IF(I78="","",IF(I78="P",$D$16,IF(I78="M",$E$16,$F$16)))</f>
        <v>3</v>
      </c>
      <c r="AC78" s="416" t="n">
        <f aca="false">IF(I78="","",IF(I78="P",$D$17,IF(I78="M",$E$17,$F$17)))</f>
        <v>4</v>
      </c>
      <c r="AD78" s="417" t="s">
        <v>500</v>
      </c>
    </row>
    <row r="79" s="366" customFormat="true" ht="15" hidden="false" customHeight="false" outlineLevel="0" collapsed="false">
      <c r="A79" s="373" t="n">
        <v>56</v>
      </c>
      <c r="B79" s="373" t="n">
        <v>30</v>
      </c>
      <c r="C79" s="373" t="s">
        <v>501</v>
      </c>
      <c r="D79" s="373" t="str">
        <f aca="false">IF($I$2="","",IF($I$2&gt;P79,AC79,IF($I$2&lt;=K79,$K$22,IF($I$2&lt;M79,AA79,AB79))))</f>
        <v/>
      </c>
      <c r="E79" s="373" t="str">
        <f aca="false">IF($I$4="","",IF($I$4&gt;P79,AC79,IF($I$4&lt;=K79,$K$22,IF($I$4&lt;M79,AA79,AB79))))</f>
        <v>Não passível</v>
      </c>
      <c r="F79" s="373" t="str">
        <f aca="false">IF($I$6="","",IF($I$6&gt;P79,AC79,IF($I$6&lt;=K79,$K$22,IF($I$6&lt;M79,AA79,AB79))))</f>
        <v>Não passível</v>
      </c>
      <c r="G79" s="373" t="str">
        <f aca="false">IF($I$8="","",IF($I$8&gt;P79,AC79,IF($I$8&lt;=K79,$K$22,IF($I$8&lt;M79,AA79,AB79))))</f>
        <v>Não passível</v>
      </c>
      <c r="H79" s="373" t="str">
        <f aca="false">IF($I$10="","",IF($I$10&gt;P79,AC79,IF($I$10&lt;=K79,$K$22,IF($I$10&lt;M79,AA79,AB79))))</f>
        <v>Não passível</v>
      </c>
      <c r="I79" s="373" t="s">
        <v>298</v>
      </c>
      <c r="J79" s="418" t="s">
        <v>438</v>
      </c>
      <c r="K79" s="373" t="n">
        <v>0</v>
      </c>
      <c r="L79" s="373" t="s">
        <v>349</v>
      </c>
      <c r="M79" s="419" t="n">
        <v>10</v>
      </c>
      <c r="N79" s="420" t="s">
        <v>502</v>
      </c>
      <c r="O79" s="373" t="s">
        <v>320</v>
      </c>
      <c r="P79" s="421" t="n">
        <v>50</v>
      </c>
      <c r="Q79" s="373" t="s">
        <v>355</v>
      </c>
      <c r="R79" s="373" t="s">
        <v>314</v>
      </c>
      <c r="S79" s="373" t="s">
        <v>314</v>
      </c>
      <c r="T79" s="373" t="s">
        <v>314</v>
      </c>
      <c r="U79" s="373" t="s">
        <v>314</v>
      </c>
      <c r="V79" s="373" t="s">
        <v>314</v>
      </c>
      <c r="W79" s="373" t="s">
        <v>314</v>
      </c>
      <c r="X79" s="373" t="s">
        <v>314</v>
      </c>
      <c r="Y79" s="373" t="s">
        <v>314</v>
      </c>
      <c r="Z79" s="373" t="s">
        <v>314</v>
      </c>
      <c r="AA79" s="422" t="n">
        <f aca="false">IF(I79="","",IF(I79="P",$D$15,IF(I79="M",$E$15,$F$15)))</f>
        <v>4</v>
      </c>
      <c r="AB79" s="422" t="n">
        <f aca="false">IF(I79="","",IF(I79="P",$D$16,IF(I79="M",$E$16,$F$16)))</f>
        <v>5</v>
      </c>
      <c r="AC79" s="422" t="n">
        <f aca="false">IF(I79="","",IF(I79="P",$D$17,IF(I79="M",$E$17,$F$17)))</f>
        <v>6</v>
      </c>
      <c r="AD79" s="423" t="s">
        <v>503</v>
      </c>
    </row>
    <row r="80" s="366" customFormat="true" ht="15" hidden="false" customHeight="false" outlineLevel="0" collapsed="false">
      <c r="A80" s="380" t="n">
        <v>57</v>
      </c>
      <c r="B80" s="380" t="n">
        <v>31</v>
      </c>
      <c r="C80" s="380" t="s">
        <v>504</v>
      </c>
      <c r="D80" s="380" t="str">
        <f aca="false">IF($I$2="","",IF($I$2&gt;P80,AC80,IF($I$2&lt;=K80,$K$22,IF($I$2&lt;M80,AA80,AB80))))</f>
        <v/>
      </c>
      <c r="E80" s="380" t="str">
        <f aca="false">IF($I$4="","",IF($I$4&gt;P80,AC80,IF($I$4&lt;=K80,$K$22,IF($I$4&lt;M80,AA80,AB80))))</f>
        <v>Não passível</v>
      </c>
      <c r="F80" s="380" t="str">
        <f aca="false">IF($I$6="","",IF($I$6&gt;P80,AC80,IF($I$6&lt;=K80,$K$22,IF($I$6&lt;M80,AA80,AB80))))</f>
        <v>Não passível</v>
      </c>
      <c r="G80" s="380" t="str">
        <f aca="false">IF($I$8="","",IF($I$8&gt;P80,AC80,IF($I$8&lt;=K80,$K$22,IF($I$8&lt;M80,AA80,AB80))))</f>
        <v>Não passível</v>
      </c>
      <c r="H80" s="380" t="str">
        <f aca="false">IF($I$10="","",IF($I$10&gt;P80,AC80,IF($I$10&lt;=K80,$K$22,IF($I$10&lt;M80,AA80,AB80))))</f>
        <v>Não passível</v>
      </c>
      <c r="I80" s="380" t="s">
        <v>297</v>
      </c>
      <c r="J80" s="412" t="s">
        <v>438</v>
      </c>
      <c r="K80" s="380" t="n">
        <v>0</v>
      </c>
      <c r="L80" s="380" t="s">
        <v>349</v>
      </c>
      <c r="M80" s="413" t="n">
        <v>3</v>
      </c>
      <c r="N80" s="414" t="s">
        <v>493</v>
      </c>
      <c r="O80" s="380" t="s">
        <v>320</v>
      </c>
      <c r="P80" s="415" t="n">
        <v>10</v>
      </c>
      <c r="Q80" s="380" t="s">
        <v>355</v>
      </c>
      <c r="R80" s="380" t="s">
        <v>314</v>
      </c>
      <c r="S80" s="380" t="s">
        <v>314</v>
      </c>
      <c r="T80" s="380" t="s">
        <v>314</v>
      </c>
      <c r="U80" s="380" t="s">
        <v>314</v>
      </c>
      <c r="V80" s="380" t="s">
        <v>314</v>
      </c>
      <c r="W80" s="380" t="s">
        <v>314</v>
      </c>
      <c r="X80" s="380" t="s">
        <v>314</v>
      </c>
      <c r="Y80" s="380" t="s">
        <v>314</v>
      </c>
      <c r="Z80" s="380" t="s">
        <v>314</v>
      </c>
      <c r="AA80" s="416" t="n">
        <f aca="false">IF(I80="","",IF(I80="P",$D$15,IF(I80="M",$E$15,$F$15)))</f>
        <v>2</v>
      </c>
      <c r="AB80" s="416" t="n">
        <f aca="false">IF(I80="","",IF(I80="P",$D$16,IF(I80="M",$E$16,$F$16)))</f>
        <v>3</v>
      </c>
      <c r="AC80" s="416" t="n">
        <f aca="false">IF(I80="","",IF(I80="P",$D$17,IF(I80="M",$E$17,$F$17)))</f>
        <v>4</v>
      </c>
      <c r="AD80" s="417" t="s">
        <v>505</v>
      </c>
    </row>
    <row r="81" s="366" customFormat="true" ht="15" hidden="false" customHeight="false" outlineLevel="0" collapsed="false">
      <c r="A81" s="373" t="n">
        <v>58</v>
      </c>
      <c r="B81" s="373" t="n">
        <v>32</v>
      </c>
      <c r="C81" s="373" t="s">
        <v>506</v>
      </c>
      <c r="D81" s="373" t="str">
        <f aca="false">IF($I$2="","",IF($I$2&gt;P81,AC81,IF($I$2&lt;=K81,$K$22,IF($I$2&lt;M81,AA81,AB81))))</f>
        <v/>
      </c>
      <c r="E81" s="373" t="str">
        <f aca="false">IF($I$4="","",IF($I$4&gt;P81,AC81,IF($I$4&lt;=K81,$K$22,IF($I$4&lt;M81,AA81,AB81))))</f>
        <v>Não passível</v>
      </c>
      <c r="F81" s="373" t="str">
        <f aca="false">IF($I$6="","",IF($I$6&gt;P81,AC81,IF($I$6&lt;=K81,$K$22,IF($I$6&lt;M81,AA81,AB81))))</f>
        <v>Não passível</v>
      </c>
      <c r="G81" s="373" t="str">
        <f aca="false">IF($I$8="","",IF($I$8&gt;P81,AC81,IF($I$8&lt;=K81,$K$22,IF($I$8&lt;M81,AA81,AB81))))</f>
        <v>Não passível</v>
      </c>
      <c r="H81" s="373" t="str">
        <f aca="false">IF($I$10="","",IF($I$10&gt;P81,AC81,IF($I$10&lt;=K81,$K$22,IF($I$10&lt;M81,AA81,AB81))))</f>
        <v>Não passível</v>
      </c>
      <c r="I81" s="373" t="s">
        <v>297</v>
      </c>
      <c r="J81" s="418" t="s">
        <v>438</v>
      </c>
      <c r="K81" s="373" t="n">
        <v>0</v>
      </c>
      <c r="L81" s="373" t="s">
        <v>349</v>
      </c>
      <c r="M81" s="419" t="n">
        <v>0.1</v>
      </c>
      <c r="N81" s="420" t="s">
        <v>507</v>
      </c>
      <c r="O81" s="373" t="s">
        <v>320</v>
      </c>
      <c r="P81" s="421" t="n">
        <v>5</v>
      </c>
      <c r="Q81" s="373" t="s">
        <v>355</v>
      </c>
      <c r="R81" s="373" t="s">
        <v>314</v>
      </c>
      <c r="S81" s="373" t="s">
        <v>314</v>
      </c>
      <c r="T81" s="373" t="s">
        <v>314</v>
      </c>
      <c r="U81" s="373" t="s">
        <v>314</v>
      </c>
      <c r="V81" s="373" t="s">
        <v>314</v>
      </c>
      <c r="W81" s="373" t="s">
        <v>314</v>
      </c>
      <c r="X81" s="373" t="s">
        <v>314</v>
      </c>
      <c r="Y81" s="373" t="s">
        <v>314</v>
      </c>
      <c r="Z81" s="373" t="s">
        <v>314</v>
      </c>
      <c r="AA81" s="422" t="n">
        <f aca="false">IF(I81="","",IF(I81="P",$D$15,IF(I81="M",$E$15,$F$15)))</f>
        <v>2</v>
      </c>
      <c r="AB81" s="422" t="n">
        <f aca="false">IF(I81="","",IF(I81="P",$D$16,IF(I81="M",$E$16,$F$16)))</f>
        <v>3</v>
      </c>
      <c r="AC81" s="422" t="n">
        <f aca="false">IF(I81="","",IF(I81="P",$D$17,IF(I81="M",$E$17,$F$17)))</f>
        <v>4</v>
      </c>
      <c r="AD81" s="423" t="s">
        <v>508</v>
      </c>
    </row>
    <row r="82" s="366" customFormat="true" ht="15" hidden="false" customHeight="false" outlineLevel="0" collapsed="false">
      <c r="A82" s="380" t="n">
        <v>59</v>
      </c>
      <c r="B82" s="380" t="n">
        <v>33</v>
      </c>
      <c r="C82" s="380" t="s">
        <v>509</v>
      </c>
      <c r="D82" s="380" t="str">
        <f aca="false">IF($I$2="","",IF($I$2&gt;P82,AC82,IF($I$2&lt;=K82,$K$22,IF($I$2&lt;M82,AA82,AB82))))</f>
        <v/>
      </c>
      <c r="E82" s="380" t="str">
        <f aca="false">IF($I$4="","",IF($I$4&gt;P82,AC82,IF($I$4&lt;=K82,$K$22,IF($I$4&lt;M82,AA82,AB82))))</f>
        <v>Não passível</v>
      </c>
      <c r="F82" s="380" t="str">
        <f aca="false">IF($I$6="","",IF($I$6&gt;P82,AC82,IF($I$6&lt;=K82,$K$22,IF($I$6&lt;M82,AA82,AB82))))</f>
        <v>Não passível</v>
      </c>
      <c r="G82" s="380" t="str">
        <f aca="false">IF($I$8="","",IF($I$8&gt;P82,AC82,IF($I$8&lt;=K82,$K$22,IF($I$8&lt;M82,AA82,AB82))))</f>
        <v>Não passível</v>
      </c>
      <c r="H82" s="380" t="str">
        <f aca="false">IF($I$10="","",IF($I$10&gt;P82,AC82,IF($I$10&lt;=K82,$K$22,IF($I$10&lt;M82,AA82,AB82))))</f>
        <v>Não passível</v>
      </c>
      <c r="I82" s="380" t="s">
        <v>297</v>
      </c>
      <c r="J82" s="412" t="s">
        <v>438</v>
      </c>
      <c r="K82" s="380" t="n">
        <v>0.1</v>
      </c>
      <c r="L82" s="380" t="s">
        <v>349</v>
      </c>
      <c r="M82" s="413" t="n">
        <v>3</v>
      </c>
      <c r="N82" s="414" t="s">
        <v>510</v>
      </c>
      <c r="O82" s="380" t="s">
        <v>320</v>
      </c>
      <c r="P82" s="415" t="n">
        <v>10</v>
      </c>
      <c r="Q82" s="380" t="s">
        <v>355</v>
      </c>
      <c r="R82" s="380" t="s">
        <v>314</v>
      </c>
      <c r="S82" s="380" t="s">
        <v>314</v>
      </c>
      <c r="T82" s="380" t="s">
        <v>314</v>
      </c>
      <c r="U82" s="380" t="s">
        <v>314</v>
      </c>
      <c r="V82" s="380" t="s">
        <v>314</v>
      </c>
      <c r="W82" s="380" t="s">
        <v>314</v>
      </c>
      <c r="X82" s="380" t="s">
        <v>314</v>
      </c>
      <c r="Y82" s="380" t="s">
        <v>314</v>
      </c>
      <c r="Z82" s="380" t="s">
        <v>314</v>
      </c>
      <c r="AA82" s="416" t="n">
        <f aca="false">IF(I82="","",IF(I82="P",$D$15,IF(I82="M",$E$15,$F$15)))</f>
        <v>2</v>
      </c>
      <c r="AB82" s="416" t="n">
        <f aca="false">IF(I82="","",IF(I82="P",$D$16,IF(I82="M",$E$16,$F$16)))</f>
        <v>3</v>
      </c>
      <c r="AC82" s="416" t="n">
        <f aca="false">IF(I82="","",IF(I82="P",$D$17,IF(I82="M",$E$17,$F$17)))</f>
        <v>4</v>
      </c>
      <c r="AD82" s="417" t="s">
        <v>511</v>
      </c>
    </row>
    <row r="83" s="366" customFormat="true" ht="23.85" hidden="false" customHeight="false" outlineLevel="0" collapsed="false">
      <c r="A83" s="373" t="n">
        <v>60</v>
      </c>
      <c r="B83" s="373" t="n">
        <v>34</v>
      </c>
      <c r="C83" s="373" t="s">
        <v>512</v>
      </c>
      <c r="D83" s="373" t="str">
        <f aca="false">IF($I$2="","",IF($I$2&gt;P83,AC83,IF($I$2&lt;K83,$K$22,IF($I$2&lt;M83,AA83,AB83))))</f>
        <v/>
      </c>
      <c r="E83" s="373" t="str">
        <f aca="false">IF($I$4="","",IF($I$4&gt;P83,AC83,IF($I$4&lt;K83,$K$22,IF($I$4&lt;M83,AA83,AB83))))</f>
        <v>Não passível</v>
      </c>
      <c r="F83" s="373" t="str">
        <f aca="false">IF($I$6="","",IF($I$6&gt;P83,AC83,IF($I$6&lt;K83,$K$22,IF($I$6&lt;M83,AA83,AB83))))</f>
        <v>Não passível</v>
      </c>
      <c r="G83" s="373" t="str">
        <f aca="false">IF($I$8="","",IF($I$8&gt;P83,AC83,IF($I$8&lt;K83,$K$22,IF($I$8&lt;M83,AA83,AB83))))</f>
        <v>Não passível</v>
      </c>
      <c r="H83" s="373" t="str">
        <f aca="false">IF($I$10="","",IF($I$10&gt;P83,AC83,IF($I$10&lt;K83,$K$22,IF($I$10&lt;M83,AA83,AB83))))</f>
        <v>Não passível</v>
      </c>
      <c r="I83" s="373" t="s">
        <v>298</v>
      </c>
      <c r="J83" s="418" t="s">
        <v>438</v>
      </c>
      <c r="K83" s="373" t="n">
        <v>0.1</v>
      </c>
      <c r="L83" s="373" t="s">
        <v>349</v>
      </c>
      <c r="M83" s="419" t="n">
        <v>5</v>
      </c>
      <c r="N83" s="420" t="s">
        <v>513</v>
      </c>
      <c r="O83" s="373" t="s">
        <v>320</v>
      </c>
      <c r="P83" s="421" t="n">
        <v>50</v>
      </c>
      <c r="Q83" s="373" t="s">
        <v>355</v>
      </c>
      <c r="R83" s="373" t="s">
        <v>314</v>
      </c>
      <c r="S83" s="373" t="s">
        <v>314</v>
      </c>
      <c r="T83" s="373" t="s">
        <v>314</v>
      </c>
      <c r="U83" s="373" t="s">
        <v>314</v>
      </c>
      <c r="V83" s="373" t="s">
        <v>314</v>
      </c>
      <c r="W83" s="373" t="s">
        <v>314</v>
      </c>
      <c r="X83" s="373" t="s">
        <v>314</v>
      </c>
      <c r="Y83" s="373" t="s">
        <v>314</v>
      </c>
      <c r="Z83" s="373" t="s">
        <v>314</v>
      </c>
      <c r="AA83" s="422" t="n">
        <f aca="false">IF(I83="","",IF(I83="P",$D$15,IF(I83="M",$E$15,$F$15)))</f>
        <v>4</v>
      </c>
      <c r="AB83" s="422" t="n">
        <f aca="false">IF(I83="","",IF(I83="P",$D$16,IF(I83="M",$E$16,$F$16)))</f>
        <v>5</v>
      </c>
      <c r="AC83" s="422" t="n">
        <f aca="false">IF(I83="","",IF(I83="P",$D$17,IF(I83="M",$E$17,$F$17)))</f>
        <v>6</v>
      </c>
      <c r="AD83" s="423" t="s">
        <v>514</v>
      </c>
    </row>
    <row r="84" s="366" customFormat="true" ht="23.85" hidden="false" customHeight="false" outlineLevel="0" collapsed="false">
      <c r="A84" s="380" t="n">
        <v>61</v>
      </c>
      <c r="B84" s="380" t="n">
        <v>35</v>
      </c>
      <c r="C84" s="380" t="s">
        <v>515</v>
      </c>
      <c r="D84" s="380" t="str">
        <f aca="false">IF($I$2="","",IF($I$2&gt;P84,AC84,IF($I$2&lt;=K84,$K$22,IF($I$2&lt;M84,AA84,AB84))))</f>
        <v/>
      </c>
      <c r="E84" s="380" t="str">
        <f aca="false">IF($I$4="","",IF($I$4&gt;P84,AC84,IF($I$4&lt;=K84,$K$22,IF($I$4&lt;M84,AA84,AB84))))</f>
        <v>Não passível</v>
      </c>
      <c r="F84" s="380" t="str">
        <f aca="false">IF($I$6="","",IF($I$6&gt;P84,AC84,IF($I$6&lt;=K84,$K$22,IF($I$6&lt;M84,AA84,AB84))))</f>
        <v>Não passível</v>
      </c>
      <c r="G84" s="380" t="str">
        <f aca="false">IF($I$8="","",IF($I$8&gt;P84,AC84,IF($I$8&lt;=K84,$K$22,IF($I$8&lt;M84,AA84,AB84))))</f>
        <v>Não passível</v>
      </c>
      <c r="H84" s="380" t="str">
        <f aca="false">IF($I$10="","",IF($I$10&gt;P84,AC84,IF($I$10&lt;=K84,$K$22,IF($I$10&lt;M84,AA84,AB84))))</f>
        <v>Não passível</v>
      </c>
      <c r="I84" s="380" t="s">
        <v>297</v>
      </c>
      <c r="J84" s="412" t="s">
        <v>438</v>
      </c>
      <c r="K84" s="380" t="n">
        <v>0</v>
      </c>
      <c r="L84" s="380" t="s">
        <v>349</v>
      </c>
      <c r="M84" s="413" t="n">
        <v>5</v>
      </c>
      <c r="N84" s="414" t="s">
        <v>516</v>
      </c>
      <c r="O84" s="380" t="s">
        <v>320</v>
      </c>
      <c r="P84" s="415" t="n">
        <v>20</v>
      </c>
      <c r="Q84" s="380" t="s">
        <v>355</v>
      </c>
      <c r="R84" s="380" t="s">
        <v>314</v>
      </c>
      <c r="S84" s="380" t="s">
        <v>314</v>
      </c>
      <c r="T84" s="380" t="s">
        <v>314</v>
      </c>
      <c r="U84" s="380" t="s">
        <v>314</v>
      </c>
      <c r="V84" s="380" t="s">
        <v>314</v>
      </c>
      <c r="W84" s="380" t="s">
        <v>314</v>
      </c>
      <c r="X84" s="380" t="s">
        <v>314</v>
      </c>
      <c r="Y84" s="380" t="s">
        <v>314</v>
      </c>
      <c r="Z84" s="380" t="s">
        <v>314</v>
      </c>
      <c r="AA84" s="416" t="n">
        <f aca="false">IF(I84="","",IF(I84="P",$D$15,IF(I84="M",$E$15,$F$15)))</f>
        <v>2</v>
      </c>
      <c r="AB84" s="416" t="n">
        <f aca="false">IF(I84="","",IF(I84="P",$D$16,IF(I84="M",$E$16,$F$16)))</f>
        <v>3</v>
      </c>
      <c r="AC84" s="416" t="n">
        <f aca="false">IF(I84="","",IF(I84="P",$D$17,IF(I84="M",$E$17,$F$17)))</f>
        <v>4</v>
      </c>
      <c r="AD84" s="417" t="s">
        <v>517</v>
      </c>
    </row>
    <row r="85" customFormat="false" ht="15" hidden="false" customHeight="false" outlineLevel="0" collapsed="false">
      <c r="A85" s="373" t="n">
        <v>62</v>
      </c>
      <c r="B85" s="373" t="n">
        <v>36</v>
      </c>
      <c r="C85" s="373" t="s">
        <v>518</v>
      </c>
      <c r="D85" s="373" t="str">
        <f aca="false">IF($I$2="","",IF($I$2&gt;P85,AC85,IF($I$2&lt;=K85,$K$22,IF($I$2&lt;M85,AA85,AB85))))</f>
        <v/>
      </c>
      <c r="E85" s="373" t="str">
        <f aca="false">IF($I$4="","",IF($I$4&gt;P85,AC85,IF($I$4&lt;=K85,$K$22,IF($I$4&lt;M85,AA85,AB85))))</f>
        <v>Não passível</v>
      </c>
      <c r="F85" s="373" t="str">
        <f aca="false">IF($I$6="","",IF($I$6&gt;P85,AC85,IF($I$6&lt;=K85,$K$22,IF($I$6&lt;M85,AA85,AB85))))</f>
        <v>Não passível</v>
      </c>
      <c r="G85" s="373" t="str">
        <f aca="false">IF($I$8="","",IF($I$8&gt;P85,AC85,IF($I$8&lt;=K85,$K$22,IF($I$8&lt;M85,AA85,AB85))))</f>
        <v>Não passível</v>
      </c>
      <c r="H85" s="373" t="str">
        <f aca="false">IF($I$10="","",IF($I$10&gt;P85,AC85,IF($I$10&lt;=K85,$K$22,IF($I$10&lt;M85,AA85,AB85))))</f>
        <v>Não passível</v>
      </c>
      <c r="I85" s="373" t="s">
        <v>298</v>
      </c>
      <c r="J85" s="418" t="s">
        <v>438</v>
      </c>
      <c r="K85" s="373" t="n">
        <v>0</v>
      </c>
      <c r="L85" s="373" t="s">
        <v>349</v>
      </c>
      <c r="M85" s="419" t="n">
        <v>5</v>
      </c>
      <c r="N85" s="420" t="s">
        <v>516</v>
      </c>
      <c r="O85" s="373" t="s">
        <v>320</v>
      </c>
      <c r="P85" s="421" t="n">
        <v>20</v>
      </c>
      <c r="Q85" s="373" t="s">
        <v>355</v>
      </c>
      <c r="R85" s="373" t="s">
        <v>314</v>
      </c>
      <c r="S85" s="373" t="s">
        <v>314</v>
      </c>
      <c r="T85" s="373" t="s">
        <v>314</v>
      </c>
      <c r="U85" s="373" t="s">
        <v>314</v>
      </c>
      <c r="V85" s="373" t="s">
        <v>314</v>
      </c>
      <c r="W85" s="373" t="s">
        <v>314</v>
      </c>
      <c r="X85" s="373" t="s">
        <v>314</v>
      </c>
      <c r="Y85" s="373" t="s">
        <v>314</v>
      </c>
      <c r="Z85" s="373" t="s">
        <v>314</v>
      </c>
      <c r="AA85" s="422" t="n">
        <f aca="false">IF(I85="","",IF(I85="P",$D$15,IF(I85="M",$E$15,$F$15)))</f>
        <v>4</v>
      </c>
      <c r="AB85" s="422" t="n">
        <f aca="false">IF(I85="","",IF(I85="P",$D$16,IF(I85="M",$E$16,$F$16)))</f>
        <v>5</v>
      </c>
      <c r="AC85" s="422" t="n">
        <f aca="false">IF(I85="","",IF(I85="P",$D$17,IF(I85="M",$E$17,$F$17)))</f>
        <v>6</v>
      </c>
      <c r="AD85" s="423" t="s">
        <v>519</v>
      </c>
      <c r="AE85" s="366"/>
      <c r="AF85" s="366"/>
      <c r="AG85" s="366"/>
      <c r="AH85" s="366"/>
    </row>
    <row r="86" customFormat="false" ht="23.85" hidden="false" customHeight="false" outlineLevel="0" collapsed="false">
      <c r="A86" s="380" t="n">
        <v>63</v>
      </c>
      <c r="B86" s="380" t="n">
        <v>37</v>
      </c>
      <c r="C86" s="380" t="s">
        <v>520</v>
      </c>
      <c r="D86" s="380" t="str">
        <f aca="false">IF($I$2="","",IF($I$2&gt;P86,AC86,IF($I$2&lt;=K86,$K$22,IF($I$2&lt;M86,AA86,AB86))))</f>
        <v/>
      </c>
      <c r="E86" s="380" t="str">
        <f aca="false">IF($I$4="","",IF($I$4&gt;P86,AC86,IF($I$4&lt;=K86,$K$22,IF($I$4&lt;M86,AA86,AB86))))</f>
        <v>Não passível</v>
      </c>
      <c r="F86" s="380" t="str">
        <f aca="false">IF($I$6="","",IF($I$6&gt;P86,AC86,IF($I$6&lt;=K86,$K$22,IF($I$6&lt;M86,AA86,AB86))))</f>
        <v>Não passível</v>
      </c>
      <c r="G86" s="380" t="str">
        <f aca="false">IF($I$8="","",IF($I$8&gt;P86,AC86,IF($I$8&lt;=K86,$K$22,IF($I$8&lt;M86,AA86,AB86))))</f>
        <v>Não passível</v>
      </c>
      <c r="H86" s="380" t="str">
        <f aca="false">IF($I$10="","",IF($I$10&gt;P86,AC86,IF($I$10&lt;=K86,$K$22,IF($I$10&lt;M86,AA86,AB86))))</f>
        <v>Não passível</v>
      </c>
      <c r="I86" s="380" t="s">
        <v>297</v>
      </c>
      <c r="J86" s="412" t="s">
        <v>438</v>
      </c>
      <c r="K86" s="380" t="n">
        <v>0</v>
      </c>
      <c r="L86" s="380" t="s">
        <v>349</v>
      </c>
      <c r="M86" s="413" t="n">
        <v>10</v>
      </c>
      <c r="N86" s="414" t="s">
        <v>521</v>
      </c>
      <c r="O86" s="380" t="s">
        <v>320</v>
      </c>
      <c r="P86" s="415" t="n">
        <v>20</v>
      </c>
      <c r="Q86" s="380" t="s">
        <v>355</v>
      </c>
      <c r="R86" s="380" t="s">
        <v>314</v>
      </c>
      <c r="S86" s="380" t="s">
        <v>314</v>
      </c>
      <c r="T86" s="380" t="s">
        <v>314</v>
      </c>
      <c r="U86" s="380" t="s">
        <v>314</v>
      </c>
      <c r="V86" s="380" t="s">
        <v>314</v>
      </c>
      <c r="W86" s="380" t="s">
        <v>314</v>
      </c>
      <c r="X86" s="380" t="s">
        <v>314</v>
      </c>
      <c r="Y86" s="380" t="s">
        <v>314</v>
      </c>
      <c r="Z86" s="380" t="s">
        <v>314</v>
      </c>
      <c r="AA86" s="416" t="n">
        <f aca="false">IF(I86="","",IF(I86="P",$D$15,IF(I86="M",$E$15,$F$15)))</f>
        <v>2</v>
      </c>
      <c r="AB86" s="416" t="n">
        <f aca="false">IF(I86="","",IF(I86="P",$D$16,IF(I86="M",$E$16,$F$16)))</f>
        <v>3</v>
      </c>
      <c r="AC86" s="416" t="n">
        <f aca="false">IF(I86="","",IF(I86="P",$D$17,IF(I86="M",$E$17,$F$17)))</f>
        <v>4</v>
      </c>
      <c r="AD86" s="417" t="s">
        <v>522</v>
      </c>
      <c r="AE86" s="366"/>
      <c r="AF86" s="366"/>
      <c r="AG86" s="366"/>
      <c r="AH86" s="366"/>
    </row>
    <row r="87" customFormat="false" ht="23.85" hidden="false" customHeight="false" outlineLevel="0" collapsed="false">
      <c r="A87" s="373" t="n">
        <v>64</v>
      </c>
      <c r="B87" s="373" t="n">
        <v>38</v>
      </c>
      <c r="C87" s="373" t="s">
        <v>523</v>
      </c>
      <c r="D87" s="373" t="str">
        <f aca="false">IF($I$2="","",IF($I$2&gt;P87,AC87,IF($I$2&lt;=K87,$K$22,IF($I$2&lt;M87,AA87,AB87))))</f>
        <v/>
      </c>
      <c r="E87" s="373" t="str">
        <f aca="false">IF($I$4="","",IF($I$4&gt;P87,AC87,IF($I$4&lt;=K87,$K$22,IF($I$4&lt;M87,AA87,AB87))))</f>
        <v>Não passível</v>
      </c>
      <c r="F87" s="373" t="str">
        <f aca="false">IF($I$6="","",IF($I$6&gt;P87,AC87,IF($I$6&lt;=K87,$K$22,IF($I$6&lt;M87,AA87,AB87))))</f>
        <v>Não passível</v>
      </c>
      <c r="G87" s="373" t="str">
        <f aca="false">IF($I$8="","",IF($I$8&gt;P87,AC87,IF($I$8&lt;=K87,$K$22,IF($I$8&lt;M87,AA87,AB87))))</f>
        <v>Não passível</v>
      </c>
      <c r="H87" s="373" t="str">
        <f aca="false">IF($I$10="","",IF($I$10&gt;P87,AC87,IF($I$10&lt;=K87,$K$22,IF($I$10&lt;M87,AA87,AB87))))</f>
        <v>Não passível</v>
      </c>
      <c r="I87" s="373" t="s">
        <v>298</v>
      </c>
      <c r="J87" s="418" t="s">
        <v>438</v>
      </c>
      <c r="K87" s="373" t="n">
        <v>0</v>
      </c>
      <c r="L87" s="373" t="s">
        <v>349</v>
      </c>
      <c r="M87" s="419" t="n">
        <v>10</v>
      </c>
      <c r="N87" s="420" t="s">
        <v>521</v>
      </c>
      <c r="O87" s="373" t="s">
        <v>320</v>
      </c>
      <c r="P87" s="421" t="n">
        <v>20</v>
      </c>
      <c r="Q87" s="373" t="s">
        <v>355</v>
      </c>
      <c r="R87" s="373" t="s">
        <v>314</v>
      </c>
      <c r="S87" s="373" t="s">
        <v>314</v>
      </c>
      <c r="T87" s="373" t="s">
        <v>314</v>
      </c>
      <c r="U87" s="373" t="s">
        <v>314</v>
      </c>
      <c r="V87" s="373" t="s">
        <v>314</v>
      </c>
      <c r="W87" s="373" t="s">
        <v>314</v>
      </c>
      <c r="X87" s="373" t="s">
        <v>314</v>
      </c>
      <c r="Y87" s="373" t="s">
        <v>314</v>
      </c>
      <c r="Z87" s="373" t="s">
        <v>314</v>
      </c>
      <c r="AA87" s="422" t="n">
        <f aca="false">IF(I87="","",IF(I87="P",$D$15,IF(I87="M",$E$15,$F$15)))</f>
        <v>4</v>
      </c>
      <c r="AB87" s="422" t="n">
        <f aca="false">IF(I87="","",IF(I87="P",$D$16,IF(I87="M",$E$16,$F$16)))</f>
        <v>5</v>
      </c>
      <c r="AC87" s="422" t="n">
        <f aca="false">IF(I87="","",IF(I87="P",$D$17,IF(I87="M",$E$17,$F$17)))</f>
        <v>6</v>
      </c>
      <c r="AD87" s="423" t="s">
        <v>524</v>
      </c>
      <c r="AE87" s="366"/>
      <c r="AF87" s="366"/>
      <c r="AG87" s="366"/>
      <c r="AH87" s="366"/>
    </row>
    <row r="88" customFormat="false" ht="23.85" hidden="false" customHeight="false" outlineLevel="0" collapsed="false">
      <c r="A88" s="380" t="n">
        <v>65</v>
      </c>
      <c r="B88" s="380" t="n">
        <v>39</v>
      </c>
      <c r="C88" s="380" t="s">
        <v>525</v>
      </c>
      <c r="D88" s="380" t="str">
        <f aca="false">IF($I$2="","",IF($I$2&gt;P88,AC88,IF($I$2&lt;=K88,$K$22,IF($I$2&lt;M88,AA88,AB88))))</f>
        <v/>
      </c>
      <c r="E88" s="380" t="str">
        <f aca="false">IF($I$4="","",IF($I$4&gt;P88,AC88,IF($I$4&lt;=K88,$K$22,IF($I$4&lt;M88,AA88,AB88))))</f>
        <v>Não passível</v>
      </c>
      <c r="F88" s="380" t="str">
        <f aca="false">IF($I$6="","",IF($I$6&gt;P88,AC88,IF($I$6&lt;=K88,$K$22,IF($I$6&lt;M88,AA88,AB88))))</f>
        <v>Não passível</v>
      </c>
      <c r="G88" s="380" t="str">
        <f aca="false">IF($I$8="","",IF($I$8&gt;P88,AC88,IF($I$8&lt;=K88,$K$22,IF($I$8&lt;M88,AA88,AB88))))</f>
        <v>Não passível</v>
      </c>
      <c r="H88" s="380" t="str">
        <f aca="false">IF($I$10="","",IF($I$10&gt;P88,AC88,IF($I$10&lt;=K88,$K$22,IF($I$10&lt;M88,AA88,AB88))))</f>
        <v>Não passível</v>
      </c>
      <c r="I88" s="380" t="s">
        <v>298</v>
      </c>
      <c r="J88" s="412" t="s">
        <v>438</v>
      </c>
      <c r="K88" s="380" t="n">
        <v>0</v>
      </c>
      <c r="L88" s="380" t="s">
        <v>349</v>
      </c>
      <c r="M88" s="413" t="n">
        <v>10</v>
      </c>
      <c r="N88" s="414" t="s">
        <v>521</v>
      </c>
      <c r="O88" s="380" t="s">
        <v>320</v>
      </c>
      <c r="P88" s="415" t="n">
        <v>20</v>
      </c>
      <c r="Q88" s="380" t="s">
        <v>355</v>
      </c>
      <c r="R88" s="380" t="s">
        <v>314</v>
      </c>
      <c r="S88" s="380" t="s">
        <v>314</v>
      </c>
      <c r="T88" s="380" t="s">
        <v>314</v>
      </c>
      <c r="U88" s="380" t="s">
        <v>314</v>
      </c>
      <c r="V88" s="380" t="s">
        <v>314</v>
      </c>
      <c r="W88" s="380" t="s">
        <v>314</v>
      </c>
      <c r="X88" s="380" t="s">
        <v>314</v>
      </c>
      <c r="Y88" s="380" t="s">
        <v>314</v>
      </c>
      <c r="Z88" s="380" t="s">
        <v>314</v>
      </c>
      <c r="AA88" s="416" t="n">
        <f aca="false">IF(I88="","",IF(I88="P",$D$15,IF(I88="M",$E$15,$F$15)))</f>
        <v>4</v>
      </c>
      <c r="AB88" s="416" t="n">
        <f aca="false">IF(I88="","",IF(I88="P",$D$16,IF(I88="M",$E$16,$F$16)))</f>
        <v>5</v>
      </c>
      <c r="AC88" s="416" t="n">
        <f aca="false">IF(I88="","",IF(I88="P",$D$17,IF(I88="M",$E$17,$F$17)))</f>
        <v>6</v>
      </c>
      <c r="AD88" s="417" t="s">
        <v>526</v>
      </c>
      <c r="AE88" s="366"/>
      <c r="AF88" s="366"/>
      <c r="AG88" s="366"/>
      <c r="AH88" s="366"/>
    </row>
    <row r="89" customFormat="false" ht="23.85" hidden="false" customHeight="false" outlineLevel="0" collapsed="false">
      <c r="A89" s="373" t="n">
        <v>66</v>
      </c>
      <c r="B89" s="373" t="n">
        <v>40</v>
      </c>
      <c r="C89" s="373" t="s">
        <v>527</v>
      </c>
      <c r="D89" s="373" t="str">
        <f aca="false">IF($I$2="","",IF($I$2&gt;P89,AC89,IF($I$2&lt;K89,$K$22,IF($I$2&lt;=M89,AA89,AB89))))</f>
        <v/>
      </c>
      <c r="E89" s="373" t="str">
        <f aca="false">IF($I$4="","",IF($I$4&gt;P89,AC89,IF($I$4&lt;K89,$K$22,IF($I$4&lt;=M89,AA89,AB89))))</f>
        <v>Não passível</v>
      </c>
      <c r="F89" s="373" t="str">
        <f aca="false">IF($I$6="","",IF($I$6&gt;P89,AC89,IF($I$6&lt;K89,$K$22,IF($I$6&lt;=M89,AA89,AB89))))</f>
        <v>Não passível</v>
      </c>
      <c r="G89" s="373" t="str">
        <f aca="false">IF($I$8="","",IF($I$8&gt;P89,AC89,IF($I$8&lt;K89,$K$22,IF($I$8&lt;=M89,AA89,AB89))))</f>
        <v>Não passível</v>
      </c>
      <c r="H89" s="373" t="str">
        <f aca="false">IF($I$10="","",IF($I$10&gt;P89,AC89,IF($I$10&lt;K89,$K$22,IF($I$10&lt;=M89,AA89,AB89))))</f>
        <v>Não passível</v>
      </c>
      <c r="I89" s="373" t="s">
        <v>296</v>
      </c>
      <c r="J89" s="418" t="s">
        <v>528</v>
      </c>
      <c r="K89" s="373" t="n">
        <v>1500</v>
      </c>
      <c r="L89" s="373" t="s">
        <v>318</v>
      </c>
      <c r="M89" s="419" t="n">
        <v>10000</v>
      </c>
      <c r="N89" s="420" t="s">
        <v>529</v>
      </c>
      <c r="O89" s="373" t="s">
        <v>320</v>
      </c>
      <c r="P89" s="421" t="n">
        <v>50000</v>
      </c>
      <c r="Q89" s="373" t="s">
        <v>530</v>
      </c>
      <c r="R89" s="373" t="s">
        <v>314</v>
      </c>
      <c r="S89" s="373" t="s">
        <v>314</v>
      </c>
      <c r="T89" s="373" t="s">
        <v>314</v>
      </c>
      <c r="U89" s="373" t="s">
        <v>314</v>
      </c>
      <c r="V89" s="373" t="s">
        <v>314</v>
      </c>
      <c r="W89" s="373" t="s">
        <v>314</v>
      </c>
      <c r="X89" s="373" t="s">
        <v>314</v>
      </c>
      <c r="Y89" s="373" t="s">
        <v>314</v>
      </c>
      <c r="Z89" s="373" t="s">
        <v>314</v>
      </c>
      <c r="AA89" s="422" t="n">
        <f aca="false">IF(I89="","",IF(I89="P",$D$15,IF(I89="M",$E$15,$F$15)))</f>
        <v>1</v>
      </c>
      <c r="AB89" s="422" t="n">
        <f aca="false">IF(I89="","",IF(I89="P",$D$16,IF(I89="M",$E$16,$F$16)))</f>
        <v>1</v>
      </c>
      <c r="AC89" s="422" t="n">
        <f aca="false">IF(I89="","",IF(I89="P",$D$17,IF(I89="M",$E$17,$F$17)))</f>
        <v>1</v>
      </c>
      <c r="AD89" s="423" t="s">
        <v>531</v>
      </c>
      <c r="AE89" s="366"/>
      <c r="AF89" s="366"/>
      <c r="AG89" s="366"/>
      <c r="AH89" s="366"/>
    </row>
    <row r="90" customFormat="false" ht="23.85" hidden="false" customHeight="false" outlineLevel="0" collapsed="false">
      <c r="A90" s="380" t="n">
        <v>67</v>
      </c>
      <c r="B90" s="380" t="n">
        <v>41</v>
      </c>
      <c r="C90" s="380" t="s">
        <v>532</v>
      </c>
      <c r="D90" s="380" t="str">
        <f aca="false">IF($I$2="","",IF($I$2&gt;P90,AC90,IF($I$2&lt;=K90,$K$22,IF($I$2&lt;=M90,AA90,AB90))))</f>
        <v/>
      </c>
      <c r="E90" s="380" t="str">
        <f aca="false">IF($I$4="","",IF($I$4&gt;P90,AC90,IF($I$4&lt;=K90,$K$22,IF($I$4&lt;=M90,AA90,AB90))))</f>
        <v>Não passível</v>
      </c>
      <c r="F90" s="380" t="str">
        <f aca="false">IF($I$6="","",IF($I$6&gt;P90,AC90,IF($I$6&lt;=K90,$K$22,IF($I$6&lt;=M90,AA90,AB90))))</f>
        <v>Não passível</v>
      </c>
      <c r="G90" s="380" t="str">
        <f aca="false">IF($I$8="","",IF($I$8&gt;P90,AC90,IF($I$8&lt;=K90,$K$22,IF($I$8&lt;=M90,AA90,AB90))))</f>
        <v>Não passível</v>
      </c>
      <c r="H90" s="380" t="str">
        <f aca="false">IF($I$10="","",IF($I$10&gt;P90,AC90,IF($I$10&lt;=K90,$K$22,IF($I$10&lt;=M90,AA90,AB90))))</f>
        <v>Não passível</v>
      </c>
      <c r="I90" s="380" t="s">
        <v>297</v>
      </c>
      <c r="J90" s="412" t="s">
        <v>533</v>
      </c>
      <c r="K90" s="380" t="n">
        <v>0</v>
      </c>
      <c r="L90" s="380" t="s">
        <v>534</v>
      </c>
      <c r="M90" s="413" t="n">
        <v>3000</v>
      </c>
      <c r="N90" s="414" t="s">
        <v>535</v>
      </c>
      <c r="O90" s="380" t="s">
        <v>320</v>
      </c>
      <c r="P90" s="415" t="n">
        <v>8000</v>
      </c>
      <c r="Q90" s="380" t="s">
        <v>394</v>
      </c>
      <c r="R90" s="380" t="s">
        <v>314</v>
      </c>
      <c r="S90" s="380" t="s">
        <v>314</v>
      </c>
      <c r="T90" s="380" t="s">
        <v>314</v>
      </c>
      <c r="U90" s="380" t="s">
        <v>314</v>
      </c>
      <c r="V90" s="380" t="s">
        <v>314</v>
      </c>
      <c r="W90" s="380" t="s">
        <v>314</v>
      </c>
      <c r="X90" s="380" t="s">
        <v>314</v>
      </c>
      <c r="Y90" s="380" t="s">
        <v>314</v>
      </c>
      <c r="Z90" s="380" t="s">
        <v>314</v>
      </c>
      <c r="AA90" s="416" t="n">
        <f aca="false">IF(I90="","",IF(I90="P",$D$15,IF(I90="M",$E$15,$F$15)))</f>
        <v>2</v>
      </c>
      <c r="AB90" s="416" t="n">
        <f aca="false">IF(I90="","",IF(I90="P",$D$16,IF(I90="M",$E$16,$F$16)))</f>
        <v>3</v>
      </c>
      <c r="AC90" s="416" t="n">
        <f aca="false">IF(I90="","",IF(I90="P",$D$17,IF(I90="M",$E$17,$F$17)))</f>
        <v>4</v>
      </c>
      <c r="AD90" s="417" t="s">
        <v>536</v>
      </c>
      <c r="AE90" s="366"/>
      <c r="AF90" s="366"/>
      <c r="AG90" s="366"/>
      <c r="AH90" s="366"/>
    </row>
    <row r="91" customFormat="false" ht="23.85" hidden="false" customHeight="false" outlineLevel="0" collapsed="false">
      <c r="A91" s="373" t="n">
        <v>68</v>
      </c>
      <c r="B91" s="373" t="n">
        <v>42</v>
      </c>
      <c r="C91" s="373" t="s">
        <v>537</v>
      </c>
      <c r="D91" s="373" t="str">
        <f aca="false">IF($I$2="","",IF($I$2&gt;P91,AC91,IF($I$2&lt;=K91,$K$22,IF($I$2&lt;M91,AA91,AB91))))</f>
        <v/>
      </c>
      <c r="E91" s="373" t="str">
        <f aca="false">IF($I$4="","",IF($I$4&gt;P91,AC91,IF($I$4&lt;=K91,$K$22,IF($I$4&lt;M91,AA91,AB91))))</f>
        <v>Não passível</v>
      </c>
      <c r="F91" s="373" t="str">
        <f aca="false">IF($I$6="","",IF($I$6&gt;P91,AC91,IF($I$6&lt;=K91,$K$22,IF($I$6&lt;M91,AA91,AB91))))</f>
        <v>Não passível</v>
      </c>
      <c r="G91" s="373" t="str">
        <f aca="false">IF($I$8="","",IF($I$8&gt;P91,AC91,IF($I$8&lt;=K91,$K$22,IF($I$8&lt;M91,AA91,AB91))))</f>
        <v>Não passível</v>
      </c>
      <c r="H91" s="373" t="str">
        <f aca="false">IF($I$10="","",IF($I$10&gt;P91,AC91,IF($I$10&lt;=K91,$K$22,IF($I$10&lt;M91,AA91,AB91))))</f>
        <v>Não passível</v>
      </c>
      <c r="I91" s="373" t="s">
        <v>298</v>
      </c>
      <c r="J91" s="418" t="s">
        <v>538</v>
      </c>
      <c r="K91" s="373" t="n">
        <v>0.1</v>
      </c>
      <c r="L91" s="373" t="s">
        <v>349</v>
      </c>
      <c r="M91" s="419" t="n">
        <v>1</v>
      </c>
      <c r="N91" s="420" t="s">
        <v>539</v>
      </c>
      <c r="O91" s="373" t="s">
        <v>320</v>
      </c>
      <c r="P91" s="421" t="n">
        <v>2</v>
      </c>
      <c r="Q91" s="373" t="s">
        <v>355</v>
      </c>
      <c r="R91" s="373" t="s">
        <v>314</v>
      </c>
      <c r="S91" s="373" t="s">
        <v>314</v>
      </c>
      <c r="T91" s="373" t="s">
        <v>314</v>
      </c>
      <c r="U91" s="373" t="s">
        <v>314</v>
      </c>
      <c r="V91" s="373" t="s">
        <v>314</v>
      </c>
      <c r="W91" s="373" t="s">
        <v>314</v>
      </c>
      <c r="X91" s="373" t="s">
        <v>314</v>
      </c>
      <c r="Y91" s="373" t="s">
        <v>314</v>
      </c>
      <c r="Z91" s="373" t="s">
        <v>314</v>
      </c>
      <c r="AA91" s="422" t="n">
        <f aca="false">IF(I91="","",IF(I91="P",$D$15,IF(I91="M",$E$15,$F$15)))</f>
        <v>4</v>
      </c>
      <c r="AB91" s="422" t="n">
        <f aca="false">IF(I91="","",IF(I91="P",$D$16,IF(I91="M",$E$16,$F$16)))</f>
        <v>5</v>
      </c>
      <c r="AC91" s="422" t="n">
        <f aca="false">IF(I91="","",IF(I91="P",$D$17,IF(I91="M",$E$17,$F$17)))</f>
        <v>6</v>
      </c>
      <c r="AD91" s="423" t="s">
        <v>540</v>
      </c>
      <c r="AE91" s="366"/>
      <c r="AF91" s="366"/>
      <c r="AG91" s="366"/>
      <c r="AH91" s="366"/>
    </row>
    <row r="92" customFormat="false" ht="35.05" hidden="false" customHeight="false" outlineLevel="0" collapsed="false">
      <c r="A92" s="380" t="n">
        <v>69</v>
      </c>
      <c r="B92" s="380" t="n">
        <v>43</v>
      </c>
      <c r="C92" s="380" t="s">
        <v>541</v>
      </c>
      <c r="D92" s="380" t="str">
        <f aca="false">IF($I$2="","",IF($I$2&gt;P92,AC92,IF($I$2&lt;=K92,$K$22,IF($I$2&lt;=M92,AA92,AB92))))</f>
        <v/>
      </c>
      <c r="E92" s="380" t="str">
        <f aca="false">IF($I$4="","",IF($I$4&gt;P92,AC92,IF($I$4&lt;=K92,$K$22,IF($I$4&lt;=M92,AA92,AB92))))</f>
        <v>Não passível</v>
      </c>
      <c r="F92" s="380" t="str">
        <f aca="false">IF($I$6="","",IF($I$6&gt;P92,AC92,IF($I$6&lt;=K92,$K$22,IF($I$6&lt;=M92,AA92,AB92))))</f>
        <v>Não passível</v>
      </c>
      <c r="G92" s="380" t="str">
        <f aca="false">IF($I$8="","",IF($I$8&gt;P92,AC92,IF($I$8&lt;=K92,$K$22,IF($I$8&lt;=M92,AA92,AB92))))</f>
        <v>Não passível</v>
      </c>
      <c r="H92" s="380" t="str">
        <f aca="false">IF($I$10="","",IF($I$10&gt;P92,AC92,IF($I$10&lt;=K92,$K$22,IF($I$10&lt;=M92,AA92,AB92))))</f>
        <v>Não passível</v>
      </c>
      <c r="I92" s="380" t="s">
        <v>297</v>
      </c>
      <c r="J92" s="412" t="s">
        <v>542</v>
      </c>
      <c r="K92" s="380" t="n">
        <v>0</v>
      </c>
      <c r="L92" s="380" t="s">
        <v>534</v>
      </c>
      <c r="M92" s="413" t="n">
        <v>1000</v>
      </c>
      <c r="N92" s="414" t="s">
        <v>543</v>
      </c>
      <c r="O92" s="380" t="s">
        <v>320</v>
      </c>
      <c r="P92" s="415" t="n">
        <v>10000</v>
      </c>
      <c r="Q92" s="380" t="s">
        <v>544</v>
      </c>
      <c r="R92" s="380" t="s">
        <v>314</v>
      </c>
      <c r="S92" s="380" t="s">
        <v>314</v>
      </c>
      <c r="T92" s="380" t="s">
        <v>314</v>
      </c>
      <c r="U92" s="380" t="s">
        <v>314</v>
      </c>
      <c r="V92" s="380" t="s">
        <v>314</v>
      </c>
      <c r="W92" s="380" t="s">
        <v>314</v>
      </c>
      <c r="X92" s="380" t="s">
        <v>314</v>
      </c>
      <c r="Y92" s="380" t="s">
        <v>314</v>
      </c>
      <c r="Z92" s="380" t="s">
        <v>314</v>
      </c>
      <c r="AA92" s="416" t="n">
        <f aca="false">IF(I92="","",IF(I92="P",$D$15,IF(I92="M",$E$15,$F$15)))</f>
        <v>2</v>
      </c>
      <c r="AB92" s="416" t="n">
        <f aca="false">IF(I92="","",IF(I92="P",$D$16,IF(I92="M",$E$16,$F$16)))</f>
        <v>3</v>
      </c>
      <c r="AC92" s="416" t="n">
        <f aca="false">IF(I92="","",IF(I92="P",$D$17,IF(I92="M",$E$17,$F$17)))</f>
        <v>4</v>
      </c>
      <c r="AD92" s="417" t="s">
        <v>545</v>
      </c>
      <c r="AE92" s="366"/>
      <c r="AF92" s="366"/>
      <c r="AG92" s="366"/>
      <c r="AH92" s="366"/>
    </row>
    <row r="93" customFormat="false" ht="17.9" hidden="false" customHeight="false" outlineLevel="0" collapsed="false">
      <c r="A93" s="373" t="n">
        <v>70</v>
      </c>
      <c r="B93" s="373" t="n">
        <v>44</v>
      </c>
      <c r="C93" s="373" t="s">
        <v>546</v>
      </c>
      <c r="D93" s="373" t="str">
        <f aca="false">IF($I$2="","",IF($I$2&gt;P93,AC93,IF($I$2&lt;=K93,$K$22,IF($I$2&lt;=M93,AA93,AB93))))</f>
        <v/>
      </c>
      <c r="E93" s="373" t="str">
        <f aca="false">IF($I$4="","",IF($I$4&gt;P93,AC93,IF($I$4&lt;=K93,$K$22,IF($I$4&lt;=M93,AA93,AB93))))</f>
        <v>Não passível</v>
      </c>
      <c r="F93" s="373" t="str">
        <f aca="false">IF($I$6="","",IF($I$6&gt;P93,AC93,IF($I$6&lt;=K93,$K$22,IF($I$6&lt;=M93,AA93,AB93))))</f>
        <v>Não passível</v>
      </c>
      <c r="G93" s="373" t="str">
        <f aca="false">IF($I$8="","",IF($I$8&gt;P93,AC93,IF($I$8&lt;=K93,$K$22,IF($I$8&lt;=M93,AA93,AB93))))</f>
        <v>Não passível</v>
      </c>
      <c r="H93" s="373" t="str">
        <f aca="false">IF($I$10="","",IF($I$10&gt;P93,AC93,IF($I$10&lt;=K93,$K$22,IF($I$10&lt;=M93,AA93,AB93))))</f>
        <v>Não passível</v>
      </c>
      <c r="I93" s="373" t="s">
        <v>298</v>
      </c>
      <c r="J93" s="418" t="s">
        <v>528</v>
      </c>
      <c r="K93" s="373" t="n">
        <v>0</v>
      </c>
      <c r="L93" s="373" t="s">
        <v>534</v>
      </c>
      <c r="M93" s="419" t="n">
        <v>50000</v>
      </c>
      <c r="N93" s="420" t="s">
        <v>547</v>
      </c>
      <c r="O93" s="373" t="s">
        <v>320</v>
      </c>
      <c r="P93" s="421" t="n">
        <v>150000</v>
      </c>
      <c r="Q93" s="373" t="s">
        <v>321</v>
      </c>
      <c r="R93" s="373" t="s">
        <v>314</v>
      </c>
      <c r="S93" s="373" t="s">
        <v>314</v>
      </c>
      <c r="T93" s="373" t="s">
        <v>314</v>
      </c>
      <c r="U93" s="373" t="s">
        <v>314</v>
      </c>
      <c r="V93" s="373" t="s">
        <v>314</v>
      </c>
      <c r="W93" s="373" t="s">
        <v>314</v>
      </c>
      <c r="X93" s="373" t="s">
        <v>314</v>
      </c>
      <c r="Y93" s="373" t="s">
        <v>314</v>
      </c>
      <c r="Z93" s="373" t="s">
        <v>314</v>
      </c>
      <c r="AA93" s="422" t="n">
        <f aca="false">IF(I93="","",IF(I93="P",$D$15,IF(I93="M",$E$15,$F$15)))</f>
        <v>4</v>
      </c>
      <c r="AB93" s="422" t="n">
        <f aca="false">IF(I93="","",IF(I93="P",$D$16,IF(I93="M",$E$16,$F$16)))</f>
        <v>5</v>
      </c>
      <c r="AC93" s="422" t="n">
        <f aca="false">IF(I93="","",IF(I93="P",$D$17,IF(I93="M",$E$17,$F$17)))</f>
        <v>6</v>
      </c>
      <c r="AD93" s="423" t="s">
        <v>548</v>
      </c>
      <c r="AE93" s="366"/>
      <c r="AF93" s="366"/>
      <c r="AG93" s="366"/>
      <c r="AH93" s="366"/>
    </row>
    <row r="94" customFormat="false" ht="15" hidden="false" customHeight="false" outlineLevel="0" collapsed="false">
      <c r="A94" s="411" t="n">
        <v>71</v>
      </c>
      <c r="B94" s="380" t="n">
        <v>1</v>
      </c>
      <c r="C94" s="380" t="s">
        <v>549</v>
      </c>
      <c r="D94" s="380" t="str">
        <f aca="false">IF($I$2="","",IF($I$2&gt;P94,AC94,IF($I$2&lt;=K94,$K$22,IF($I$2&lt;M94,AA94,AB94))))</f>
        <v/>
      </c>
      <c r="E94" s="380" t="str">
        <f aca="false">IF($I$4="","",IF($I$4&gt;P94,AC94,IF($I$4&lt;=K94,$K$22,IF($I$4&lt;M94,AA94,AB94))))</f>
        <v>Não passível</v>
      </c>
      <c r="F94" s="380" t="str">
        <f aca="false">IF($I$6="","",IF($I$6&gt;P94,AC94,IF($I$6&lt;=K94,$K$22,IF($I$6&lt;M94,AA94,AB94))))</f>
        <v>Não passível</v>
      </c>
      <c r="G94" s="380" t="str">
        <f aca="false">IF($I$8="","",IF($I$8&gt;P94,AC94,IF($I$8&lt;=K94,$K$22,IF($I$8&lt;M94,AA94,AB94))))</f>
        <v>Não passível</v>
      </c>
      <c r="H94" s="380" t="str">
        <f aca="false">IF($I$10="","",IF($I$10&gt;P94,AC94,IF($I$10&lt;=K94,$K$22,IF($I$10&lt;M94,AA94,AB94))))</f>
        <v>Não passível</v>
      </c>
      <c r="I94" s="380" t="s">
        <v>298</v>
      </c>
      <c r="J94" s="412" t="s">
        <v>378</v>
      </c>
      <c r="K94" s="380" t="n">
        <v>0</v>
      </c>
      <c r="L94" s="380" t="s">
        <v>349</v>
      </c>
      <c r="M94" s="413" t="n">
        <v>5</v>
      </c>
      <c r="N94" s="414" t="s">
        <v>550</v>
      </c>
      <c r="O94" s="380" t="s">
        <v>320</v>
      </c>
      <c r="P94" s="415" t="n">
        <v>10</v>
      </c>
      <c r="Q94" s="380" t="s">
        <v>355</v>
      </c>
      <c r="R94" s="380" t="s">
        <v>314</v>
      </c>
      <c r="S94" s="380" t="s">
        <v>314</v>
      </c>
      <c r="T94" s="380" t="s">
        <v>314</v>
      </c>
      <c r="U94" s="380" t="s">
        <v>314</v>
      </c>
      <c r="V94" s="380" t="s">
        <v>314</v>
      </c>
      <c r="W94" s="380" t="s">
        <v>314</v>
      </c>
      <c r="X94" s="380" t="s">
        <v>314</v>
      </c>
      <c r="Y94" s="380" t="s">
        <v>314</v>
      </c>
      <c r="Z94" s="380" t="s">
        <v>314</v>
      </c>
      <c r="AA94" s="416" t="n">
        <f aca="false">IF(I94="","",IF(I94="P",$D$15,IF(I94="M",$E$15,$F$15)))</f>
        <v>4</v>
      </c>
      <c r="AB94" s="416" t="n">
        <f aca="false">IF(I94="","",IF(I94="P",$D$16,IF(I94="M",$E$16,$F$16)))</f>
        <v>5</v>
      </c>
      <c r="AC94" s="416" t="n">
        <f aca="false">IF(I94="","",IF(I94="P",$D$17,IF(I94="M",$E$17,$F$17)))</f>
        <v>6</v>
      </c>
      <c r="AD94" s="417" t="s">
        <v>551</v>
      </c>
      <c r="AE94" s="366"/>
      <c r="AF94" s="366"/>
      <c r="AG94" s="366"/>
      <c r="AH94" s="366"/>
    </row>
    <row r="95" customFormat="false" ht="26.1" hidden="false" customHeight="false" outlineLevel="0" collapsed="false">
      <c r="A95" s="373" t="n">
        <v>72</v>
      </c>
      <c r="B95" s="373" t="n">
        <v>2</v>
      </c>
      <c r="C95" s="373" t="s">
        <v>552</v>
      </c>
      <c r="D95" s="373" t="str">
        <f aca="false">IF($I$2="","",IF($I$2&gt;P95,AC95,IF($I$2&lt;=K95,$K$22,IF($I$2&lt;M95,AA95,AB95))))</f>
        <v/>
      </c>
      <c r="E95" s="373" t="str">
        <f aca="false">IF($I$4="","",IF($I$4&gt;P95,AC95,IF($I$4&lt;=K95,$K$22,IF($I$4&lt;M95,AA95,AB95))))</f>
        <v>Não passível</v>
      </c>
      <c r="F95" s="373" t="str">
        <f aca="false">IF($I$6="","",IF($I$6&gt;P95,AC95,IF($I$6&lt;=K95,$K$22,IF($I$6&lt;M95,AA95,AB95))))</f>
        <v>Não passível</v>
      </c>
      <c r="G95" s="373" t="str">
        <f aca="false">IF($I$8="","",IF($I$8&gt;P95,AC95,IF($I$8&lt;=K95,$K$22,IF($I$8&lt;M95,AA95,AB95))))</f>
        <v>Não passível</v>
      </c>
      <c r="H95" s="373" t="str">
        <f aca="false">IF($I$10="","",IF($I$10&gt;P95,AC95,IF($I$10&lt;=K95,$K$22,IF($I$10&lt;M95,AA95,AB95))))</f>
        <v>Não passível</v>
      </c>
      <c r="I95" s="373" t="s">
        <v>297</v>
      </c>
      <c r="J95" s="418" t="s">
        <v>434</v>
      </c>
      <c r="K95" s="373" t="n">
        <v>0.5</v>
      </c>
      <c r="L95" s="373" t="s">
        <v>349</v>
      </c>
      <c r="M95" s="419" t="n">
        <v>20</v>
      </c>
      <c r="N95" s="420" t="s">
        <v>553</v>
      </c>
      <c r="O95" s="373" t="s">
        <v>320</v>
      </c>
      <c r="P95" s="421" t="n">
        <v>80</v>
      </c>
      <c r="Q95" s="373" t="s">
        <v>449</v>
      </c>
      <c r="R95" s="373" t="s">
        <v>314</v>
      </c>
      <c r="S95" s="373" t="s">
        <v>314</v>
      </c>
      <c r="T95" s="373" t="s">
        <v>314</v>
      </c>
      <c r="U95" s="373" t="s">
        <v>314</v>
      </c>
      <c r="V95" s="373" t="s">
        <v>314</v>
      </c>
      <c r="W95" s="373" t="s">
        <v>314</v>
      </c>
      <c r="X95" s="373" t="s">
        <v>314</v>
      </c>
      <c r="Y95" s="373" t="s">
        <v>314</v>
      </c>
      <c r="Z95" s="373" t="s">
        <v>314</v>
      </c>
      <c r="AA95" s="422" t="n">
        <f aca="false">IF(I95="","",IF(I95="P",$D$15,IF(I95="M",$E$15,$F$15)))</f>
        <v>2</v>
      </c>
      <c r="AB95" s="422" t="n">
        <f aca="false">IF(I95="","",IF(I95="P",$D$16,IF(I95="M",$E$16,$F$16)))</f>
        <v>3</v>
      </c>
      <c r="AC95" s="422" t="n">
        <f aca="false">IF(I95="","",IF(I95="P",$D$17,IF(I95="M",$E$17,$F$17)))</f>
        <v>4</v>
      </c>
      <c r="AD95" s="423" t="s">
        <v>554</v>
      </c>
      <c r="AE95" s="366"/>
      <c r="AF95" s="366"/>
      <c r="AG95" s="366"/>
      <c r="AH95" s="366"/>
    </row>
    <row r="96" customFormat="false" ht="23.85" hidden="false" customHeight="false" outlineLevel="0" collapsed="false">
      <c r="A96" s="380" t="n">
        <v>73</v>
      </c>
      <c r="B96" s="380" t="n">
        <v>3</v>
      </c>
      <c r="C96" s="380" t="s">
        <v>555</v>
      </c>
      <c r="D96" s="380" t="str">
        <f aca="false">IF($I$2="","",IF($I$2&gt;P96,AC96,IF($I$2&lt;=K96,$K$22,IF($I$2&lt;M96,AA96,AB96))))</f>
        <v/>
      </c>
      <c r="E96" s="380" t="str">
        <f aca="false">IF($I$4="","",IF($I$4&gt;P96,AC96,IF($I$4&lt;=K96,$K$22,IF($I$4&lt;M96,AA96,AB96))))</f>
        <v>Não passível</v>
      </c>
      <c r="F96" s="380" t="str">
        <f aca="false">IF($I$6="","",IF($I$6&gt;P96,AC96,IF($I$6&lt;=K96,$K$22,IF($I$6&lt;M96,AA96,AB96))))</f>
        <v>Não passível</v>
      </c>
      <c r="G96" s="380" t="str">
        <f aca="false">IF($I$8="","",IF($I$8&gt;P96,AC96,IF($I$8&lt;=K96,$K$22,IF($I$8&lt;M96,AA96,AB96))))</f>
        <v>Não passível</v>
      </c>
      <c r="H96" s="380" t="str">
        <f aca="false">IF($I$10="","",IF($I$10&gt;P96,AC96,IF($I$10&lt;=K96,$K$22,IF($I$10&lt;M96,AA96,AB96))))</f>
        <v>Não passível</v>
      </c>
      <c r="I96" s="380" t="s">
        <v>297</v>
      </c>
      <c r="J96" s="412" t="s">
        <v>378</v>
      </c>
      <c r="K96" s="380" t="n">
        <v>0.5</v>
      </c>
      <c r="L96" s="380" t="s">
        <v>349</v>
      </c>
      <c r="M96" s="413" t="n">
        <v>2</v>
      </c>
      <c r="N96" s="414" t="s">
        <v>556</v>
      </c>
      <c r="O96" s="380" t="s">
        <v>320</v>
      </c>
      <c r="P96" s="415" t="n">
        <v>5</v>
      </c>
      <c r="Q96" s="380" t="s">
        <v>355</v>
      </c>
      <c r="R96" s="380" t="s">
        <v>314</v>
      </c>
      <c r="S96" s="380" t="s">
        <v>314</v>
      </c>
      <c r="T96" s="380" t="s">
        <v>314</v>
      </c>
      <c r="U96" s="380" t="s">
        <v>314</v>
      </c>
      <c r="V96" s="380" t="s">
        <v>314</v>
      </c>
      <c r="W96" s="380" t="s">
        <v>314</v>
      </c>
      <c r="X96" s="380" t="s">
        <v>314</v>
      </c>
      <c r="Y96" s="380" t="s">
        <v>314</v>
      </c>
      <c r="Z96" s="380" t="s">
        <v>314</v>
      </c>
      <c r="AA96" s="416" t="n">
        <f aca="false">IF(I96="","",IF(I96="P",$D$15,IF(I96="M",$E$15,$F$15)))</f>
        <v>2</v>
      </c>
      <c r="AB96" s="416" t="n">
        <f aca="false">IF(I96="","",IF(I96="P",$D$16,IF(I96="M",$E$16,$F$16)))</f>
        <v>3</v>
      </c>
      <c r="AC96" s="416" t="n">
        <f aca="false">IF(I96="","",IF(I96="P",$D$17,IF(I96="M",$E$17,$F$17)))</f>
        <v>4</v>
      </c>
      <c r="AD96" s="417" t="s">
        <v>557</v>
      </c>
      <c r="AE96" s="366"/>
      <c r="AF96" s="366"/>
      <c r="AG96" s="366"/>
      <c r="AH96" s="366"/>
    </row>
    <row r="97" customFormat="false" ht="15" hidden="false" customHeight="false" outlineLevel="0" collapsed="false">
      <c r="A97" s="373" t="n">
        <v>74</v>
      </c>
      <c r="B97" s="373" t="n">
        <v>4</v>
      </c>
      <c r="C97" s="373" t="s">
        <v>558</v>
      </c>
      <c r="D97" s="373" t="str">
        <f aca="false">IF($I$2="","",IF($I$2&gt;P97,AC97,IF($I$2&lt;=K97,$K$22,IF($I$2&lt;M97,AA97,AB97))))</f>
        <v/>
      </c>
      <c r="E97" s="373" t="str">
        <f aca="false">IF($I$4="","",IF($I$4&gt;P97,AC97,IF($I$4&lt;=K97,$K$22,IF($I$4&lt;M97,AA97,AB97))))</f>
        <v>Não passível</v>
      </c>
      <c r="F97" s="373" t="str">
        <f aca="false">IF($I$6="","",IF($I$6&gt;P97,AC97,IF($I$6&lt;=K97,$K$22,IF($I$6&lt;M97,AA97,AB97))))</f>
        <v>Não passível</v>
      </c>
      <c r="G97" s="373" t="str">
        <f aca="false">IF($I$8="","",IF($I$8&gt;P97,AC97,IF($I$8&lt;=K97,$K$22,IF($I$8&lt;M97,AA97,AB97))))</f>
        <v>Não passível</v>
      </c>
      <c r="H97" s="373" t="str">
        <f aca="false">IF($I$10="","",IF($I$10&gt;P97,AC97,IF($I$10&lt;=K97,$K$22,IF($I$10&lt;M97,AA97,AB97))))</f>
        <v>Não passível</v>
      </c>
      <c r="I97" s="373" t="s">
        <v>298</v>
      </c>
      <c r="J97" s="418" t="s">
        <v>378</v>
      </c>
      <c r="K97" s="373" t="n">
        <v>0</v>
      </c>
      <c r="L97" s="373" t="s">
        <v>349</v>
      </c>
      <c r="M97" s="419" t="n">
        <v>2</v>
      </c>
      <c r="N97" s="420" t="s">
        <v>556</v>
      </c>
      <c r="O97" s="373" t="s">
        <v>320</v>
      </c>
      <c r="P97" s="421" t="n">
        <v>5</v>
      </c>
      <c r="Q97" s="373" t="s">
        <v>355</v>
      </c>
      <c r="R97" s="373" t="s">
        <v>314</v>
      </c>
      <c r="S97" s="373" t="s">
        <v>314</v>
      </c>
      <c r="T97" s="373" t="s">
        <v>314</v>
      </c>
      <c r="U97" s="373" t="s">
        <v>314</v>
      </c>
      <c r="V97" s="373" t="s">
        <v>314</v>
      </c>
      <c r="W97" s="373" t="s">
        <v>314</v>
      </c>
      <c r="X97" s="373" t="s">
        <v>314</v>
      </c>
      <c r="Y97" s="373" t="s">
        <v>314</v>
      </c>
      <c r="Z97" s="373" t="s">
        <v>314</v>
      </c>
      <c r="AA97" s="422" t="n">
        <f aca="false">IF(I97="","",IF(I97="P",$D$15,IF(I97="M",$E$15,$F$15)))</f>
        <v>4</v>
      </c>
      <c r="AB97" s="422" t="n">
        <f aca="false">IF(I97="","",IF(I97="P",$D$16,IF(I97="M",$E$16,$F$16)))</f>
        <v>5</v>
      </c>
      <c r="AC97" s="422" t="n">
        <f aca="false">IF(I97="","",IF(I97="P",$D$17,IF(I97="M",$E$17,$F$17)))</f>
        <v>6</v>
      </c>
      <c r="AD97" s="423" t="s">
        <v>559</v>
      </c>
      <c r="AE97" s="366"/>
      <c r="AF97" s="366"/>
      <c r="AG97" s="366"/>
      <c r="AH97" s="366"/>
    </row>
    <row r="98" customFormat="false" ht="23.85" hidden="false" customHeight="false" outlineLevel="0" collapsed="false">
      <c r="A98" s="380" t="n">
        <v>75</v>
      </c>
      <c r="B98" s="380" t="n">
        <v>5</v>
      </c>
      <c r="C98" s="380" t="s">
        <v>560</v>
      </c>
      <c r="D98" s="380" t="str">
        <f aca="false">IF($I$2="","",IF($I$2&gt;P98,AC98,IF($I$2&lt;=K98,$K$22,IF($I$2&lt;M98,AA98,AB98))))</f>
        <v/>
      </c>
      <c r="E98" s="380" t="str">
        <f aca="false">IF($I$4="","",IF($I$4&gt;P98,AC98,IF($I$4&lt;=K98,$K$22,IF($I$4&lt;M98,AA98,AB98))))</f>
        <v>Não passível</v>
      </c>
      <c r="F98" s="380" t="str">
        <f aca="false">IF($I$6="","",IF($I$6&gt;P98,AC98,IF($I$6&lt;=K98,$K$22,IF($I$6&lt;M98,AA98,AB98))))</f>
        <v>Não passível</v>
      </c>
      <c r="G98" s="380" t="str">
        <f aca="false">IF($I$8="","",IF($I$8&gt;P98,AC98,IF($I$8&lt;=K98,$K$22,IF($I$8&lt;M98,AA98,AB98))))</f>
        <v>Não passível</v>
      </c>
      <c r="H98" s="380" t="str">
        <f aca="false">IF($I$10="","",IF($I$10&gt;P98,AC98,IF($I$10&lt;=K98,$K$22,IF($I$10&lt;M98,AA98,AB98))))</f>
        <v>Não passível</v>
      </c>
      <c r="I98" s="380" t="s">
        <v>298</v>
      </c>
      <c r="J98" s="412" t="s">
        <v>378</v>
      </c>
      <c r="K98" s="380" t="n">
        <v>0</v>
      </c>
      <c r="L98" s="380" t="s">
        <v>349</v>
      </c>
      <c r="M98" s="413" t="n">
        <v>2</v>
      </c>
      <c r="N98" s="414" t="s">
        <v>556</v>
      </c>
      <c r="O98" s="380" t="s">
        <v>320</v>
      </c>
      <c r="P98" s="415" t="n">
        <v>5</v>
      </c>
      <c r="Q98" s="380" t="s">
        <v>355</v>
      </c>
      <c r="R98" s="380" t="s">
        <v>314</v>
      </c>
      <c r="S98" s="380" t="s">
        <v>314</v>
      </c>
      <c r="T98" s="380" t="s">
        <v>314</v>
      </c>
      <c r="U98" s="380" t="s">
        <v>314</v>
      </c>
      <c r="V98" s="380" t="s">
        <v>314</v>
      </c>
      <c r="W98" s="380" t="s">
        <v>314</v>
      </c>
      <c r="X98" s="380" t="s">
        <v>314</v>
      </c>
      <c r="Y98" s="380" t="s">
        <v>314</v>
      </c>
      <c r="Z98" s="380" t="s">
        <v>314</v>
      </c>
      <c r="AA98" s="416" t="n">
        <f aca="false">IF(I98="","",IF(I98="P",$D$15,IF(I98="M",$E$15,$F$15)))</f>
        <v>4</v>
      </c>
      <c r="AB98" s="416" t="n">
        <f aca="false">IF(I98="","",IF(I98="P",$D$16,IF(I98="M",$E$16,$F$16)))</f>
        <v>5</v>
      </c>
      <c r="AC98" s="416" t="n">
        <f aca="false">IF(I98="","",IF(I98="P",$D$17,IF(I98="M",$E$17,$F$17)))</f>
        <v>6</v>
      </c>
      <c r="AD98" s="417" t="s">
        <v>561</v>
      </c>
      <c r="AE98" s="366"/>
      <c r="AF98" s="366"/>
      <c r="AG98" s="366"/>
      <c r="AH98" s="366"/>
    </row>
    <row r="99" customFormat="false" ht="26.1" hidden="false" customHeight="false" outlineLevel="0" collapsed="false">
      <c r="A99" s="373" t="n">
        <v>76</v>
      </c>
      <c r="B99" s="373" t="n">
        <v>6</v>
      </c>
      <c r="C99" s="373" t="s">
        <v>562</v>
      </c>
      <c r="D99" s="373" t="str">
        <f aca="false">IF($I$2="","",IF($I$2&gt;P99,AC99,IF($I$2&lt;=K99,$K$22,IF($I$2&lt;M99,AA99,AB99))))</f>
        <v/>
      </c>
      <c r="E99" s="373" t="str">
        <f aca="false">IF($I$4="","",IF($I$4&gt;P99,AC99,IF($I$4&lt;=K99,$K$22,IF($I$4&lt;M99,AA99,AB99))))</f>
        <v>Não passível</v>
      </c>
      <c r="F99" s="373" t="str">
        <f aca="false">IF($I$6="","",IF($I$6&gt;P99,AC99,IF($I$6&lt;=K99,$K$22,IF($I$6&lt;M99,AA99,AB99))))</f>
        <v>Não passível</v>
      </c>
      <c r="G99" s="373" t="str">
        <f aca="false">IF($I$8="","",IF($I$8&gt;P99,AC99,IF($I$8&lt;=K99,$K$22,IF($I$8&lt;M99,AA99,AB99))))</f>
        <v>Não passível</v>
      </c>
      <c r="H99" s="373" t="str">
        <f aca="false">IF($I$10="","",IF($I$10&gt;P99,AC99,IF($I$10&lt;=K99,$K$22,IF($I$10&lt;M99,AA99,AB99))))</f>
        <v>Não passível</v>
      </c>
      <c r="I99" s="373" t="s">
        <v>297</v>
      </c>
      <c r="J99" s="418" t="s">
        <v>378</v>
      </c>
      <c r="K99" s="373" t="n">
        <v>0</v>
      </c>
      <c r="L99" s="373" t="s">
        <v>349</v>
      </c>
      <c r="M99" s="425" t="n">
        <v>0.3</v>
      </c>
      <c r="N99" s="420" t="s">
        <v>563</v>
      </c>
      <c r="O99" s="373" t="s">
        <v>320</v>
      </c>
      <c r="P99" s="426" t="n">
        <v>0.6</v>
      </c>
      <c r="Q99" s="373" t="s">
        <v>355</v>
      </c>
      <c r="R99" s="373" t="s">
        <v>314</v>
      </c>
      <c r="S99" s="373" t="s">
        <v>314</v>
      </c>
      <c r="T99" s="373" t="s">
        <v>314</v>
      </c>
      <c r="U99" s="373" t="s">
        <v>314</v>
      </c>
      <c r="V99" s="373" t="s">
        <v>314</v>
      </c>
      <c r="W99" s="373" t="s">
        <v>314</v>
      </c>
      <c r="X99" s="373" t="s">
        <v>314</v>
      </c>
      <c r="Y99" s="373" t="s">
        <v>314</v>
      </c>
      <c r="Z99" s="373" t="s">
        <v>314</v>
      </c>
      <c r="AA99" s="422" t="n">
        <f aca="false">IF(I99="","",IF(I99="P",$D$15,IF(I99="M",$E$15,$F$15)))</f>
        <v>2</v>
      </c>
      <c r="AB99" s="422" t="n">
        <f aca="false">IF(I99="","",IF(I99="P",$D$16,IF(I99="M",$E$16,$F$16)))</f>
        <v>3</v>
      </c>
      <c r="AC99" s="422" t="n">
        <f aca="false">IF(I99="","",IF(I99="P",$D$17,IF(I99="M",$E$17,$F$17)))</f>
        <v>4</v>
      </c>
      <c r="AD99" s="423" t="s">
        <v>564</v>
      </c>
      <c r="AE99" s="366"/>
      <c r="AF99" s="366"/>
      <c r="AG99" s="366"/>
      <c r="AH99" s="366"/>
    </row>
    <row r="100" customFormat="false" ht="23.85" hidden="false" customHeight="false" outlineLevel="0" collapsed="false">
      <c r="A100" s="380" t="n">
        <v>77</v>
      </c>
      <c r="B100" s="380" t="n">
        <v>7</v>
      </c>
      <c r="C100" s="380" t="s">
        <v>565</v>
      </c>
      <c r="D100" s="380" t="str">
        <f aca="false">IF($I$2="","",IF($I$2&gt;P100,AC100,IF($I$2&lt;=K100,$K$22,IF($I$2&lt;M100,AA100,AB100))))</f>
        <v/>
      </c>
      <c r="E100" s="380" t="str">
        <f aca="false">IF($I$4="","",IF($I$4&gt;P100,AC100,IF($I$4&lt;=K100,$K$22,IF($I$4&lt;M100,AA100,AB100))))</f>
        <v>Não passível</v>
      </c>
      <c r="F100" s="380" t="str">
        <f aca="false">IF($I$6="","",IF($I$6&gt;P100,AC100,IF($I$6&lt;=K100,$K$22,IF($I$6&lt;M100,AA100,AB100))))</f>
        <v>Não passível</v>
      </c>
      <c r="G100" s="380" t="str">
        <f aca="false">IF($I$8="","",IF($I$8&gt;P100,AC100,IF($I$8&lt;=K100,$K$22,IF($I$8&lt;M100,AA100,AB100))))</f>
        <v>Não passível</v>
      </c>
      <c r="H100" s="380" t="str">
        <f aca="false">IF($I$10="","",IF($I$10&gt;P100,AC100,IF($I$10&lt;=K100,$K$22,IF($I$10&lt;M100,AA100,AB100))))</f>
        <v>Não passível</v>
      </c>
      <c r="I100" s="380" t="s">
        <v>297</v>
      </c>
      <c r="J100" s="412" t="s">
        <v>378</v>
      </c>
      <c r="K100" s="380" t="n">
        <v>0</v>
      </c>
      <c r="L100" s="380" t="s">
        <v>349</v>
      </c>
      <c r="M100" s="413" t="n">
        <v>2</v>
      </c>
      <c r="N100" s="414" t="s">
        <v>556</v>
      </c>
      <c r="O100" s="380" t="s">
        <v>320</v>
      </c>
      <c r="P100" s="415" t="n">
        <v>5</v>
      </c>
      <c r="Q100" s="380" t="s">
        <v>355</v>
      </c>
      <c r="R100" s="380" t="s">
        <v>314</v>
      </c>
      <c r="S100" s="380" t="s">
        <v>314</v>
      </c>
      <c r="T100" s="380" t="s">
        <v>314</v>
      </c>
      <c r="U100" s="380" t="s">
        <v>314</v>
      </c>
      <c r="V100" s="380" t="s">
        <v>314</v>
      </c>
      <c r="W100" s="380" t="s">
        <v>314</v>
      </c>
      <c r="X100" s="380" t="s">
        <v>314</v>
      </c>
      <c r="Y100" s="380" t="s">
        <v>314</v>
      </c>
      <c r="Z100" s="380" t="s">
        <v>314</v>
      </c>
      <c r="AA100" s="416" t="n">
        <f aca="false">IF(I100="","",IF(I100="P",$D$15,IF(I100="M",$E$15,$F$15)))</f>
        <v>2</v>
      </c>
      <c r="AB100" s="416" t="n">
        <f aca="false">IF(I100="","",IF(I100="P",$D$16,IF(I100="M",$E$16,$F$16)))</f>
        <v>3</v>
      </c>
      <c r="AC100" s="416" t="n">
        <f aca="false">IF(I100="","",IF(I100="P",$D$17,IF(I100="M",$E$17,$F$17)))</f>
        <v>4</v>
      </c>
      <c r="AD100" s="417" t="s">
        <v>566</v>
      </c>
      <c r="AE100" s="366"/>
      <c r="AF100" s="366"/>
      <c r="AG100" s="366"/>
      <c r="AH100" s="366"/>
    </row>
    <row r="101" customFormat="false" ht="15" hidden="false" customHeight="false" outlineLevel="0" collapsed="false">
      <c r="A101" s="373" t="n">
        <v>78</v>
      </c>
      <c r="B101" s="373" t="n">
        <v>8</v>
      </c>
      <c r="C101" s="373" t="s">
        <v>567</v>
      </c>
      <c r="D101" s="373" t="str">
        <f aca="false">IF($I$2="","",IF($I$2&gt;P101,AC101,IF($I$2&lt;=K101,$K$22,IF($I$2&lt;M101,AA101,AB101))))</f>
        <v/>
      </c>
      <c r="E101" s="373" t="str">
        <f aca="false">IF($I$4="","",IF($I$4&gt;P101,AC101,IF($I$4&lt;=K101,$K$22,IF($I$4&lt;M101,AA101,AB101))))</f>
        <v>Não passível</v>
      </c>
      <c r="F101" s="373" t="str">
        <f aca="false">IF($I$6="","",IF($I$6&gt;P101,AC101,IF($I$6&lt;=K101,$K$22,IF($I$6&lt;M101,AA101,AB101))))</f>
        <v>Não passível</v>
      </c>
      <c r="G101" s="373" t="str">
        <f aca="false">IF($I$8="","",IF($I$8&gt;P101,AC101,IF($I$8&lt;=K101,$K$22,IF($I$8&lt;M101,AA101,AB101))))</f>
        <v>Não passível</v>
      </c>
      <c r="H101" s="373" t="str">
        <f aca="false">IF($I$10="","",IF($I$10&gt;P101,AC101,IF($I$10&lt;=K101,$K$22,IF($I$10&lt;M101,AA101,AB101))))</f>
        <v>Não passível</v>
      </c>
      <c r="I101" s="373" t="s">
        <v>297</v>
      </c>
      <c r="J101" s="418" t="s">
        <v>378</v>
      </c>
      <c r="K101" s="373" t="n">
        <v>0</v>
      </c>
      <c r="L101" s="373" t="s">
        <v>349</v>
      </c>
      <c r="M101" s="419" t="n">
        <v>2</v>
      </c>
      <c r="N101" s="420" t="s">
        <v>556</v>
      </c>
      <c r="O101" s="373" t="s">
        <v>320</v>
      </c>
      <c r="P101" s="421" t="n">
        <v>5</v>
      </c>
      <c r="Q101" s="373" t="s">
        <v>355</v>
      </c>
      <c r="R101" s="373" t="s">
        <v>314</v>
      </c>
      <c r="S101" s="373" t="s">
        <v>314</v>
      </c>
      <c r="T101" s="373" t="s">
        <v>314</v>
      </c>
      <c r="U101" s="373" t="s">
        <v>314</v>
      </c>
      <c r="V101" s="373" t="s">
        <v>314</v>
      </c>
      <c r="W101" s="373" t="s">
        <v>314</v>
      </c>
      <c r="X101" s="373" t="s">
        <v>314</v>
      </c>
      <c r="Y101" s="373" t="s">
        <v>314</v>
      </c>
      <c r="Z101" s="373" t="s">
        <v>314</v>
      </c>
      <c r="AA101" s="422" t="n">
        <f aca="false">IF(I101="","",IF(I101="P",$D$15,IF(I101="M",$E$15,$F$15)))</f>
        <v>2</v>
      </c>
      <c r="AB101" s="422" t="n">
        <f aca="false">IF(I101="","",IF(I101="P",$D$16,IF(I101="M",$E$16,$F$16)))</f>
        <v>3</v>
      </c>
      <c r="AC101" s="422" t="n">
        <f aca="false">IF(I101="","",IF(I101="P",$D$17,IF(I101="M",$E$17,$F$17)))</f>
        <v>4</v>
      </c>
      <c r="AD101" s="423" t="s">
        <v>568</v>
      </c>
      <c r="AE101" s="366"/>
      <c r="AF101" s="366"/>
      <c r="AG101" s="366"/>
      <c r="AH101" s="366"/>
    </row>
    <row r="102" customFormat="false" ht="35.05" hidden="false" customHeight="false" outlineLevel="0" collapsed="false">
      <c r="A102" s="380" t="n">
        <v>79</v>
      </c>
      <c r="B102" s="380" t="n">
        <v>9</v>
      </c>
      <c r="C102" s="380" t="s">
        <v>569</v>
      </c>
      <c r="D102" s="380" t="str">
        <f aca="false">IF(OR($I$2="",$I$3=""),"",IF(AND(OR($I$2&lt;=K102),$I$3&lt;=T102),$K$22,IF(OR($I$2&gt;P102,OR($I$3&gt;Y102)),AC102,IF(AND(OR($I$2&lt;M102),$I$3&lt;V102),AA102,AB102))))</f>
        <v/>
      </c>
      <c r="E102" s="380" t="str">
        <f aca="false">IF(OR($I$4="",$I$5=""),"",IF(AND(OR($I$4&lt;=K102),$I$5&lt;=T102),$K$22,IF(OR($I$4&gt;P102,OR($I$5&gt;Y102)),AC102,IF(AND(OR($I$4&lt;M102),$I$5&lt;V102),AA102,AB102))))</f>
        <v>Não passível</v>
      </c>
      <c r="F102" s="380" t="str">
        <f aca="false">IF(OR($I$6="",$I$7=""),"",IF(AND(OR($I$6&lt;=K102),$I$7&lt;=T102),$K$22,IF(OR($I$6&gt;P102,OR($I$7&gt;Y102)),AC102,IF(AND(OR($I$6&lt;M102),$I$7&lt;V102),AA102,AB102))))</f>
        <v>Não passível</v>
      </c>
      <c r="G102" s="380" t="str">
        <f aca="false">IF(OR($I$8="",$I$9=""),"",IF(AND(OR($I$8&lt;=K102),$I$9&lt;=T102),$K$22,IF(OR($I$8&gt;P102,OR($I$9&gt;Y102)),AC102,IF(AND(OR($I$8&lt;M102),$I$9&lt;V102),AA102,AB102))))</f>
        <v>Não passível</v>
      </c>
      <c r="H102" s="380" t="str">
        <f aca="false">IF(OR($I$10="",$I$11=""),"",IF(AND(OR($I$10&lt;=K102),$I$11&lt;=T102),$K$22,IF(OR($I$10&gt;P102,OR($I$11&gt;Y102)),AC102,IF(AND(OR($I$10&lt;M102),$I$11&lt;V102),AA102,AB102))))</f>
        <v>Não passível</v>
      </c>
      <c r="I102" s="380" t="s">
        <v>298</v>
      </c>
      <c r="J102" s="412" t="s">
        <v>528</v>
      </c>
      <c r="K102" s="380" t="n">
        <v>0</v>
      </c>
      <c r="L102" s="380" t="s">
        <v>349</v>
      </c>
      <c r="M102" s="413" t="n">
        <v>380</v>
      </c>
      <c r="N102" s="414" t="s">
        <v>570</v>
      </c>
      <c r="O102" s="380" t="s">
        <v>320</v>
      </c>
      <c r="P102" s="415" t="n">
        <v>4400</v>
      </c>
      <c r="Q102" s="380" t="s">
        <v>571</v>
      </c>
      <c r="R102" s="380" t="s">
        <v>342</v>
      </c>
      <c r="S102" s="380" t="s">
        <v>572</v>
      </c>
      <c r="T102" s="380" t="n">
        <v>0</v>
      </c>
      <c r="U102" s="380" t="s">
        <v>534</v>
      </c>
      <c r="V102" s="380" t="n">
        <v>100</v>
      </c>
      <c r="W102" s="412" t="s">
        <v>573</v>
      </c>
      <c r="X102" s="380" t="s">
        <v>320</v>
      </c>
      <c r="Y102" s="380" t="n">
        <v>1160</v>
      </c>
      <c r="Z102" s="380" t="s">
        <v>574</v>
      </c>
      <c r="AA102" s="416" t="n">
        <f aca="false">IF(I102="","",IF(I102="P",$D$15,IF(I102="M",$E$15,$F$15)))</f>
        <v>4</v>
      </c>
      <c r="AB102" s="416" t="n">
        <f aca="false">IF(I102="","",IF(I102="P",$D$16,IF(I102="M",$E$16,$F$16)))</f>
        <v>5</v>
      </c>
      <c r="AC102" s="416" t="n">
        <f aca="false">IF(I102="","",IF(I102="P",$D$17,IF(I102="M",$E$17,$F$17)))</f>
        <v>6</v>
      </c>
      <c r="AD102" s="417" t="s">
        <v>575</v>
      </c>
      <c r="AE102" s="366"/>
      <c r="AF102" s="366"/>
      <c r="AG102" s="366"/>
      <c r="AH102" s="366"/>
    </row>
    <row r="103" customFormat="false" ht="35.05" hidden="false" customHeight="false" outlineLevel="0" collapsed="false">
      <c r="A103" s="373" t="n">
        <v>80</v>
      </c>
      <c r="B103" s="373" t="n">
        <v>10</v>
      </c>
      <c r="C103" s="373" t="s">
        <v>576</v>
      </c>
      <c r="D103" s="373" t="str">
        <f aca="false">IF(OR($I$2="",$I$3=""),"",IF(AND(OR($I$2&lt;=K103),$I$3&lt;=T103),$K$22,IF(OR($I$2&gt;P103,OR($I$3&gt;Y103)),AC103,IF(AND(OR($I$2&lt;M103),$I$3&lt;V103),AA103,AB103))))</f>
        <v/>
      </c>
      <c r="E103" s="373" t="str">
        <f aca="false">IF(OR($I$4="",$I$5=""),"",IF(AND(OR($I$4&lt;=K103),$I$5&lt;=T103),$K$22,IF(OR($I$4&gt;P103,OR($I$5&gt;Y103)),AC103,IF(AND(OR($I$4&lt;M103),$I$5&lt;V103),AA103,AB103))))</f>
        <v>Não passível</v>
      </c>
      <c r="F103" s="373" t="str">
        <f aca="false">IF(OR($I$6="",$I$7=""),"",IF(AND(OR($I$6&lt;=K103),$I$7&lt;=T103),$K$22,IF(OR($I$6&gt;P103,OR($I$7&gt;Y103)),AC103,IF(AND(OR($I$6&lt;M103),$I$7&lt;V103),AA103,AB103))))</f>
        <v>Não passível</v>
      </c>
      <c r="G103" s="373" t="str">
        <f aca="false">IF(OR($I$8="",$I$9=""),"",IF(AND(OR($I$8&lt;=K103),$I$9&lt;=T103),$K$22,IF(OR($I$8&gt;P103,OR($I$9&gt;Y103)),AC103,IF(AND(OR($I$8&lt;M103),$I$9&lt;V103),AA103,AB103))))</f>
        <v>Não passível</v>
      </c>
      <c r="H103" s="373" t="str">
        <f aca="false">IF(OR($I$10="",$I$11=""),"",IF(AND(OR($I$10&lt;=K103),$I$11&lt;=T103),$K$22,IF(OR($I$10&gt;P103,OR($I$11&gt;Y103)),AC103,IF(AND(OR($I$10&lt;M103),$I$11&lt;V103),AA103,AB103))))</f>
        <v>Não passível</v>
      </c>
      <c r="I103" s="373" t="s">
        <v>297</v>
      </c>
      <c r="J103" s="418" t="s">
        <v>528</v>
      </c>
      <c r="K103" s="373" t="n">
        <v>0</v>
      </c>
      <c r="L103" s="373" t="s">
        <v>577</v>
      </c>
      <c r="M103" s="419" t="n">
        <v>380</v>
      </c>
      <c r="N103" s="420" t="s">
        <v>578</v>
      </c>
      <c r="O103" s="373" t="s">
        <v>320</v>
      </c>
      <c r="P103" s="421" t="n">
        <v>4400</v>
      </c>
      <c r="Q103" s="373" t="s">
        <v>571</v>
      </c>
      <c r="R103" s="373" t="s">
        <v>342</v>
      </c>
      <c r="S103" s="373" t="s">
        <v>572</v>
      </c>
      <c r="T103" s="373" t="n">
        <v>0</v>
      </c>
      <c r="U103" s="373" t="s">
        <v>349</v>
      </c>
      <c r="V103" s="373" t="n">
        <v>100</v>
      </c>
      <c r="W103" s="418" t="s">
        <v>573</v>
      </c>
      <c r="X103" s="373" t="s">
        <v>320</v>
      </c>
      <c r="Y103" s="373" t="n">
        <v>1160</v>
      </c>
      <c r="Z103" s="373" t="s">
        <v>574</v>
      </c>
      <c r="AA103" s="422" t="n">
        <f aca="false">IF(I103="","",IF(I103="P",$D$15,IF(I103="M",$E$15,$F$15)))</f>
        <v>2</v>
      </c>
      <c r="AB103" s="422" t="n">
        <f aca="false">IF(I103="","",IF(I103="P",$D$16,IF(I103="M",$E$16,$F$16)))</f>
        <v>3</v>
      </c>
      <c r="AC103" s="422" t="n">
        <f aca="false">IF(I103="","",IF(I103="P",$D$17,IF(I103="M",$E$17,$F$17)))</f>
        <v>4</v>
      </c>
      <c r="AD103" s="423" t="s">
        <v>579</v>
      </c>
      <c r="AE103" s="366"/>
      <c r="AF103" s="366"/>
      <c r="AG103" s="366"/>
      <c r="AH103" s="366"/>
    </row>
    <row r="104" customFormat="false" ht="35.05" hidden="false" customHeight="false" outlineLevel="0" collapsed="false">
      <c r="A104" s="380" t="n">
        <v>81</v>
      </c>
      <c r="B104" s="380" t="n">
        <v>11</v>
      </c>
      <c r="C104" s="380" t="s">
        <v>580</v>
      </c>
      <c r="D104" s="380" t="str">
        <f aca="false">IF(OR($I$2="",$I$3=""),"",IF(AND(OR($I$2&lt;=K104),$I$3&lt;=T104),$K$22,IF(OR($I$2&gt;P104,OR($I$3&gt;Y104)),AC104,IF(AND(OR($I$2&lt;M104),$I$3&lt;V104),AA104,AB104))))</f>
        <v/>
      </c>
      <c r="E104" s="380" t="str">
        <f aca="false">IF(OR($I$4="",$I$5=""),"",IF(AND(OR($I$4&lt;=K104),$I$5&lt;=T104),$K$22,IF(OR($I$4&gt;P104,OR($I$5&gt;Y104)),AC104,IF(AND(OR($I$4&lt;M104),$I$5&lt;V104),AA104,AB104))))</f>
        <v>Não passível</v>
      </c>
      <c r="F104" s="380" t="str">
        <f aca="false">IF(OR($I$6="",$I$7=""),"",IF(AND(OR($I$6&lt;=K104),$I$7&lt;=T104),$K$22,IF(OR($I$6&gt;P104,OR($I$7&gt;Y104)),AC104,IF(AND(OR($I$6&lt;M104),$I$7&lt;V104),AA104,AB104))))</f>
        <v>Não passível</v>
      </c>
      <c r="G104" s="380" t="str">
        <f aca="false">IF(OR($I$8="",$I$9=""),"",IF(AND(OR($I$8&lt;=K104),$I$9&lt;=T104),$K$22,IF(OR($I$8&gt;P104,OR($I$9&gt;Y104)),AC104,IF(AND(OR($I$8&lt;M104),$I$9&lt;V104),AA104,AB104))))</f>
        <v>Não passível</v>
      </c>
      <c r="H104" s="380" t="str">
        <f aca="false">IF(OR($I$10="",$I$11=""),"",IF(AND(OR($I$10&lt;=K104),$I$11&lt;=T104),$K$22,IF(OR($I$10&gt;P104,OR($I$11&gt;Y104)),AC104,IF(AND(OR($I$10&lt;M104),$I$11&lt;V104),AA104,AB104))))</f>
        <v>Não passível</v>
      </c>
      <c r="I104" s="380" t="s">
        <v>297</v>
      </c>
      <c r="J104" s="412" t="s">
        <v>528</v>
      </c>
      <c r="K104" s="380" t="n">
        <v>0</v>
      </c>
      <c r="L104" s="380" t="s">
        <v>577</v>
      </c>
      <c r="M104" s="413" t="n">
        <v>380</v>
      </c>
      <c r="N104" s="414" t="s">
        <v>581</v>
      </c>
      <c r="O104" s="380" t="s">
        <v>320</v>
      </c>
      <c r="P104" s="415" t="n">
        <v>5200</v>
      </c>
      <c r="Q104" s="380" t="s">
        <v>571</v>
      </c>
      <c r="R104" s="380" t="s">
        <v>342</v>
      </c>
      <c r="S104" s="380" t="s">
        <v>572</v>
      </c>
      <c r="T104" s="380" t="n">
        <v>0</v>
      </c>
      <c r="U104" s="380" t="s">
        <v>349</v>
      </c>
      <c r="V104" s="380" t="n">
        <v>100</v>
      </c>
      <c r="W104" s="412" t="s">
        <v>582</v>
      </c>
      <c r="X104" s="380" t="s">
        <v>320</v>
      </c>
      <c r="Y104" s="380" t="n">
        <v>1370</v>
      </c>
      <c r="Z104" s="380" t="s">
        <v>574</v>
      </c>
      <c r="AA104" s="416" t="n">
        <f aca="false">IF(I104="","",IF(I104="P",$D$15,IF(I104="M",$E$15,$F$15)))</f>
        <v>2</v>
      </c>
      <c r="AB104" s="416" t="n">
        <f aca="false">IF(I104="","",IF(I104="P",$D$16,IF(I104="M",$E$16,$F$16)))</f>
        <v>3</v>
      </c>
      <c r="AC104" s="416" t="n">
        <f aca="false">IF(I104="","",IF(I104="P",$D$17,IF(I104="M",$E$17,$F$17)))</f>
        <v>4</v>
      </c>
      <c r="AD104" s="417" t="s">
        <v>583</v>
      </c>
      <c r="AE104" s="366"/>
      <c r="AF104" s="366"/>
      <c r="AG104" s="366"/>
      <c r="AH104" s="366"/>
    </row>
    <row r="105" customFormat="false" ht="46.25" hidden="false" customHeight="false" outlineLevel="0" collapsed="false">
      <c r="A105" s="373" t="n">
        <v>82</v>
      </c>
      <c r="B105" s="373" t="n">
        <v>12</v>
      </c>
      <c r="C105" s="373" t="s">
        <v>584</v>
      </c>
      <c r="D105" s="373" t="str">
        <f aca="false">IF($I$2="","",IF($I$2&gt;P105,AC105,IF($I$2&lt;=K105,$K$22,IF($I$2&lt;M105,AA105,AB105))))</f>
        <v/>
      </c>
      <c r="E105" s="373" t="str">
        <f aca="false">IF($I$4="","",IF($I$4&gt;P105,AC105,IF($I$4&lt;=K105,$K$22,IF($I$4&lt;M105,AA105,AB105))))</f>
        <v>Não passível</v>
      </c>
      <c r="F105" s="373" t="str">
        <f aca="false">IF($I$6="","",IF($I$6&gt;P105,AC105,IF($I$6&lt;=K105,$K$22,IF($I$6&lt;M105,AA105,AB105))))</f>
        <v>Não passível</v>
      </c>
      <c r="G105" s="373" t="str">
        <f aca="false">IF($I$8="","",IF($I$8&gt;P105,AC105,IF($I$8&lt;=K105,$K$22,IF($I$8&lt;M105,AA105,AB105))))</f>
        <v>Não passível</v>
      </c>
      <c r="H105" s="373" t="str">
        <f aca="false">IF($I$10="","",IF($I$10&gt;P105,AC105,IF($I$10&lt;=K105,$K$22,IF($I$10&lt;M105,AA105,AB105))))</f>
        <v>Não passível</v>
      </c>
      <c r="I105" s="373" t="s">
        <v>297</v>
      </c>
      <c r="J105" s="418" t="s">
        <v>438</v>
      </c>
      <c r="K105" s="373" t="n">
        <v>0</v>
      </c>
      <c r="L105" s="373" t="s">
        <v>349</v>
      </c>
      <c r="M105" s="419" t="n">
        <v>1</v>
      </c>
      <c r="N105" s="420" t="s">
        <v>585</v>
      </c>
      <c r="O105" s="373" t="s">
        <v>320</v>
      </c>
      <c r="P105" s="421" t="n">
        <v>4</v>
      </c>
      <c r="Q105" s="373" t="s">
        <v>355</v>
      </c>
      <c r="R105" s="373" t="s">
        <v>314</v>
      </c>
      <c r="S105" s="373" t="s">
        <v>314</v>
      </c>
      <c r="T105" s="373" t="s">
        <v>314</v>
      </c>
      <c r="U105" s="373" t="s">
        <v>314</v>
      </c>
      <c r="V105" s="373" t="s">
        <v>314</v>
      </c>
      <c r="W105" s="373" t="s">
        <v>314</v>
      </c>
      <c r="X105" s="373" t="s">
        <v>314</v>
      </c>
      <c r="Y105" s="373" t="s">
        <v>314</v>
      </c>
      <c r="Z105" s="373" t="s">
        <v>314</v>
      </c>
      <c r="AA105" s="422" t="n">
        <f aca="false">IF(I105="","",IF(I105="P",$D$15,IF(I105="M",$E$15,$F$15)))</f>
        <v>2</v>
      </c>
      <c r="AB105" s="422" t="n">
        <f aca="false">IF(I105="","",IF(I105="P",$D$16,IF(I105="M",$E$16,$F$16)))</f>
        <v>3</v>
      </c>
      <c r="AC105" s="422" t="n">
        <f aca="false">IF(I105="","",IF(I105="P",$D$17,IF(I105="M",$E$17,$F$17)))</f>
        <v>4</v>
      </c>
      <c r="AD105" s="423" t="s">
        <v>586</v>
      </c>
      <c r="AE105" s="366"/>
      <c r="AF105" s="366"/>
      <c r="AG105" s="366"/>
      <c r="AH105" s="366"/>
    </row>
    <row r="106" customFormat="false" ht="15" hidden="false" customHeight="false" outlineLevel="0" collapsed="false">
      <c r="A106" s="380" t="n">
        <v>83</v>
      </c>
      <c r="B106" s="380" t="n">
        <v>13</v>
      </c>
      <c r="C106" s="380" t="s">
        <v>587</v>
      </c>
      <c r="D106" s="380" t="str">
        <f aca="false">IF($I$2="","",IF($I$2&gt;P106,AC106,IF($I$2&lt;=K106,$K$22,IF($I$2&lt;M106,AA106,AB106))))</f>
        <v/>
      </c>
      <c r="E106" s="380" t="str">
        <f aca="false">IF($I$4="","",IF($I$4&gt;P106,AC106,IF($I$4&lt;=K106,$K$22,IF($I$4&lt;M106,AA106,AB106))))</f>
        <v>Não passível</v>
      </c>
      <c r="F106" s="380" t="str">
        <f aca="false">IF($I$6="","",IF($I$6&gt;P106,AC106,IF($I$6&lt;=K106,$K$22,IF($I$6&lt;M106,AA106,AB106))))</f>
        <v>Não passível</v>
      </c>
      <c r="G106" s="380" t="str">
        <f aca="false">IF($I$8="","",IF($I$8&gt;P106,AC106,IF($I$8&lt;=K106,$K$22,IF($I$8&lt;M106,AA106,AB106))))</f>
        <v>Não passível</v>
      </c>
      <c r="H106" s="380" t="str">
        <f aca="false">IF($I$10="","",IF($I$10&gt;P106,AC106,IF($I$10&lt;=K106,$K$22,IF($I$10&lt;M106,AA106,AB106))))</f>
        <v>Não passível</v>
      </c>
      <c r="I106" s="380" t="s">
        <v>298</v>
      </c>
      <c r="J106" s="412" t="s">
        <v>366</v>
      </c>
      <c r="K106" s="380" t="n">
        <v>0</v>
      </c>
      <c r="L106" s="380" t="s">
        <v>349</v>
      </c>
      <c r="M106" s="413" t="n">
        <v>10000</v>
      </c>
      <c r="N106" s="414" t="s">
        <v>588</v>
      </c>
      <c r="O106" s="380" t="s">
        <v>320</v>
      </c>
      <c r="P106" s="415" t="n">
        <v>25000</v>
      </c>
      <c r="Q106" s="380" t="s">
        <v>589</v>
      </c>
      <c r="R106" s="380" t="s">
        <v>314</v>
      </c>
      <c r="S106" s="380" t="s">
        <v>314</v>
      </c>
      <c r="T106" s="380" t="s">
        <v>314</v>
      </c>
      <c r="U106" s="380" t="s">
        <v>314</v>
      </c>
      <c r="V106" s="380" t="s">
        <v>314</v>
      </c>
      <c r="W106" s="380" t="s">
        <v>314</v>
      </c>
      <c r="X106" s="380" t="s">
        <v>314</v>
      </c>
      <c r="Y106" s="380" t="s">
        <v>314</v>
      </c>
      <c r="Z106" s="380" t="s">
        <v>314</v>
      </c>
      <c r="AA106" s="416" t="n">
        <f aca="false">IF(I106="","",IF(I106="P",$D$15,IF(I106="M",$E$15,$F$15)))</f>
        <v>4</v>
      </c>
      <c r="AB106" s="416" t="n">
        <f aca="false">IF(I106="","",IF(I106="P",$D$16,IF(I106="M",$E$16,$F$16)))</f>
        <v>5</v>
      </c>
      <c r="AC106" s="416" t="n">
        <f aca="false">IF(I106="","",IF(I106="P",$D$17,IF(I106="M",$E$17,$F$17)))</f>
        <v>6</v>
      </c>
      <c r="AD106" s="417" t="s">
        <v>590</v>
      </c>
      <c r="AE106" s="366"/>
      <c r="AF106" s="366"/>
      <c r="AG106" s="366"/>
      <c r="AH106" s="366"/>
    </row>
    <row r="107" customFormat="false" ht="23.85" hidden="false" customHeight="false" outlineLevel="0" collapsed="false">
      <c r="A107" s="373" t="n">
        <v>84</v>
      </c>
      <c r="B107" s="373" t="n">
        <v>14</v>
      </c>
      <c r="C107" s="373" t="s">
        <v>591</v>
      </c>
      <c r="D107" s="373" t="str">
        <f aca="false">IF($I$2="","",IF($I$2&gt;P107,AC107,IF($I$2&lt;=K107,$K$22,IF($I$2&lt;M107,AA107,AB107))))</f>
        <v/>
      </c>
      <c r="E107" s="373" t="str">
        <f aca="false">IF($I$4="","",IF($I$4&gt;P107,AC107,IF($I$4&lt;=K107,$K$22,IF($I$4&lt;M107,AA107,AB107))))</f>
        <v>Não passível</v>
      </c>
      <c r="F107" s="373" t="str">
        <f aca="false">IF($I$6="","",IF($I$6&gt;P107,AC107,IF($I$6&lt;=K107,$K$22,IF($I$6&lt;M107,AA107,AB107))))</f>
        <v>Não passível</v>
      </c>
      <c r="G107" s="373" t="str">
        <f aca="false">IF($I$8="","",IF($I$8&gt;P107,AC107,IF($I$8&lt;=K107,$K$22,IF($I$8&lt;M107,AA107,AB107))))</f>
        <v>Não passível</v>
      </c>
      <c r="H107" s="373" t="str">
        <f aca="false">IF($I$10="","",IF($I$10&gt;P107,AC107,IF($I$10&lt;=K107,$K$22,IF($I$10&lt;M107,AA107,AB107))))</f>
        <v>Não passível</v>
      </c>
      <c r="I107" s="373" t="s">
        <v>298</v>
      </c>
      <c r="J107" s="418" t="s">
        <v>366</v>
      </c>
      <c r="K107" s="373" t="n">
        <v>0</v>
      </c>
      <c r="L107" s="373" t="s">
        <v>349</v>
      </c>
      <c r="M107" s="419" t="n">
        <v>30000</v>
      </c>
      <c r="N107" s="420" t="s">
        <v>592</v>
      </c>
      <c r="O107" s="373" t="s">
        <v>320</v>
      </c>
      <c r="P107" s="421" t="n">
        <v>75000</v>
      </c>
      <c r="Q107" s="373" t="s">
        <v>325</v>
      </c>
      <c r="R107" s="373" t="s">
        <v>314</v>
      </c>
      <c r="S107" s="373" t="s">
        <v>314</v>
      </c>
      <c r="T107" s="373" t="s">
        <v>314</v>
      </c>
      <c r="U107" s="373" t="s">
        <v>314</v>
      </c>
      <c r="V107" s="373" t="s">
        <v>314</v>
      </c>
      <c r="W107" s="373" t="s">
        <v>314</v>
      </c>
      <c r="X107" s="373" t="s">
        <v>314</v>
      </c>
      <c r="Y107" s="373" t="s">
        <v>314</v>
      </c>
      <c r="Z107" s="373" t="s">
        <v>314</v>
      </c>
      <c r="AA107" s="422" t="n">
        <f aca="false">IF(I107="","",IF(I107="P",$D$15,IF(I107="M",$E$15,$F$15)))</f>
        <v>4</v>
      </c>
      <c r="AB107" s="422" t="n">
        <f aca="false">IF(I107="","",IF(I107="P",$D$16,IF(I107="M",$E$16,$F$16)))</f>
        <v>5</v>
      </c>
      <c r="AC107" s="422" t="n">
        <f aca="false">IF(I107="","",IF(I107="P",$D$17,IF(I107="M",$E$17,$F$17)))</f>
        <v>6</v>
      </c>
      <c r="AD107" s="423" t="s">
        <v>593</v>
      </c>
      <c r="AE107" s="366"/>
      <c r="AF107" s="366"/>
      <c r="AG107" s="366"/>
      <c r="AH107" s="366"/>
    </row>
    <row r="108" customFormat="false" ht="23.85" hidden="false" customHeight="false" outlineLevel="0" collapsed="false">
      <c r="A108" s="380" t="n">
        <v>85</v>
      </c>
      <c r="B108" s="380" t="n">
        <v>15</v>
      </c>
      <c r="C108" s="380" t="s">
        <v>594</v>
      </c>
      <c r="D108" s="380" t="str">
        <f aca="false">IF($I$2="","",IF($I$2&gt;P108,AC108,IF($I$2&lt;=K108,$K$22,IF($I$2&lt;M108,AA108,AB108))))</f>
        <v/>
      </c>
      <c r="E108" s="380" t="str">
        <f aca="false">IF($I$4="","",IF($I$4&gt;P108,AC108,IF($I$4&lt;=K108,$K$22,IF($I$4&lt;M108,AA108,AB108))))</f>
        <v>Não passível</v>
      </c>
      <c r="F108" s="380" t="str">
        <f aca="false">IF($I$6="","",IF($I$6&gt;P108,AC108,IF($I$6&lt;=K108,$K$22,IF($I$6&lt;M108,AA108,AB108))))</f>
        <v>Não passível</v>
      </c>
      <c r="G108" s="380" t="str">
        <f aca="false">IF($I$8="","",IF($I$8&gt;P108,AC108,IF($I$8&lt;=K108,$K$22,IF($I$8&lt;M108,AA108,AB108))))</f>
        <v>Não passível</v>
      </c>
      <c r="H108" s="380" t="str">
        <f aca="false">IF($I$10="","",IF($I$10&gt;P108,AC108,IF($I$10&lt;=K108,$K$22,IF($I$10&lt;M108,AA108,AB108))))</f>
        <v>Não passível</v>
      </c>
      <c r="I108" s="380" t="s">
        <v>298</v>
      </c>
      <c r="J108" s="412" t="s">
        <v>366</v>
      </c>
      <c r="K108" s="380" t="n">
        <v>0</v>
      </c>
      <c r="L108" s="380" t="s">
        <v>349</v>
      </c>
      <c r="M108" s="413" t="n">
        <v>12000</v>
      </c>
      <c r="N108" s="414" t="s">
        <v>595</v>
      </c>
      <c r="O108" s="380" t="s">
        <v>320</v>
      </c>
      <c r="P108" s="415" t="n">
        <v>25000</v>
      </c>
      <c r="Q108" s="380" t="s">
        <v>325</v>
      </c>
      <c r="R108" s="380" t="s">
        <v>314</v>
      </c>
      <c r="S108" s="380" t="s">
        <v>314</v>
      </c>
      <c r="T108" s="380" t="s">
        <v>314</v>
      </c>
      <c r="U108" s="380" t="s">
        <v>314</v>
      </c>
      <c r="V108" s="380" t="s">
        <v>314</v>
      </c>
      <c r="W108" s="380" t="s">
        <v>314</v>
      </c>
      <c r="X108" s="380" t="s">
        <v>314</v>
      </c>
      <c r="Y108" s="380" t="s">
        <v>314</v>
      </c>
      <c r="Z108" s="380" t="s">
        <v>314</v>
      </c>
      <c r="AA108" s="416" t="n">
        <f aca="false">IF(I108="","",IF(I108="P",$D$15,IF(I108="M",$E$15,$F$15)))</f>
        <v>4</v>
      </c>
      <c r="AB108" s="416" t="n">
        <f aca="false">IF(I108="","",IF(I108="P",$D$16,IF(I108="M",$E$16,$F$16)))</f>
        <v>5</v>
      </c>
      <c r="AC108" s="416" t="n">
        <f aca="false">IF(I108="","",IF(I108="P",$D$17,IF(I108="M",$E$17,$F$17)))</f>
        <v>6</v>
      </c>
      <c r="AD108" s="417" t="s">
        <v>596</v>
      </c>
      <c r="AE108" s="366"/>
      <c r="AF108" s="366"/>
      <c r="AG108" s="366"/>
      <c r="AH108" s="366"/>
    </row>
    <row r="109" customFormat="false" ht="15" hidden="false" customHeight="false" outlineLevel="0" collapsed="false">
      <c r="A109" s="373" t="n">
        <v>86</v>
      </c>
      <c r="B109" s="373" t="n">
        <v>16</v>
      </c>
      <c r="C109" s="373" t="s">
        <v>597</v>
      </c>
      <c r="D109" s="373" t="str">
        <f aca="false">IF($I$2="","",IF($I$2&gt;P109,AC109,IF($I$2&lt;=K109,$K$22,IF($I$2&lt;M109,AA109,AB109))))</f>
        <v/>
      </c>
      <c r="E109" s="373" t="str">
        <f aca="false">IF($I$4="","",IF($I$4&gt;P109,AC109,IF($I$4&lt;=K109,$K$22,IF($I$4&lt;M109,AA109,AB109))))</f>
        <v>Não passível</v>
      </c>
      <c r="F109" s="373" t="str">
        <f aca="false">IF($I$6="","",IF($I$6&gt;P109,AC109,IF($I$6&lt;=K109,$K$22,IF($I$6&lt;M109,AA109,AB109))))</f>
        <v>Não passível</v>
      </c>
      <c r="G109" s="373" t="str">
        <f aca="false">IF($I$8="","",IF($I$8&gt;P109,AC109,IF($I$8&lt;=K109,$K$22,IF($I$8&lt;M109,AA109,AB109))))</f>
        <v>Não passível</v>
      </c>
      <c r="H109" s="373" t="str">
        <f aca="false">IF($I$10="","",IF($I$10&gt;P109,AC109,IF($I$10&lt;=K109,$K$22,IF($I$10&lt;M109,AA109,AB109))))</f>
        <v>Não passível</v>
      </c>
      <c r="I109" s="373" t="s">
        <v>298</v>
      </c>
      <c r="J109" s="418" t="s">
        <v>366</v>
      </c>
      <c r="K109" s="373" t="n">
        <v>0</v>
      </c>
      <c r="L109" s="373" t="s">
        <v>349</v>
      </c>
      <c r="M109" s="419" t="n">
        <v>70</v>
      </c>
      <c r="N109" s="420" t="s">
        <v>598</v>
      </c>
      <c r="O109" s="373" t="s">
        <v>320</v>
      </c>
      <c r="P109" s="421" t="n">
        <v>120</v>
      </c>
      <c r="Q109" s="373" t="s">
        <v>589</v>
      </c>
      <c r="R109" s="373" t="s">
        <v>314</v>
      </c>
      <c r="S109" s="373" t="s">
        <v>314</v>
      </c>
      <c r="T109" s="373" t="s">
        <v>314</v>
      </c>
      <c r="U109" s="373" t="s">
        <v>314</v>
      </c>
      <c r="V109" s="373" t="s">
        <v>314</v>
      </c>
      <c r="W109" s="373" t="s">
        <v>314</v>
      </c>
      <c r="X109" s="373" t="s">
        <v>314</v>
      </c>
      <c r="Y109" s="373" t="s">
        <v>314</v>
      </c>
      <c r="Z109" s="373" t="s">
        <v>314</v>
      </c>
      <c r="AA109" s="422" t="n">
        <f aca="false">IF(I109="","",IF(I109="P",$D$15,IF(I109="M",$E$15,$F$15)))</f>
        <v>4</v>
      </c>
      <c r="AB109" s="422" t="n">
        <f aca="false">IF(I109="","",IF(I109="P",$D$16,IF(I109="M",$E$16,$F$16)))</f>
        <v>5</v>
      </c>
      <c r="AC109" s="422" t="n">
        <f aca="false">IF(I109="","",IF(I109="P",$D$17,IF(I109="M",$E$17,$F$17)))</f>
        <v>6</v>
      </c>
      <c r="AD109" s="423" t="s">
        <v>599</v>
      </c>
      <c r="AE109" s="366"/>
      <c r="AF109" s="366"/>
      <c r="AG109" s="366"/>
      <c r="AH109" s="366"/>
    </row>
    <row r="110" customFormat="false" ht="23.85" hidden="false" customHeight="false" outlineLevel="0" collapsed="false">
      <c r="A110" s="380" t="n">
        <v>87</v>
      </c>
      <c r="B110" s="380" t="n">
        <v>17</v>
      </c>
      <c r="C110" s="380" t="s">
        <v>600</v>
      </c>
      <c r="D110" s="380" t="str">
        <f aca="false">IF($I$2="","",IF($I$2&gt;P110,AC110,IF($I$2&lt;=K110,$K$22,IF($I$2&lt;M110,AA110,AB110))))</f>
        <v/>
      </c>
      <c r="E110" s="380" t="str">
        <f aca="false">IF($I$4="","",IF($I$4&gt;P110,AC110,IF($I$4&lt;=K110,$K$22,IF($I$4&lt;M110,AA110,AB110))))</f>
        <v>Não passível</v>
      </c>
      <c r="F110" s="380" t="str">
        <f aca="false">IF($I$6="","",IF($I$6&gt;P110,AC110,IF($I$6&lt;=K110,$K$22,IF($I$6&lt;M110,AA110,AB110))))</f>
        <v>Não passível</v>
      </c>
      <c r="G110" s="380" t="str">
        <f aca="false">IF($I$8="","",IF($I$8&gt;P110,AC110,IF($I$8&lt;=K110,$K$22,IF($I$8&lt;M110,AA110,AB110))))</f>
        <v>Não passível</v>
      </c>
      <c r="H110" s="380" t="str">
        <f aca="false">IF($I$10="","",IF($I$10&gt;P110,AC110,IF($I$10&lt;=K110,$K$22,IF($I$10&lt;M110,AA110,AB110))))</f>
        <v>Não passível</v>
      </c>
      <c r="I110" s="380" t="s">
        <v>297</v>
      </c>
      <c r="J110" s="412" t="s">
        <v>438</v>
      </c>
      <c r="K110" s="380" t="n">
        <v>0</v>
      </c>
      <c r="L110" s="380" t="s">
        <v>349</v>
      </c>
      <c r="M110" s="413" t="n">
        <v>1</v>
      </c>
      <c r="N110" s="414" t="s">
        <v>445</v>
      </c>
      <c r="O110" s="380" t="s">
        <v>320</v>
      </c>
      <c r="P110" s="415" t="n">
        <v>5</v>
      </c>
      <c r="Q110" s="380" t="s">
        <v>355</v>
      </c>
      <c r="R110" s="380" t="s">
        <v>314</v>
      </c>
      <c r="S110" s="380" t="s">
        <v>314</v>
      </c>
      <c r="T110" s="380" t="s">
        <v>314</v>
      </c>
      <c r="U110" s="380" t="s">
        <v>314</v>
      </c>
      <c r="V110" s="380" t="s">
        <v>314</v>
      </c>
      <c r="W110" s="380" t="s">
        <v>314</v>
      </c>
      <c r="X110" s="380" t="s">
        <v>314</v>
      </c>
      <c r="Y110" s="380" t="s">
        <v>314</v>
      </c>
      <c r="Z110" s="380" t="s">
        <v>314</v>
      </c>
      <c r="AA110" s="416" t="n">
        <f aca="false">IF(I110="","",IF(I110="P",$D$15,IF(I110="M",$E$15,$F$15)))</f>
        <v>2</v>
      </c>
      <c r="AB110" s="416" t="n">
        <f aca="false">IF(I110="","",IF(I110="P",$D$16,IF(I110="M",$E$16,$F$16)))</f>
        <v>3</v>
      </c>
      <c r="AC110" s="416" t="n">
        <f aca="false">IF(I110="","",IF(I110="P",$D$17,IF(I110="M",$E$17,$F$17)))</f>
        <v>4</v>
      </c>
      <c r="AD110" s="417" t="s">
        <v>601</v>
      </c>
      <c r="AE110" s="366"/>
      <c r="AF110" s="366"/>
      <c r="AG110" s="366"/>
      <c r="AH110" s="366"/>
    </row>
    <row r="111" customFormat="false" ht="23.85" hidden="false" customHeight="false" outlineLevel="0" collapsed="false">
      <c r="A111" s="373" t="n">
        <v>88</v>
      </c>
      <c r="B111" s="373" t="n">
        <v>18</v>
      </c>
      <c r="C111" s="373" t="s">
        <v>602</v>
      </c>
      <c r="D111" s="373" t="str">
        <f aca="false">IF($I$2="","",IF($I$2&gt;P111,AC111,IF($I$2&lt;=K111,$K$22,IF($I$2&lt;M111,AA111,AB111))))</f>
        <v/>
      </c>
      <c r="E111" s="373" t="str">
        <f aca="false">IF($I$4="","",IF($I$4&gt;P111,AC111,IF($I$4&lt;=K111,$K$22,IF($I$4&lt;M111,AA111,AB111))))</f>
        <v>Não passível</v>
      </c>
      <c r="F111" s="373" t="str">
        <f aca="false">IF($I$6="","",IF($I$6&gt;P111,AC111,IF($I$6&lt;=K111,$K$22,IF($I$6&lt;M111,AA111,AB111))))</f>
        <v>Não passível</v>
      </c>
      <c r="G111" s="373" t="str">
        <f aca="false">IF($I$8="","",IF($I$8&gt;P111,AC111,IF($I$8&lt;=K111,$K$22,IF($I$8&lt;M111,AA111,AB111))))</f>
        <v>Não passível</v>
      </c>
      <c r="H111" s="373" t="str">
        <f aca="false">IF($I$10="","",IF($I$10&gt;P111,AC111,IF($I$10&lt;=K111,$K$22,IF($I$10&lt;M111,AA111,AB111))))</f>
        <v>Não passível</v>
      </c>
      <c r="I111" s="373" t="s">
        <v>297</v>
      </c>
      <c r="J111" s="418" t="s">
        <v>538</v>
      </c>
      <c r="K111" s="373" t="n">
        <v>0</v>
      </c>
      <c r="L111" s="373" t="s">
        <v>349</v>
      </c>
      <c r="M111" s="425" t="n">
        <v>0.1</v>
      </c>
      <c r="N111" s="420" t="s">
        <v>603</v>
      </c>
      <c r="O111" s="373" t="s">
        <v>320</v>
      </c>
      <c r="P111" s="426" t="n">
        <v>0.5</v>
      </c>
      <c r="Q111" s="373" t="s">
        <v>355</v>
      </c>
      <c r="R111" s="373" t="s">
        <v>314</v>
      </c>
      <c r="S111" s="373" t="s">
        <v>314</v>
      </c>
      <c r="T111" s="373" t="s">
        <v>314</v>
      </c>
      <c r="U111" s="373" t="s">
        <v>314</v>
      </c>
      <c r="V111" s="373" t="s">
        <v>314</v>
      </c>
      <c r="W111" s="373" t="s">
        <v>314</v>
      </c>
      <c r="X111" s="373" t="s">
        <v>314</v>
      </c>
      <c r="Y111" s="373" t="s">
        <v>314</v>
      </c>
      <c r="Z111" s="373" t="s">
        <v>314</v>
      </c>
      <c r="AA111" s="422" t="n">
        <f aca="false">IF(I111="","",IF(I111="P",$D$15,IF(I111="M",$E$15,$F$15)))</f>
        <v>2</v>
      </c>
      <c r="AB111" s="422" t="n">
        <f aca="false">IF(I111="","",IF(I111="P",$D$16,IF(I111="M",$E$16,$F$16)))</f>
        <v>3</v>
      </c>
      <c r="AC111" s="422" t="n">
        <f aca="false">IF(I111="","",IF(I111="P",$D$17,IF(I111="M",$E$17,$F$17)))</f>
        <v>4</v>
      </c>
      <c r="AD111" s="423" t="s">
        <v>604</v>
      </c>
      <c r="AE111" s="366"/>
      <c r="AF111" s="366"/>
      <c r="AG111" s="366"/>
      <c r="AH111" s="366"/>
    </row>
    <row r="112" customFormat="false" ht="35.05" hidden="false" customHeight="false" outlineLevel="0" collapsed="false">
      <c r="A112" s="380" t="n">
        <v>89</v>
      </c>
      <c r="B112" s="380" t="n">
        <v>19</v>
      </c>
      <c r="C112" s="380" t="s">
        <v>605</v>
      </c>
      <c r="D112" s="380" t="str">
        <f aca="false">IF($I$2="","",IF($I$2&gt;P112,AC112,IF($I$2&lt;=K112,$K$22,IF($I$2&lt;M112,AA112,AB112))))</f>
        <v/>
      </c>
      <c r="E112" s="380" t="str">
        <f aca="false">IF($I$4="","",IF($I$4&gt;P112,AC112,IF($I$4&lt;=K112,$K$22,IF($I$4&lt;M112,AA112,AB112))))</f>
        <v>Não passível</v>
      </c>
      <c r="F112" s="380" t="str">
        <f aca="false">IF($I$6="","",IF($I$6&gt;P112,AC112,IF($I$6&lt;=K112,$K$22,IF($I$6&lt;M112,AA112,AB112))))</f>
        <v>Não passível</v>
      </c>
      <c r="G112" s="380" t="str">
        <f aca="false">IF($I$8="","",IF($I$8&gt;P112,AC112,IF($I$8&lt;=K112,$K$22,IF($I$8&lt;M112,AA112,AB112))))</f>
        <v>Não passível</v>
      </c>
      <c r="H112" s="380" t="str">
        <f aca="false">IF($I$10="","",IF($I$10&gt;P112,AC112,IF($I$10&lt;=K112,$K$22,IF($I$10&lt;M112,AA112,AB112))))</f>
        <v>Não passível</v>
      </c>
      <c r="I112" s="380" t="s">
        <v>297</v>
      </c>
      <c r="J112" s="412" t="s">
        <v>438</v>
      </c>
      <c r="K112" s="380" t="n">
        <v>0</v>
      </c>
      <c r="L112" s="380" t="s">
        <v>349</v>
      </c>
      <c r="M112" s="413" t="n">
        <v>1</v>
      </c>
      <c r="N112" s="414" t="s">
        <v>606</v>
      </c>
      <c r="O112" s="380" t="s">
        <v>320</v>
      </c>
      <c r="P112" s="415" t="n">
        <v>3</v>
      </c>
      <c r="Q112" s="380" t="s">
        <v>355</v>
      </c>
      <c r="R112" s="380" t="s">
        <v>314</v>
      </c>
      <c r="S112" s="380" t="s">
        <v>314</v>
      </c>
      <c r="T112" s="380" t="s">
        <v>314</v>
      </c>
      <c r="U112" s="380" t="s">
        <v>314</v>
      </c>
      <c r="V112" s="380" t="s">
        <v>314</v>
      </c>
      <c r="W112" s="380" t="s">
        <v>314</v>
      </c>
      <c r="X112" s="380" t="s">
        <v>314</v>
      </c>
      <c r="Y112" s="380" t="s">
        <v>314</v>
      </c>
      <c r="Z112" s="380" t="s">
        <v>314</v>
      </c>
      <c r="AA112" s="416" t="n">
        <f aca="false">IF(I112="","",IF(I112="P",$D$15,IF(I112="M",$E$15,$F$15)))</f>
        <v>2</v>
      </c>
      <c r="AB112" s="416" t="n">
        <f aca="false">IF(I112="","",IF(I112="P",$D$16,IF(I112="M",$E$16,$F$16)))</f>
        <v>3</v>
      </c>
      <c r="AC112" s="416" t="n">
        <f aca="false">IF(I112="","",IF(I112="P",$D$17,IF(I112="M",$E$17,$F$17)))</f>
        <v>4</v>
      </c>
      <c r="AD112" s="417" t="s">
        <v>607</v>
      </c>
      <c r="AE112" s="366"/>
      <c r="AF112" s="366"/>
      <c r="AG112" s="366"/>
      <c r="AH112" s="366"/>
    </row>
    <row r="113" customFormat="false" ht="23.85" hidden="false" customHeight="false" outlineLevel="0" collapsed="false">
      <c r="A113" s="373" t="n">
        <v>90</v>
      </c>
      <c r="B113" s="373" t="n">
        <v>20</v>
      </c>
      <c r="C113" s="373" t="s">
        <v>608</v>
      </c>
      <c r="D113" s="373" t="str">
        <f aca="false">IF($I$2="","",IF($I$2&gt;P113,AC113,IF($I$2&lt;=K113,$K$22,IF($I$2&lt;M113,AA113,AB113))))</f>
        <v/>
      </c>
      <c r="E113" s="373" t="str">
        <f aca="false">IF($I$4="","",IF($I$4&gt;P113,AC113,IF($I$4&lt;=K113,$K$22,IF($I$4&lt;M113,AA113,AB113))))</f>
        <v>Não passível</v>
      </c>
      <c r="F113" s="373" t="str">
        <f aca="false">IF($I$6="","",IF($I$6&gt;P113,AC113,IF($I$6&lt;=K113,$K$22,IF($I$6&lt;M113,AA113,AB113))))</f>
        <v>Não passível</v>
      </c>
      <c r="G113" s="373" t="str">
        <f aca="false">IF($I$8="","",IF($I$8&gt;P113,AC113,IF($I$8&lt;=K113,$K$22,IF($I$8&lt;M113,AA113,AB113))))</f>
        <v>Não passível</v>
      </c>
      <c r="H113" s="373" t="str">
        <f aca="false">IF($I$10="","",IF($I$10&gt;P113,AC113,IF($I$10&lt;=K113,$K$22,IF($I$10&lt;M113,AA113,AB113))))</f>
        <v>Não passível</v>
      </c>
      <c r="I113" s="373" t="s">
        <v>297</v>
      </c>
      <c r="J113" s="418" t="s">
        <v>438</v>
      </c>
      <c r="K113" s="373" t="n">
        <v>0.1</v>
      </c>
      <c r="L113" s="373" t="s">
        <v>349</v>
      </c>
      <c r="M113" s="419" t="n">
        <v>1</v>
      </c>
      <c r="N113" s="420" t="s">
        <v>606</v>
      </c>
      <c r="O113" s="373" t="s">
        <v>320</v>
      </c>
      <c r="P113" s="421" t="n">
        <v>3</v>
      </c>
      <c r="Q113" s="373" t="s">
        <v>355</v>
      </c>
      <c r="R113" s="373" t="s">
        <v>314</v>
      </c>
      <c r="S113" s="373" t="s">
        <v>314</v>
      </c>
      <c r="T113" s="373" t="s">
        <v>314</v>
      </c>
      <c r="U113" s="373" t="s">
        <v>314</v>
      </c>
      <c r="V113" s="373" t="s">
        <v>314</v>
      </c>
      <c r="W113" s="373" t="s">
        <v>314</v>
      </c>
      <c r="X113" s="373" t="s">
        <v>314</v>
      </c>
      <c r="Y113" s="373" t="s">
        <v>314</v>
      </c>
      <c r="Z113" s="373" t="s">
        <v>314</v>
      </c>
      <c r="AA113" s="422" t="n">
        <f aca="false">IF(I113="","",IF(I113="P",$D$15,IF(I113="M",$E$15,$F$15)))</f>
        <v>2</v>
      </c>
      <c r="AB113" s="422" t="n">
        <f aca="false">IF(I113="","",IF(I113="P",$D$16,IF(I113="M",$E$16,$F$16)))</f>
        <v>3</v>
      </c>
      <c r="AC113" s="422" t="n">
        <f aca="false">IF(I113="","",IF(I113="P",$D$17,IF(I113="M",$E$17,$F$17)))</f>
        <v>4</v>
      </c>
      <c r="AD113" s="423" t="s">
        <v>609</v>
      </c>
      <c r="AE113" s="366"/>
      <c r="AF113" s="366"/>
      <c r="AG113" s="366"/>
      <c r="AH113" s="366"/>
    </row>
    <row r="114" customFormat="false" ht="15" hidden="false" customHeight="false" outlineLevel="0" collapsed="false">
      <c r="A114" s="380" t="n">
        <v>91</v>
      </c>
      <c r="B114" s="380" t="n">
        <v>21</v>
      </c>
      <c r="C114" s="380" t="s">
        <v>610</v>
      </c>
      <c r="D114" s="380" t="str">
        <f aca="false">IF($I$2="","",IF($I$2&gt;P114,AC114,IF($I$2&lt;=K114,$K$22,IF($I$2&lt;M114,AA114,AB114))))</f>
        <v/>
      </c>
      <c r="E114" s="380" t="str">
        <f aca="false">IF($I$4="","",IF($I$4&gt;P114,AC114,IF($I$4&lt;=K114,$K$22,IF($I$4&lt;M114,AA114,AB114))))</f>
        <v>Não passível</v>
      </c>
      <c r="F114" s="380" t="str">
        <f aca="false">IF($I$6="","",IF($I$6&gt;P114,AC114,IF($I$6&lt;=K114,$K$22,IF($I$6&lt;M114,AA114,AB114))))</f>
        <v>Não passível</v>
      </c>
      <c r="G114" s="380" t="str">
        <f aca="false">IF($I$8="","",IF($I$8&gt;P114,AC114,IF($I$8&lt;=K114,$K$22,IF($I$8&lt;M114,AA114,AB114))))</f>
        <v>Não passível</v>
      </c>
      <c r="H114" s="380" t="str">
        <f aca="false">IF($I$10="","",IF($I$10&gt;P114,AC114,IF($I$10&lt;=K114,$K$22,IF($I$10&lt;M114,AA114,AB114))))</f>
        <v>Não passível</v>
      </c>
      <c r="I114" s="380" t="s">
        <v>298</v>
      </c>
      <c r="J114" s="412" t="s">
        <v>438</v>
      </c>
      <c r="K114" s="380" t="n">
        <v>0.1</v>
      </c>
      <c r="L114" s="380" t="s">
        <v>349</v>
      </c>
      <c r="M114" s="413" t="n">
        <v>1</v>
      </c>
      <c r="N114" s="414" t="s">
        <v>606</v>
      </c>
      <c r="O114" s="380" t="s">
        <v>320</v>
      </c>
      <c r="P114" s="415" t="n">
        <v>3</v>
      </c>
      <c r="Q114" s="380" t="s">
        <v>355</v>
      </c>
      <c r="R114" s="380" t="s">
        <v>314</v>
      </c>
      <c r="S114" s="380" t="s">
        <v>314</v>
      </c>
      <c r="T114" s="380" t="s">
        <v>314</v>
      </c>
      <c r="U114" s="380" t="s">
        <v>314</v>
      </c>
      <c r="V114" s="380" t="s">
        <v>314</v>
      </c>
      <c r="W114" s="380" t="s">
        <v>314</v>
      </c>
      <c r="X114" s="380" t="s">
        <v>314</v>
      </c>
      <c r="Y114" s="380" t="s">
        <v>314</v>
      </c>
      <c r="Z114" s="380" t="s">
        <v>314</v>
      </c>
      <c r="AA114" s="416" t="n">
        <f aca="false">IF(I114="","",IF(I114="P",$D$15,IF(I114="M",$E$15,$F$15)))</f>
        <v>4</v>
      </c>
      <c r="AB114" s="416" t="n">
        <f aca="false">IF(I114="","",IF(I114="P",$D$16,IF(I114="M",$E$16,$F$16)))</f>
        <v>5</v>
      </c>
      <c r="AC114" s="416" t="n">
        <f aca="false">IF(I114="","",IF(I114="P",$D$17,IF(I114="M",$E$17,$F$17)))</f>
        <v>6</v>
      </c>
      <c r="AD114" s="417" t="s">
        <v>611</v>
      </c>
      <c r="AE114" s="366"/>
      <c r="AF114" s="366"/>
      <c r="AG114" s="366"/>
      <c r="AH114" s="366"/>
    </row>
    <row r="115" customFormat="false" ht="15" hidden="false" customHeight="false" outlineLevel="0" collapsed="false">
      <c r="A115" s="373" t="n">
        <v>92</v>
      </c>
      <c r="B115" s="373" t="n">
        <v>22</v>
      </c>
      <c r="C115" s="373" t="s">
        <v>612</v>
      </c>
      <c r="D115" s="373" t="str">
        <f aca="false">IF($I$2="","",IF($I$2&gt;P115,AC115,IF($I$2&lt;=K115,$K$22,IF($I$2&lt;M115,AA115,AB115))))</f>
        <v/>
      </c>
      <c r="E115" s="373" t="str">
        <f aca="false">IF($I$4="","",IF($I$4&gt;P115,AC115,IF($I$4&lt;=K115,$K$22,IF($I$4&lt;M115,AA115,AB115))))</f>
        <v>Não passível</v>
      </c>
      <c r="F115" s="373" t="str">
        <f aca="false">IF($I$6="","",IF($I$6&gt;P115,AC115,IF($I$6&lt;=K115,$K$22,IF($I$6&lt;M115,AA115,AB115))))</f>
        <v>Não passível</v>
      </c>
      <c r="G115" s="373" t="str">
        <f aca="false">IF($I$8="","",IF($I$8&gt;P115,AC115,IF($I$8&lt;=K115,$K$22,IF($I$8&lt;M115,AA115,AB115))))</f>
        <v>Não passível</v>
      </c>
      <c r="H115" s="373" t="str">
        <f aca="false">IF($I$10="","",IF($I$10&gt;P115,AC115,IF($I$10&lt;=K115,$K$22,IF($I$10&lt;M115,AA115,AB115))))</f>
        <v>Não passível</v>
      </c>
      <c r="I115" s="373" t="s">
        <v>298</v>
      </c>
      <c r="J115" s="418" t="s">
        <v>438</v>
      </c>
      <c r="K115" s="373" t="n">
        <v>0</v>
      </c>
      <c r="L115" s="373" t="s">
        <v>349</v>
      </c>
      <c r="M115" s="419" t="n">
        <v>1</v>
      </c>
      <c r="N115" s="420" t="s">
        <v>606</v>
      </c>
      <c r="O115" s="373" t="s">
        <v>320</v>
      </c>
      <c r="P115" s="421" t="n">
        <v>3</v>
      </c>
      <c r="Q115" s="373" t="s">
        <v>355</v>
      </c>
      <c r="R115" s="373" t="s">
        <v>314</v>
      </c>
      <c r="S115" s="373" t="s">
        <v>314</v>
      </c>
      <c r="T115" s="373" t="s">
        <v>314</v>
      </c>
      <c r="U115" s="373" t="s">
        <v>314</v>
      </c>
      <c r="V115" s="373" t="s">
        <v>314</v>
      </c>
      <c r="W115" s="373" t="s">
        <v>314</v>
      </c>
      <c r="X115" s="373" t="s">
        <v>314</v>
      </c>
      <c r="Y115" s="373" t="s">
        <v>314</v>
      </c>
      <c r="Z115" s="373" t="s">
        <v>314</v>
      </c>
      <c r="AA115" s="422" t="n">
        <f aca="false">IF(I115="","",IF(I115="P",$D$15,IF(I115="M",$E$15,$F$15)))</f>
        <v>4</v>
      </c>
      <c r="AB115" s="422" t="n">
        <f aca="false">IF(I115="","",IF(I115="P",$D$16,IF(I115="M",$E$16,$F$16)))</f>
        <v>5</v>
      </c>
      <c r="AC115" s="422" t="n">
        <f aca="false">IF(I115="","",IF(I115="P",$D$17,IF(I115="M",$E$17,$F$17)))</f>
        <v>6</v>
      </c>
      <c r="AD115" s="423" t="s">
        <v>613</v>
      </c>
      <c r="AE115" s="366"/>
      <c r="AF115" s="366"/>
      <c r="AG115" s="366"/>
      <c r="AH115" s="366"/>
    </row>
    <row r="116" customFormat="false" ht="23.85" hidden="false" customHeight="false" outlineLevel="0" collapsed="false">
      <c r="A116" s="380" t="n">
        <v>93</v>
      </c>
      <c r="B116" s="380" t="n">
        <v>23</v>
      </c>
      <c r="C116" s="380" t="s">
        <v>614</v>
      </c>
      <c r="D116" s="380" t="str">
        <f aca="false">IF($I$2="","",IF($I$2&gt;P116,AC116,IF($I$2&lt;=K116,$K$22,IF($I$2&lt;M116,AA116,AB116))))</f>
        <v/>
      </c>
      <c r="E116" s="380" t="str">
        <f aca="false">IF($I$4="","",IF($I$4&gt;P116,AC116,IF($I$4&lt;=K116,$K$22,IF($I$4&lt;M116,AA116,AB116))))</f>
        <v>Não passível</v>
      </c>
      <c r="F116" s="380" t="str">
        <f aca="false">IF($I$6="","",IF($I$6&gt;P116,AC116,IF($I$6&lt;=K116,$K$22,IF($I$6&lt;M116,AA116,AB116))))</f>
        <v>Não passível</v>
      </c>
      <c r="G116" s="380" t="str">
        <f aca="false">IF($I$8="","",IF($I$8&gt;P116,AC116,IF($I$8&lt;=K116,$K$22,IF($I$8&lt;M116,AA116,AB116))))</f>
        <v>Não passível</v>
      </c>
      <c r="H116" s="380" t="str">
        <f aca="false">IF($I$10="","",IF($I$10&gt;P116,AC116,IF($I$10&lt;=K116,$K$22,IF($I$10&lt;M116,AA116,AB116))))</f>
        <v>Não passível</v>
      </c>
      <c r="I116" s="380" t="s">
        <v>298</v>
      </c>
      <c r="J116" s="412" t="s">
        <v>438</v>
      </c>
      <c r="K116" s="380" t="n">
        <v>0</v>
      </c>
      <c r="L116" s="380" t="s">
        <v>349</v>
      </c>
      <c r="M116" s="413" t="n">
        <v>2</v>
      </c>
      <c r="N116" s="414" t="s">
        <v>556</v>
      </c>
      <c r="O116" s="380" t="s">
        <v>320</v>
      </c>
      <c r="P116" s="415" t="n">
        <v>5</v>
      </c>
      <c r="Q116" s="380" t="s">
        <v>355</v>
      </c>
      <c r="R116" s="380" t="s">
        <v>314</v>
      </c>
      <c r="S116" s="380" t="s">
        <v>314</v>
      </c>
      <c r="T116" s="380" t="s">
        <v>314</v>
      </c>
      <c r="U116" s="380" t="s">
        <v>314</v>
      </c>
      <c r="V116" s="380" t="s">
        <v>314</v>
      </c>
      <c r="W116" s="380" t="s">
        <v>314</v>
      </c>
      <c r="X116" s="380" t="s">
        <v>314</v>
      </c>
      <c r="Y116" s="380" t="s">
        <v>314</v>
      </c>
      <c r="Z116" s="380" t="s">
        <v>314</v>
      </c>
      <c r="AA116" s="416" t="n">
        <f aca="false">IF(I116="","",IF(I116="P",$D$15,IF(I116="M",$E$15,$F$15)))</f>
        <v>4</v>
      </c>
      <c r="AB116" s="416" t="n">
        <f aca="false">IF(I116="","",IF(I116="P",$D$16,IF(I116="M",$E$16,$F$16)))</f>
        <v>5</v>
      </c>
      <c r="AC116" s="416" t="n">
        <f aca="false">IF(I116="","",IF(I116="P",$D$17,IF(I116="M",$E$17,$F$17)))</f>
        <v>6</v>
      </c>
      <c r="AD116" s="417" t="s">
        <v>615</v>
      </c>
      <c r="AE116" s="366"/>
      <c r="AF116" s="366"/>
      <c r="AG116" s="366"/>
      <c r="AH116" s="366"/>
    </row>
    <row r="117" customFormat="false" ht="46.25" hidden="false" customHeight="false" outlineLevel="0" collapsed="false">
      <c r="A117" s="373" t="n">
        <v>94</v>
      </c>
      <c r="B117" s="373" t="n">
        <v>24</v>
      </c>
      <c r="C117" s="373" t="s">
        <v>616</v>
      </c>
      <c r="D117" s="373" t="str">
        <f aca="false">IF($I$2="","",IF($I$2&gt;P117,AC117,IF($I$2&lt;=K117,$K$22,IF($I$2&lt;M117,AA117,AB117))))</f>
        <v/>
      </c>
      <c r="E117" s="373" t="str">
        <f aca="false">IF($I$4="","",IF($I$4&gt;P117,AC117,IF($I$4&lt;=K117,$K$22,IF($I$4&lt;M117,AA117,AB117))))</f>
        <v>Não passível</v>
      </c>
      <c r="F117" s="373" t="str">
        <f aca="false">IF($I$6="","",IF($I$6&gt;P117,AC117,IF($I$6&lt;=K117,$K$22,IF($I$6&lt;M117,AA117,AB117))))</f>
        <v>Não passível</v>
      </c>
      <c r="G117" s="373" t="str">
        <f aca="false">IF($I$8="","",IF($I$8&gt;P117,AC117,IF($I$8&lt;=K117,$K$22,IF($I$8&lt;M117,AA117,AB117))))</f>
        <v>Não passível</v>
      </c>
      <c r="H117" s="373" t="str">
        <f aca="false">IF($I$10="","",IF($I$10&gt;P117,AC117,IF($I$10&lt;=K117,$K$22,IF($I$10&lt;M117,AA117,AB117))))</f>
        <v>Não passível</v>
      </c>
      <c r="I117" s="373" t="s">
        <v>298</v>
      </c>
      <c r="J117" s="418" t="s">
        <v>434</v>
      </c>
      <c r="K117" s="373" t="n">
        <v>0</v>
      </c>
      <c r="L117" s="373" t="s">
        <v>349</v>
      </c>
      <c r="M117" s="419" t="n">
        <v>300000</v>
      </c>
      <c r="N117" s="420" t="s">
        <v>617</v>
      </c>
      <c r="O117" s="373" t="s">
        <v>320</v>
      </c>
      <c r="P117" s="421" t="n">
        <v>700000</v>
      </c>
      <c r="Q117" s="373" t="s">
        <v>325</v>
      </c>
      <c r="R117" s="373" t="s">
        <v>314</v>
      </c>
      <c r="S117" s="373" t="s">
        <v>314</v>
      </c>
      <c r="T117" s="373" t="s">
        <v>314</v>
      </c>
      <c r="U117" s="373" t="s">
        <v>314</v>
      </c>
      <c r="V117" s="373" t="s">
        <v>314</v>
      </c>
      <c r="W117" s="373" t="s">
        <v>314</v>
      </c>
      <c r="X117" s="373" t="s">
        <v>314</v>
      </c>
      <c r="Y117" s="373" t="s">
        <v>314</v>
      </c>
      <c r="Z117" s="373" t="s">
        <v>314</v>
      </c>
      <c r="AA117" s="422" t="n">
        <f aca="false">IF(I117="","",IF(I117="P",$D$15,IF(I117="M",$E$15,$F$15)))</f>
        <v>4</v>
      </c>
      <c r="AB117" s="422" t="n">
        <f aca="false">IF(I117="","",IF(I117="P",$D$16,IF(I117="M",$E$16,$F$16)))</f>
        <v>5</v>
      </c>
      <c r="AC117" s="422" t="n">
        <f aca="false">IF(I117="","",IF(I117="P",$D$17,IF(I117="M",$E$17,$F$17)))</f>
        <v>6</v>
      </c>
      <c r="AD117" s="423" t="s">
        <v>618</v>
      </c>
      <c r="AE117" s="366"/>
      <c r="AF117" s="366"/>
      <c r="AG117" s="366"/>
      <c r="AH117" s="366"/>
    </row>
    <row r="118" customFormat="false" ht="17.9" hidden="false" customHeight="false" outlineLevel="0" collapsed="false">
      <c r="A118" s="380" t="n">
        <v>95</v>
      </c>
      <c r="B118" s="380" t="n">
        <v>25</v>
      </c>
      <c r="C118" s="380" t="s">
        <v>619</v>
      </c>
      <c r="D118" s="380" t="str">
        <f aca="false">IF($I$2="","",IF($I$2&gt;P118,AC118,IF($I$2&lt;=K118,$K$22,IF($I$2&lt;M118,AA118,AB118))))</f>
        <v/>
      </c>
      <c r="E118" s="380" t="str">
        <f aca="false">IF($I$4="","",IF($I$4&gt;P118,AC118,IF($I$4&lt;=K118,$K$22,IF($I$4&lt;M118,AA118,AB118))))</f>
        <v>Não passível</v>
      </c>
      <c r="F118" s="380" t="str">
        <f aca="false">IF($I$6="","",IF($I$6&gt;P118,AC118,IF($I$6&lt;=K118,$K$22,IF($I$6&lt;M118,AA118,AB118))))</f>
        <v>Não passível</v>
      </c>
      <c r="G118" s="380" t="str">
        <f aca="false">IF($I$8="","",IF($I$8&gt;P118,AC118,IF($I$8&lt;=K118,$K$22,IF($I$8&lt;M118,AA118,AB118))))</f>
        <v>Não passível</v>
      </c>
      <c r="H118" s="380" t="str">
        <f aca="false">IF($I$10="","",IF($I$10&gt;P118,AC118,IF($I$10&lt;=K118,$K$22,IF($I$10&lt;M118,AA118,AB118))))</f>
        <v>Não passível</v>
      </c>
      <c r="I118" s="380" t="s">
        <v>298</v>
      </c>
      <c r="J118" s="412" t="s">
        <v>434</v>
      </c>
      <c r="K118" s="380" t="n">
        <v>0</v>
      </c>
      <c r="L118" s="380" t="s">
        <v>349</v>
      </c>
      <c r="M118" s="413" t="n">
        <v>150000</v>
      </c>
      <c r="N118" s="414" t="s">
        <v>620</v>
      </c>
      <c r="O118" s="380" t="s">
        <v>320</v>
      </c>
      <c r="P118" s="415" t="n">
        <v>400000</v>
      </c>
      <c r="Q118" s="380" t="s">
        <v>325</v>
      </c>
      <c r="R118" s="380" t="s">
        <v>314</v>
      </c>
      <c r="S118" s="380" t="s">
        <v>314</v>
      </c>
      <c r="T118" s="380" t="s">
        <v>314</v>
      </c>
      <c r="U118" s="380" t="s">
        <v>314</v>
      </c>
      <c r="V118" s="380" t="s">
        <v>314</v>
      </c>
      <c r="W118" s="380" t="s">
        <v>314</v>
      </c>
      <c r="X118" s="380" t="s">
        <v>314</v>
      </c>
      <c r="Y118" s="380" t="s">
        <v>314</v>
      </c>
      <c r="Z118" s="380" t="s">
        <v>314</v>
      </c>
      <c r="AA118" s="416" t="n">
        <f aca="false">IF(I118="","",IF(I118="P",$D$15,IF(I118="M",$E$15,$F$15)))</f>
        <v>4</v>
      </c>
      <c r="AB118" s="416" t="n">
        <f aca="false">IF(I118="","",IF(I118="P",$D$16,IF(I118="M",$E$16,$F$16)))</f>
        <v>5</v>
      </c>
      <c r="AC118" s="416" t="n">
        <f aca="false">IF(I118="","",IF(I118="P",$D$17,IF(I118="M",$E$17,$F$17)))</f>
        <v>6</v>
      </c>
      <c r="AD118" s="417" t="s">
        <v>621</v>
      </c>
      <c r="AE118" s="366"/>
      <c r="AF118" s="366"/>
      <c r="AG118" s="366"/>
      <c r="AH118" s="366"/>
    </row>
    <row r="119" customFormat="false" ht="35.05" hidden="false" customHeight="false" outlineLevel="0" collapsed="false">
      <c r="A119" s="373" t="n">
        <v>96</v>
      </c>
      <c r="B119" s="373" t="n">
        <v>26</v>
      </c>
      <c r="C119" s="373" t="s">
        <v>622</v>
      </c>
      <c r="D119" s="373" t="str">
        <f aca="false">IF($I$2="","",IF($I$2&gt;P119,AC119,IF($I$2&lt;=K119,$K$22,IF($I$2&lt;M119,AA119,AB119))))</f>
        <v/>
      </c>
      <c r="E119" s="373" t="str">
        <f aca="false">IF($I$4="","",IF($I$4&gt;P119,AC119,IF($I$4&lt;=K119,$K$22,IF($I$4&lt;M119,AA119,AB119))))</f>
        <v>Não passível</v>
      </c>
      <c r="F119" s="373" t="str">
        <f aca="false">IF($I$6="","",IF($I$6&gt;P119,AC119,IF($I$6&lt;=K119,$K$22,IF($I$6&lt;M119,AA119,AB119))))</f>
        <v>Não passível</v>
      </c>
      <c r="G119" s="373" t="str">
        <f aca="false">IF($I$8="","",IF($I$8&gt;P119,AC119,IF($I$8&lt;=K119,$K$22,IF($I$8&lt;M119,AA119,AB119))))</f>
        <v>Não passível</v>
      </c>
      <c r="H119" s="373" t="str">
        <f aca="false">IF($I$10="","",IF($I$10&gt;P119,AC119,IF($I$10&lt;=K119,$K$22,IF($I$10&lt;M119,AA119,AB119))))</f>
        <v>Não passível</v>
      </c>
      <c r="I119" s="373" t="s">
        <v>297</v>
      </c>
      <c r="J119" s="418" t="s">
        <v>434</v>
      </c>
      <c r="K119" s="373" t="n">
        <v>0</v>
      </c>
      <c r="L119" s="373" t="s">
        <v>349</v>
      </c>
      <c r="M119" s="419" t="n">
        <v>150000</v>
      </c>
      <c r="N119" s="420" t="s">
        <v>623</v>
      </c>
      <c r="O119" s="373" t="s">
        <v>320</v>
      </c>
      <c r="P119" s="421" t="n">
        <v>350000</v>
      </c>
      <c r="Q119" s="373" t="s">
        <v>325</v>
      </c>
      <c r="R119" s="373" t="s">
        <v>314</v>
      </c>
      <c r="S119" s="373" t="s">
        <v>314</v>
      </c>
      <c r="T119" s="373" t="s">
        <v>314</v>
      </c>
      <c r="U119" s="373" t="s">
        <v>314</v>
      </c>
      <c r="V119" s="373" t="s">
        <v>314</v>
      </c>
      <c r="W119" s="373" t="s">
        <v>314</v>
      </c>
      <c r="X119" s="373" t="s">
        <v>314</v>
      </c>
      <c r="Y119" s="373" t="s">
        <v>314</v>
      </c>
      <c r="Z119" s="373" t="s">
        <v>314</v>
      </c>
      <c r="AA119" s="422" t="n">
        <f aca="false">IF(I119="","",IF(I119="P",$D$15,IF(I119="M",$E$15,$F$15)))</f>
        <v>2</v>
      </c>
      <c r="AB119" s="422" t="n">
        <f aca="false">IF(I119="","",IF(I119="P",$D$16,IF(I119="M",$E$16,$F$16)))</f>
        <v>3</v>
      </c>
      <c r="AC119" s="422" t="n">
        <f aca="false">IF(I119="","",IF(I119="P",$D$17,IF(I119="M",$E$17,$F$17)))</f>
        <v>4</v>
      </c>
      <c r="AD119" s="423" t="s">
        <v>624</v>
      </c>
      <c r="AE119" s="366"/>
      <c r="AF119" s="366"/>
      <c r="AG119" s="366"/>
      <c r="AH119" s="366"/>
    </row>
    <row r="120" customFormat="false" ht="15" hidden="false" customHeight="false" outlineLevel="0" collapsed="false">
      <c r="A120" s="380" t="n">
        <v>97</v>
      </c>
      <c r="B120" s="380" t="n">
        <v>27</v>
      </c>
      <c r="C120" s="380" t="s">
        <v>625</v>
      </c>
      <c r="D120" s="380" t="str">
        <f aca="false">IF($I$2="","",IF($I$2&gt;P120,AC120,IF($I$2&lt;=K120,$K$22,IF($I$2&lt;M120,AA120,AB120))))</f>
        <v/>
      </c>
      <c r="E120" s="380" t="str">
        <f aca="false">IF($I$4="","",IF($I$4&gt;P120,AC120,IF($I$4&lt;=K120,$K$22,IF($I$4&lt;M120,AA120,AB120))))</f>
        <v>Não passível</v>
      </c>
      <c r="F120" s="380" t="str">
        <f aca="false">IF($I$6="","",IF($I$6&gt;P120,AC120,IF($I$6&lt;=K120,$K$22,IF($I$6&lt;M120,AA120,AB120))))</f>
        <v>Não passível</v>
      </c>
      <c r="G120" s="380" t="str">
        <f aca="false">IF($I$8="","",IF($I$8&gt;P120,AC120,IF($I$8&lt;=K120,$K$22,IF($I$8&lt;M120,AA120,AB120))))</f>
        <v>Não passível</v>
      </c>
      <c r="H120" s="380" t="str">
        <f aca="false">IF($I$10="","",IF($I$10&gt;P120,AC120,IF($I$10&lt;=K120,$K$22,IF($I$10&lt;M120,AA120,AB120))))</f>
        <v>Não passível</v>
      </c>
      <c r="I120" s="380" t="s">
        <v>296</v>
      </c>
      <c r="J120" s="412" t="s">
        <v>434</v>
      </c>
      <c r="K120" s="380" t="n">
        <v>0</v>
      </c>
      <c r="L120" s="380" t="s">
        <v>349</v>
      </c>
      <c r="M120" s="413" t="n">
        <v>70000</v>
      </c>
      <c r="N120" s="414" t="s">
        <v>626</v>
      </c>
      <c r="O120" s="380" t="s">
        <v>320</v>
      </c>
      <c r="P120" s="415" t="n">
        <v>200000</v>
      </c>
      <c r="Q120" s="380" t="s">
        <v>325</v>
      </c>
      <c r="R120" s="380" t="s">
        <v>314</v>
      </c>
      <c r="S120" s="380" t="s">
        <v>314</v>
      </c>
      <c r="T120" s="380" t="s">
        <v>314</v>
      </c>
      <c r="U120" s="380" t="s">
        <v>314</v>
      </c>
      <c r="V120" s="380" t="s">
        <v>314</v>
      </c>
      <c r="W120" s="380" t="s">
        <v>314</v>
      </c>
      <c r="X120" s="380" t="s">
        <v>314</v>
      </c>
      <c r="Y120" s="380" t="s">
        <v>314</v>
      </c>
      <c r="Z120" s="380" t="s">
        <v>314</v>
      </c>
      <c r="AA120" s="416" t="n">
        <f aca="false">IF(I120="","",IF(I120="P",$D$15,IF(I120="M",$E$15,$F$15)))</f>
        <v>1</v>
      </c>
      <c r="AB120" s="416" t="n">
        <f aca="false">IF(I120="","",IF(I120="P",$D$16,IF(I120="M",$E$16,$F$16)))</f>
        <v>1</v>
      </c>
      <c r="AC120" s="416" t="n">
        <f aca="false">IF(I120="","",IF(I120="P",$D$17,IF(I120="M",$E$17,$F$17)))</f>
        <v>1</v>
      </c>
      <c r="AD120" s="417" t="s">
        <v>627</v>
      </c>
      <c r="AE120" s="366"/>
      <c r="AF120" s="366"/>
      <c r="AG120" s="366"/>
      <c r="AH120" s="366"/>
    </row>
    <row r="121" customFormat="false" ht="15" hidden="false" customHeight="false" outlineLevel="0" collapsed="false">
      <c r="A121" s="373" t="n">
        <v>98</v>
      </c>
      <c r="B121" s="373" t="n">
        <v>28</v>
      </c>
      <c r="C121" s="373" t="s">
        <v>628</v>
      </c>
      <c r="D121" s="373" t="str">
        <f aca="false">IF($I$2="","",IF($I$2&gt;P121,AC121,IF($I$2&lt;=K121,$K$22,IF($I$2&lt;M121,AA121,AB121))))</f>
        <v/>
      </c>
      <c r="E121" s="373" t="str">
        <f aca="false">IF($I$4="","",IF($I$4&gt;P121,AC121,IF($I$4&lt;=K121,$K$22,IF($I$4&lt;M121,AA121,AB121))))</f>
        <v>Não passível</v>
      </c>
      <c r="F121" s="373" t="str">
        <f aca="false">IF($I$6="","",IF($I$6&gt;P121,AC121,IF($I$6&lt;=K121,$K$22,IF($I$6&lt;M121,AA121,AB121))))</f>
        <v>Não passível</v>
      </c>
      <c r="G121" s="373" t="str">
        <f aca="false">IF($I$8="","",IF($I$8&gt;P121,AC121,IF($I$8&lt;=K121,$K$22,IF($I$8&lt;M121,AA121,AB121))))</f>
        <v>Não passível</v>
      </c>
      <c r="H121" s="373" t="str">
        <f aca="false">IF($I$10="","",IF($I$10&gt;P121,AC121,IF($I$10&lt;=K121,$K$22,IF($I$10&lt;M121,AA121,AB121))))</f>
        <v>Não passível</v>
      </c>
      <c r="I121" s="373" t="s">
        <v>297</v>
      </c>
      <c r="J121" s="418" t="s">
        <v>434</v>
      </c>
      <c r="K121" s="373" t="n">
        <v>0</v>
      </c>
      <c r="L121" s="373" t="s">
        <v>349</v>
      </c>
      <c r="M121" s="419" t="n">
        <v>90000</v>
      </c>
      <c r="N121" s="420" t="s">
        <v>629</v>
      </c>
      <c r="O121" s="373" t="s">
        <v>320</v>
      </c>
      <c r="P121" s="421" t="n">
        <v>150000</v>
      </c>
      <c r="Q121" s="373" t="s">
        <v>325</v>
      </c>
      <c r="R121" s="373" t="s">
        <v>314</v>
      </c>
      <c r="S121" s="373" t="s">
        <v>314</v>
      </c>
      <c r="T121" s="373" t="s">
        <v>314</v>
      </c>
      <c r="U121" s="373" t="s">
        <v>314</v>
      </c>
      <c r="V121" s="373" t="s">
        <v>314</v>
      </c>
      <c r="W121" s="373" t="s">
        <v>314</v>
      </c>
      <c r="X121" s="373" t="s">
        <v>314</v>
      </c>
      <c r="Y121" s="373" t="s">
        <v>314</v>
      </c>
      <c r="Z121" s="373" t="s">
        <v>314</v>
      </c>
      <c r="AA121" s="422" t="n">
        <f aca="false">IF(I121="","",IF(I121="P",$D$15,IF(I121="M",$E$15,$F$15)))</f>
        <v>2</v>
      </c>
      <c r="AB121" s="422" t="n">
        <f aca="false">IF(I121="","",IF(I121="P",$D$16,IF(I121="M",$E$16,$F$16)))</f>
        <v>3</v>
      </c>
      <c r="AC121" s="422" t="n">
        <f aca="false">IF(I121="","",IF(I121="P",$D$17,IF(I121="M",$E$17,$F$17)))</f>
        <v>4</v>
      </c>
      <c r="AD121" s="423" t="s">
        <v>630</v>
      </c>
      <c r="AE121" s="366"/>
      <c r="AF121" s="366"/>
      <c r="AG121" s="366"/>
      <c r="AH121" s="366"/>
    </row>
    <row r="122" customFormat="false" ht="23.85" hidden="false" customHeight="false" outlineLevel="0" collapsed="false">
      <c r="A122" s="380" t="n">
        <v>99</v>
      </c>
      <c r="B122" s="380" t="n">
        <v>29</v>
      </c>
      <c r="C122" s="380" t="s">
        <v>631</v>
      </c>
      <c r="D122" s="380" t="str">
        <f aca="false">IF($I$2="","",IF($I$2&gt;P122,AC122,IF($I$2&lt;=K122,$K$22,IF($I$2&lt;M122,AA122,AB122))))</f>
        <v/>
      </c>
      <c r="E122" s="380" t="str">
        <f aca="false">IF($I$4="","",IF($I$4&gt;P122,AC122,IF($I$4&lt;=K122,$K$22,IF($I$4&lt;M122,AA122,AB122))))</f>
        <v>Não passível</v>
      </c>
      <c r="F122" s="380" t="str">
        <f aca="false">IF($I$6="","",IF($I$6&gt;P122,AC122,IF($I$6&lt;=K122,$K$22,IF($I$6&lt;M122,AA122,AB122))))</f>
        <v>Não passível</v>
      </c>
      <c r="G122" s="380" t="str">
        <f aca="false">IF($I$8="","",IF($I$8&gt;P122,AC122,IF($I$8&lt;=K122,$K$22,IF($I$8&lt;M122,AA122,AB122))))</f>
        <v>Não passível</v>
      </c>
      <c r="H122" s="380" t="str">
        <f aca="false">IF($I$10="","",IF($I$10&gt;P122,AC122,IF($I$10&lt;=K122,$K$22,IF($I$10&lt;M122,AA122,AB122))))</f>
        <v>Não passível</v>
      </c>
      <c r="I122" s="380" t="s">
        <v>298</v>
      </c>
      <c r="J122" s="412" t="s">
        <v>438</v>
      </c>
      <c r="K122" s="380" t="n">
        <v>0</v>
      </c>
      <c r="L122" s="380" t="s">
        <v>349</v>
      </c>
      <c r="M122" s="413" t="n">
        <v>2</v>
      </c>
      <c r="N122" s="414" t="s">
        <v>556</v>
      </c>
      <c r="O122" s="380" t="s">
        <v>320</v>
      </c>
      <c r="P122" s="415" t="n">
        <v>5</v>
      </c>
      <c r="Q122" s="380" t="s">
        <v>355</v>
      </c>
      <c r="R122" s="380" t="s">
        <v>314</v>
      </c>
      <c r="S122" s="380" t="s">
        <v>314</v>
      </c>
      <c r="T122" s="380" t="s">
        <v>314</v>
      </c>
      <c r="U122" s="380" t="s">
        <v>314</v>
      </c>
      <c r="V122" s="380" t="s">
        <v>314</v>
      </c>
      <c r="W122" s="380" t="s">
        <v>314</v>
      </c>
      <c r="X122" s="380" t="s">
        <v>314</v>
      </c>
      <c r="Y122" s="380" t="s">
        <v>314</v>
      </c>
      <c r="Z122" s="380" t="s">
        <v>314</v>
      </c>
      <c r="AA122" s="416" t="n">
        <f aca="false">IF(I122="","",IF(I122="P",$D$15,IF(I122="M",$E$15,$F$15)))</f>
        <v>4</v>
      </c>
      <c r="AB122" s="416" t="n">
        <f aca="false">IF(I122="","",IF(I122="P",$D$16,IF(I122="M",$E$16,$F$16)))</f>
        <v>5</v>
      </c>
      <c r="AC122" s="416" t="n">
        <f aca="false">IF(I122="","",IF(I122="P",$D$17,IF(I122="M",$E$17,$F$17)))</f>
        <v>6</v>
      </c>
      <c r="AD122" s="417" t="s">
        <v>632</v>
      </c>
      <c r="AE122" s="366"/>
      <c r="AF122" s="366"/>
      <c r="AG122" s="366"/>
      <c r="AH122" s="366"/>
    </row>
    <row r="123" customFormat="false" ht="46.25" hidden="false" customHeight="false" outlineLevel="0" collapsed="false">
      <c r="A123" s="373" t="n">
        <v>100</v>
      </c>
      <c r="B123" s="373" t="n">
        <v>30</v>
      </c>
      <c r="C123" s="373" t="s">
        <v>633</v>
      </c>
      <c r="D123" s="373" t="str">
        <f aca="false">IF($I$2="","",IF($I$2&gt;P123,AC123,IF($I$2&lt;=K123,$K$22,IF($I$2&lt;M123,AA123,AB123))))</f>
        <v/>
      </c>
      <c r="E123" s="373" t="str">
        <f aca="false">IF($I$4="","",IF($I$4&gt;P123,AC123,IF($I$4&lt;=K123,$K$22,IF($I$4&lt;M123,AA123,AB123))))</f>
        <v>Não passível</v>
      </c>
      <c r="F123" s="373" t="str">
        <f aca="false">IF($I$6="","",IF($I$6&gt;P123,AC123,IF($I$6&lt;=K123,$K$22,IF($I$6&lt;M123,AA123,AB123))))</f>
        <v>Não passível</v>
      </c>
      <c r="G123" s="373" t="str">
        <f aca="false">IF($I$8="","",IF($I$8&gt;P123,AC123,IF($I$8&lt;=K123,$K$22,IF($I$8&lt;M123,AA123,AB123))))</f>
        <v>Não passível</v>
      </c>
      <c r="H123" s="373" t="str">
        <f aca="false">IF($I$10="","",IF($I$10&gt;P123,AC123,IF($I$10&lt;=K123,$K$22,IF($I$10&lt;M123,AA123,AB123))))</f>
        <v>Não passível</v>
      </c>
      <c r="I123" s="373" t="s">
        <v>298</v>
      </c>
      <c r="J123" s="418" t="s">
        <v>538</v>
      </c>
      <c r="K123" s="373" t="n">
        <v>0</v>
      </c>
      <c r="L123" s="373" t="s">
        <v>349</v>
      </c>
      <c r="M123" s="425" t="n">
        <v>0.25</v>
      </c>
      <c r="N123" s="420" t="s">
        <v>634</v>
      </c>
      <c r="O123" s="373" t="s">
        <v>320</v>
      </c>
      <c r="P123" s="426" t="n">
        <v>1.5</v>
      </c>
      <c r="Q123" s="373" t="s">
        <v>355</v>
      </c>
      <c r="R123" s="373" t="s">
        <v>314</v>
      </c>
      <c r="S123" s="373" t="s">
        <v>314</v>
      </c>
      <c r="T123" s="373" t="s">
        <v>314</v>
      </c>
      <c r="U123" s="373" t="s">
        <v>314</v>
      </c>
      <c r="V123" s="373" t="s">
        <v>314</v>
      </c>
      <c r="W123" s="373" t="s">
        <v>314</v>
      </c>
      <c r="X123" s="373" t="s">
        <v>314</v>
      </c>
      <c r="Y123" s="373" t="s">
        <v>314</v>
      </c>
      <c r="Z123" s="373" t="s">
        <v>314</v>
      </c>
      <c r="AA123" s="422" t="n">
        <f aca="false">IF(I123="","",IF(I123="P",$D$15,IF(I123="M",$E$15,$F$15)))</f>
        <v>4</v>
      </c>
      <c r="AB123" s="422" t="n">
        <f aca="false">IF(I123="","",IF(I123="P",$D$16,IF(I123="M",$E$16,$F$16)))</f>
        <v>5</v>
      </c>
      <c r="AC123" s="422" t="n">
        <f aca="false">IF(I123="","",IF(I123="P",$D$17,IF(I123="M",$E$17,$F$17)))</f>
        <v>6</v>
      </c>
      <c r="AD123" s="423" t="s">
        <v>635</v>
      </c>
      <c r="AE123" s="366"/>
      <c r="AF123" s="366"/>
      <c r="AG123" s="366"/>
      <c r="AH123" s="366"/>
    </row>
    <row r="124" customFormat="false" ht="23.85" hidden="false" customHeight="false" outlineLevel="0" collapsed="false">
      <c r="A124" s="380" t="n">
        <v>101</v>
      </c>
      <c r="B124" s="380" t="n">
        <v>31</v>
      </c>
      <c r="C124" s="380" t="s">
        <v>636</v>
      </c>
      <c r="D124" s="380" t="str">
        <f aca="false">IF($I$2="","",IF($I$2&gt;P124,AC124,IF($I$2&lt;=K124,$K$22,IF($I$2&lt;M124,AA124,AB124))))</f>
        <v/>
      </c>
      <c r="E124" s="380" t="str">
        <f aca="false">IF($I$4="","",IF($I$4&gt;P124,AC124,IF($I$4&lt;=K124,$K$22,IF($I$4&lt;M124,AA124,AB124))))</f>
        <v>Não passível</v>
      </c>
      <c r="F124" s="380" t="str">
        <f aca="false">IF($I$6="","",IF($I$6&gt;P124,AC124,IF($I$6&lt;=K124,$K$22,IF($I$6&lt;M124,AA124,AB124))))</f>
        <v>Não passível</v>
      </c>
      <c r="G124" s="380" t="str">
        <f aca="false">IF($I$8="","",IF($I$8&gt;P124,AC124,IF($I$8&lt;=K124,$K$22,IF($I$8&lt;M124,AA124,AB124))))</f>
        <v>Não passível</v>
      </c>
      <c r="H124" s="380" t="str">
        <f aca="false">IF($I$10="","",IF($I$10&gt;P124,AC124,IF($I$10&lt;=K124,$K$22,IF($I$10&lt;M124,AA124,AB124))))</f>
        <v>Não passível</v>
      </c>
      <c r="I124" s="380" t="s">
        <v>297</v>
      </c>
      <c r="J124" s="412" t="s">
        <v>538</v>
      </c>
      <c r="K124" s="380" t="n">
        <v>0</v>
      </c>
      <c r="L124" s="380" t="s">
        <v>349</v>
      </c>
      <c r="M124" s="427" t="n">
        <v>0.25</v>
      </c>
      <c r="N124" s="414" t="s">
        <v>634</v>
      </c>
      <c r="O124" s="380" t="s">
        <v>320</v>
      </c>
      <c r="P124" s="428" t="n">
        <v>1.5</v>
      </c>
      <c r="Q124" s="380" t="s">
        <v>355</v>
      </c>
      <c r="R124" s="380" t="s">
        <v>314</v>
      </c>
      <c r="S124" s="380" t="s">
        <v>314</v>
      </c>
      <c r="T124" s="380" t="s">
        <v>314</v>
      </c>
      <c r="U124" s="380" t="s">
        <v>314</v>
      </c>
      <c r="V124" s="380" t="s">
        <v>314</v>
      </c>
      <c r="W124" s="380" t="s">
        <v>314</v>
      </c>
      <c r="X124" s="380" t="s">
        <v>314</v>
      </c>
      <c r="Y124" s="380" t="s">
        <v>314</v>
      </c>
      <c r="Z124" s="380" t="s">
        <v>314</v>
      </c>
      <c r="AA124" s="416" t="n">
        <f aca="false">IF(I124="","",IF(I124="P",$D$15,IF(I124="M",$E$15,$F$15)))</f>
        <v>2</v>
      </c>
      <c r="AB124" s="416" t="n">
        <f aca="false">IF(I124="","",IF(I124="P",$D$16,IF(I124="M",$E$16,$F$16)))</f>
        <v>3</v>
      </c>
      <c r="AC124" s="416" t="n">
        <f aca="false">IF(I124="","",IF(I124="P",$D$17,IF(I124="M",$E$17,$F$17)))</f>
        <v>4</v>
      </c>
      <c r="AD124" s="417" t="s">
        <v>637</v>
      </c>
      <c r="AE124" s="366"/>
      <c r="AF124" s="366"/>
      <c r="AG124" s="366"/>
      <c r="AH124" s="366"/>
    </row>
    <row r="125" customFormat="false" ht="17.9" hidden="false" customHeight="false" outlineLevel="0" collapsed="false">
      <c r="A125" s="373" t="n">
        <v>102</v>
      </c>
      <c r="B125" s="373" t="n">
        <v>32</v>
      </c>
      <c r="C125" s="373" t="s">
        <v>638</v>
      </c>
      <c r="D125" s="373" t="str">
        <f aca="false">IF($I$2="","",IF($I$2&gt;P125,AC125,IF($I$2&lt;=K125,$K$22,IF($I$2&lt;M125,AA125,AB125))))</f>
        <v/>
      </c>
      <c r="E125" s="373" t="str">
        <f aca="false">IF($I$4="","",IF($I$4&gt;P125,AC125,IF($I$4&lt;=K125,$K$22,IF($I$4&lt;M125,AA125,AB125))))</f>
        <v>Não passível</v>
      </c>
      <c r="F125" s="373" t="str">
        <f aca="false">IF($I$6="","",IF($I$6&gt;P125,AC125,IF($I$6&lt;=K125,$K$22,IF($I$6&lt;M125,AA125,AB125))))</f>
        <v>Não passível</v>
      </c>
      <c r="G125" s="373" t="str">
        <f aca="false">IF($I$8="","",IF($I$8&gt;P125,AC125,IF($I$8&lt;=K125,$K$22,IF($I$8&lt;M125,AA125,AB125))))</f>
        <v>Não passível</v>
      </c>
      <c r="H125" s="373" t="str">
        <f aca="false">IF($I$10="","",IF($I$10&gt;P125,AC125,IF($I$10&lt;=K125,$K$22,IF($I$10&lt;M125,AA125,AB125))))</f>
        <v>Não passível</v>
      </c>
      <c r="I125" s="373" t="s">
        <v>297</v>
      </c>
      <c r="J125" s="418" t="s">
        <v>538</v>
      </c>
      <c r="K125" s="373" t="n">
        <v>0</v>
      </c>
      <c r="L125" s="373" t="s">
        <v>349</v>
      </c>
      <c r="M125" s="425" t="n">
        <v>0.25</v>
      </c>
      <c r="N125" s="420" t="s">
        <v>634</v>
      </c>
      <c r="O125" s="373" t="s">
        <v>320</v>
      </c>
      <c r="P125" s="426" t="n">
        <v>1.5</v>
      </c>
      <c r="Q125" s="373" t="s">
        <v>355</v>
      </c>
      <c r="R125" s="373" t="s">
        <v>314</v>
      </c>
      <c r="S125" s="373" t="s">
        <v>314</v>
      </c>
      <c r="T125" s="373" t="s">
        <v>314</v>
      </c>
      <c r="U125" s="373" t="s">
        <v>314</v>
      </c>
      <c r="V125" s="373" t="s">
        <v>314</v>
      </c>
      <c r="W125" s="373" t="s">
        <v>314</v>
      </c>
      <c r="X125" s="373" t="s">
        <v>314</v>
      </c>
      <c r="Y125" s="373" t="s">
        <v>314</v>
      </c>
      <c r="Z125" s="373" t="s">
        <v>314</v>
      </c>
      <c r="AA125" s="422" t="n">
        <f aca="false">IF(I125="","",IF(I125="P",$D$15,IF(I125="M",$E$15,$F$15)))</f>
        <v>2</v>
      </c>
      <c r="AB125" s="422" t="n">
        <f aca="false">IF(I125="","",IF(I125="P",$D$16,IF(I125="M",$E$16,$F$16)))</f>
        <v>3</v>
      </c>
      <c r="AC125" s="422" t="n">
        <f aca="false">IF(I125="","",IF(I125="P",$D$17,IF(I125="M",$E$17,$F$17)))</f>
        <v>4</v>
      </c>
      <c r="AD125" s="423" t="s">
        <v>639</v>
      </c>
      <c r="AE125" s="366"/>
      <c r="AF125" s="366"/>
      <c r="AG125" s="366"/>
      <c r="AH125" s="366"/>
    </row>
    <row r="126" customFormat="false" ht="15" hidden="false" customHeight="false" outlineLevel="0" collapsed="false">
      <c r="A126" s="380" t="n">
        <v>103</v>
      </c>
      <c r="B126" s="380" t="n">
        <v>33</v>
      </c>
      <c r="C126" s="380" t="s">
        <v>640</v>
      </c>
      <c r="D126" s="380" t="str">
        <f aca="false">IF($I$2="","",IF($I$2&gt;P126,AC126,IF($I$2&lt;=K126,$K$22,IF($I$2&lt;M126,AA126,AB126))))</f>
        <v/>
      </c>
      <c r="E126" s="380" t="str">
        <f aca="false">IF($I$4="","",IF($I$4&gt;P126,AC126,IF($I$4&lt;=K126,$K$22,IF($I$4&lt;M126,AA126,AB126))))</f>
        <v>Não passível</v>
      </c>
      <c r="F126" s="380" t="str">
        <f aca="false">IF($I$6="","",IF($I$6&gt;P126,AC126,IF($I$6&lt;=K126,$K$22,IF($I$6&lt;M126,AA126,AB126))))</f>
        <v>Não passível</v>
      </c>
      <c r="G126" s="380" t="str">
        <f aca="false">IF($I$8="","",IF($I$8&gt;P126,AC126,IF($I$8&lt;=K126,$K$22,IF($I$8&lt;M126,AA126,AB126))))</f>
        <v>Não passível</v>
      </c>
      <c r="H126" s="380" t="str">
        <f aca="false">IF($I$10="","",IF($I$10&gt;P126,AC126,IF($I$10&lt;=K126,$K$22,IF($I$10&lt;M126,AA126,AB126))))</f>
        <v>Não passível</v>
      </c>
      <c r="I126" s="380" t="s">
        <v>297</v>
      </c>
      <c r="J126" s="412" t="s">
        <v>434</v>
      </c>
      <c r="K126" s="380" t="n">
        <v>1</v>
      </c>
      <c r="L126" s="380" t="s">
        <v>349</v>
      </c>
      <c r="M126" s="413" t="n">
        <v>5</v>
      </c>
      <c r="N126" s="414" t="s">
        <v>641</v>
      </c>
      <c r="O126" s="380" t="s">
        <v>320</v>
      </c>
      <c r="P126" s="415" t="n">
        <v>20</v>
      </c>
      <c r="Q126" s="380" t="s">
        <v>449</v>
      </c>
      <c r="R126" s="380" t="s">
        <v>314</v>
      </c>
      <c r="S126" s="380" t="s">
        <v>314</v>
      </c>
      <c r="T126" s="380" t="s">
        <v>314</v>
      </c>
      <c r="U126" s="380" t="s">
        <v>314</v>
      </c>
      <c r="V126" s="380" t="s">
        <v>314</v>
      </c>
      <c r="W126" s="380" t="s">
        <v>314</v>
      </c>
      <c r="X126" s="380" t="s">
        <v>314</v>
      </c>
      <c r="Y126" s="380" t="s">
        <v>314</v>
      </c>
      <c r="Z126" s="380" t="s">
        <v>314</v>
      </c>
      <c r="AA126" s="416" t="n">
        <f aca="false">IF(I126="","",IF(I126="P",$D$15,IF(I126="M",$E$15,$F$15)))</f>
        <v>2</v>
      </c>
      <c r="AB126" s="416" t="n">
        <f aca="false">IF(I126="","",IF(I126="P",$D$16,IF(I126="M",$E$16,$F$16)))</f>
        <v>3</v>
      </c>
      <c r="AC126" s="416" t="n">
        <f aca="false">IF(I126="","",IF(I126="P",$D$17,IF(I126="M",$E$17,$F$17)))</f>
        <v>4</v>
      </c>
      <c r="AD126" s="417" t="s">
        <v>642</v>
      </c>
      <c r="AE126" s="366"/>
      <c r="AF126" s="366"/>
      <c r="AG126" s="366"/>
      <c r="AH126" s="366"/>
    </row>
    <row r="127" customFormat="false" ht="35.05" hidden="false" customHeight="false" outlineLevel="0" collapsed="false">
      <c r="A127" s="373" t="n">
        <v>104</v>
      </c>
      <c r="B127" s="373" t="n">
        <v>34</v>
      </c>
      <c r="C127" s="373" t="s">
        <v>643</v>
      </c>
      <c r="D127" s="373" t="str">
        <f aca="false">IF($I$2="","",IF($I$2&gt;P127,AC127,IF($I$2&lt;=K127,$K$22,IF($I$2&lt;M127,AA127,AB127))))</f>
        <v/>
      </c>
      <c r="E127" s="373" t="str">
        <f aca="false">IF($I$4="","",IF($I$4&gt;P127,AC127,IF($I$4&lt;=K127,$K$22,IF($I$4&lt;M127,AA127,AB127))))</f>
        <v>Não passível</v>
      </c>
      <c r="F127" s="373" t="str">
        <f aca="false">IF($I$6="","",IF($I$6&gt;P127,AC127,IF($I$6&lt;=K127,$K$22,IF($I$6&lt;M127,AA127,AB127))))</f>
        <v>Não passível</v>
      </c>
      <c r="G127" s="373" t="str">
        <f aca="false">IF($I$8="","",IF($I$8&gt;P127,AC127,IF($I$8&lt;=K127,$K$22,IF($I$8&lt;M127,AA127,AB127))))</f>
        <v>Não passível</v>
      </c>
      <c r="H127" s="373" t="str">
        <f aca="false">IF($I$10="","",IF($I$10&gt;P127,AC127,IF($I$10&lt;=K127,$K$22,IF($I$10&lt;M127,AA127,AB127))))</f>
        <v>Não passível</v>
      </c>
      <c r="I127" s="373" t="s">
        <v>297</v>
      </c>
      <c r="J127" s="418" t="s">
        <v>434</v>
      </c>
      <c r="K127" s="373" t="n">
        <v>1</v>
      </c>
      <c r="L127" s="373" t="s">
        <v>349</v>
      </c>
      <c r="M127" s="419" t="n">
        <v>5</v>
      </c>
      <c r="N127" s="420" t="s">
        <v>641</v>
      </c>
      <c r="O127" s="373" t="s">
        <v>320</v>
      </c>
      <c r="P127" s="421" t="n">
        <v>20</v>
      </c>
      <c r="Q127" s="373" t="s">
        <v>449</v>
      </c>
      <c r="R127" s="373" t="s">
        <v>314</v>
      </c>
      <c r="S127" s="373" t="s">
        <v>314</v>
      </c>
      <c r="T127" s="373" t="s">
        <v>314</v>
      </c>
      <c r="U127" s="373" t="s">
        <v>314</v>
      </c>
      <c r="V127" s="373" t="s">
        <v>314</v>
      </c>
      <c r="W127" s="373" t="s">
        <v>314</v>
      </c>
      <c r="X127" s="373" t="s">
        <v>314</v>
      </c>
      <c r="Y127" s="373" t="s">
        <v>314</v>
      </c>
      <c r="Z127" s="373" t="s">
        <v>314</v>
      </c>
      <c r="AA127" s="422" t="n">
        <f aca="false">IF(I127="","",IF(I127="P",$D$15,IF(I127="M",$E$15,$F$15)))</f>
        <v>2</v>
      </c>
      <c r="AB127" s="422" t="n">
        <f aca="false">IF(I127="","",IF(I127="P",$D$16,IF(I127="M",$E$16,$F$16)))</f>
        <v>3</v>
      </c>
      <c r="AC127" s="422" t="n">
        <f aca="false">IF(I127="","",IF(I127="P",$D$17,IF(I127="M",$E$17,$F$17)))</f>
        <v>4</v>
      </c>
      <c r="AD127" s="423" t="s">
        <v>644</v>
      </c>
      <c r="AE127" s="366"/>
      <c r="AF127" s="366"/>
      <c r="AG127" s="366"/>
      <c r="AH127" s="366"/>
    </row>
    <row r="128" customFormat="false" ht="15" hidden="false" customHeight="false" outlineLevel="0" collapsed="false">
      <c r="A128" s="380" t="n">
        <v>105</v>
      </c>
      <c r="B128" s="380" t="n">
        <v>35</v>
      </c>
      <c r="C128" s="380" t="s">
        <v>645</v>
      </c>
      <c r="D128" s="380" t="str">
        <f aca="false">IF($I$2="","",IF($I$2&gt;P128,AC128,IF($I$2&lt;=K128,$K$22,IF($I$2&lt;M128,AA128,AB128))))</f>
        <v/>
      </c>
      <c r="E128" s="380" t="str">
        <f aca="false">IF($I$4="","",IF($I$4&gt;P128,AC128,IF($I$4&lt;=K128,$K$22,IF($I$4&lt;M128,AA128,AB128))))</f>
        <v>Não passível</v>
      </c>
      <c r="F128" s="380" t="str">
        <f aca="false">IF($I$6="","",IF($I$6&gt;P128,AC128,IF($I$6&lt;=K128,$K$22,IF($I$6&lt;M128,AA128,AB128))))</f>
        <v>Não passível</v>
      </c>
      <c r="G128" s="380" t="str">
        <f aca="false">IF($I$8="","",IF($I$8&gt;P128,AC128,IF($I$8&lt;=K128,$K$22,IF($I$8&lt;M128,AA128,AB128))))</f>
        <v>Não passível</v>
      </c>
      <c r="H128" s="380" t="str">
        <f aca="false">IF($I$10="","",IF($I$10&gt;P128,AC128,IF($I$10&lt;=K128,$K$22,IF($I$10&lt;M128,AA128,AB128))))</f>
        <v>Não passível</v>
      </c>
      <c r="I128" s="380" t="s">
        <v>297</v>
      </c>
      <c r="J128" s="412" t="s">
        <v>434</v>
      </c>
      <c r="K128" s="380" t="n">
        <v>0.5</v>
      </c>
      <c r="L128" s="380" t="s">
        <v>349</v>
      </c>
      <c r="M128" s="413" t="n">
        <v>3</v>
      </c>
      <c r="N128" s="414" t="s">
        <v>646</v>
      </c>
      <c r="O128" s="380" t="s">
        <v>320</v>
      </c>
      <c r="P128" s="415" t="n">
        <v>20</v>
      </c>
      <c r="Q128" s="380" t="s">
        <v>449</v>
      </c>
      <c r="R128" s="380" t="s">
        <v>314</v>
      </c>
      <c r="S128" s="380" t="s">
        <v>314</v>
      </c>
      <c r="T128" s="380" t="s">
        <v>314</v>
      </c>
      <c r="U128" s="380" t="s">
        <v>314</v>
      </c>
      <c r="V128" s="380" t="s">
        <v>314</v>
      </c>
      <c r="W128" s="380" t="s">
        <v>314</v>
      </c>
      <c r="X128" s="380" t="s">
        <v>314</v>
      </c>
      <c r="Y128" s="380" t="s">
        <v>314</v>
      </c>
      <c r="Z128" s="380" t="s">
        <v>314</v>
      </c>
      <c r="AA128" s="416" t="n">
        <f aca="false">IF(I128="","",IF(I128="P",$D$15,IF(I128="M",$E$15,$F$15)))</f>
        <v>2</v>
      </c>
      <c r="AB128" s="416" t="n">
        <f aca="false">IF(I128="","",IF(I128="P",$D$16,IF(I128="M",$E$16,$F$16)))</f>
        <v>3</v>
      </c>
      <c r="AC128" s="416" t="n">
        <f aca="false">IF(I128="","",IF(I128="P",$D$17,IF(I128="M",$E$17,$F$17)))</f>
        <v>4</v>
      </c>
      <c r="AD128" s="417" t="s">
        <v>647</v>
      </c>
      <c r="AE128" s="366"/>
      <c r="AF128" s="366"/>
      <c r="AG128" s="366"/>
      <c r="AH128" s="366"/>
    </row>
    <row r="129" customFormat="false" ht="23.85" hidden="false" customHeight="false" outlineLevel="0" collapsed="false">
      <c r="A129" s="373" t="n">
        <v>106</v>
      </c>
      <c r="B129" s="373" t="n">
        <v>36</v>
      </c>
      <c r="C129" s="373" t="s">
        <v>648</v>
      </c>
      <c r="D129" s="373" t="str">
        <f aca="false">IF($I$2="","",IF($I$2&gt;P129,AC129,IF($I$2&lt;=K129,$K$22,IF($I$2&lt;M129,AA129,AB129))))</f>
        <v/>
      </c>
      <c r="E129" s="373" t="str">
        <f aca="false">IF($I$4="","",IF($I$4&gt;P129,AC129,IF($I$4&lt;=K129,$K$22,IF($I$4&lt;M129,AA129,AB129))))</f>
        <v>Não passível</v>
      </c>
      <c r="F129" s="373" t="str">
        <f aca="false">IF($I$6="","",IF($I$6&gt;P129,AC129,IF($I$6&lt;=K129,$K$22,IF($I$6&lt;M129,AA129,AB129))))</f>
        <v>Não passível</v>
      </c>
      <c r="G129" s="373" t="str">
        <f aca="false">IF($I$8="","",IF($I$8&gt;P129,AC129,IF($I$8&lt;=K129,$K$22,IF($I$8&lt;M129,AA129,AB129))))</f>
        <v>Não passível</v>
      </c>
      <c r="H129" s="373" t="str">
        <f aca="false">IF($I$10="","",IF($I$10&gt;P129,AC129,IF($I$10&lt;=K129,$K$22,IF($I$10&lt;M129,AA129,AB129))))</f>
        <v>Não passível</v>
      </c>
      <c r="I129" s="373" t="s">
        <v>297</v>
      </c>
      <c r="J129" s="418" t="s">
        <v>438</v>
      </c>
      <c r="K129" s="373" t="n">
        <v>0.2</v>
      </c>
      <c r="L129" s="373" t="s">
        <v>349</v>
      </c>
      <c r="M129" s="419" t="n">
        <v>3</v>
      </c>
      <c r="N129" s="420" t="s">
        <v>649</v>
      </c>
      <c r="O129" s="373" t="s">
        <v>320</v>
      </c>
      <c r="P129" s="421" t="n">
        <v>6</v>
      </c>
      <c r="Q129" s="373" t="s">
        <v>355</v>
      </c>
      <c r="R129" s="373" t="s">
        <v>314</v>
      </c>
      <c r="S129" s="373" t="s">
        <v>314</v>
      </c>
      <c r="T129" s="373" t="s">
        <v>314</v>
      </c>
      <c r="U129" s="373" t="s">
        <v>314</v>
      </c>
      <c r="V129" s="373" t="s">
        <v>314</v>
      </c>
      <c r="W129" s="373" t="s">
        <v>314</v>
      </c>
      <c r="X129" s="373" t="s">
        <v>314</v>
      </c>
      <c r="Y129" s="373" t="s">
        <v>314</v>
      </c>
      <c r="Z129" s="373" t="s">
        <v>314</v>
      </c>
      <c r="AA129" s="422" t="n">
        <f aca="false">IF(I129="","",IF(I129="P",$D$15,IF(I129="M",$E$15,$F$15)))</f>
        <v>2</v>
      </c>
      <c r="AB129" s="422" t="n">
        <f aca="false">IF(I129="","",IF(I129="P",$D$16,IF(I129="M",$E$16,$F$16)))</f>
        <v>3</v>
      </c>
      <c r="AC129" s="422" t="n">
        <f aca="false">IF(I129="","",IF(I129="P",$D$17,IF(I129="M",$E$17,$F$17)))</f>
        <v>4</v>
      </c>
      <c r="AD129" s="423" t="s">
        <v>650</v>
      </c>
      <c r="AE129" s="366"/>
      <c r="AF129" s="366"/>
      <c r="AG129" s="366"/>
      <c r="AH129" s="366"/>
    </row>
    <row r="130" customFormat="false" ht="15" hidden="false" customHeight="false" outlineLevel="0" collapsed="false">
      <c r="A130" s="380" t="n">
        <v>107</v>
      </c>
      <c r="B130" s="380" t="n">
        <v>37</v>
      </c>
      <c r="C130" s="380" t="s">
        <v>651</v>
      </c>
      <c r="D130" s="380" t="str">
        <f aca="false">IF($I$2="","",IF($I$2&gt;P130,AC130,IF($I$2&lt;=K130,$K$22,IF($I$2&lt;M130,AA130,AB130))))</f>
        <v/>
      </c>
      <c r="E130" s="380" t="str">
        <f aca="false">IF($I$4="","",IF($I$4&gt;P130,AC130,IF($I$4&lt;=K130,$K$22,IF($I$4&lt;M130,AA130,AB130))))</f>
        <v>Não passível</v>
      </c>
      <c r="F130" s="380" t="str">
        <f aca="false">IF($I$6="","",IF($I$6&gt;P130,AC130,IF($I$6&lt;=K130,$K$22,IF($I$6&lt;M130,AA130,AB130))))</f>
        <v>Não passível</v>
      </c>
      <c r="G130" s="380" t="str">
        <f aca="false">IF($I$8="","",IF($I$8&gt;P130,AC130,IF($I$8&lt;=K130,$K$22,IF($I$8&lt;M130,AA130,AB130))))</f>
        <v>Não passível</v>
      </c>
      <c r="H130" s="380" t="str">
        <f aca="false">IF($I$10="","",IF($I$10&gt;P130,AC130,IF($I$10&lt;=K130,$K$22,IF($I$10&lt;M130,AA130,AB130))))</f>
        <v>Não passível</v>
      </c>
      <c r="I130" s="380" t="s">
        <v>297</v>
      </c>
      <c r="J130" s="412" t="s">
        <v>434</v>
      </c>
      <c r="K130" s="380" t="n">
        <v>0.2</v>
      </c>
      <c r="L130" s="380" t="s">
        <v>349</v>
      </c>
      <c r="M130" s="413" t="n">
        <v>5</v>
      </c>
      <c r="N130" s="414" t="s">
        <v>652</v>
      </c>
      <c r="O130" s="380" t="s">
        <v>320</v>
      </c>
      <c r="P130" s="415" t="n">
        <v>17</v>
      </c>
      <c r="Q130" s="380" t="s">
        <v>449</v>
      </c>
      <c r="R130" s="380" t="s">
        <v>314</v>
      </c>
      <c r="S130" s="380" t="s">
        <v>314</v>
      </c>
      <c r="T130" s="380" t="s">
        <v>314</v>
      </c>
      <c r="U130" s="380" t="s">
        <v>314</v>
      </c>
      <c r="V130" s="380" t="s">
        <v>314</v>
      </c>
      <c r="W130" s="380" t="s">
        <v>314</v>
      </c>
      <c r="X130" s="380" t="s">
        <v>314</v>
      </c>
      <c r="Y130" s="380" t="s">
        <v>314</v>
      </c>
      <c r="Z130" s="380" t="s">
        <v>314</v>
      </c>
      <c r="AA130" s="416" t="n">
        <f aca="false">IF(I130="","",IF(I130="P",$D$15,IF(I130="M",$E$15,$F$15)))</f>
        <v>2</v>
      </c>
      <c r="AB130" s="416" t="n">
        <f aca="false">IF(I130="","",IF(I130="P",$D$16,IF(I130="M",$E$16,$F$16)))</f>
        <v>3</v>
      </c>
      <c r="AC130" s="416" t="n">
        <f aca="false">IF(I130="","",IF(I130="P",$D$17,IF(I130="M",$E$17,$F$17)))</f>
        <v>4</v>
      </c>
      <c r="AD130" s="417" t="s">
        <v>653</v>
      </c>
      <c r="AE130" s="366"/>
      <c r="AF130" s="366"/>
      <c r="AG130" s="366"/>
      <c r="AH130" s="366"/>
    </row>
    <row r="131" customFormat="false" ht="15" hidden="false" customHeight="false" outlineLevel="0" collapsed="false">
      <c r="A131" s="373" t="n">
        <v>108</v>
      </c>
      <c r="B131" s="373" t="n">
        <v>38</v>
      </c>
      <c r="C131" s="373" t="s">
        <v>654</v>
      </c>
      <c r="D131" s="373" t="str">
        <f aca="false">IF($I$2="","",IF($I$2&gt;P131,AC131,IF($I$2&lt;=K131,$K$22,IF($I$2&lt;M131,AA131,AB131))))</f>
        <v/>
      </c>
      <c r="E131" s="373" t="str">
        <f aca="false">IF($I$4="","",IF($I$4&gt;P131,AC131,IF($I$4&lt;=K131,$K$22,IF($I$4&lt;M131,AA131,AB131))))</f>
        <v>Não passível</v>
      </c>
      <c r="F131" s="373" t="str">
        <f aca="false">IF($I$6="","",IF($I$6&gt;P131,AC131,IF($I$6&lt;=K131,$K$22,IF($I$6&lt;M131,AA131,AB131))))</f>
        <v>Não passível</v>
      </c>
      <c r="G131" s="373" t="str">
        <f aca="false">IF($I$8="","",IF($I$8&gt;P131,AC131,IF($I$8&lt;=K131,$K$22,IF($I$8&lt;M131,AA131,AB131))))</f>
        <v>Não passível</v>
      </c>
      <c r="H131" s="373" t="str">
        <f aca="false">IF($I$10="","",IF($I$10&gt;P131,AC131,IF($I$10&lt;=K131,$K$22,IF($I$10&lt;M131,AA131,AB131))))</f>
        <v>Não passível</v>
      </c>
      <c r="I131" s="373" t="s">
        <v>298</v>
      </c>
      <c r="J131" s="418" t="s">
        <v>434</v>
      </c>
      <c r="K131" s="373" t="n">
        <v>0</v>
      </c>
      <c r="L131" s="373" t="s">
        <v>349</v>
      </c>
      <c r="M131" s="419" t="n">
        <v>6</v>
      </c>
      <c r="N131" s="420" t="s">
        <v>655</v>
      </c>
      <c r="O131" s="373" t="s">
        <v>320</v>
      </c>
      <c r="P131" s="421" t="n">
        <v>20</v>
      </c>
      <c r="Q131" s="373" t="s">
        <v>449</v>
      </c>
      <c r="R131" s="373" t="s">
        <v>314</v>
      </c>
      <c r="S131" s="373" t="s">
        <v>314</v>
      </c>
      <c r="T131" s="373" t="s">
        <v>314</v>
      </c>
      <c r="U131" s="373" t="s">
        <v>314</v>
      </c>
      <c r="V131" s="373" t="s">
        <v>314</v>
      </c>
      <c r="W131" s="373" t="s">
        <v>314</v>
      </c>
      <c r="X131" s="373" t="s">
        <v>314</v>
      </c>
      <c r="Y131" s="373" t="s">
        <v>314</v>
      </c>
      <c r="Z131" s="373" t="s">
        <v>314</v>
      </c>
      <c r="AA131" s="422" t="n">
        <f aca="false">IF(I131="","",IF(I131="P",$D$15,IF(I131="M",$E$15,$F$15)))</f>
        <v>4</v>
      </c>
      <c r="AB131" s="422" t="n">
        <f aca="false">IF(I131="","",IF(I131="P",$D$16,IF(I131="M",$E$16,$F$16)))</f>
        <v>5</v>
      </c>
      <c r="AC131" s="422" t="n">
        <f aca="false">IF(I131="","",IF(I131="P",$D$17,IF(I131="M",$E$17,$F$17)))</f>
        <v>6</v>
      </c>
      <c r="AD131" s="423" t="s">
        <v>656</v>
      </c>
      <c r="AE131" s="366"/>
      <c r="AF131" s="366"/>
      <c r="AG131" s="366"/>
      <c r="AH131" s="366"/>
    </row>
    <row r="132" customFormat="false" ht="15" hidden="false" customHeight="false" outlineLevel="0" collapsed="false">
      <c r="A132" s="380" t="n">
        <v>109</v>
      </c>
      <c r="B132" s="380" t="n">
        <v>39</v>
      </c>
      <c r="C132" s="380" t="s">
        <v>657</v>
      </c>
      <c r="D132" s="380" t="str">
        <f aca="false">IF($I$2="","",IF($I$2&gt;P132,AC132,IF($I$2&lt;=K132,$K$22,IF($I$2&lt;M132,AA132,AB132))))</f>
        <v/>
      </c>
      <c r="E132" s="380" t="str">
        <f aca="false">IF($I$4="","",IF($I$4&gt;P132,AC132,IF($I$4&lt;=K132,$K$22,IF($I$4&lt;M132,AA132,AB132))))</f>
        <v>Não passível</v>
      </c>
      <c r="F132" s="380" t="str">
        <f aca="false">IF($I$6="","",IF($I$6&gt;P132,AC132,IF($I$6&lt;=K132,$K$22,IF($I$6&lt;M132,AA132,AB132))))</f>
        <v>Não passível</v>
      </c>
      <c r="G132" s="380" t="str">
        <f aca="false">IF($I$8="","",IF($I$8&gt;P132,AC132,IF($I$8&lt;=K132,$K$22,IF($I$8&lt;M132,AA132,AB132))))</f>
        <v>Não passível</v>
      </c>
      <c r="H132" s="380" t="str">
        <f aca="false">IF($I$10="","",IF($I$10&gt;P132,AC132,IF($I$10&lt;=K132,$K$22,IF($I$10&lt;M132,AA132,AB132))))</f>
        <v>Não passível</v>
      </c>
      <c r="I132" s="380" t="s">
        <v>297</v>
      </c>
      <c r="J132" s="412" t="s">
        <v>438</v>
      </c>
      <c r="K132" s="380" t="n">
        <v>0</v>
      </c>
      <c r="L132" s="380" t="s">
        <v>349</v>
      </c>
      <c r="M132" s="413" t="n">
        <v>1</v>
      </c>
      <c r="N132" s="414" t="s">
        <v>658</v>
      </c>
      <c r="O132" s="380" t="s">
        <v>320</v>
      </c>
      <c r="P132" s="415" t="n">
        <v>5</v>
      </c>
      <c r="Q132" s="380" t="s">
        <v>355</v>
      </c>
      <c r="R132" s="380" t="s">
        <v>314</v>
      </c>
      <c r="S132" s="380" t="s">
        <v>314</v>
      </c>
      <c r="T132" s="380" t="s">
        <v>314</v>
      </c>
      <c r="U132" s="380" t="s">
        <v>314</v>
      </c>
      <c r="V132" s="380" t="s">
        <v>314</v>
      </c>
      <c r="W132" s="380" t="s">
        <v>314</v>
      </c>
      <c r="X132" s="380" t="s">
        <v>314</v>
      </c>
      <c r="Y132" s="380" t="s">
        <v>314</v>
      </c>
      <c r="Z132" s="380" t="s">
        <v>314</v>
      </c>
      <c r="AA132" s="416" t="n">
        <f aca="false">IF(I132="","",IF(I132="P",$D$15,IF(I132="M",$E$15,$F$15)))</f>
        <v>2</v>
      </c>
      <c r="AB132" s="416" t="n">
        <f aca="false">IF(I132="","",IF(I132="P",$D$16,IF(I132="M",$E$16,$F$16)))</f>
        <v>3</v>
      </c>
      <c r="AC132" s="416" t="n">
        <f aca="false">IF(I132="","",IF(I132="P",$D$17,IF(I132="M",$E$17,$F$17)))</f>
        <v>4</v>
      </c>
      <c r="AD132" s="417" t="s">
        <v>659</v>
      </c>
      <c r="AE132" s="366"/>
      <c r="AF132" s="366"/>
      <c r="AG132" s="366"/>
      <c r="AH132" s="366"/>
    </row>
    <row r="133" customFormat="false" ht="15" hidden="false" customHeight="false" outlineLevel="0" collapsed="false">
      <c r="A133" s="373" t="n">
        <v>110</v>
      </c>
      <c r="B133" s="373" t="n">
        <v>40</v>
      </c>
      <c r="C133" s="373" t="s">
        <v>660</v>
      </c>
      <c r="D133" s="373" t="str">
        <f aca="false">IF($I$2="","",IF($I$2&gt;P133,AC133,IF($I$2&lt;=K133,$K$22,IF($I$2&lt;M133,AA133,AB133))))</f>
        <v/>
      </c>
      <c r="E133" s="373" t="str">
        <f aca="false">IF($I$4="","",IF($I$4&gt;P133,AC133,IF($I$4&lt;=K133,$K$22,IF($I$4&lt;M133,AA133,AB133))))</f>
        <v>Não passível</v>
      </c>
      <c r="F133" s="373" t="str">
        <f aca="false">IF($I$6="","",IF($I$6&gt;P133,AC133,IF($I$6&lt;=K133,$K$22,IF($I$6&lt;M133,AA133,AB133))))</f>
        <v>Não passível</v>
      </c>
      <c r="G133" s="373" t="str">
        <f aca="false">IF($I$8="","",IF($I$8&gt;P133,AC133,IF($I$8&lt;=K133,$K$22,IF($I$8&lt;M133,AA133,AB133))))</f>
        <v>Não passível</v>
      </c>
      <c r="H133" s="373" t="str">
        <f aca="false">IF($I$10="","",IF($I$10&gt;P133,AC133,IF($I$10&lt;=K133,$K$22,IF($I$10&lt;M133,AA133,AB133))))</f>
        <v>Não passível</v>
      </c>
      <c r="I133" s="373" t="s">
        <v>297</v>
      </c>
      <c r="J133" s="418" t="s">
        <v>661</v>
      </c>
      <c r="K133" s="373" t="n">
        <v>0</v>
      </c>
      <c r="L133" s="373" t="s">
        <v>349</v>
      </c>
      <c r="M133" s="419" t="n">
        <v>9</v>
      </c>
      <c r="N133" s="420" t="s">
        <v>662</v>
      </c>
      <c r="O133" s="373" t="s">
        <v>320</v>
      </c>
      <c r="P133" s="421" t="n">
        <v>85</v>
      </c>
      <c r="Q133" s="373" t="s">
        <v>663</v>
      </c>
      <c r="R133" s="373" t="s">
        <v>314</v>
      </c>
      <c r="S133" s="373" t="s">
        <v>314</v>
      </c>
      <c r="T133" s="373" t="s">
        <v>314</v>
      </c>
      <c r="U133" s="373" t="s">
        <v>314</v>
      </c>
      <c r="V133" s="373" t="s">
        <v>314</v>
      </c>
      <c r="W133" s="373" t="s">
        <v>314</v>
      </c>
      <c r="X133" s="373" t="s">
        <v>314</v>
      </c>
      <c r="Y133" s="373" t="s">
        <v>314</v>
      </c>
      <c r="Z133" s="373" t="s">
        <v>314</v>
      </c>
      <c r="AA133" s="422" t="n">
        <f aca="false">IF(I133="","",IF(I133="P",$D$15,IF(I133="M",$E$15,$F$15)))</f>
        <v>2</v>
      </c>
      <c r="AB133" s="422" t="n">
        <f aca="false">IF(I133="","",IF(I133="P",$D$16,IF(I133="M",$E$16,$F$16)))</f>
        <v>3</v>
      </c>
      <c r="AC133" s="422" t="n">
        <f aca="false">IF(I133="","",IF(I133="P",$D$17,IF(I133="M",$E$17,$F$17)))</f>
        <v>4</v>
      </c>
      <c r="AD133" s="423" t="s">
        <v>664</v>
      </c>
      <c r="AE133" s="366"/>
      <c r="AF133" s="366"/>
      <c r="AG133" s="366"/>
      <c r="AH133" s="366"/>
    </row>
    <row r="134" customFormat="false" ht="15" hidden="false" customHeight="false" outlineLevel="0" collapsed="false">
      <c r="A134" s="380" t="n">
        <v>111</v>
      </c>
      <c r="B134" s="380" t="n">
        <v>41</v>
      </c>
      <c r="C134" s="380" t="s">
        <v>665</v>
      </c>
      <c r="D134" s="380" t="str">
        <f aca="false">IF($I$2="","",IF($I$2&gt;P134,AC134,IF($I$2&lt;=K134,$K$22,IF($I$2&lt;M134,AA134,AB134))))</f>
        <v/>
      </c>
      <c r="E134" s="380" t="str">
        <f aca="false">IF($I$4="","",IF($I$4&gt;P134,AC134,IF($I$4&lt;=K134,$K$22,IF($I$4&lt;M134,AA134,AB134))))</f>
        <v>Não passível</v>
      </c>
      <c r="F134" s="380" t="str">
        <f aca="false">IF($I$6="","",IF($I$6&gt;P134,AC134,IF($I$6&lt;=K134,$K$22,IF($I$6&lt;M134,AA134,AB134))))</f>
        <v>Não passível</v>
      </c>
      <c r="G134" s="380" t="str">
        <f aca="false">IF($I$8="","",IF($I$8&gt;P134,AC134,IF($I$8&lt;=K134,$K$22,IF($I$8&lt;M134,AA134,AB134))))</f>
        <v>Não passível</v>
      </c>
      <c r="H134" s="380" t="str">
        <f aca="false">IF($I$10="","",IF($I$10&gt;P134,AC134,IF($I$10&lt;=K134,$K$22,IF($I$10&lt;M134,AA134,AB134))))</f>
        <v>Não passível</v>
      </c>
      <c r="I134" s="380" t="s">
        <v>297</v>
      </c>
      <c r="J134" s="412" t="s">
        <v>666</v>
      </c>
      <c r="K134" s="380" t="n">
        <v>0</v>
      </c>
      <c r="L134" s="380" t="s">
        <v>349</v>
      </c>
      <c r="M134" s="413" t="n">
        <v>60</v>
      </c>
      <c r="N134" s="414" t="s">
        <v>667</v>
      </c>
      <c r="O134" s="380" t="s">
        <v>320</v>
      </c>
      <c r="P134" s="415" t="n">
        <v>100</v>
      </c>
      <c r="Q134" s="380" t="s">
        <v>668</v>
      </c>
      <c r="R134" s="380" t="s">
        <v>314</v>
      </c>
      <c r="S134" s="380" t="s">
        <v>314</v>
      </c>
      <c r="T134" s="380" t="s">
        <v>314</v>
      </c>
      <c r="U134" s="380" t="s">
        <v>314</v>
      </c>
      <c r="V134" s="380" t="s">
        <v>314</v>
      </c>
      <c r="W134" s="380" t="s">
        <v>314</v>
      </c>
      <c r="X134" s="380" t="s">
        <v>314</v>
      </c>
      <c r="Y134" s="380" t="s">
        <v>314</v>
      </c>
      <c r="Z134" s="380" t="s">
        <v>314</v>
      </c>
      <c r="AA134" s="416" t="n">
        <f aca="false">IF(I134="","",IF(I134="P",$D$15,IF(I134="M",$E$15,$F$15)))</f>
        <v>2</v>
      </c>
      <c r="AB134" s="416" t="n">
        <f aca="false">IF(I134="","",IF(I134="P",$D$16,IF(I134="M",$E$16,$F$16)))</f>
        <v>3</v>
      </c>
      <c r="AC134" s="416" t="n">
        <f aca="false">IF(I134="","",IF(I134="P",$D$17,IF(I134="M",$E$17,$F$17)))</f>
        <v>4</v>
      </c>
      <c r="AD134" s="417" t="s">
        <v>669</v>
      </c>
      <c r="AE134" s="366"/>
      <c r="AF134" s="366"/>
      <c r="AG134" s="366"/>
      <c r="AH134" s="366"/>
    </row>
    <row r="135" customFormat="false" ht="15" hidden="false" customHeight="false" outlineLevel="0" collapsed="false">
      <c r="A135" s="373" t="n">
        <v>112</v>
      </c>
      <c r="B135" s="373" t="n">
        <v>42</v>
      </c>
      <c r="C135" s="373" t="s">
        <v>670</v>
      </c>
      <c r="D135" s="373" t="str">
        <f aca="false">IF($I$2="","",IF($I$2&gt;P135,AC135,IF($I$2&lt;=K135,$K$22,IF($I$2&lt;M135,AA135,AB135))))</f>
        <v/>
      </c>
      <c r="E135" s="373" t="str">
        <f aca="false">IF($I$4="","",IF($I$4&gt;P135,AC135,IF($I$4&lt;=K135,$K$22,IF($I$4&lt;M135,AA135,AB135))))</f>
        <v>Não passível</v>
      </c>
      <c r="F135" s="373" t="str">
        <f aca="false">IF($I$6="","",IF($I$6&gt;P135,AC135,IF($I$6&lt;=K135,$K$22,IF($I$6&lt;M135,AA135,AB135))))</f>
        <v>Não passível</v>
      </c>
      <c r="G135" s="373" t="str">
        <f aca="false">IF($I$8="","",IF($I$8&gt;P135,AC135,IF($I$8&lt;=K135,$K$22,IF($I$8&lt;M135,AA135,AB135))))</f>
        <v>Não passível</v>
      </c>
      <c r="H135" s="373" t="str">
        <f aca="false">IF($I$10="","",IF($I$10&gt;P135,AC135,IF($I$10&lt;=K135,$K$22,IF($I$10&lt;M135,AA135,AB135))))</f>
        <v>Não passível</v>
      </c>
      <c r="I135" s="373" t="s">
        <v>297</v>
      </c>
      <c r="J135" s="418" t="s">
        <v>438</v>
      </c>
      <c r="K135" s="373" t="n">
        <v>0.05</v>
      </c>
      <c r="L135" s="373" t="s">
        <v>349</v>
      </c>
      <c r="M135" s="419" t="n">
        <v>0.5</v>
      </c>
      <c r="N135" s="420" t="s">
        <v>671</v>
      </c>
      <c r="O135" s="373" t="s">
        <v>320</v>
      </c>
      <c r="P135" s="421" t="n">
        <v>5</v>
      </c>
      <c r="Q135" s="373" t="s">
        <v>355</v>
      </c>
      <c r="R135" s="373" t="s">
        <v>314</v>
      </c>
      <c r="S135" s="373" t="s">
        <v>314</v>
      </c>
      <c r="T135" s="373" t="s">
        <v>314</v>
      </c>
      <c r="U135" s="373" t="s">
        <v>314</v>
      </c>
      <c r="V135" s="373" t="s">
        <v>314</v>
      </c>
      <c r="W135" s="373" t="s">
        <v>314</v>
      </c>
      <c r="X135" s="373" t="s">
        <v>314</v>
      </c>
      <c r="Y135" s="373" t="s">
        <v>314</v>
      </c>
      <c r="Z135" s="373" t="s">
        <v>314</v>
      </c>
      <c r="AA135" s="422" t="n">
        <f aca="false">IF(I135="","",IF(I135="P",$D$15,IF(I135="M",$E$15,$F$15)))</f>
        <v>2</v>
      </c>
      <c r="AB135" s="422" t="n">
        <f aca="false">IF(I135="","",IF(I135="P",$D$16,IF(I135="M",$E$16,$F$16)))</f>
        <v>3</v>
      </c>
      <c r="AC135" s="422" t="n">
        <f aca="false">IF(I135="","",IF(I135="P",$D$17,IF(I135="M",$E$17,$F$17)))</f>
        <v>4</v>
      </c>
      <c r="AD135" s="423" t="s">
        <v>672</v>
      </c>
      <c r="AE135" s="366"/>
      <c r="AF135" s="366"/>
      <c r="AG135" s="366"/>
      <c r="AH135" s="366"/>
    </row>
    <row r="136" customFormat="false" ht="15" hidden="false" customHeight="false" outlineLevel="0" collapsed="false">
      <c r="A136" s="411" t="n">
        <v>113</v>
      </c>
      <c r="B136" s="380" t="n">
        <v>1</v>
      </c>
      <c r="C136" s="380" t="s">
        <v>673</v>
      </c>
      <c r="D136" s="380" t="str">
        <f aca="false">IF($I$2="","",IF($I$2&gt;P136,AC136,IF($I$2&lt;=K136,$K$22,IF($I$2&lt;M136,AA136,AB136))))</f>
        <v/>
      </c>
      <c r="E136" s="380" t="str">
        <f aca="false">IF($I$4="","",IF($I$4&gt;P136,AC136,IF($I$4&lt;=K136,$K$22,IF($I$4&lt;M136,AA136,AB136))))</f>
        <v>Não passível</v>
      </c>
      <c r="F136" s="380" t="str">
        <f aca="false">IF($I$6="","",IF($I$6&gt;P136,AC136,IF($I$6&lt;=K136,$K$22,IF($I$6&lt;M136,AA136,AB136))))</f>
        <v>Não passível</v>
      </c>
      <c r="G136" s="380" t="str">
        <f aca="false">IF($I$8="","",IF($I$8&gt;P136,AC136,IF($I$8&lt;=K136,$K$22,IF($I$8&lt;M136,AA136,AB136))))</f>
        <v>Não passível</v>
      </c>
      <c r="H136" s="380" t="str">
        <f aca="false">IF($I$10="","",IF($I$10&gt;P136,AC136,IF($I$10&lt;=K136,$K$22,IF($I$10&lt;M136,AA136,AB136))))</f>
        <v>Não passível</v>
      </c>
      <c r="I136" s="380" t="s">
        <v>296</v>
      </c>
      <c r="J136" s="412" t="s">
        <v>434</v>
      </c>
      <c r="K136" s="380" t="n">
        <v>0.1</v>
      </c>
      <c r="L136" s="380" t="s">
        <v>349</v>
      </c>
      <c r="M136" s="413" t="n">
        <v>3</v>
      </c>
      <c r="N136" s="414" t="s">
        <v>674</v>
      </c>
      <c r="O136" s="380" t="s">
        <v>320</v>
      </c>
      <c r="P136" s="415" t="n">
        <v>7</v>
      </c>
      <c r="Q136" s="380" t="s">
        <v>675</v>
      </c>
      <c r="R136" s="380" t="s">
        <v>314</v>
      </c>
      <c r="S136" s="380" t="s">
        <v>314</v>
      </c>
      <c r="T136" s="380" t="s">
        <v>314</v>
      </c>
      <c r="U136" s="380" t="s">
        <v>314</v>
      </c>
      <c r="V136" s="380" t="s">
        <v>314</v>
      </c>
      <c r="W136" s="380" t="s">
        <v>314</v>
      </c>
      <c r="X136" s="380" t="s">
        <v>314</v>
      </c>
      <c r="Y136" s="380" t="s">
        <v>314</v>
      </c>
      <c r="Z136" s="380" t="s">
        <v>314</v>
      </c>
      <c r="AA136" s="416" t="n">
        <f aca="false">IF(I136="","",IF(I136="P",$D$15,IF(I136="M",$E$15,$F$15)))</f>
        <v>1</v>
      </c>
      <c r="AB136" s="416" t="n">
        <f aca="false">IF(I136="","",IF(I136="P",$D$16,IF(I136="M",$E$16,$F$16)))</f>
        <v>1</v>
      </c>
      <c r="AC136" s="416" t="n">
        <f aca="false">IF(I136="","",IF(I136="P",$D$17,IF(I136="M",$E$17,$F$17)))</f>
        <v>1</v>
      </c>
      <c r="AD136" s="417" t="s">
        <v>676</v>
      </c>
      <c r="AE136" s="366"/>
      <c r="AF136" s="366"/>
      <c r="AG136" s="366"/>
      <c r="AH136" s="366"/>
    </row>
    <row r="137" customFormat="false" ht="15" hidden="false" customHeight="false" outlineLevel="0" collapsed="false">
      <c r="A137" s="373" t="n">
        <v>114</v>
      </c>
      <c r="B137" s="373" t="n">
        <v>2</v>
      </c>
      <c r="C137" s="373" t="s">
        <v>677</v>
      </c>
      <c r="D137" s="373" t="str">
        <f aca="false">IF($I$2="","",IF($I$2&gt;P137,AC137,IF($I$2&lt;=K137,$K$22,IF($I$2&lt;M137,AA137,AB137))))</f>
        <v/>
      </c>
      <c r="E137" s="373" t="str">
        <f aca="false">IF($I$4="","",IF($I$4&gt;P137,AC137,IF($I$4&lt;=K137,$K$22,IF($I$4&lt;M137,AA137,AB137))))</f>
        <v>Não passível</v>
      </c>
      <c r="F137" s="373" t="str">
        <f aca="false">IF($I$6="","",IF($I$6&gt;P137,AC137,IF($I$6&lt;=K137,$K$22,IF($I$6&lt;M137,AA137,AB137))))</f>
        <v>Não passível</v>
      </c>
      <c r="G137" s="373" t="str">
        <f aca="false">IF($I$8="","",IF($I$8&gt;P137,AC137,IF($I$8&lt;=K137,$K$22,IF($I$8&lt;M137,AA137,AB137))))</f>
        <v>Não passível</v>
      </c>
      <c r="H137" s="373" t="str">
        <f aca="false">IF($I$10="","",IF($I$10&gt;P137,AC137,IF($I$10&lt;=K137,$K$22,IF($I$10&lt;M137,AA137,AB137))))</f>
        <v>Não passível</v>
      </c>
      <c r="I137" s="373" t="s">
        <v>297</v>
      </c>
      <c r="J137" s="418" t="s">
        <v>434</v>
      </c>
      <c r="K137" s="373" t="n">
        <v>2</v>
      </c>
      <c r="L137" s="373" t="s">
        <v>349</v>
      </c>
      <c r="M137" s="419" t="n">
        <v>30</v>
      </c>
      <c r="N137" s="420" t="s">
        <v>678</v>
      </c>
      <c r="O137" s="373" t="s">
        <v>320</v>
      </c>
      <c r="P137" s="421" t="n">
        <v>300</v>
      </c>
      <c r="Q137" s="373" t="s">
        <v>679</v>
      </c>
      <c r="R137" s="373" t="s">
        <v>314</v>
      </c>
      <c r="S137" s="373" t="s">
        <v>314</v>
      </c>
      <c r="T137" s="373" t="s">
        <v>314</v>
      </c>
      <c r="U137" s="373" t="s">
        <v>314</v>
      </c>
      <c r="V137" s="373" t="s">
        <v>314</v>
      </c>
      <c r="W137" s="373" t="s">
        <v>314</v>
      </c>
      <c r="X137" s="373" t="s">
        <v>314</v>
      </c>
      <c r="Y137" s="373" t="s">
        <v>314</v>
      </c>
      <c r="Z137" s="373" t="s">
        <v>314</v>
      </c>
      <c r="AA137" s="422" t="n">
        <f aca="false">IF(I137="","",IF(I137="P",$D$15,IF(I137="M",$E$15,$F$15)))</f>
        <v>2</v>
      </c>
      <c r="AB137" s="422" t="n">
        <f aca="false">IF(I137="","",IF(I137="P",$D$16,IF(I137="M",$E$16,$F$16)))</f>
        <v>3</v>
      </c>
      <c r="AC137" s="422" t="n">
        <f aca="false">IF(I137="","",IF(I137="P",$D$17,IF(I137="M",$E$17,$F$17)))</f>
        <v>4</v>
      </c>
      <c r="AD137" s="423" t="s">
        <v>680</v>
      </c>
      <c r="AE137" s="366"/>
      <c r="AF137" s="366"/>
      <c r="AG137" s="366"/>
      <c r="AH137" s="366"/>
    </row>
    <row r="138" customFormat="false" ht="15" hidden="false" customHeight="false" outlineLevel="0" collapsed="false">
      <c r="A138" s="380" t="n">
        <v>115</v>
      </c>
      <c r="B138" s="380" t="n">
        <v>3</v>
      </c>
      <c r="C138" s="380" t="s">
        <v>681</v>
      </c>
      <c r="D138" s="380" t="str">
        <f aca="false">IF($I$2="","",IF($I$2&gt;P138,AC138,IF($I$2&lt;=K138,$K$22,IF($I$2&lt;M138,AA138,AB138))))</f>
        <v/>
      </c>
      <c r="E138" s="380" t="str">
        <f aca="false">IF($I$4="","",IF($I$4&gt;P138,AC138,IF($I$4&lt;=K138,$K$22,IF($I$4&lt;M138,AA138,AB138))))</f>
        <v>Não passível</v>
      </c>
      <c r="F138" s="380" t="str">
        <f aca="false">IF($I$6="","",IF($I$6&gt;P138,AC138,IF($I$6&lt;=K138,$K$22,IF($I$6&lt;M138,AA138,AB138))))</f>
        <v>Não passível</v>
      </c>
      <c r="G138" s="380" t="str">
        <f aca="false">IF($I$8="","",IF($I$8&gt;P138,AC138,IF($I$8&lt;=K138,$K$22,IF($I$8&lt;M138,AA138,AB138))))</f>
        <v>Não passível</v>
      </c>
      <c r="H138" s="380" t="str">
        <f aca="false">IF($I$10="","",IF($I$10&gt;P138,AC138,IF($I$10&lt;=K138,$K$22,IF($I$10&lt;M138,AA138,AB138))))</f>
        <v>Não passível</v>
      </c>
      <c r="I138" s="380" t="s">
        <v>298</v>
      </c>
      <c r="J138" s="412" t="s">
        <v>434</v>
      </c>
      <c r="K138" s="380" t="n">
        <v>300</v>
      </c>
      <c r="L138" s="380" t="s">
        <v>349</v>
      </c>
      <c r="M138" s="413" t="n">
        <v>20000</v>
      </c>
      <c r="N138" s="414" t="s">
        <v>682</v>
      </c>
      <c r="O138" s="380" t="s">
        <v>320</v>
      </c>
      <c r="P138" s="415" t="n">
        <v>100000</v>
      </c>
      <c r="Q138" s="380" t="s">
        <v>683</v>
      </c>
      <c r="R138" s="380" t="s">
        <v>314</v>
      </c>
      <c r="S138" s="380" t="s">
        <v>314</v>
      </c>
      <c r="T138" s="380" t="s">
        <v>314</v>
      </c>
      <c r="U138" s="380" t="s">
        <v>314</v>
      </c>
      <c r="V138" s="380" t="s">
        <v>314</v>
      </c>
      <c r="W138" s="380" t="s">
        <v>314</v>
      </c>
      <c r="X138" s="380" t="s">
        <v>314</v>
      </c>
      <c r="Y138" s="380" t="s">
        <v>314</v>
      </c>
      <c r="Z138" s="380" t="s">
        <v>314</v>
      </c>
      <c r="AA138" s="416" t="n">
        <f aca="false">IF(I138="","",IF(I138="P",$D$15,IF(I138="M",$E$15,$F$15)))</f>
        <v>4</v>
      </c>
      <c r="AB138" s="416" t="n">
        <f aca="false">IF(I138="","",IF(I138="P",$D$16,IF(I138="M",$E$16,$F$16)))</f>
        <v>5</v>
      </c>
      <c r="AC138" s="416" t="n">
        <f aca="false">IF(I138="","",IF(I138="P",$D$17,IF(I138="M",$E$17,$F$17)))</f>
        <v>6</v>
      </c>
      <c r="AD138" s="417" t="s">
        <v>684</v>
      </c>
      <c r="AE138" s="366"/>
      <c r="AF138" s="366"/>
      <c r="AG138" s="366"/>
      <c r="AH138" s="366"/>
    </row>
    <row r="139" customFormat="false" ht="15" hidden="false" customHeight="false" outlineLevel="0" collapsed="false">
      <c r="A139" s="373" t="n">
        <v>116</v>
      </c>
      <c r="B139" s="373" t="n">
        <v>4</v>
      </c>
      <c r="C139" s="373" t="s">
        <v>685</v>
      </c>
      <c r="D139" s="373" t="str">
        <f aca="false">IF($I$2="","",IF($I$2&gt;P139,AC139,IF($I$2&lt;=K139,$K$22,IF($I$2&lt;M139,AA139,AB139))))</f>
        <v/>
      </c>
      <c r="E139" s="373" t="str">
        <f aca="false">IF($I$4="","",IF($I$4&gt;P139,AC139,IF($I$4&lt;=K139,$K$22,IF($I$4&lt;M139,AA139,AB139))))</f>
        <v>Não passível</v>
      </c>
      <c r="F139" s="373" t="str">
        <f aca="false">IF($I$6="","",IF($I$6&gt;P139,AC139,IF($I$6&lt;=K139,$K$22,IF($I$6&lt;M139,AA139,AB139))))</f>
        <v>Não passível</v>
      </c>
      <c r="G139" s="373" t="str">
        <f aca="false">IF($I$8="","",IF($I$8&gt;P139,AC139,IF($I$8&lt;=K139,$K$22,IF($I$8&lt;M139,AA139,AB139))))</f>
        <v>Não passível</v>
      </c>
      <c r="H139" s="373" t="str">
        <f aca="false">IF($I$10="","",IF($I$10&gt;P139,AC139,IF($I$10&lt;=K139,$K$22,IF($I$10&lt;M139,AA139,AB139))))</f>
        <v>Não passível</v>
      </c>
      <c r="I139" s="373" t="s">
        <v>298</v>
      </c>
      <c r="J139" s="418" t="s">
        <v>434</v>
      </c>
      <c r="K139" s="373" t="n">
        <v>6</v>
      </c>
      <c r="L139" s="373" t="s">
        <v>349</v>
      </c>
      <c r="M139" s="419" t="n">
        <v>180</v>
      </c>
      <c r="N139" s="420" t="s">
        <v>686</v>
      </c>
      <c r="O139" s="373" t="s">
        <v>320</v>
      </c>
      <c r="P139" s="421" t="n">
        <v>1200</v>
      </c>
      <c r="Q139" s="373" t="s">
        <v>683</v>
      </c>
      <c r="R139" s="373" t="s">
        <v>314</v>
      </c>
      <c r="S139" s="373" t="s">
        <v>314</v>
      </c>
      <c r="T139" s="373" t="s">
        <v>314</v>
      </c>
      <c r="U139" s="373" t="s">
        <v>314</v>
      </c>
      <c r="V139" s="373" t="s">
        <v>314</v>
      </c>
      <c r="W139" s="373" t="s">
        <v>314</v>
      </c>
      <c r="X139" s="373" t="s">
        <v>314</v>
      </c>
      <c r="Y139" s="373" t="s">
        <v>314</v>
      </c>
      <c r="Z139" s="373" t="s">
        <v>314</v>
      </c>
      <c r="AA139" s="422" t="n">
        <f aca="false">IF(I139="","",IF(I139="P",$D$15,IF(I139="M",$E$15,$F$15)))</f>
        <v>4</v>
      </c>
      <c r="AB139" s="422" t="n">
        <f aca="false">IF(I139="","",IF(I139="P",$D$16,IF(I139="M",$E$16,$F$16)))</f>
        <v>5</v>
      </c>
      <c r="AC139" s="422" t="n">
        <f aca="false">IF(I139="","",IF(I139="P",$D$17,IF(I139="M",$E$17,$F$17)))</f>
        <v>6</v>
      </c>
      <c r="AD139" s="423" t="s">
        <v>687</v>
      </c>
      <c r="AE139" s="366"/>
      <c r="AF139" s="366"/>
      <c r="AG139" s="366"/>
      <c r="AH139" s="366"/>
    </row>
    <row r="140" customFormat="false" ht="23.85" hidden="false" customHeight="false" outlineLevel="0" collapsed="false">
      <c r="A140" s="380" t="n">
        <v>117</v>
      </c>
      <c r="B140" s="380" t="n">
        <v>5</v>
      </c>
      <c r="C140" s="380" t="s">
        <v>688</v>
      </c>
      <c r="D140" s="380" t="str">
        <f aca="false">IF($I$2="","",IF($I$2&gt;P140,AC140,IF($I$2&lt;=K140,$K$22,IF($I$2&lt;M140,AA140,AB140))))</f>
        <v/>
      </c>
      <c r="E140" s="380" t="str">
        <f aca="false">IF($I$4="","",IF($I$4&gt;P140,AC140,IF($I$4&lt;=K140,$K$22,IF($I$4&lt;M140,AA140,AB140))))</f>
        <v>Não passível</v>
      </c>
      <c r="F140" s="380" t="str">
        <f aca="false">IF($I$6="","",IF($I$6&gt;P140,AC140,IF($I$6&lt;=K140,$K$22,IF($I$6&lt;M140,AA140,AB140))))</f>
        <v>Não passível</v>
      </c>
      <c r="G140" s="380" t="str">
        <f aca="false">IF($I$8="","",IF($I$8&gt;P140,AC140,IF($I$8&lt;=K140,$K$22,IF($I$8&lt;M140,AA140,AB140))))</f>
        <v>Não passível</v>
      </c>
      <c r="H140" s="380" t="str">
        <f aca="false">IF($I$10="","",IF($I$10&gt;P140,AC140,IF($I$10&lt;=K140,$K$22,IF($I$10&lt;M140,AA140,AB140))))</f>
        <v>Não passível</v>
      </c>
      <c r="I140" s="380" t="s">
        <v>298</v>
      </c>
      <c r="J140" s="412" t="s">
        <v>434</v>
      </c>
      <c r="K140" s="380" t="n">
        <v>2</v>
      </c>
      <c r="L140" s="380" t="s">
        <v>349</v>
      </c>
      <c r="M140" s="413" t="n">
        <v>60</v>
      </c>
      <c r="N140" s="414" t="s">
        <v>689</v>
      </c>
      <c r="O140" s="380" t="s">
        <v>320</v>
      </c>
      <c r="P140" s="415" t="n">
        <v>500</v>
      </c>
      <c r="Q140" s="380" t="s">
        <v>683</v>
      </c>
      <c r="R140" s="380" t="s">
        <v>314</v>
      </c>
      <c r="S140" s="380" t="s">
        <v>314</v>
      </c>
      <c r="T140" s="380" t="s">
        <v>314</v>
      </c>
      <c r="U140" s="380" t="s">
        <v>314</v>
      </c>
      <c r="V140" s="380" t="s">
        <v>314</v>
      </c>
      <c r="W140" s="380" t="s">
        <v>314</v>
      </c>
      <c r="X140" s="380" t="s">
        <v>314</v>
      </c>
      <c r="Y140" s="380" t="s">
        <v>314</v>
      </c>
      <c r="Z140" s="380" t="s">
        <v>314</v>
      </c>
      <c r="AA140" s="416" t="n">
        <f aca="false">IF(I140="","",IF(I140="P",$D$15,IF(I140="M",$E$15,$F$15)))</f>
        <v>4</v>
      </c>
      <c r="AB140" s="416" t="n">
        <f aca="false">IF(I140="","",IF(I140="P",$D$16,IF(I140="M",$E$16,$F$16)))</f>
        <v>5</v>
      </c>
      <c r="AC140" s="416" t="n">
        <f aca="false">IF(I140="","",IF(I140="P",$D$17,IF(I140="M",$E$17,$F$17)))</f>
        <v>6</v>
      </c>
      <c r="AD140" s="417" t="s">
        <v>690</v>
      </c>
      <c r="AE140" s="366"/>
      <c r="AF140" s="366"/>
      <c r="AG140" s="366"/>
      <c r="AH140" s="366"/>
    </row>
    <row r="141" customFormat="false" ht="15" hidden="false" customHeight="false" outlineLevel="0" collapsed="false">
      <c r="A141" s="373" t="n">
        <v>118</v>
      </c>
      <c r="B141" s="373" t="n">
        <v>6</v>
      </c>
      <c r="C141" s="373" t="s">
        <v>691</v>
      </c>
      <c r="D141" s="373" t="str">
        <f aca="false">IF($I$2="","",IF($I$2&gt;P141,AC141,IF($I$2&lt;=K141,$K$22,IF($I$2&lt;M141,AA141,AB141))))</f>
        <v/>
      </c>
      <c r="E141" s="373" t="str">
        <f aca="false">IF($I$4="","",IF($I$4&gt;P141,AC141,IF($I$4&lt;=K141,$K$22,IF($I$4&lt;M141,AA141,AB141))))</f>
        <v>Não passível</v>
      </c>
      <c r="F141" s="373" t="str">
        <f aca="false">IF($I$6="","",IF($I$6&gt;P141,AC141,IF($I$6&lt;=K141,$K$22,IF($I$6&lt;M141,AA141,AB141))))</f>
        <v>Não passível</v>
      </c>
      <c r="G141" s="373" t="str">
        <f aca="false">IF($I$8="","",IF($I$8&gt;P141,AC141,IF($I$8&lt;=K141,$K$22,IF($I$8&lt;M141,AA141,AB141))))</f>
        <v>Não passível</v>
      </c>
      <c r="H141" s="373" t="str">
        <f aca="false">IF($I$10="","",IF($I$10&gt;P141,AC141,IF($I$10&lt;=K141,$K$22,IF($I$10&lt;M141,AA141,AB141))))</f>
        <v>Não passível</v>
      </c>
      <c r="I141" s="373" t="s">
        <v>297</v>
      </c>
      <c r="J141" s="418" t="s">
        <v>434</v>
      </c>
      <c r="K141" s="373" t="n">
        <v>1</v>
      </c>
      <c r="L141" s="373" t="s">
        <v>349</v>
      </c>
      <c r="M141" s="419" t="n">
        <v>5</v>
      </c>
      <c r="N141" s="420" t="s">
        <v>692</v>
      </c>
      <c r="O141" s="373" t="s">
        <v>320</v>
      </c>
      <c r="P141" s="421" t="n">
        <v>50</v>
      </c>
      <c r="Q141" s="373" t="s">
        <v>693</v>
      </c>
      <c r="R141" s="373" t="s">
        <v>314</v>
      </c>
      <c r="S141" s="373" t="s">
        <v>314</v>
      </c>
      <c r="T141" s="373" t="s">
        <v>314</v>
      </c>
      <c r="U141" s="373" t="s">
        <v>314</v>
      </c>
      <c r="V141" s="373" t="s">
        <v>314</v>
      </c>
      <c r="W141" s="373" t="s">
        <v>314</v>
      </c>
      <c r="X141" s="373" t="s">
        <v>314</v>
      </c>
      <c r="Y141" s="373" t="s">
        <v>314</v>
      </c>
      <c r="Z141" s="373" t="s">
        <v>314</v>
      </c>
      <c r="AA141" s="422" t="n">
        <f aca="false">IF(I141="","",IF(I141="P",$D$15,IF(I141="M",$E$15,$F$15)))</f>
        <v>2</v>
      </c>
      <c r="AB141" s="422" t="n">
        <f aca="false">IF(I141="","",IF(I141="P",$D$16,IF(I141="M",$E$16,$F$16)))</f>
        <v>3</v>
      </c>
      <c r="AC141" s="422" t="n">
        <f aca="false">IF(I141="","",IF(I141="P",$D$17,IF(I141="M",$E$17,$F$17)))</f>
        <v>4</v>
      </c>
      <c r="AD141" s="423" t="s">
        <v>694</v>
      </c>
      <c r="AE141" s="366"/>
      <c r="AF141" s="366"/>
      <c r="AG141" s="366"/>
      <c r="AH141" s="366"/>
    </row>
    <row r="142" customFormat="false" ht="23.85" hidden="false" customHeight="false" outlineLevel="0" collapsed="false">
      <c r="A142" s="380" t="n">
        <v>119</v>
      </c>
      <c r="B142" s="380" t="n">
        <v>7</v>
      </c>
      <c r="C142" s="380" t="s">
        <v>695</v>
      </c>
      <c r="D142" s="380" t="str">
        <f aca="false">IF($I$2="","",IF($I$2&gt;P142,AC142,IF($I$2&lt;=K142,$K$22,IF($I$2&lt;M142,AA142,AB142))))</f>
        <v/>
      </c>
      <c r="E142" s="380" t="str">
        <f aca="false">IF($I$4="","",IF($I$4&gt;P142,AC142,IF($I$4&lt;=K142,$K$22,IF($I$4&lt;M142,AA142,AB142))))</f>
        <v>Não passível</v>
      </c>
      <c r="F142" s="380" t="str">
        <f aca="false">IF($I$6="","",IF($I$6&gt;P142,AC142,IF($I$6&lt;=K142,$K$22,IF($I$6&lt;M142,AA142,AB142))))</f>
        <v>Não passível</v>
      </c>
      <c r="G142" s="380" t="str">
        <f aca="false">IF($I$8="","",IF($I$8&gt;P142,AC142,IF($I$8&lt;=K142,$K$22,IF($I$8&lt;M142,AA142,AB142))))</f>
        <v>Não passível</v>
      </c>
      <c r="H142" s="380" t="str">
        <f aca="false">IF($I$10="","",IF($I$10&gt;P142,AC142,IF($I$10&lt;=K142,$K$22,IF($I$10&lt;M142,AA142,AB142))))</f>
        <v>Não passível</v>
      </c>
      <c r="I142" s="380" t="s">
        <v>297</v>
      </c>
      <c r="J142" s="412" t="s">
        <v>434</v>
      </c>
      <c r="K142" s="380" t="n">
        <v>1</v>
      </c>
      <c r="L142" s="380" t="s">
        <v>349</v>
      </c>
      <c r="M142" s="413" t="n">
        <v>15</v>
      </c>
      <c r="N142" s="414" t="s">
        <v>696</v>
      </c>
      <c r="O142" s="380" t="s">
        <v>320</v>
      </c>
      <c r="P142" s="415" t="n">
        <v>50</v>
      </c>
      <c r="Q142" s="380" t="s">
        <v>697</v>
      </c>
      <c r="R142" s="380" t="s">
        <v>314</v>
      </c>
      <c r="S142" s="380" t="s">
        <v>314</v>
      </c>
      <c r="T142" s="380" t="s">
        <v>314</v>
      </c>
      <c r="U142" s="380" t="s">
        <v>314</v>
      </c>
      <c r="V142" s="380" t="s">
        <v>314</v>
      </c>
      <c r="W142" s="380" t="s">
        <v>314</v>
      </c>
      <c r="X142" s="380" t="s">
        <v>314</v>
      </c>
      <c r="Y142" s="380" t="s">
        <v>314</v>
      </c>
      <c r="Z142" s="380" t="s">
        <v>314</v>
      </c>
      <c r="AA142" s="416" t="n">
        <f aca="false">IF(I142="","",IF(I142="P",$D$15,IF(I142="M",$E$15,$F$15)))</f>
        <v>2</v>
      </c>
      <c r="AB142" s="416" t="n">
        <f aca="false">IF(I142="","",IF(I142="P",$D$16,IF(I142="M",$E$16,$F$16)))</f>
        <v>3</v>
      </c>
      <c r="AC142" s="416" t="n">
        <f aca="false">IF(I142="","",IF(I142="P",$D$17,IF(I142="M",$E$17,$F$17)))</f>
        <v>4</v>
      </c>
      <c r="AD142" s="417" t="s">
        <v>698</v>
      </c>
      <c r="AE142" s="366"/>
      <c r="AF142" s="366"/>
      <c r="AG142" s="366"/>
      <c r="AH142" s="366"/>
    </row>
    <row r="143" customFormat="false" ht="23.85" hidden="false" customHeight="false" outlineLevel="0" collapsed="false">
      <c r="A143" s="373" t="n">
        <v>120</v>
      </c>
      <c r="B143" s="373" t="n">
        <v>8</v>
      </c>
      <c r="C143" s="373" t="s">
        <v>699</v>
      </c>
      <c r="D143" s="373" t="str">
        <f aca="false">IF($I$2="","",IF($I$2&gt;P143,AC143,IF($I$2&lt;=K143,$K$22,IF($I$2&lt;M143,AA143,AB143))))</f>
        <v/>
      </c>
      <c r="E143" s="373" t="str">
        <f aca="false">IF($I$4="","",IF($I$4&gt;P143,AC143,IF($I$4&lt;=K143,$K$22,IF($I$4&lt;M143,AA143,AB143))))</f>
        <v>Não passível</v>
      </c>
      <c r="F143" s="373" t="str">
        <f aca="false">IF($I$6="","",IF($I$6&gt;P143,AC143,IF($I$6&lt;=K143,$K$22,IF($I$6&lt;M143,AA143,AB143))))</f>
        <v>Não passível</v>
      </c>
      <c r="G143" s="373" t="str">
        <f aca="false">IF($I$8="","",IF($I$8&gt;P143,AC143,IF($I$8&lt;=K143,$K$22,IF($I$8&lt;M143,AA143,AB143))))</f>
        <v>Não passível</v>
      </c>
      <c r="H143" s="373" t="str">
        <f aca="false">IF($I$10="","",IF($I$10&gt;P143,AC143,IF($I$10&lt;=K143,$K$22,IF($I$10&lt;M143,AA143,AB143))))</f>
        <v>Não passível</v>
      </c>
      <c r="I143" s="373" t="s">
        <v>297</v>
      </c>
      <c r="J143" s="418" t="s">
        <v>434</v>
      </c>
      <c r="K143" s="373" t="n">
        <v>0.5</v>
      </c>
      <c r="L143" s="373" t="s">
        <v>349</v>
      </c>
      <c r="M143" s="419" t="n">
        <v>10</v>
      </c>
      <c r="N143" s="420" t="s">
        <v>700</v>
      </c>
      <c r="O143" s="373" t="s">
        <v>320</v>
      </c>
      <c r="P143" s="421" t="n">
        <v>80</v>
      </c>
      <c r="Q143" s="373" t="s">
        <v>701</v>
      </c>
      <c r="R143" s="373" t="s">
        <v>314</v>
      </c>
      <c r="S143" s="373" t="s">
        <v>314</v>
      </c>
      <c r="T143" s="373" t="s">
        <v>314</v>
      </c>
      <c r="U143" s="373" t="s">
        <v>314</v>
      </c>
      <c r="V143" s="373" t="s">
        <v>314</v>
      </c>
      <c r="W143" s="373" t="s">
        <v>314</v>
      </c>
      <c r="X143" s="373" t="s">
        <v>314</v>
      </c>
      <c r="Y143" s="373" t="s">
        <v>314</v>
      </c>
      <c r="Z143" s="373" t="s">
        <v>314</v>
      </c>
      <c r="AA143" s="422" t="n">
        <f aca="false">IF(I143="","",IF(I143="P",$D$15,IF(I143="M",$E$15,$F$15)))</f>
        <v>2</v>
      </c>
      <c r="AB143" s="422" t="n">
        <f aca="false">IF(I143="","",IF(I143="P",$D$16,IF(I143="M",$E$16,$F$16)))</f>
        <v>3</v>
      </c>
      <c r="AC143" s="422" t="n">
        <f aca="false">IF(I143="","",IF(I143="P",$D$17,IF(I143="M",$E$17,$F$17)))</f>
        <v>4</v>
      </c>
      <c r="AD143" s="423" t="s">
        <v>702</v>
      </c>
      <c r="AE143" s="366"/>
      <c r="AF143" s="366"/>
      <c r="AG143" s="366"/>
      <c r="AH143" s="366"/>
    </row>
    <row r="144" customFormat="false" ht="15" hidden="false" customHeight="false" outlineLevel="0" collapsed="false">
      <c r="A144" s="380" t="n">
        <v>121</v>
      </c>
      <c r="B144" s="380" t="n">
        <v>9</v>
      </c>
      <c r="C144" s="380" t="s">
        <v>703</v>
      </c>
      <c r="D144" s="380" t="str">
        <f aca="false">IF($I$2="","",IF($I$2&gt;P144,AC144,IF($I$2&lt;=K144,$K$22,IF($I$2&lt;M144,AA144,AB144))))</f>
        <v/>
      </c>
      <c r="E144" s="380" t="str">
        <f aca="false">IF($I$4="","",IF($I$4&gt;P144,AC144,IF($I$4&lt;=K144,$K$22,IF($I$4&lt;M144,AA144,AB144))))</f>
        <v>Não passível</v>
      </c>
      <c r="F144" s="380" t="str">
        <f aca="false">IF($I$6="","",IF($I$6&gt;P144,AC144,IF($I$6&lt;=K144,$K$22,IF($I$6&lt;M144,AA144,AB144))))</f>
        <v>Não passível</v>
      </c>
      <c r="G144" s="380" t="str">
        <f aca="false">IF($I$8="","",IF($I$8&gt;P144,AC144,IF($I$8&lt;=K144,$K$22,IF($I$8&lt;M144,AA144,AB144))))</f>
        <v>Não passível</v>
      </c>
      <c r="H144" s="380" t="str">
        <f aca="false">IF($I$10="","",IF($I$10&gt;P144,AC144,IF($I$10&lt;=K144,$K$22,IF($I$10&lt;M144,AA144,AB144))))</f>
        <v>Não passível</v>
      </c>
      <c r="I144" s="380" t="s">
        <v>297</v>
      </c>
      <c r="J144" s="412" t="s">
        <v>434</v>
      </c>
      <c r="K144" s="380" t="n">
        <v>500</v>
      </c>
      <c r="L144" s="380" t="s">
        <v>349</v>
      </c>
      <c r="M144" s="413" t="n">
        <v>30000</v>
      </c>
      <c r="N144" s="414" t="s">
        <v>704</v>
      </c>
      <c r="O144" s="380" t="s">
        <v>320</v>
      </c>
      <c r="P144" s="415" t="n">
        <v>120000</v>
      </c>
      <c r="Q144" s="380" t="s">
        <v>705</v>
      </c>
      <c r="R144" s="380" t="s">
        <v>314</v>
      </c>
      <c r="S144" s="380" t="s">
        <v>314</v>
      </c>
      <c r="T144" s="380" t="s">
        <v>314</v>
      </c>
      <c r="U144" s="380" t="s">
        <v>314</v>
      </c>
      <c r="V144" s="380" t="s">
        <v>314</v>
      </c>
      <c r="W144" s="380" t="s">
        <v>314</v>
      </c>
      <c r="X144" s="380" t="s">
        <v>314</v>
      </c>
      <c r="Y144" s="380" t="s">
        <v>314</v>
      </c>
      <c r="Z144" s="380" t="s">
        <v>314</v>
      </c>
      <c r="AA144" s="416" t="n">
        <f aca="false">IF(I144="","",IF(I144="P",$D$15,IF(I144="M",$E$15,$F$15)))</f>
        <v>2</v>
      </c>
      <c r="AB144" s="416" t="n">
        <f aca="false">IF(I144="","",IF(I144="P",$D$16,IF(I144="M",$E$16,$F$16)))</f>
        <v>3</v>
      </c>
      <c r="AC144" s="416" t="n">
        <f aca="false">IF(I144="","",IF(I144="P",$D$17,IF(I144="M",$E$17,$F$17)))</f>
        <v>4</v>
      </c>
      <c r="AD144" s="417" t="s">
        <v>706</v>
      </c>
      <c r="AE144" s="366"/>
      <c r="AF144" s="366"/>
      <c r="AG144" s="366"/>
      <c r="AH144" s="366"/>
    </row>
    <row r="145" customFormat="false" ht="23.85" hidden="false" customHeight="false" outlineLevel="0" collapsed="false">
      <c r="A145" s="373" t="n">
        <v>122</v>
      </c>
      <c r="B145" s="373" t="n">
        <v>10</v>
      </c>
      <c r="C145" s="373" t="s">
        <v>707</v>
      </c>
      <c r="D145" s="373" t="str">
        <f aca="false">IF($I$2="","",IF($I$2&gt;P145,AC145,IF($I$2&lt;=K145,$K$22,IF($I$2&lt;M145,AA145,AB145))))</f>
        <v/>
      </c>
      <c r="E145" s="373" t="str">
        <f aca="false">IF($I$4="","",IF($I$4&gt;P145,AC145,IF($I$4&lt;=K145,$K$22,IF($I$4&lt;M145,AA145,AB145))))</f>
        <v>Não passível</v>
      </c>
      <c r="F145" s="373" t="str">
        <f aca="false">IF($I$6="","",IF($I$6&gt;P145,AC145,IF($I$6&lt;=K145,$K$22,IF($I$6&lt;M145,AA145,AB145))))</f>
        <v>Não passível</v>
      </c>
      <c r="G145" s="373" t="str">
        <f aca="false">IF($I$8="","",IF($I$8&gt;P145,AC145,IF($I$8&lt;=K145,$K$22,IF($I$8&lt;M145,AA145,AB145))))</f>
        <v>Não passível</v>
      </c>
      <c r="H145" s="373" t="str">
        <f aca="false">IF($I$10="","",IF($I$10&gt;P145,AC145,IF($I$10&lt;=K145,$K$22,IF($I$10&lt;M145,AA145,AB145))))</f>
        <v>Não passível</v>
      </c>
      <c r="I145" s="373" t="s">
        <v>296</v>
      </c>
      <c r="J145" s="418" t="s">
        <v>434</v>
      </c>
      <c r="K145" s="373" t="n">
        <v>5000</v>
      </c>
      <c r="L145" s="373" t="s">
        <v>349</v>
      </c>
      <c r="M145" s="419" t="n">
        <v>90000</v>
      </c>
      <c r="N145" s="420" t="s">
        <v>708</v>
      </c>
      <c r="O145" s="373" t="s">
        <v>320</v>
      </c>
      <c r="P145" s="421" t="n">
        <v>180000</v>
      </c>
      <c r="Q145" s="373" t="s">
        <v>709</v>
      </c>
      <c r="R145" s="373" t="s">
        <v>314</v>
      </c>
      <c r="S145" s="373" t="s">
        <v>314</v>
      </c>
      <c r="T145" s="373" t="s">
        <v>314</v>
      </c>
      <c r="U145" s="373" t="s">
        <v>314</v>
      </c>
      <c r="V145" s="373" t="s">
        <v>314</v>
      </c>
      <c r="W145" s="373" t="s">
        <v>314</v>
      </c>
      <c r="X145" s="373" t="s">
        <v>314</v>
      </c>
      <c r="Y145" s="373" t="s">
        <v>314</v>
      </c>
      <c r="Z145" s="373" t="s">
        <v>314</v>
      </c>
      <c r="AA145" s="422" t="n">
        <f aca="false">IF(I145="","",IF(I145="P",$D$15,IF(I145="M",$E$15,$F$15)))</f>
        <v>1</v>
      </c>
      <c r="AB145" s="422" t="n">
        <f aca="false">IF(I145="","",IF(I145="P",$D$16,IF(I145="M",$E$16,$F$16)))</f>
        <v>1</v>
      </c>
      <c r="AC145" s="422" t="n">
        <f aca="false">IF(I145="","",IF(I145="P",$D$17,IF(I145="M",$E$17,$F$17)))</f>
        <v>1</v>
      </c>
      <c r="AD145" s="423" t="s">
        <v>710</v>
      </c>
      <c r="AE145" s="366"/>
      <c r="AF145" s="366"/>
      <c r="AG145" s="366"/>
      <c r="AH145" s="366"/>
    </row>
    <row r="146" customFormat="false" ht="23.85" hidden="false" customHeight="false" outlineLevel="0" collapsed="false">
      <c r="A146" s="380" t="n">
        <v>123</v>
      </c>
      <c r="B146" s="380" t="n">
        <v>11</v>
      </c>
      <c r="C146" s="380" t="s">
        <v>711</v>
      </c>
      <c r="D146" s="380" t="str">
        <f aca="false">IF($I$2="","",IF($I$2&gt;P146,AC146,IF($I$2&lt;=K146,$K$22,IF($I$2&lt;=M146,AA146,AB146))))</f>
        <v/>
      </c>
      <c r="E146" s="380" t="str">
        <f aca="false">IF($I$4="","",IF($I$4&gt;P146,AC146,IF($I$4&lt;=K146,$K$22,IF($I$4&lt;=M146,AA146,AB146))))</f>
        <v>Não passível</v>
      </c>
      <c r="F146" s="380" t="str">
        <f aca="false">IF($I$6="","",IF($I$6&gt;P146,AC146,IF($I$6&lt;=K146,$K$22,IF($I$6&lt;=M146,AA146,AB146))))</f>
        <v>Não passível</v>
      </c>
      <c r="G146" s="380" t="str">
        <f aca="false">IF($I$8="","",IF($I$8&gt;P146,AC146,IF($I$8&lt;=K146,$K$22,IF($I$8&lt;=M146,AA146,AB146))))</f>
        <v>Não passível</v>
      </c>
      <c r="H146" s="380" t="str">
        <f aca="false">IF($I$10="","",IF($I$10&gt;P146,AC146,IF($I$10&lt;=K146,$K$22,IF($I$10&lt;=M146,AA146,AB146))))</f>
        <v>Não passível</v>
      </c>
      <c r="I146" s="380" t="s">
        <v>297</v>
      </c>
      <c r="J146" s="412" t="s">
        <v>434</v>
      </c>
      <c r="K146" s="380" t="n">
        <v>0</v>
      </c>
      <c r="L146" s="380" t="s">
        <v>318</v>
      </c>
      <c r="M146" s="413" t="n">
        <v>15000</v>
      </c>
      <c r="N146" s="414" t="s">
        <v>712</v>
      </c>
      <c r="O146" s="380" t="s">
        <v>320</v>
      </c>
      <c r="P146" s="415" t="n">
        <v>480000</v>
      </c>
      <c r="Q146" s="380" t="s">
        <v>709</v>
      </c>
      <c r="R146" s="380" t="s">
        <v>314</v>
      </c>
      <c r="S146" s="380" t="s">
        <v>314</v>
      </c>
      <c r="T146" s="380" t="s">
        <v>314</v>
      </c>
      <c r="U146" s="380" t="s">
        <v>314</v>
      </c>
      <c r="V146" s="380" t="s">
        <v>314</v>
      </c>
      <c r="W146" s="380" t="s">
        <v>314</v>
      </c>
      <c r="X146" s="380" t="s">
        <v>314</v>
      </c>
      <c r="Y146" s="380" t="s">
        <v>314</v>
      </c>
      <c r="Z146" s="380" t="s">
        <v>314</v>
      </c>
      <c r="AA146" s="416" t="n">
        <f aca="false">IF(I146="","",IF(I146="P",$D$15,IF(I146="M",$E$15,$F$15)))</f>
        <v>2</v>
      </c>
      <c r="AB146" s="416" t="n">
        <f aca="false">IF(I146="","",IF(I146="P",$D$16,IF(I146="M",$E$16,$F$16)))</f>
        <v>3</v>
      </c>
      <c r="AC146" s="416" t="n">
        <f aca="false">IF(I146="","",IF(I146="P",$D$17,IF(I146="M",$E$17,$F$17)))</f>
        <v>4</v>
      </c>
      <c r="AD146" s="417" t="s">
        <v>713</v>
      </c>
      <c r="AE146" s="366"/>
      <c r="AF146" s="366"/>
      <c r="AG146" s="366"/>
      <c r="AH146" s="366"/>
    </row>
    <row r="147" customFormat="false" ht="15" hidden="false" customHeight="false" outlineLevel="0" collapsed="false">
      <c r="A147" s="373" t="n">
        <v>124</v>
      </c>
      <c r="B147" s="373" t="n">
        <v>12</v>
      </c>
      <c r="C147" s="373" t="s">
        <v>714</v>
      </c>
      <c r="D147" s="373" t="str">
        <f aca="false">IF($I$2="","",IF($I$2&gt;P147,AC147,IF($I$2&lt;=K147,$K$22,IF($I$2&lt;M147,AA147,AB147))))</f>
        <v/>
      </c>
      <c r="E147" s="373" t="str">
        <f aca="false">IF($I$4="","",IF($I$4&gt;P147,AC147,IF($I$4&lt;=K147,$K$22,IF($I$4&lt;M147,AA147,AB147))))</f>
        <v>Não passível</v>
      </c>
      <c r="F147" s="373" t="str">
        <f aca="false">IF($I$6="","",IF($I$6&gt;P147,AC147,IF($I$6&lt;=K147,$K$22,IF($I$6&lt;M147,AA147,AB147))))</f>
        <v>Não passível</v>
      </c>
      <c r="G147" s="373" t="str">
        <f aca="false">IF($I$8="","",IF($I$8&gt;P147,AC147,IF($I$8&lt;=K147,$K$22,IF($I$8&lt;M147,AA147,AB147))))</f>
        <v>Não passível</v>
      </c>
      <c r="H147" s="373" t="str">
        <f aca="false">IF($I$10="","",IF($I$10&gt;P147,AC147,IF($I$10&lt;=K147,$K$22,IF($I$10&lt;M147,AA147,AB147))))</f>
        <v>Não passível</v>
      </c>
      <c r="I147" s="373" t="s">
        <v>298</v>
      </c>
      <c r="J147" s="418" t="s">
        <v>434</v>
      </c>
      <c r="K147" s="373" t="n">
        <v>0</v>
      </c>
      <c r="L147" s="373" t="s">
        <v>349</v>
      </c>
      <c r="M147" s="419" t="n">
        <v>5000</v>
      </c>
      <c r="N147" s="420" t="s">
        <v>715</v>
      </c>
      <c r="O147" s="373" t="s">
        <v>320</v>
      </c>
      <c r="P147" s="421" t="n">
        <v>12000</v>
      </c>
      <c r="Q147" s="373" t="s">
        <v>716</v>
      </c>
      <c r="R147" s="373" t="s">
        <v>314</v>
      </c>
      <c r="S147" s="373" t="s">
        <v>314</v>
      </c>
      <c r="T147" s="373" t="s">
        <v>314</v>
      </c>
      <c r="U147" s="373" t="s">
        <v>314</v>
      </c>
      <c r="V147" s="373" t="s">
        <v>314</v>
      </c>
      <c r="W147" s="373" t="s">
        <v>314</v>
      </c>
      <c r="X147" s="373" t="s">
        <v>314</v>
      </c>
      <c r="Y147" s="373" t="s">
        <v>314</v>
      </c>
      <c r="Z147" s="373" t="s">
        <v>314</v>
      </c>
      <c r="AA147" s="422" t="n">
        <f aca="false">IF(I147="","",IF(I147="P",$D$15,IF(I147="M",$E$15,$F$15)))</f>
        <v>4</v>
      </c>
      <c r="AB147" s="422" t="n">
        <f aca="false">IF(I147="","",IF(I147="P",$D$16,IF(I147="M",$E$16,$F$16)))</f>
        <v>5</v>
      </c>
      <c r="AC147" s="422" t="n">
        <f aca="false">IF(I147="","",IF(I147="P",$D$17,IF(I147="M",$E$17,$F$17)))</f>
        <v>6</v>
      </c>
      <c r="AD147" s="423" t="s">
        <v>717</v>
      </c>
      <c r="AE147" s="366"/>
      <c r="AF147" s="366"/>
      <c r="AG147" s="366"/>
      <c r="AH147" s="366"/>
    </row>
    <row r="148" customFormat="false" ht="23.85" hidden="false" customHeight="false" outlineLevel="0" collapsed="false">
      <c r="A148" s="380" t="n">
        <v>125</v>
      </c>
      <c r="B148" s="380" t="n">
        <v>13</v>
      </c>
      <c r="C148" s="380" t="s">
        <v>718</v>
      </c>
      <c r="D148" s="380" t="str">
        <f aca="false">IF($I$2="","",IF($I$2&gt;P148,AC148,IF($I$2&lt;=K148,$K$22,IF($I$2&lt;M148,AA148,AB148))))</f>
        <v/>
      </c>
      <c r="E148" s="380" t="str">
        <f aca="false">IF($I$4="","",IF($I$4&gt;P148,AC148,IF($I$4&lt;=K148,$K$22,IF($I$4&lt;M148,AA148,AB148))))</f>
        <v>Não passível</v>
      </c>
      <c r="F148" s="380" t="str">
        <f aca="false">IF($I$6="","",IF($I$6&gt;P148,AC148,IF($I$6&lt;=K148,$K$22,IF($I$6&lt;M148,AA148,AB148))))</f>
        <v>Não passível</v>
      </c>
      <c r="G148" s="380" t="str">
        <f aca="false">IF($I$8="","",IF($I$8&gt;P148,AC148,IF($I$8&lt;=K148,$K$22,IF($I$8&lt;M148,AA148,AB148))))</f>
        <v>Não passível</v>
      </c>
      <c r="H148" s="380" t="str">
        <f aca="false">IF($I$10="","",IF($I$10&gt;P148,AC148,IF($I$10&lt;=K148,$K$22,IF($I$10&lt;M148,AA148,AB148))))</f>
        <v>Não passível</v>
      </c>
      <c r="I148" s="380" t="s">
        <v>296</v>
      </c>
      <c r="J148" s="412" t="s">
        <v>434</v>
      </c>
      <c r="K148" s="380" t="n">
        <v>300</v>
      </c>
      <c r="L148" s="380" t="s">
        <v>349</v>
      </c>
      <c r="M148" s="413" t="n">
        <v>800</v>
      </c>
      <c r="N148" s="414" t="s">
        <v>719</v>
      </c>
      <c r="O148" s="380" t="s">
        <v>320</v>
      </c>
      <c r="P148" s="415" t="n">
        <v>2000</v>
      </c>
      <c r="Q148" s="380" t="s">
        <v>709</v>
      </c>
      <c r="R148" s="380" t="s">
        <v>314</v>
      </c>
      <c r="S148" s="380" t="s">
        <v>314</v>
      </c>
      <c r="T148" s="380" t="s">
        <v>314</v>
      </c>
      <c r="U148" s="380" t="s">
        <v>314</v>
      </c>
      <c r="V148" s="380" t="s">
        <v>314</v>
      </c>
      <c r="W148" s="380" t="s">
        <v>314</v>
      </c>
      <c r="X148" s="380" t="s">
        <v>314</v>
      </c>
      <c r="Y148" s="380" t="s">
        <v>314</v>
      </c>
      <c r="Z148" s="380" t="s">
        <v>314</v>
      </c>
      <c r="AA148" s="416" t="n">
        <f aca="false">IF(I148="","",IF(I148="P",$D$15,IF(I148="M",$E$15,$F$15)))</f>
        <v>1</v>
      </c>
      <c r="AB148" s="416" t="n">
        <f aca="false">IF(I148="","",IF(I148="P",$D$16,IF(I148="M",$E$16,$F$16)))</f>
        <v>1</v>
      </c>
      <c r="AC148" s="416" t="n">
        <f aca="false">IF(I148="","",IF(I148="P",$D$17,IF(I148="M",$E$17,$F$17)))</f>
        <v>1</v>
      </c>
      <c r="AD148" s="417" t="s">
        <v>720</v>
      </c>
      <c r="AE148" s="366"/>
      <c r="AF148" s="366"/>
      <c r="AG148" s="366"/>
      <c r="AH148" s="366"/>
    </row>
    <row r="149" customFormat="false" ht="35.05" hidden="false" customHeight="false" outlineLevel="0" collapsed="false">
      <c r="A149" s="373" t="n">
        <v>126</v>
      </c>
      <c r="B149" s="373" t="n">
        <v>14</v>
      </c>
      <c r="C149" s="373" t="s">
        <v>721</v>
      </c>
      <c r="D149" s="373" t="str">
        <f aca="false">IF($I$2="","",IF($I$2&gt;P149,AC149,IF($I$2&lt;=K149,$K$22,IF($I$2&lt;M149,AA149,AB149))))</f>
        <v/>
      </c>
      <c r="E149" s="373" t="str">
        <f aca="false">IF($I$4="","",IF($I$4&gt;P149,AC149,IF($I$4&lt;=K149,$K$22,IF($I$4&lt;M149,AA149,AB149))))</f>
        <v>Não passível</v>
      </c>
      <c r="F149" s="373" t="str">
        <f aca="false">IF($I$6="","",IF($I$6&gt;P149,AC149,IF($I$6&lt;=K149,$K$22,IF($I$6&lt;M149,AA149,AB149))))</f>
        <v>Não passível</v>
      </c>
      <c r="G149" s="373" t="str">
        <f aca="false">IF($I$8="","",IF($I$8&gt;P149,AC149,IF($I$8&lt;=K149,$K$22,IF($I$8&lt;M149,AA149,AB149))))</f>
        <v>Não passível</v>
      </c>
      <c r="H149" s="373" t="str">
        <f aca="false">IF($I$10="","",IF($I$10&gt;P149,AC149,IF($I$10&lt;=K149,$K$22,IF($I$10&lt;M149,AA149,AB149))))</f>
        <v>Não passível</v>
      </c>
      <c r="I149" s="373" t="s">
        <v>297</v>
      </c>
      <c r="J149" s="418" t="s">
        <v>434</v>
      </c>
      <c r="K149" s="373" t="n">
        <v>10</v>
      </c>
      <c r="L149" s="373" t="s">
        <v>349</v>
      </c>
      <c r="M149" s="419" t="n">
        <v>100</v>
      </c>
      <c r="N149" s="420" t="s">
        <v>722</v>
      </c>
      <c r="O149" s="373" t="s">
        <v>320</v>
      </c>
      <c r="P149" s="421" t="n">
        <v>1000</v>
      </c>
      <c r="Q149" s="373" t="s">
        <v>716</v>
      </c>
      <c r="R149" s="373" t="s">
        <v>314</v>
      </c>
      <c r="S149" s="373" t="s">
        <v>314</v>
      </c>
      <c r="T149" s="373" t="s">
        <v>314</v>
      </c>
      <c r="U149" s="373" t="s">
        <v>314</v>
      </c>
      <c r="V149" s="373" t="s">
        <v>314</v>
      </c>
      <c r="W149" s="373" t="s">
        <v>314</v>
      </c>
      <c r="X149" s="373" t="s">
        <v>314</v>
      </c>
      <c r="Y149" s="373" t="s">
        <v>314</v>
      </c>
      <c r="Z149" s="373" t="s">
        <v>314</v>
      </c>
      <c r="AA149" s="422" t="n">
        <f aca="false">IF(I149="","",IF(I149="P",$D$15,IF(I149="M",$E$15,$F$15)))</f>
        <v>2</v>
      </c>
      <c r="AB149" s="422" t="n">
        <f aca="false">IF(I149="","",IF(I149="P",$D$16,IF(I149="M",$E$16,$F$16)))</f>
        <v>3</v>
      </c>
      <c r="AC149" s="422" t="n">
        <f aca="false">IF(I149="","",IF(I149="P",$D$17,IF(I149="M",$E$17,$F$17)))</f>
        <v>4</v>
      </c>
      <c r="AD149" s="423" t="s">
        <v>723</v>
      </c>
      <c r="AE149" s="366"/>
      <c r="AF149" s="366"/>
      <c r="AG149" s="366"/>
      <c r="AH149" s="366"/>
    </row>
    <row r="150" customFormat="false" ht="15" hidden="false" customHeight="false" outlineLevel="0" collapsed="false">
      <c r="A150" s="380" t="n">
        <v>127</v>
      </c>
      <c r="B150" s="380" t="n">
        <v>15</v>
      </c>
      <c r="C150" s="380" t="s">
        <v>724</v>
      </c>
      <c r="D150" s="380" t="str">
        <f aca="false">IF($I$2="","",IF($I$2&gt;P150,AC150,IF($I$2&lt;=K150,$K$22,IF($I$2&lt;M150,AA150,AB150))))</f>
        <v/>
      </c>
      <c r="E150" s="380" t="str">
        <f aca="false">IF($I$4="","",IF($I$4&gt;P150,AC150,IF($I$4&lt;=K150,$K$22,IF($I$4&lt;M150,AA150,AB150))))</f>
        <v>Não passível</v>
      </c>
      <c r="F150" s="380" t="str">
        <f aca="false">IF($I$6="","",IF($I$6&gt;P150,AC150,IF($I$6&lt;=K150,$K$22,IF($I$6&lt;M150,AA150,AB150))))</f>
        <v>Não passível</v>
      </c>
      <c r="G150" s="380" t="str">
        <f aca="false">IF($I$8="","",IF($I$8&gt;P150,AC150,IF($I$8&lt;=K150,$K$22,IF($I$8&lt;M150,AA150,AB150))))</f>
        <v>Não passível</v>
      </c>
      <c r="H150" s="380" t="str">
        <f aca="false">IF($I$10="","",IF($I$10&gt;P150,AC150,IF($I$10&lt;=K150,$K$22,IF($I$10&lt;M150,AA150,AB150))))</f>
        <v>Não passível</v>
      </c>
      <c r="I150" s="380" t="s">
        <v>296</v>
      </c>
      <c r="J150" s="412" t="s">
        <v>438</v>
      </c>
      <c r="K150" s="380" t="n">
        <v>0</v>
      </c>
      <c r="L150" s="380" t="s">
        <v>349</v>
      </c>
      <c r="M150" s="413" t="n">
        <v>2</v>
      </c>
      <c r="N150" s="414" t="s">
        <v>725</v>
      </c>
      <c r="O150" s="380" t="s">
        <v>320</v>
      </c>
      <c r="P150" s="415" t="n">
        <v>5</v>
      </c>
      <c r="Q150" s="380" t="s">
        <v>355</v>
      </c>
      <c r="R150" s="380" t="s">
        <v>314</v>
      </c>
      <c r="S150" s="380" t="s">
        <v>314</v>
      </c>
      <c r="T150" s="380" t="s">
        <v>314</v>
      </c>
      <c r="U150" s="380" t="s">
        <v>314</v>
      </c>
      <c r="V150" s="380" t="s">
        <v>314</v>
      </c>
      <c r="W150" s="380" t="s">
        <v>314</v>
      </c>
      <c r="X150" s="380" t="s">
        <v>314</v>
      </c>
      <c r="Y150" s="380" t="s">
        <v>314</v>
      </c>
      <c r="Z150" s="380" t="s">
        <v>314</v>
      </c>
      <c r="AA150" s="416" t="n">
        <f aca="false">IF(I150="","",IF(I150="P",$D$15,IF(I150="M",$E$15,$F$15)))</f>
        <v>1</v>
      </c>
      <c r="AB150" s="416" t="n">
        <f aca="false">IF(I150="","",IF(I150="P",$D$16,IF(I150="M",$E$16,$F$16)))</f>
        <v>1</v>
      </c>
      <c r="AC150" s="416" t="n">
        <f aca="false">IF(I150="","",IF(I150="P",$D$17,IF(I150="M",$E$17,$F$17)))</f>
        <v>1</v>
      </c>
      <c r="AD150" s="417" t="s">
        <v>726</v>
      </c>
      <c r="AE150" s="366"/>
      <c r="AF150" s="366"/>
      <c r="AG150" s="366"/>
      <c r="AH150" s="366"/>
    </row>
    <row r="151" customFormat="false" ht="15" hidden="false" customHeight="false" outlineLevel="0" collapsed="false">
      <c r="A151" s="373" t="n">
        <v>128</v>
      </c>
      <c r="B151" s="373" t="n">
        <v>16</v>
      </c>
      <c r="C151" s="373" t="s">
        <v>727</v>
      </c>
      <c r="D151" s="373" t="str">
        <f aca="false">IF($I$2="","",IF($I$2&gt;P151,AC151,IF($I$2&lt;=K151,$K$22,IF($I$2&lt;M151,AA151,AB151))))</f>
        <v/>
      </c>
      <c r="E151" s="373" t="str">
        <f aca="false">IF($I$4="","",IF($I$4&gt;P151,AC151,IF($I$4&lt;=K151,$K$22,IF($I$4&lt;M151,AA151,AB151))))</f>
        <v>Não passível</v>
      </c>
      <c r="F151" s="373" t="str">
        <f aca="false">IF($I$6="","",IF($I$6&gt;P151,AC151,IF($I$6&lt;=K151,$K$22,IF($I$6&lt;M151,AA151,AB151))))</f>
        <v>Não passível</v>
      </c>
      <c r="G151" s="373" t="str">
        <f aca="false">IF($I$8="","",IF($I$8&gt;P151,AC151,IF($I$8&lt;=K151,$K$22,IF($I$8&lt;M151,AA151,AB151))))</f>
        <v>Não passível</v>
      </c>
      <c r="H151" s="373" t="str">
        <f aca="false">IF($I$10="","",IF($I$10&gt;P151,AC151,IF($I$10&lt;=K151,$K$22,IF($I$10&lt;M151,AA151,AB151))))</f>
        <v>Não passível</v>
      </c>
      <c r="I151" s="373" t="s">
        <v>296</v>
      </c>
      <c r="J151" s="418" t="s">
        <v>438</v>
      </c>
      <c r="K151" s="373" t="n">
        <v>0</v>
      </c>
      <c r="L151" s="373" t="s">
        <v>349</v>
      </c>
      <c r="M151" s="419" t="n">
        <v>2</v>
      </c>
      <c r="N151" s="420" t="s">
        <v>725</v>
      </c>
      <c r="O151" s="373" t="s">
        <v>320</v>
      </c>
      <c r="P151" s="421" t="n">
        <v>5</v>
      </c>
      <c r="Q151" s="373" t="s">
        <v>355</v>
      </c>
      <c r="R151" s="373" t="s">
        <v>314</v>
      </c>
      <c r="S151" s="373" t="s">
        <v>314</v>
      </c>
      <c r="T151" s="373" t="s">
        <v>314</v>
      </c>
      <c r="U151" s="373" t="s">
        <v>314</v>
      </c>
      <c r="V151" s="373" t="s">
        <v>314</v>
      </c>
      <c r="W151" s="373" t="s">
        <v>314</v>
      </c>
      <c r="X151" s="373" t="s">
        <v>314</v>
      </c>
      <c r="Y151" s="373" t="s">
        <v>314</v>
      </c>
      <c r="Z151" s="373" t="s">
        <v>314</v>
      </c>
      <c r="AA151" s="422" t="n">
        <f aca="false">IF(I151="","",IF(I151="P",$D$15,IF(I151="M",$E$15,$F$15)))</f>
        <v>1</v>
      </c>
      <c r="AB151" s="422" t="n">
        <f aca="false">IF(I151="","",IF(I151="P",$D$16,IF(I151="M",$E$16,$F$16)))</f>
        <v>1</v>
      </c>
      <c r="AC151" s="422" t="n">
        <f aca="false">IF(I151="","",IF(I151="P",$D$17,IF(I151="M",$E$17,$F$17)))</f>
        <v>1</v>
      </c>
      <c r="AD151" s="423" t="s">
        <v>728</v>
      </c>
      <c r="AE151" s="366"/>
      <c r="AF151" s="366"/>
      <c r="AG151" s="366"/>
      <c r="AH151" s="366"/>
    </row>
    <row r="152" customFormat="false" ht="23.85" hidden="false" customHeight="false" outlineLevel="0" collapsed="false">
      <c r="A152" s="380" t="n">
        <v>129</v>
      </c>
      <c r="B152" s="380" t="n">
        <v>17</v>
      </c>
      <c r="C152" s="380" t="s">
        <v>729</v>
      </c>
      <c r="D152" s="380" t="str">
        <f aca="false">IF($I$2="","",IF($I$2&gt;P152,AC152,IF($I$2&lt;=K152,$K$22,IF($I$2&lt;M152,AA152,AB152))))</f>
        <v/>
      </c>
      <c r="E152" s="380" t="str">
        <f aca="false">IF($I$4="","",IF($I$4&gt;P152,AC152,IF($I$4&lt;=K152,$K$22,IF($I$4&lt;M152,AA152,AB152))))</f>
        <v>Não passível</v>
      </c>
      <c r="F152" s="380" t="str">
        <f aca="false">IF($I$6="","",IF($I$6&gt;P152,AC152,IF($I$6&lt;=K152,$K$22,IF($I$6&lt;M152,AA152,AB152))))</f>
        <v>Não passível</v>
      </c>
      <c r="G152" s="380" t="str">
        <f aca="false">IF($I$8="","",IF($I$8&gt;P152,AC152,IF($I$8&lt;=K152,$K$22,IF($I$8&lt;M152,AA152,AB152))))</f>
        <v>Não passível</v>
      </c>
      <c r="H152" s="380" t="str">
        <f aca="false">IF($I$10="","",IF($I$10&gt;P152,AC152,IF($I$10&lt;=K152,$K$22,IF($I$10&lt;M152,AA152,AB152))))</f>
        <v>Não passível</v>
      </c>
      <c r="I152" s="380" t="s">
        <v>296</v>
      </c>
      <c r="J152" s="412" t="s">
        <v>434</v>
      </c>
      <c r="K152" s="380" t="n">
        <v>5</v>
      </c>
      <c r="L152" s="380" t="s">
        <v>349</v>
      </c>
      <c r="M152" s="413" t="n">
        <v>60</v>
      </c>
      <c r="N152" s="414" t="s">
        <v>730</v>
      </c>
      <c r="O152" s="380" t="s">
        <v>320</v>
      </c>
      <c r="P152" s="415" t="n">
        <v>250</v>
      </c>
      <c r="Q152" s="380" t="s">
        <v>697</v>
      </c>
      <c r="R152" s="380" t="s">
        <v>314</v>
      </c>
      <c r="S152" s="380" t="s">
        <v>314</v>
      </c>
      <c r="T152" s="380" t="s">
        <v>314</v>
      </c>
      <c r="U152" s="380" t="s">
        <v>314</v>
      </c>
      <c r="V152" s="380" t="s">
        <v>314</v>
      </c>
      <c r="W152" s="380" t="s">
        <v>314</v>
      </c>
      <c r="X152" s="380" t="s">
        <v>314</v>
      </c>
      <c r="Y152" s="380" t="s">
        <v>314</v>
      </c>
      <c r="Z152" s="380" t="s">
        <v>314</v>
      </c>
      <c r="AA152" s="416" t="n">
        <f aca="false">IF(I152="","",IF(I152="P",$D$15,IF(I152="M",$E$15,$F$15)))</f>
        <v>1</v>
      </c>
      <c r="AB152" s="416" t="n">
        <f aca="false">IF(I152="","",IF(I152="P",$D$16,IF(I152="M",$E$16,$F$16)))</f>
        <v>1</v>
      </c>
      <c r="AC152" s="416" t="n">
        <f aca="false">IF(I152="","",IF(I152="P",$D$17,IF(I152="M",$E$17,$F$17)))</f>
        <v>1</v>
      </c>
      <c r="AD152" s="417" t="s">
        <v>731</v>
      </c>
      <c r="AE152" s="366"/>
      <c r="AF152" s="366"/>
      <c r="AG152" s="366"/>
      <c r="AH152" s="366"/>
    </row>
    <row r="153" customFormat="false" ht="35.05" hidden="false" customHeight="false" outlineLevel="0" collapsed="false">
      <c r="A153" s="373" t="n">
        <v>130</v>
      </c>
      <c r="B153" s="373" t="n">
        <v>18</v>
      </c>
      <c r="C153" s="373" t="s">
        <v>732</v>
      </c>
      <c r="D153" s="373" t="str">
        <f aca="false">IF($I$2="","",IF($I$2&gt;P153,AC153,IF($I$2&lt;=K153,$K$22,IF($I$2&lt;M153,AA153,AB153))))</f>
        <v/>
      </c>
      <c r="E153" s="373" t="str">
        <f aca="false">IF($I$4="","",IF($I$4&gt;P153,AC153,IF($I$4&lt;=K153,$K$22,IF($I$4&lt;M153,AA153,AB153))))</f>
        <v>Não passível</v>
      </c>
      <c r="F153" s="373" t="str">
        <f aca="false">IF($I$6="","",IF($I$6&gt;P153,AC153,IF($I$6&lt;=K153,$K$22,IF($I$6&lt;M153,AA153,AB153))))</f>
        <v>Não passível</v>
      </c>
      <c r="G153" s="373" t="str">
        <f aca="false">IF($I$8="","",IF($I$8&gt;P153,AC153,IF($I$8&lt;=K153,$K$22,IF($I$8&lt;M153,AA153,AB153))))</f>
        <v>Não passível</v>
      </c>
      <c r="H153" s="373" t="str">
        <f aca="false">IF($I$10="","",IF($I$10&gt;P153,AC153,IF($I$10&lt;=K153,$K$22,IF($I$10&lt;M153,AA153,AB153))))</f>
        <v>Não passível</v>
      </c>
      <c r="I153" s="373" t="s">
        <v>297</v>
      </c>
      <c r="J153" s="418" t="s">
        <v>438</v>
      </c>
      <c r="K153" s="373" t="n">
        <v>0.5</v>
      </c>
      <c r="L153" s="373" t="s">
        <v>349</v>
      </c>
      <c r="M153" s="419" t="n">
        <v>2</v>
      </c>
      <c r="N153" s="420" t="s">
        <v>725</v>
      </c>
      <c r="O153" s="373" t="s">
        <v>320</v>
      </c>
      <c r="P153" s="421" t="n">
        <v>5</v>
      </c>
      <c r="Q153" s="373" t="s">
        <v>355</v>
      </c>
      <c r="R153" s="373" t="s">
        <v>314</v>
      </c>
      <c r="S153" s="373" t="s">
        <v>314</v>
      </c>
      <c r="T153" s="373" t="s">
        <v>314</v>
      </c>
      <c r="U153" s="373" t="s">
        <v>314</v>
      </c>
      <c r="V153" s="373" t="s">
        <v>314</v>
      </c>
      <c r="W153" s="373" t="s">
        <v>314</v>
      </c>
      <c r="X153" s="373" t="s">
        <v>314</v>
      </c>
      <c r="Y153" s="373" t="s">
        <v>314</v>
      </c>
      <c r="Z153" s="373" t="s">
        <v>314</v>
      </c>
      <c r="AA153" s="422" t="n">
        <f aca="false">IF(I153="","",IF(I153="P",$D$15,IF(I153="M",$E$15,$F$15)))</f>
        <v>2</v>
      </c>
      <c r="AB153" s="422" t="n">
        <f aca="false">IF(I153="","",IF(I153="P",$D$16,IF(I153="M",$E$16,$F$16)))</f>
        <v>3</v>
      </c>
      <c r="AC153" s="422" t="n">
        <f aca="false">IF(I153="","",IF(I153="P",$D$17,IF(I153="M",$E$17,$F$17)))</f>
        <v>4</v>
      </c>
      <c r="AD153" s="423" t="s">
        <v>733</v>
      </c>
      <c r="AE153" s="366"/>
      <c r="AF153" s="366"/>
      <c r="AG153" s="366"/>
      <c r="AH153" s="366"/>
    </row>
    <row r="154" customFormat="false" ht="15" hidden="false" customHeight="false" outlineLevel="0" collapsed="false">
      <c r="A154" s="380" t="n">
        <v>131</v>
      </c>
      <c r="B154" s="380" t="n">
        <v>19</v>
      </c>
      <c r="C154" s="380" t="s">
        <v>734</v>
      </c>
      <c r="D154" s="380" t="str">
        <f aca="false">IF($I$2="","",IF($I$2&gt;P154,AC154,IF($I$2&lt;=K154,$K$22,IF($I$2&lt;M154,AA154,AB154))))</f>
        <v/>
      </c>
      <c r="E154" s="380" t="str">
        <f aca="false">IF($I$4="","",IF($I$4&gt;P154,AC154,IF($I$4&lt;=K154,$K$22,IF($I$4&lt;M154,AA154,AB154))))</f>
        <v>Não passível</v>
      </c>
      <c r="F154" s="380" t="str">
        <f aca="false">IF($I$6="","",IF($I$6&gt;P154,AC154,IF($I$6&lt;=K154,$K$22,IF($I$6&lt;M154,AA154,AB154))))</f>
        <v>Não passível</v>
      </c>
      <c r="G154" s="380" t="str">
        <f aca="false">IF($I$8="","",IF($I$8&gt;P154,AC154,IF($I$8&lt;=K154,$K$22,IF($I$8&lt;M154,AA154,AB154))))</f>
        <v>Não passível</v>
      </c>
      <c r="H154" s="380" t="str">
        <f aca="false">IF($I$10="","",IF($I$10&gt;P154,AC154,IF($I$10&lt;=K154,$K$22,IF($I$10&lt;M154,AA154,AB154))))</f>
        <v>Não passível</v>
      </c>
      <c r="I154" s="380" t="s">
        <v>297</v>
      </c>
      <c r="J154" s="412" t="s">
        <v>366</v>
      </c>
      <c r="K154" s="380" t="n">
        <v>50000</v>
      </c>
      <c r="L154" s="380" t="s">
        <v>349</v>
      </c>
      <c r="M154" s="413" t="n">
        <v>125000</v>
      </c>
      <c r="N154" s="414" t="s">
        <v>735</v>
      </c>
      <c r="O154" s="380" t="s">
        <v>320</v>
      </c>
      <c r="P154" s="415" t="n">
        <v>250000</v>
      </c>
      <c r="Q154" s="380" t="s">
        <v>736</v>
      </c>
      <c r="R154" s="380" t="s">
        <v>314</v>
      </c>
      <c r="S154" s="380" t="s">
        <v>314</v>
      </c>
      <c r="T154" s="380" t="s">
        <v>314</v>
      </c>
      <c r="U154" s="380" t="s">
        <v>314</v>
      </c>
      <c r="V154" s="380" t="s">
        <v>314</v>
      </c>
      <c r="W154" s="380" t="s">
        <v>314</v>
      </c>
      <c r="X154" s="380" t="s">
        <v>314</v>
      </c>
      <c r="Y154" s="380" t="s">
        <v>314</v>
      </c>
      <c r="Z154" s="380" t="s">
        <v>314</v>
      </c>
      <c r="AA154" s="416" t="n">
        <f aca="false">IF(I154="","",IF(I154="P",$D$15,IF(I154="M",$E$15,$F$15)))</f>
        <v>2</v>
      </c>
      <c r="AB154" s="416" t="n">
        <f aca="false">IF(I154="","",IF(I154="P",$D$16,IF(I154="M",$E$16,$F$16)))</f>
        <v>3</v>
      </c>
      <c r="AC154" s="416" t="n">
        <f aca="false">IF(I154="","",IF(I154="P",$D$17,IF(I154="M",$E$17,$F$17)))</f>
        <v>4</v>
      </c>
      <c r="AD154" s="417" t="s">
        <v>737</v>
      </c>
      <c r="AE154" s="366"/>
      <c r="AF154" s="366"/>
      <c r="AG154" s="366"/>
      <c r="AH154" s="366"/>
    </row>
    <row r="155" customFormat="false" ht="15" hidden="false" customHeight="false" outlineLevel="0" collapsed="false">
      <c r="A155" s="373" t="n">
        <v>132</v>
      </c>
      <c r="B155" s="373" t="n">
        <v>20</v>
      </c>
      <c r="C155" s="373" t="s">
        <v>738</v>
      </c>
      <c r="D155" s="373" t="str">
        <f aca="false">IF($I$2="","",IF($I$2&gt;P155,AC155,IF($I$2&lt;=K155,$K$22,IF($I$2&lt;M155,AA155,AB155))))</f>
        <v/>
      </c>
      <c r="E155" s="373" t="str">
        <f aca="false">IF($I$4="","",IF($I$4&gt;P155,AC155,IF($I$4&lt;=K155,$K$22,IF($I$4&lt;M155,AA155,AB155))))</f>
        <v>Não passível</v>
      </c>
      <c r="F155" s="373" t="str">
        <f aca="false">IF($I$6="","",IF($I$6&gt;P155,AC155,IF($I$6&lt;=K155,$K$22,IF($I$6&lt;M155,AA155,AB155))))</f>
        <v>Não passível</v>
      </c>
      <c r="G155" s="373" t="str">
        <f aca="false">IF($I$8="","",IF($I$8&gt;P155,AC155,IF($I$8&lt;=K155,$K$22,IF($I$8&lt;M155,AA155,AB155))))</f>
        <v>Não passível</v>
      </c>
      <c r="H155" s="373" t="str">
        <f aca="false">IF($I$10="","",IF($I$10&gt;P155,AC155,IF($I$10&lt;=K155,$K$22,IF($I$10&lt;M155,AA155,AB155))))</f>
        <v>Não passível</v>
      </c>
      <c r="I155" s="373" t="s">
        <v>297</v>
      </c>
      <c r="J155" s="418" t="s">
        <v>434</v>
      </c>
      <c r="K155" s="373" t="n">
        <v>300</v>
      </c>
      <c r="L155" s="373" t="s">
        <v>349</v>
      </c>
      <c r="M155" s="419" t="n">
        <v>800</v>
      </c>
      <c r="N155" s="420" t="s">
        <v>739</v>
      </c>
      <c r="O155" s="373" t="s">
        <v>320</v>
      </c>
      <c r="P155" s="421" t="n">
        <v>2000</v>
      </c>
      <c r="Q155" s="373" t="s">
        <v>740</v>
      </c>
      <c r="R155" s="373" t="s">
        <v>314</v>
      </c>
      <c r="S155" s="373" t="s">
        <v>314</v>
      </c>
      <c r="T155" s="373" t="s">
        <v>314</v>
      </c>
      <c r="U155" s="373" t="s">
        <v>314</v>
      </c>
      <c r="V155" s="373" t="s">
        <v>314</v>
      </c>
      <c r="W155" s="373" t="s">
        <v>314</v>
      </c>
      <c r="X155" s="373" t="s">
        <v>314</v>
      </c>
      <c r="Y155" s="373" t="s">
        <v>314</v>
      </c>
      <c r="Z155" s="373" t="s">
        <v>314</v>
      </c>
      <c r="AA155" s="422" t="n">
        <f aca="false">IF(I155="","",IF(I155="P",$D$15,IF(I155="M",$E$15,$F$15)))</f>
        <v>2</v>
      </c>
      <c r="AB155" s="422" t="n">
        <f aca="false">IF(I155="","",IF(I155="P",$D$16,IF(I155="M",$E$16,$F$16)))</f>
        <v>3</v>
      </c>
      <c r="AC155" s="422" t="n">
        <f aca="false">IF(I155="","",IF(I155="P",$D$17,IF(I155="M",$E$17,$F$17)))</f>
        <v>4</v>
      </c>
      <c r="AD155" s="423" t="s">
        <v>741</v>
      </c>
      <c r="AE155" s="366"/>
      <c r="AF155" s="366"/>
      <c r="AG155" s="366"/>
      <c r="AH155" s="366"/>
    </row>
    <row r="156" customFormat="false" ht="17.9" hidden="false" customHeight="false" outlineLevel="0" collapsed="false">
      <c r="A156" s="380" t="n">
        <v>133</v>
      </c>
      <c r="B156" s="380" t="n">
        <v>21</v>
      </c>
      <c r="C156" s="380" t="s">
        <v>742</v>
      </c>
      <c r="D156" s="380" t="str">
        <f aca="false">IF($I$2="","",IF($I$2&gt;P156,AC156,IF($I$2&lt;=K156,$K$22,IF($I$2&lt;M156,AA156,AB156))))</f>
        <v/>
      </c>
      <c r="E156" s="380" t="str">
        <f aca="false">IF($I$4="","",IF($I$4&gt;P156,AC156,IF($I$4&lt;=K156,$K$22,IF($I$4&lt;M156,AA156,AB156))))</f>
        <v>Não passível</v>
      </c>
      <c r="F156" s="380" t="str">
        <f aca="false">IF($I$6="","",IF($I$6&gt;P156,AC156,IF($I$6&lt;=K156,$K$22,IF($I$6&lt;M156,AA156,AB156))))</f>
        <v>Não passível</v>
      </c>
      <c r="G156" s="380" t="str">
        <f aca="false">IF($I$8="","",IF($I$8&gt;P156,AC156,IF($I$8&lt;=K156,$K$22,IF($I$8&lt;M156,AA156,AB156))))</f>
        <v>Não passível</v>
      </c>
      <c r="H156" s="380" t="str">
        <f aca="false">IF($I$10="","",IF($I$10&gt;P156,AC156,IF($I$10&lt;=K156,$K$22,IF($I$10&lt;M156,AA156,AB156))))</f>
        <v>Não passível</v>
      </c>
      <c r="I156" s="380" t="s">
        <v>297</v>
      </c>
      <c r="J156" s="412" t="s">
        <v>434</v>
      </c>
      <c r="K156" s="380" t="n">
        <v>2000</v>
      </c>
      <c r="L156" s="380" t="s">
        <v>349</v>
      </c>
      <c r="M156" s="413" t="n">
        <v>20000</v>
      </c>
      <c r="N156" s="414" t="s">
        <v>743</v>
      </c>
      <c r="O156" s="380" t="s">
        <v>320</v>
      </c>
      <c r="P156" s="415" t="n">
        <v>1000000</v>
      </c>
      <c r="Q156" s="380" t="s">
        <v>740</v>
      </c>
      <c r="R156" s="380" t="s">
        <v>314</v>
      </c>
      <c r="S156" s="380" t="s">
        <v>314</v>
      </c>
      <c r="T156" s="380" t="s">
        <v>314</v>
      </c>
      <c r="U156" s="380" t="s">
        <v>314</v>
      </c>
      <c r="V156" s="380" t="s">
        <v>314</v>
      </c>
      <c r="W156" s="380" t="s">
        <v>314</v>
      </c>
      <c r="X156" s="380" t="s">
        <v>314</v>
      </c>
      <c r="Y156" s="380" t="s">
        <v>314</v>
      </c>
      <c r="Z156" s="380" t="s">
        <v>314</v>
      </c>
      <c r="AA156" s="416" t="n">
        <f aca="false">IF(I156="","",IF(I156="P",$D$15,IF(I156="M",$E$15,$F$15)))</f>
        <v>2</v>
      </c>
      <c r="AB156" s="416" t="n">
        <f aca="false">IF(I156="","",IF(I156="P",$D$16,IF(I156="M",$E$16,$F$16)))</f>
        <v>3</v>
      </c>
      <c r="AC156" s="416" t="n">
        <f aca="false">IF(I156="","",IF(I156="P",$D$17,IF(I156="M",$E$17,$F$17)))</f>
        <v>4</v>
      </c>
      <c r="AD156" s="417" t="s">
        <v>744</v>
      </c>
      <c r="AE156" s="366"/>
      <c r="AF156" s="366"/>
      <c r="AG156" s="366"/>
      <c r="AH156" s="366"/>
    </row>
    <row r="157" customFormat="false" ht="15" hidden="false" customHeight="false" outlineLevel="0" collapsed="false">
      <c r="A157" s="373" t="n">
        <v>134</v>
      </c>
      <c r="B157" s="373" t="n">
        <v>22</v>
      </c>
      <c r="C157" s="373" t="s">
        <v>745</v>
      </c>
      <c r="D157" s="373" t="str">
        <f aca="false">IF($I$2="","",IF($I$2&gt;P157,AC157,IF($I$2&lt;=K157,$K$22,IF($I$2&lt;M157,AA157,AB157))))</f>
        <v/>
      </c>
      <c r="E157" s="373" t="str">
        <f aca="false">IF($I$4="","",IF($I$4&gt;P157,AC157,IF($I$4&lt;=K157,$K$22,IF($I$4&lt;M157,AA157,AB157))))</f>
        <v>Não passível</v>
      </c>
      <c r="F157" s="373" t="str">
        <f aca="false">IF($I$6="","",IF($I$6&gt;P157,AC157,IF($I$6&lt;=K157,$K$22,IF($I$6&lt;M157,AA157,AB157))))</f>
        <v>Não passível</v>
      </c>
      <c r="G157" s="373" t="str">
        <f aca="false">IF($I$8="","",IF($I$8&gt;P157,AC157,IF($I$8&lt;=K157,$K$22,IF($I$8&lt;M157,AA157,AB157))))</f>
        <v>Não passível</v>
      </c>
      <c r="H157" s="373" t="str">
        <f aca="false">IF($I$10="","",IF($I$10&gt;P157,AC157,IF($I$10&lt;=K157,$K$22,IF($I$10&lt;M157,AA157,AB157))))</f>
        <v>Não passível</v>
      </c>
      <c r="I157" s="373" t="s">
        <v>297</v>
      </c>
      <c r="J157" s="418" t="s">
        <v>434</v>
      </c>
      <c r="K157" s="373" t="n">
        <v>5000</v>
      </c>
      <c r="L157" s="373" t="s">
        <v>349</v>
      </c>
      <c r="M157" s="419" t="n">
        <v>10000</v>
      </c>
      <c r="N157" s="420" t="s">
        <v>746</v>
      </c>
      <c r="O157" s="373" t="s">
        <v>320</v>
      </c>
      <c r="P157" s="421" t="n">
        <v>200000</v>
      </c>
      <c r="Q157" s="373" t="s">
        <v>740</v>
      </c>
      <c r="R157" s="373" t="s">
        <v>314</v>
      </c>
      <c r="S157" s="373" t="s">
        <v>314</v>
      </c>
      <c r="T157" s="373" t="s">
        <v>314</v>
      </c>
      <c r="U157" s="373" t="s">
        <v>314</v>
      </c>
      <c r="V157" s="373" t="s">
        <v>314</v>
      </c>
      <c r="W157" s="373" t="s">
        <v>314</v>
      </c>
      <c r="X157" s="373" t="s">
        <v>314</v>
      </c>
      <c r="Y157" s="373" t="s">
        <v>314</v>
      </c>
      <c r="Z157" s="373" t="s">
        <v>314</v>
      </c>
      <c r="AA157" s="422" t="n">
        <f aca="false">IF(I157="","",IF(I157="P",$D$15,IF(I157="M",$E$15,$F$15)))</f>
        <v>2</v>
      </c>
      <c r="AB157" s="422" t="n">
        <f aca="false">IF(I157="","",IF(I157="P",$D$16,IF(I157="M",$E$16,$F$16)))</f>
        <v>3</v>
      </c>
      <c r="AC157" s="422" t="n">
        <f aca="false">IF(I157="","",IF(I157="P",$D$17,IF(I157="M",$E$17,$F$17)))</f>
        <v>4</v>
      </c>
      <c r="AD157" s="423" t="s">
        <v>747</v>
      </c>
      <c r="AE157" s="366"/>
      <c r="AF157" s="366"/>
      <c r="AG157" s="366"/>
      <c r="AH157" s="366"/>
    </row>
    <row r="158" customFormat="false" ht="15" hidden="false" customHeight="false" outlineLevel="0" collapsed="false">
      <c r="A158" s="380" t="n">
        <v>135</v>
      </c>
      <c r="B158" s="380" t="n">
        <v>23</v>
      </c>
      <c r="C158" s="380" t="s">
        <v>748</v>
      </c>
      <c r="D158" s="380" t="str">
        <f aca="false">IF($I$2="","",IF($I$2&gt;P158,AC158,IF($I$2&lt;=K158,$K$22,IF($I$2&lt;M158,AA158,AB158))))</f>
        <v/>
      </c>
      <c r="E158" s="380" t="str">
        <f aca="false">IF($I$4="","",IF($I$4&gt;P158,AC158,IF($I$4&lt;=K158,$K$22,IF($I$4&lt;M158,AA158,AB158))))</f>
        <v>Não passível</v>
      </c>
      <c r="F158" s="380" t="str">
        <f aca="false">IF($I$6="","",IF($I$6&gt;P158,AC158,IF($I$6&lt;=K158,$K$22,IF($I$6&lt;M158,AA158,AB158))))</f>
        <v>Não passível</v>
      </c>
      <c r="G158" s="380" t="str">
        <f aca="false">IF($I$8="","",IF($I$8&gt;P158,AC158,IF($I$8&lt;=K158,$K$22,IF($I$8&lt;M158,AA158,AB158))))</f>
        <v>Não passível</v>
      </c>
      <c r="H158" s="380" t="str">
        <f aca="false">IF($I$10="","",IF($I$10&gt;P158,AC158,IF($I$10&lt;=K158,$K$22,IF($I$10&lt;M158,AA158,AB158))))</f>
        <v>Não passível</v>
      </c>
      <c r="I158" s="380" t="s">
        <v>296</v>
      </c>
      <c r="J158" s="412" t="s">
        <v>438</v>
      </c>
      <c r="K158" s="380" t="n">
        <v>0.05</v>
      </c>
      <c r="L158" s="380" t="s">
        <v>349</v>
      </c>
      <c r="M158" s="413" t="n">
        <v>2</v>
      </c>
      <c r="N158" s="414" t="s">
        <v>725</v>
      </c>
      <c r="O158" s="380" t="s">
        <v>320</v>
      </c>
      <c r="P158" s="415" t="n">
        <v>5</v>
      </c>
      <c r="Q158" s="380" t="s">
        <v>355</v>
      </c>
      <c r="R158" s="380" t="s">
        <v>314</v>
      </c>
      <c r="S158" s="380" t="s">
        <v>314</v>
      </c>
      <c r="T158" s="380" t="s">
        <v>314</v>
      </c>
      <c r="U158" s="380" t="s">
        <v>314</v>
      </c>
      <c r="V158" s="380" t="s">
        <v>314</v>
      </c>
      <c r="W158" s="380" t="s">
        <v>314</v>
      </c>
      <c r="X158" s="380" t="s">
        <v>314</v>
      </c>
      <c r="Y158" s="380" t="s">
        <v>314</v>
      </c>
      <c r="Z158" s="380" t="s">
        <v>314</v>
      </c>
      <c r="AA158" s="416" t="n">
        <f aca="false">IF(I158="","",IF(I158="P",$D$15,IF(I158="M",$E$15,$F$15)))</f>
        <v>1</v>
      </c>
      <c r="AB158" s="416" t="n">
        <f aca="false">IF(I158="","",IF(I158="P",$D$16,IF(I158="M",$E$16,$F$16)))</f>
        <v>1</v>
      </c>
      <c r="AC158" s="416" t="n">
        <f aca="false">IF(I158="","",IF(I158="P",$D$17,IF(I158="M",$E$17,$F$17)))</f>
        <v>1</v>
      </c>
      <c r="AD158" s="417" t="s">
        <v>749</v>
      </c>
      <c r="AE158" s="366"/>
      <c r="AF158" s="366"/>
      <c r="AG158" s="366"/>
      <c r="AH158" s="366"/>
    </row>
    <row r="159" customFormat="false" ht="23.85" hidden="false" customHeight="false" outlineLevel="0" collapsed="false">
      <c r="A159" s="373" t="n">
        <v>136</v>
      </c>
      <c r="B159" s="373" t="n">
        <v>24</v>
      </c>
      <c r="C159" s="373" t="s">
        <v>750</v>
      </c>
      <c r="D159" s="373" t="str">
        <f aca="false">IF($I$2="","",IF($I$2&gt;P159,AC159,IF($I$2&lt;=K159,$K$22,IF($I$2&lt;M159,AA159,AB159))))</f>
        <v/>
      </c>
      <c r="E159" s="373" t="str">
        <f aca="false">IF($I$4="","",IF($I$4&gt;P159,AC159,IF($I$4&lt;=K159,$K$22,IF($I$4&lt;M159,AA159,AB159))))</f>
        <v>Não passível</v>
      </c>
      <c r="F159" s="373" t="str">
        <f aca="false">IF($I$6="","",IF($I$6&gt;P159,AC159,IF($I$6&lt;=K159,$K$22,IF($I$6&lt;M159,AA159,AB159))))</f>
        <v>Não passível</v>
      </c>
      <c r="G159" s="373" t="str">
        <f aca="false">IF($I$8="","",IF($I$8&gt;P159,AC159,IF($I$8&lt;=K159,$K$22,IF($I$8&lt;M159,AA159,AB159))))</f>
        <v>Não passível</v>
      </c>
      <c r="H159" s="373" t="str">
        <f aca="false">IF($I$10="","",IF($I$10&gt;P159,AC159,IF($I$10&lt;=K159,$K$22,IF($I$10&lt;M159,AA159,AB159))))</f>
        <v>Não passível</v>
      </c>
      <c r="I159" s="373" t="s">
        <v>297</v>
      </c>
      <c r="J159" s="418" t="s">
        <v>434</v>
      </c>
      <c r="K159" s="373" t="n">
        <v>10000</v>
      </c>
      <c r="L159" s="373" t="s">
        <v>349</v>
      </c>
      <c r="M159" s="419" t="n">
        <v>50000</v>
      </c>
      <c r="N159" s="420" t="s">
        <v>751</v>
      </c>
      <c r="O159" s="373" t="s">
        <v>320</v>
      </c>
      <c r="P159" s="421" t="n">
        <v>400000</v>
      </c>
      <c r="Q159" s="373" t="s">
        <v>740</v>
      </c>
      <c r="R159" s="373" t="s">
        <v>314</v>
      </c>
      <c r="S159" s="373" t="s">
        <v>314</v>
      </c>
      <c r="T159" s="373" t="s">
        <v>314</v>
      </c>
      <c r="U159" s="373" t="s">
        <v>314</v>
      </c>
      <c r="V159" s="373" t="s">
        <v>314</v>
      </c>
      <c r="W159" s="373" t="s">
        <v>314</v>
      </c>
      <c r="X159" s="373" t="s">
        <v>314</v>
      </c>
      <c r="Y159" s="373" t="s">
        <v>314</v>
      </c>
      <c r="Z159" s="373" t="s">
        <v>314</v>
      </c>
      <c r="AA159" s="422" t="n">
        <f aca="false">IF(I159="","",IF(I159="P",$D$15,IF(I159="M",$E$15,$F$15)))</f>
        <v>2</v>
      </c>
      <c r="AB159" s="422" t="n">
        <f aca="false">IF(I159="","",IF(I159="P",$D$16,IF(I159="M",$E$16,$F$16)))</f>
        <v>3</v>
      </c>
      <c r="AC159" s="422" t="n">
        <f aca="false">IF(I159="","",IF(I159="P",$D$17,IF(I159="M",$E$17,$F$17)))</f>
        <v>4</v>
      </c>
      <c r="AD159" s="423" t="s">
        <v>752</v>
      </c>
      <c r="AE159" s="366"/>
      <c r="AF159" s="366"/>
      <c r="AG159" s="366"/>
      <c r="AH159" s="366"/>
    </row>
    <row r="160" customFormat="false" ht="15" hidden="false" customHeight="false" outlineLevel="0" collapsed="false">
      <c r="A160" s="380" t="n">
        <v>137</v>
      </c>
      <c r="B160" s="380" t="n">
        <v>25</v>
      </c>
      <c r="C160" s="380" t="s">
        <v>753</v>
      </c>
      <c r="D160" s="380" t="str">
        <f aca="false">IF($I$2="","",IF($I$2&gt;P160,AC160,IF($I$2&lt;=K160,$K$22,IF($I$2&lt;M160,AA160,AB160))))</f>
        <v/>
      </c>
      <c r="E160" s="380" t="str">
        <f aca="false">IF($I$4="","",IF($I$4&gt;P160,AC160,IF($I$4&lt;=K160,$K$22,IF($I$4&lt;M160,AA160,AB160))))</f>
        <v>Não passível</v>
      </c>
      <c r="F160" s="380" t="str">
        <f aca="false">IF($I$6="","",IF($I$6&gt;P160,AC160,IF($I$6&lt;=K160,$K$22,IF($I$6&lt;M160,AA160,AB160))))</f>
        <v>Não passível</v>
      </c>
      <c r="G160" s="380" t="str">
        <f aca="false">IF($I$8="","",IF($I$8&gt;P160,AC160,IF($I$8&lt;=K160,$K$22,IF($I$8&lt;M160,AA160,AB160))))</f>
        <v>Não passível</v>
      </c>
      <c r="H160" s="380" t="str">
        <f aca="false">IF($I$10="","",IF($I$10&gt;P160,AC160,IF($I$10&lt;=K160,$K$22,IF($I$10&lt;M160,AA160,AB160))))</f>
        <v>Não passível</v>
      </c>
      <c r="I160" s="380" t="s">
        <v>297</v>
      </c>
      <c r="J160" s="412" t="s">
        <v>438</v>
      </c>
      <c r="K160" s="380" t="n">
        <v>0.02</v>
      </c>
      <c r="L160" s="380" t="s">
        <v>349</v>
      </c>
      <c r="M160" s="413" t="n">
        <v>1</v>
      </c>
      <c r="N160" s="414" t="s">
        <v>754</v>
      </c>
      <c r="O160" s="380" t="s">
        <v>320</v>
      </c>
      <c r="P160" s="415" t="n">
        <v>5</v>
      </c>
      <c r="Q160" s="380" t="s">
        <v>355</v>
      </c>
      <c r="R160" s="380" t="s">
        <v>314</v>
      </c>
      <c r="S160" s="380" t="s">
        <v>314</v>
      </c>
      <c r="T160" s="380" t="s">
        <v>314</v>
      </c>
      <c r="U160" s="380" t="s">
        <v>314</v>
      </c>
      <c r="V160" s="380" t="s">
        <v>314</v>
      </c>
      <c r="W160" s="380" t="s">
        <v>314</v>
      </c>
      <c r="X160" s="380" t="s">
        <v>314</v>
      </c>
      <c r="Y160" s="380" t="s">
        <v>314</v>
      </c>
      <c r="Z160" s="380" t="s">
        <v>314</v>
      </c>
      <c r="AA160" s="416" t="n">
        <f aca="false">IF(I160="","",IF(I160="P",$D$15,IF(I160="M",$E$15,$F$15)))</f>
        <v>2</v>
      </c>
      <c r="AB160" s="416" t="n">
        <f aca="false">IF(I160="","",IF(I160="P",$D$16,IF(I160="M",$E$16,$F$16)))</f>
        <v>3</v>
      </c>
      <c r="AC160" s="416" t="n">
        <f aca="false">IF(I160="","",IF(I160="P",$D$17,IF(I160="M",$E$17,$F$17)))</f>
        <v>4</v>
      </c>
      <c r="AD160" s="417" t="s">
        <v>755</v>
      </c>
      <c r="AE160" s="366"/>
      <c r="AF160" s="366"/>
      <c r="AG160" s="366"/>
      <c r="AH160" s="366"/>
    </row>
    <row r="161" customFormat="false" ht="15" hidden="false" customHeight="false" outlineLevel="0" collapsed="false">
      <c r="A161" s="411" t="n">
        <v>138</v>
      </c>
      <c r="B161" s="373" t="n">
        <v>1</v>
      </c>
      <c r="C161" s="373" t="s">
        <v>756</v>
      </c>
      <c r="D161" s="373" t="str">
        <f aca="false">IF($I$2="","",IF($I$2&gt;P161,AC161,IF($I$2&lt;=K161,$K$22,IF($I$2&lt;M161,AA161,AB161))))</f>
        <v/>
      </c>
      <c r="E161" s="373" t="str">
        <f aca="false">IF($I$4="","",IF($I$4&gt;P161,AC161,IF($I$4&lt;=K161,$K$22,IF($I$4&lt;M161,AA161,AB161))))</f>
        <v>Não passível</v>
      </c>
      <c r="F161" s="373" t="str">
        <f aca="false">IF($I$6="","",IF($I$6&gt;P161,AC161,IF($I$6&lt;=K161,$K$22,IF($I$6&lt;M161,AA161,AB161))))</f>
        <v>Não passível</v>
      </c>
      <c r="G161" s="373" t="str">
        <f aca="false">IF($I$8="","",IF($I$8&gt;P161,AC161,IF($I$8&lt;=K161,$K$22,IF($I$8&lt;M161,AA161,AB161))))</f>
        <v>Não passível</v>
      </c>
      <c r="H161" s="373" t="str">
        <f aca="false">IF($I$10="","",IF($I$10&gt;P161,AC161,IF($I$10&lt;=K161,$K$22,IF($I$10&lt;M161,AA161,AB161))))</f>
        <v>Não passível</v>
      </c>
      <c r="I161" s="373" t="s">
        <v>298</v>
      </c>
      <c r="J161" s="418" t="s">
        <v>387</v>
      </c>
      <c r="K161" s="373" t="n">
        <v>10</v>
      </c>
      <c r="L161" s="373" t="s">
        <v>349</v>
      </c>
      <c r="M161" s="419" t="n">
        <v>50</v>
      </c>
      <c r="N161" s="420" t="s">
        <v>757</v>
      </c>
      <c r="O161" s="373" t="s">
        <v>320</v>
      </c>
      <c r="P161" s="421" t="n">
        <v>100</v>
      </c>
      <c r="Q161" s="373" t="s">
        <v>389</v>
      </c>
      <c r="R161" s="373" t="s">
        <v>314</v>
      </c>
      <c r="S161" s="373" t="s">
        <v>314</v>
      </c>
      <c r="T161" s="373" t="s">
        <v>314</v>
      </c>
      <c r="U161" s="373" t="s">
        <v>314</v>
      </c>
      <c r="V161" s="373" t="s">
        <v>314</v>
      </c>
      <c r="W161" s="373" t="s">
        <v>314</v>
      </c>
      <c r="X161" s="373" t="s">
        <v>314</v>
      </c>
      <c r="Y161" s="373" t="s">
        <v>314</v>
      </c>
      <c r="Z161" s="373" t="s">
        <v>314</v>
      </c>
      <c r="AA161" s="422" t="n">
        <f aca="false">IF(I161="","",IF(I161="P",$D$15,IF(I161="M",$E$15,$F$15)))</f>
        <v>4</v>
      </c>
      <c r="AB161" s="422" t="n">
        <f aca="false">IF(I161="","",IF(I161="P",$D$16,IF(I161="M",$E$16,$F$16)))</f>
        <v>5</v>
      </c>
      <c r="AC161" s="422" t="n">
        <f aca="false">IF(I161="","",IF(I161="P",$D$17,IF(I161="M",$E$17,$F$17)))</f>
        <v>6</v>
      </c>
      <c r="AD161" s="423" t="s">
        <v>758</v>
      </c>
      <c r="AE161" s="366"/>
      <c r="AF161" s="366"/>
      <c r="AG161" s="366"/>
      <c r="AH161" s="366"/>
    </row>
    <row r="162" customFormat="false" ht="15" hidden="false" customHeight="false" outlineLevel="0" collapsed="false">
      <c r="A162" s="380" t="n">
        <v>139</v>
      </c>
      <c r="B162" s="380" t="n">
        <v>2</v>
      </c>
      <c r="C162" s="380" t="s">
        <v>759</v>
      </c>
      <c r="D162" s="380" t="str">
        <f aca="false">IF($I$2="","",IF($I$2&gt;P162,AC162,IF($I$2&lt;=K162,$K$22,IF($I$2&lt;M162,AA162,AB162))))</f>
        <v/>
      </c>
      <c r="E162" s="380" t="str">
        <f aca="false">IF($I$4="","",IF($I$4&gt;P162,AC162,IF($I$4&lt;=K162,$K$22,IF($I$4&lt;M162,AA162,AB162))))</f>
        <v>Não passível</v>
      </c>
      <c r="F162" s="380" t="str">
        <f aca="false">IF($I$6="","",IF($I$6&gt;P162,AC162,IF($I$6&lt;=K162,$K$22,IF($I$6&lt;M162,AA162,AB162))))</f>
        <v>Não passível</v>
      </c>
      <c r="G162" s="380" t="str">
        <f aca="false">IF($I$8="","",IF($I$8&gt;P162,AC162,IF($I$8&lt;=K162,$K$22,IF($I$8&lt;M162,AA162,AB162))))</f>
        <v>Não passível</v>
      </c>
      <c r="H162" s="380" t="str">
        <f aca="false">IF($I$10="","",IF($I$10&gt;P162,AC162,IF($I$10&lt;=K162,$K$22,IF($I$10&lt;M162,AA162,AB162))))</f>
        <v>Não passível</v>
      </c>
      <c r="I162" s="380" t="s">
        <v>297</v>
      </c>
      <c r="J162" s="412" t="s">
        <v>387</v>
      </c>
      <c r="K162" s="380" t="n">
        <v>10</v>
      </c>
      <c r="L162" s="380" t="s">
        <v>349</v>
      </c>
      <c r="M162" s="413" t="n">
        <v>50</v>
      </c>
      <c r="N162" s="414" t="s">
        <v>757</v>
      </c>
      <c r="O162" s="380" t="s">
        <v>320</v>
      </c>
      <c r="P162" s="415" t="n">
        <v>100</v>
      </c>
      <c r="Q162" s="380" t="s">
        <v>389</v>
      </c>
      <c r="R162" s="380" t="s">
        <v>314</v>
      </c>
      <c r="S162" s="380" t="s">
        <v>314</v>
      </c>
      <c r="T162" s="380" t="s">
        <v>314</v>
      </c>
      <c r="U162" s="380" t="s">
        <v>314</v>
      </c>
      <c r="V162" s="380" t="s">
        <v>314</v>
      </c>
      <c r="W162" s="380" t="s">
        <v>314</v>
      </c>
      <c r="X162" s="380" t="s">
        <v>314</v>
      </c>
      <c r="Y162" s="380" t="s">
        <v>314</v>
      </c>
      <c r="Z162" s="380" t="s">
        <v>314</v>
      </c>
      <c r="AA162" s="416" t="n">
        <f aca="false">IF(I162="","",IF(I162="P",$D$15,IF(I162="M",$E$15,$F$15)))</f>
        <v>2</v>
      </c>
      <c r="AB162" s="416" t="n">
        <f aca="false">IF(I162="","",IF(I162="P",$D$16,IF(I162="M",$E$16,$F$16)))</f>
        <v>3</v>
      </c>
      <c r="AC162" s="416" t="n">
        <f aca="false">IF(I162="","",IF(I162="P",$D$17,IF(I162="M",$E$17,$F$17)))</f>
        <v>4</v>
      </c>
      <c r="AD162" s="417" t="s">
        <v>760</v>
      </c>
      <c r="AE162" s="366"/>
      <c r="AF162" s="366"/>
      <c r="AG162" s="366"/>
      <c r="AH162" s="366"/>
    </row>
    <row r="163" customFormat="false" ht="15" hidden="false" customHeight="false" outlineLevel="0" collapsed="false">
      <c r="A163" s="373" t="n">
        <v>140</v>
      </c>
      <c r="B163" s="373" t="n">
        <v>3</v>
      </c>
      <c r="C163" s="373" t="s">
        <v>761</v>
      </c>
      <c r="D163" s="373" t="str">
        <f aca="false">IF($I$2="","",IF($I$2&gt;P163,AC163,IF($I$2&lt;=K163,$K$22,IF($I$2&lt;M163,AA163,AB163))))</f>
        <v/>
      </c>
      <c r="E163" s="373" t="str">
        <f aca="false">IF($I$4="","",IF($I$4&gt;P163,AC163,IF($I$4&lt;=K163,$K$22,IF($I$4&lt;M163,AA163,AB163))))</f>
        <v>Não passível</v>
      </c>
      <c r="F163" s="373" t="str">
        <f aca="false">IF($I$6="","",IF($I$6&gt;P163,AC163,IF($I$6&lt;=K163,$K$22,IF($I$6&lt;M163,AA163,AB163))))</f>
        <v>Não passível</v>
      </c>
      <c r="G163" s="373" t="str">
        <f aca="false">IF($I$8="","",IF($I$8&gt;P163,AC163,IF($I$8&lt;=K163,$K$22,IF($I$8&lt;M163,AA163,AB163))))</f>
        <v>Não passível</v>
      </c>
      <c r="H163" s="373" t="str">
        <f aca="false">IF($I$10="","",IF($I$10&gt;P163,AC163,IF($I$10&lt;=K163,$K$22,IF($I$10&lt;M163,AA163,AB163))))</f>
        <v>Não passível</v>
      </c>
      <c r="I163" s="373" t="s">
        <v>298</v>
      </c>
      <c r="J163" s="418" t="s">
        <v>387</v>
      </c>
      <c r="K163" s="373" t="n">
        <v>10</v>
      </c>
      <c r="L163" s="373" t="s">
        <v>349</v>
      </c>
      <c r="M163" s="419" t="n">
        <v>30</v>
      </c>
      <c r="N163" s="420" t="s">
        <v>762</v>
      </c>
      <c r="O163" s="373" t="s">
        <v>320</v>
      </c>
      <c r="P163" s="421" t="n">
        <v>50</v>
      </c>
      <c r="Q163" s="373" t="s">
        <v>389</v>
      </c>
      <c r="R163" s="373" t="s">
        <v>314</v>
      </c>
      <c r="S163" s="373" t="s">
        <v>314</v>
      </c>
      <c r="T163" s="373" t="s">
        <v>314</v>
      </c>
      <c r="U163" s="373" t="s">
        <v>314</v>
      </c>
      <c r="V163" s="373" t="s">
        <v>314</v>
      </c>
      <c r="W163" s="373" t="s">
        <v>314</v>
      </c>
      <c r="X163" s="373" t="s">
        <v>314</v>
      </c>
      <c r="Y163" s="373" t="s">
        <v>314</v>
      </c>
      <c r="Z163" s="373" t="s">
        <v>314</v>
      </c>
      <c r="AA163" s="422" t="n">
        <f aca="false">IF(I163="","",IF(I163="P",$D$15,IF(I163="M",$E$15,$F$15)))</f>
        <v>4</v>
      </c>
      <c r="AB163" s="422" t="n">
        <f aca="false">IF(I163="","",IF(I163="P",$D$16,IF(I163="M",$E$16,$F$16)))</f>
        <v>5</v>
      </c>
      <c r="AC163" s="422" t="n">
        <f aca="false">IF(I163="","",IF(I163="P",$D$17,IF(I163="M",$E$17,$F$17)))</f>
        <v>6</v>
      </c>
      <c r="AD163" s="423" t="s">
        <v>763</v>
      </c>
      <c r="AE163" s="366"/>
      <c r="AF163" s="366"/>
      <c r="AG163" s="366"/>
      <c r="AH163" s="366"/>
    </row>
    <row r="164" customFormat="false" ht="15" hidden="false" customHeight="false" outlineLevel="0" collapsed="false">
      <c r="A164" s="380" t="n">
        <v>141</v>
      </c>
      <c r="B164" s="380" t="n">
        <v>4</v>
      </c>
      <c r="C164" s="380" t="s">
        <v>764</v>
      </c>
      <c r="D164" s="380" t="str">
        <f aca="false">IF($I$2="","",IF($I$2&gt;P164,AC164,IF($I$2&lt;=K164,$K$22,IF($I$2&lt;M164,AA164,AB164))))</f>
        <v/>
      </c>
      <c r="E164" s="380" t="str">
        <f aca="false">IF($I$4="","",IF($I$4&gt;P164,AC164,IF($I$4&lt;=K164,$K$22,IF($I$4&lt;M164,AA164,AB164))))</f>
        <v>Não passível</v>
      </c>
      <c r="F164" s="380" t="str">
        <f aca="false">IF($I$6="","",IF($I$6&gt;P164,AC164,IF($I$6&lt;=K164,$K$22,IF($I$6&lt;M164,AA164,AB164))))</f>
        <v>Não passível</v>
      </c>
      <c r="G164" s="380" t="str">
        <f aca="false">IF($I$8="","",IF($I$8&gt;P164,AC164,IF($I$8&lt;=K164,$K$22,IF($I$8&lt;M164,AA164,AB164))))</f>
        <v>Não passível</v>
      </c>
      <c r="H164" s="380" t="str">
        <f aca="false">IF($I$10="","",IF($I$10&gt;P164,AC164,IF($I$10&lt;=K164,$K$22,IF($I$10&lt;M164,AA164,AB164))))</f>
        <v>Não passível</v>
      </c>
      <c r="I164" s="380" t="s">
        <v>297</v>
      </c>
      <c r="J164" s="412" t="s">
        <v>387</v>
      </c>
      <c r="K164" s="380" t="n">
        <v>0</v>
      </c>
      <c r="L164" s="380" t="s">
        <v>349</v>
      </c>
      <c r="M164" s="413" t="n">
        <v>10</v>
      </c>
      <c r="N164" s="414" t="s">
        <v>765</v>
      </c>
      <c r="O164" s="380" t="s">
        <v>320</v>
      </c>
      <c r="P164" s="415" t="n">
        <v>30</v>
      </c>
      <c r="Q164" s="380" t="s">
        <v>389</v>
      </c>
      <c r="R164" s="380" t="s">
        <v>314</v>
      </c>
      <c r="S164" s="380" t="s">
        <v>314</v>
      </c>
      <c r="T164" s="380" t="s">
        <v>314</v>
      </c>
      <c r="U164" s="380" t="s">
        <v>314</v>
      </c>
      <c r="V164" s="380" t="s">
        <v>314</v>
      </c>
      <c r="W164" s="380" t="s">
        <v>314</v>
      </c>
      <c r="X164" s="380" t="s">
        <v>314</v>
      </c>
      <c r="Y164" s="380" t="s">
        <v>314</v>
      </c>
      <c r="Z164" s="380" t="s">
        <v>314</v>
      </c>
      <c r="AA164" s="416" t="n">
        <f aca="false">IF(I164="","",IF(I164="P",$D$15,IF(I164="M",$E$15,$F$15)))</f>
        <v>2</v>
      </c>
      <c r="AB164" s="416" t="n">
        <f aca="false">IF(I164="","",IF(I164="P",$D$16,IF(I164="M",$E$16,$F$16)))</f>
        <v>3</v>
      </c>
      <c r="AC164" s="416" t="n">
        <f aca="false">IF(I164="","",IF(I164="P",$D$17,IF(I164="M",$E$17,$F$17)))</f>
        <v>4</v>
      </c>
      <c r="AD164" s="417" t="s">
        <v>766</v>
      </c>
      <c r="AE164" s="366"/>
      <c r="AF164" s="366"/>
      <c r="AG164" s="366"/>
      <c r="AH164" s="366"/>
    </row>
    <row r="165" customFormat="false" ht="15" hidden="false" customHeight="false" outlineLevel="0" collapsed="false">
      <c r="A165" s="373" t="n">
        <v>142</v>
      </c>
      <c r="B165" s="373" t="n">
        <v>5</v>
      </c>
      <c r="C165" s="373" t="s">
        <v>767</v>
      </c>
      <c r="D165" s="373" t="str">
        <f aca="false">IF($I$2="","",IF($I$2&gt;P165,AC165,IF($I$2&lt;=K165,$K$22,IF($I$2&lt;M165,AA165,AB165))))</f>
        <v/>
      </c>
      <c r="E165" s="373" t="str">
        <f aca="false">IF($I$4="","",IF($I$4&gt;P165,AC165,IF($I$4&lt;=K165,$K$22,IF($I$4&lt;M165,AA165,AB165))))</f>
        <v>Não passível</v>
      </c>
      <c r="F165" s="373" t="str">
        <f aca="false">IF($I$6="","",IF($I$6&gt;P165,AC165,IF($I$6&lt;=K165,$K$22,IF($I$6&lt;M165,AA165,AB165))))</f>
        <v>Não passível</v>
      </c>
      <c r="G165" s="373" t="str">
        <f aca="false">IF($I$8="","",IF($I$8&gt;P165,AC165,IF($I$8&lt;=K165,$K$22,IF($I$8&lt;M165,AA165,AB165))))</f>
        <v>Não passível</v>
      </c>
      <c r="H165" s="373" t="str">
        <f aca="false">IF($I$10="","",IF($I$10&gt;P165,AC165,IF($I$10&lt;=K165,$K$22,IF($I$10&lt;M165,AA165,AB165))))</f>
        <v>Não passível</v>
      </c>
      <c r="I165" s="373" t="s">
        <v>298</v>
      </c>
      <c r="J165" s="418" t="s">
        <v>387</v>
      </c>
      <c r="K165" s="373" t="n">
        <v>0</v>
      </c>
      <c r="L165" s="373" t="s">
        <v>349</v>
      </c>
      <c r="M165" s="419" t="n">
        <v>10</v>
      </c>
      <c r="N165" s="420" t="s">
        <v>765</v>
      </c>
      <c r="O165" s="373" t="s">
        <v>320</v>
      </c>
      <c r="P165" s="421" t="n">
        <v>30</v>
      </c>
      <c r="Q165" s="373" t="s">
        <v>389</v>
      </c>
      <c r="R165" s="373" t="s">
        <v>314</v>
      </c>
      <c r="S165" s="373" t="s">
        <v>314</v>
      </c>
      <c r="T165" s="373" t="s">
        <v>314</v>
      </c>
      <c r="U165" s="373" t="s">
        <v>314</v>
      </c>
      <c r="V165" s="373" t="s">
        <v>314</v>
      </c>
      <c r="W165" s="373" t="s">
        <v>314</v>
      </c>
      <c r="X165" s="373" t="s">
        <v>314</v>
      </c>
      <c r="Y165" s="373" t="s">
        <v>314</v>
      </c>
      <c r="Z165" s="373" t="s">
        <v>314</v>
      </c>
      <c r="AA165" s="422" t="n">
        <f aca="false">IF(I165="","",IF(I165="P",$D$15,IF(I165="M",$E$15,$F$15)))</f>
        <v>4</v>
      </c>
      <c r="AB165" s="422" t="n">
        <f aca="false">IF(I165="","",IF(I165="P",$D$16,IF(I165="M",$E$16,$F$16)))</f>
        <v>5</v>
      </c>
      <c r="AC165" s="422" t="n">
        <f aca="false">IF(I165="","",IF(I165="P",$D$17,IF(I165="M",$E$17,$F$17)))</f>
        <v>6</v>
      </c>
      <c r="AD165" s="423" t="s">
        <v>768</v>
      </c>
      <c r="AE165" s="366"/>
      <c r="AF165" s="366"/>
      <c r="AG165" s="366"/>
      <c r="AH165" s="366"/>
    </row>
    <row r="166" customFormat="false" ht="15" hidden="false" customHeight="false" outlineLevel="0" collapsed="false">
      <c r="A166" s="380" t="n">
        <v>143</v>
      </c>
      <c r="B166" s="380" t="n">
        <v>6</v>
      </c>
      <c r="C166" s="380" t="s">
        <v>769</v>
      </c>
      <c r="D166" s="380" t="str">
        <f aca="false">IF($I$2="","",IF($I$2&gt;P166,AC166,IF($I$2&lt;=K166,$K$22,IF($I$2&lt;M166,AA166,AB166))))</f>
        <v/>
      </c>
      <c r="E166" s="380" t="str">
        <f aca="false">IF($I$4="","",IF($I$4&gt;P166,AC166,IF($I$4&lt;=K166,$K$22,IF($I$4&lt;M166,AA166,AB166))))</f>
        <v>Não passível</v>
      </c>
      <c r="F166" s="380" t="str">
        <f aca="false">IF($I$6="","",IF($I$6&gt;P166,AC166,IF($I$6&lt;=K166,$K$22,IF($I$6&lt;M166,AA166,AB166))))</f>
        <v>Não passível</v>
      </c>
      <c r="G166" s="380" t="str">
        <f aca="false">IF($I$8="","",IF($I$8&gt;P166,AC166,IF($I$8&lt;=K166,$K$22,IF($I$8&lt;M166,AA166,AB166))))</f>
        <v>Não passível</v>
      </c>
      <c r="H166" s="380" t="str">
        <f aca="false">IF($I$10="","",IF($I$10&gt;P166,AC166,IF($I$10&lt;=K166,$K$22,IF($I$10&lt;M166,AA166,AB166))))</f>
        <v>Não passível</v>
      </c>
      <c r="I166" s="380" t="s">
        <v>297</v>
      </c>
      <c r="J166" s="412" t="s">
        <v>770</v>
      </c>
      <c r="K166" s="380" t="n">
        <v>0</v>
      </c>
      <c r="L166" s="380" t="s">
        <v>349</v>
      </c>
      <c r="M166" s="413" t="n">
        <v>5</v>
      </c>
      <c r="N166" s="414" t="s">
        <v>771</v>
      </c>
      <c r="O166" s="380" t="s">
        <v>320</v>
      </c>
      <c r="P166" s="415" t="n">
        <v>15</v>
      </c>
      <c r="Q166" s="380" t="s">
        <v>355</v>
      </c>
      <c r="R166" s="380" t="s">
        <v>314</v>
      </c>
      <c r="S166" s="380" t="s">
        <v>314</v>
      </c>
      <c r="T166" s="380" t="s">
        <v>314</v>
      </c>
      <c r="U166" s="380" t="s">
        <v>314</v>
      </c>
      <c r="V166" s="380" t="s">
        <v>314</v>
      </c>
      <c r="W166" s="380" t="s">
        <v>314</v>
      </c>
      <c r="X166" s="380" t="s">
        <v>314</v>
      </c>
      <c r="Y166" s="380" t="s">
        <v>314</v>
      </c>
      <c r="Z166" s="380" t="s">
        <v>314</v>
      </c>
      <c r="AA166" s="416" t="n">
        <f aca="false">IF(I166="","",IF(I166="P",$D$15,IF(I166="M",$E$15,$F$15)))</f>
        <v>2</v>
      </c>
      <c r="AB166" s="416" t="n">
        <f aca="false">IF(I166="","",IF(I166="P",$D$16,IF(I166="M",$E$16,$F$16)))</f>
        <v>3</v>
      </c>
      <c r="AC166" s="416" t="n">
        <f aca="false">IF(I166="","",IF(I166="P",$D$17,IF(I166="M",$E$17,$F$17)))</f>
        <v>4</v>
      </c>
      <c r="AD166" s="417" t="s">
        <v>772</v>
      </c>
      <c r="AE166" s="366"/>
      <c r="AF166" s="366"/>
      <c r="AG166" s="366"/>
      <c r="AH166" s="366"/>
    </row>
    <row r="167" customFormat="false" ht="15" hidden="false" customHeight="false" outlineLevel="0" collapsed="false">
      <c r="A167" s="373" t="n">
        <v>144</v>
      </c>
      <c r="B167" s="373" t="n">
        <v>7</v>
      </c>
      <c r="C167" s="373" t="s">
        <v>773</v>
      </c>
      <c r="D167" s="373" t="str">
        <f aca="false">IF($I$2="","",IF($I$2&gt;P167,AC167,IF($I$2&lt;=K167,$K$22,IF($I$2&lt;M167,AA167,AB167))))</f>
        <v/>
      </c>
      <c r="E167" s="373" t="str">
        <f aca="false">IF($I$4="","",IF($I$4&gt;P167,AC167,IF($I$4&lt;=K167,$K$22,IF($I$4&lt;M167,AA167,AB167))))</f>
        <v>Não passível</v>
      </c>
      <c r="F167" s="373" t="str">
        <f aca="false">IF($I$6="","",IF($I$6&gt;P167,AC167,IF($I$6&lt;=K167,$K$22,IF($I$6&lt;M167,AA167,AB167))))</f>
        <v>Não passível</v>
      </c>
      <c r="G167" s="373" t="str">
        <f aca="false">IF($I$8="","",IF($I$8&gt;P167,AC167,IF($I$8&lt;=K167,$K$22,IF($I$8&lt;M167,AA167,AB167))))</f>
        <v>Não passível</v>
      </c>
      <c r="H167" s="373" t="str">
        <f aca="false">IF($I$10="","",IF($I$10&gt;P167,AC167,IF($I$10&lt;=K167,$K$22,IF($I$10&lt;M167,AA167,AB167))))</f>
        <v>Não passível</v>
      </c>
      <c r="I167" s="373" t="s">
        <v>297</v>
      </c>
      <c r="J167" s="418" t="s">
        <v>387</v>
      </c>
      <c r="K167" s="373" t="n">
        <v>0</v>
      </c>
      <c r="L167" s="373" t="s">
        <v>349</v>
      </c>
      <c r="M167" s="419" t="n">
        <v>10</v>
      </c>
      <c r="N167" s="420" t="s">
        <v>774</v>
      </c>
      <c r="O167" s="373" t="s">
        <v>320</v>
      </c>
      <c r="P167" s="421" t="n">
        <v>50</v>
      </c>
      <c r="Q167" s="373" t="s">
        <v>389</v>
      </c>
      <c r="R167" s="373" t="s">
        <v>314</v>
      </c>
      <c r="S167" s="373" t="s">
        <v>314</v>
      </c>
      <c r="T167" s="373" t="s">
        <v>314</v>
      </c>
      <c r="U167" s="373" t="s">
        <v>314</v>
      </c>
      <c r="V167" s="373" t="s">
        <v>314</v>
      </c>
      <c r="W167" s="373" t="s">
        <v>314</v>
      </c>
      <c r="X167" s="373" t="s">
        <v>314</v>
      </c>
      <c r="Y167" s="373" t="s">
        <v>314</v>
      </c>
      <c r="Z167" s="373" t="s">
        <v>314</v>
      </c>
      <c r="AA167" s="422" t="n">
        <f aca="false">IF(I167="","",IF(I167="P",$D$15,IF(I167="M",$E$15,$F$15)))</f>
        <v>2</v>
      </c>
      <c r="AB167" s="422" t="n">
        <f aca="false">IF(I167="","",IF(I167="P",$D$16,IF(I167="M",$E$16,$F$16)))</f>
        <v>3</v>
      </c>
      <c r="AC167" s="422" t="n">
        <f aca="false">IF(I167="","",IF(I167="P",$D$17,IF(I167="M",$E$17,$F$17)))</f>
        <v>4</v>
      </c>
      <c r="AD167" s="423" t="s">
        <v>775</v>
      </c>
      <c r="AE167" s="366"/>
      <c r="AF167" s="366"/>
      <c r="AG167" s="366"/>
      <c r="AH167" s="366"/>
    </row>
    <row r="168" customFormat="false" ht="15" hidden="false" customHeight="false" outlineLevel="0" collapsed="false">
      <c r="A168" s="380" t="n">
        <v>145</v>
      </c>
      <c r="B168" s="380" t="n">
        <v>8</v>
      </c>
      <c r="C168" s="380" t="s">
        <v>776</v>
      </c>
      <c r="D168" s="380" t="str">
        <f aca="false">IF($I$2="","",IF($I$2&gt;P168,AC168,IF($I$2&lt;=K168,$K$22,IF($I$2&lt;M168,AA168,AB168))))</f>
        <v/>
      </c>
      <c r="E168" s="380" t="str">
        <f aca="false">IF($I$4="","",IF($I$4&gt;P168,AC168,IF($I$4&lt;=K168,$K$22,IF($I$4&lt;M168,AA168,AB168))))</f>
        <v>Não passível</v>
      </c>
      <c r="F168" s="380" t="str">
        <f aca="false">IF($I$6="","",IF($I$6&gt;P168,AC168,IF($I$6&lt;=K168,$K$22,IF($I$6&lt;M168,AA168,AB168))))</f>
        <v>Não passível</v>
      </c>
      <c r="G168" s="380" t="str">
        <f aca="false">IF($I$8="","",IF($I$8&gt;P168,AC168,IF($I$8&lt;=K168,$K$22,IF($I$8&lt;M168,AA168,AB168))))</f>
        <v>Não passível</v>
      </c>
      <c r="H168" s="380" t="str">
        <f aca="false">IF($I$10="","",IF($I$10&gt;P168,AC168,IF($I$10&lt;=K168,$K$22,IF($I$10&lt;M168,AA168,AB168))))</f>
        <v>Não passível</v>
      </c>
      <c r="I168" s="380" t="s">
        <v>298</v>
      </c>
      <c r="J168" s="412" t="s">
        <v>378</v>
      </c>
      <c r="K168" s="380" t="n">
        <v>0</v>
      </c>
      <c r="L168" s="380" t="s">
        <v>349</v>
      </c>
      <c r="M168" s="413" t="n">
        <v>10</v>
      </c>
      <c r="N168" s="414" t="s">
        <v>777</v>
      </c>
      <c r="O168" s="380" t="s">
        <v>320</v>
      </c>
      <c r="P168" s="415" t="n">
        <v>30</v>
      </c>
      <c r="Q168" s="380" t="s">
        <v>355</v>
      </c>
      <c r="R168" s="380" t="s">
        <v>314</v>
      </c>
      <c r="S168" s="380" t="s">
        <v>314</v>
      </c>
      <c r="T168" s="380" t="s">
        <v>314</v>
      </c>
      <c r="U168" s="380" t="s">
        <v>314</v>
      </c>
      <c r="V168" s="380" t="s">
        <v>314</v>
      </c>
      <c r="W168" s="380" t="s">
        <v>314</v>
      </c>
      <c r="X168" s="380" t="s">
        <v>314</v>
      </c>
      <c r="Y168" s="380" t="s">
        <v>314</v>
      </c>
      <c r="Z168" s="380" t="s">
        <v>314</v>
      </c>
      <c r="AA168" s="416" t="n">
        <f aca="false">IF(I168="","",IF(I168="P",$D$15,IF(I168="M",$E$15,$F$15)))</f>
        <v>4</v>
      </c>
      <c r="AB168" s="416" t="n">
        <f aca="false">IF(I168="","",IF(I168="P",$D$16,IF(I168="M",$E$16,$F$16)))</f>
        <v>5</v>
      </c>
      <c r="AC168" s="416" t="n">
        <f aca="false">IF(I168="","",IF(I168="P",$D$17,IF(I168="M",$E$17,$F$17)))</f>
        <v>6</v>
      </c>
      <c r="AD168" s="417" t="s">
        <v>778</v>
      </c>
      <c r="AE168" s="366"/>
      <c r="AF168" s="366"/>
      <c r="AG168" s="366"/>
      <c r="AH168" s="366"/>
    </row>
    <row r="169" customFormat="false" ht="35.05" hidden="false" customHeight="false" outlineLevel="0" collapsed="false">
      <c r="A169" s="373" t="n">
        <v>146</v>
      </c>
      <c r="B169" s="373" t="n">
        <v>9</v>
      </c>
      <c r="C169" s="373" t="s">
        <v>779</v>
      </c>
      <c r="D169" s="373" t="str">
        <f aca="false">IF($I$2="","",IF($I$2&gt;P169,AC169,IF($I$2&lt;=K169,$K$22,IF($I$2&lt;M169,AA169,AB169))))</f>
        <v/>
      </c>
      <c r="E169" s="373" t="str">
        <f aca="false">IF($I$4="","",IF($I$4&gt;P169,AC169,IF($I$4&lt;=K169,$K$22,IF($I$4&lt;M169,AA169,AB169))))</f>
        <v>Não passível</v>
      </c>
      <c r="F169" s="373" t="str">
        <f aca="false">IF($I$6="","",IF($I$6&gt;P169,AC169,IF($I$6&lt;=K169,$K$22,IF($I$6&lt;M169,AA169,AB169))))</f>
        <v>Não passível</v>
      </c>
      <c r="G169" s="373" t="str">
        <f aca="false">IF($I$8="","",IF($I$8&gt;P169,AC169,IF($I$8&lt;=K169,$K$22,IF($I$8&lt;M169,AA169,AB169))))</f>
        <v>Não passível</v>
      </c>
      <c r="H169" s="373" t="str">
        <f aca="false">IF($I$10="","",IF($I$10&gt;P169,AC169,IF($I$10&lt;=K169,$K$22,IF($I$10&lt;M169,AA169,AB169))))</f>
        <v>Não passível</v>
      </c>
      <c r="I169" s="373" t="s">
        <v>298</v>
      </c>
      <c r="J169" s="418" t="s">
        <v>780</v>
      </c>
      <c r="K169" s="373" t="n">
        <v>0</v>
      </c>
      <c r="L169" s="373" t="s">
        <v>349</v>
      </c>
      <c r="M169" s="419" t="n">
        <v>600000</v>
      </c>
      <c r="N169" s="420" t="s">
        <v>781</v>
      </c>
      <c r="O169" s="373" t="s">
        <v>782</v>
      </c>
      <c r="P169" s="421" t="n">
        <v>6000000</v>
      </c>
      <c r="Q169" s="373" t="s">
        <v>314</v>
      </c>
      <c r="R169" s="373" t="s">
        <v>314</v>
      </c>
      <c r="S169" s="373" t="s">
        <v>314</v>
      </c>
      <c r="T169" s="373" t="s">
        <v>314</v>
      </c>
      <c r="U169" s="373" t="s">
        <v>314</v>
      </c>
      <c r="V169" s="373" t="s">
        <v>314</v>
      </c>
      <c r="W169" s="373" t="s">
        <v>314</v>
      </c>
      <c r="X169" s="373" t="s">
        <v>314</v>
      </c>
      <c r="Y169" s="373" t="s">
        <v>314</v>
      </c>
      <c r="Z169" s="373" t="s">
        <v>314</v>
      </c>
      <c r="AA169" s="422" t="n">
        <f aca="false">IF(I169="","",IF(I169="P",$D$15,IF(I169="M",$E$15,$F$15)))</f>
        <v>4</v>
      </c>
      <c r="AB169" s="422" t="n">
        <f aca="false">IF(I169="","",IF(I169="P",$D$16,IF(I169="M",$E$16,$F$16)))</f>
        <v>5</v>
      </c>
      <c r="AC169" s="422" t="n">
        <f aca="false">IF(I169="","",IF(I169="P",$D$17,IF(I169="M",$E$17,$F$17)))</f>
        <v>6</v>
      </c>
      <c r="AD169" s="423" t="s">
        <v>783</v>
      </c>
      <c r="AE169" s="366"/>
      <c r="AF169" s="366"/>
      <c r="AG169" s="366"/>
      <c r="AH169" s="366"/>
    </row>
    <row r="170" customFormat="false" ht="23.85" hidden="false" customHeight="false" outlineLevel="0" collapsed="false">
      <c r="A170" s="380" t="n">
        <v>147</v>
      </c>
      <c r="B170" s="380" t="n">
        <v>10</v>
      </c>
      <c r="C170" s="380" t="s">
        <v>784</v>
      </c>
      <c r="D170" s="380" t="str">
        <f aca="false">IF($I$2="","",IF($I$2&gt;P170,AC170,IF($I$2&lt;=K170,$K$22,IF($I$2&lt;M170,AA170,AB170))))</f>
        <v/>
      </c>
      <c r="E170" s="380" t="str">
        <f aca="false">IF($I$4="","",IF($I$4&gt;P170,AC170,IF($I$4&lt;=K170,$K$22,IF($I$4&lt;M170,AA170,AB170))))</f>
        <v>Não passível</v>
      </c>
      <c r="F170" s="380" t="str">
        <f aca="false">IF($I$6="","",IF($I$6&gt;P170,AC170,IF($I$6&lt;=K170,$K$22,IF($I$6&lt;M170,AA170,AB170))))</f>
        <v>Não passível</v>
      </c>
      <c r="G170" s="380" t="str">
        <f aca="false">IF($I$8="","",IF($I$8&gt;P170,AC170,IF($I$8&lt;=K170,$K$22,IF($I$8&lt;M170,AA170,AB170))))</f>
        <v>Não passível</v>
      </c>
      <c r="H170" s="380" t="str">
        <f aca="false">IF($I$10="","",IF($I$10&gt;P170,AC170,IF($I$10&lt;=K170,$K$22,IF($I$10&lt;M170,AA170,AB170))))</f>
        <v>Não passível</v>
      </c>
      <c r="I170" s="380" t="s">
        <v>297</v>
      </c>
      <c r="J170" s="412" t="s">
        <v>387</v>
      </c>
      <c r="K170" s="380" t="n">
        <v>3</v>
      </c>
      <c r="L170" s="380" t="s">
        <v>349</v>
      </c>
      <c r="M170" s="413" t="n">
        <v>20</v>
      </c>
      <c r="N170" s="414" t="s">
        <v>785</v>
      </c>
      <c r="O170" s="380" t="s">
        <v>320</v>
      </c>
      <c r="P170" s="415" t="n">
        <v>100</v>
      </c>
      <c r="Q170" s="380" t="s">
        <v>389</v>
      </c>
      <c r="R170" s="380" t="s">
        <v>314</v>
      </c>
      <c r="S170" s="380" t="s">
        <v>314</v>
      </c>
      <c r="T170" s="380" t="s">
        <v>314</v>
      </c>
      <c r="U170" s="380" t="s">
        <v>314</v>
      </c>
      <c r="V170" s="380" t="s">
        <v>314</v>
      </c>
      <c r="W170" s="380" t="s">
        <v>314</v>
      </c>
      <c r="X170" s="380" t="s">
        <v>314</v>
      </c>
      <c r="Y170" s="380" t="s">
        <v>314</v>
      </c>
      <c r="Z170" s="380" t="s">
        <v>314</v>
      </c>
      <c r="AA170" s="416" t="n">
        <f aca="false">IF(I170="","",IF(I170="P",$D$15,IF(I170="M",$E$15,$F$15)))</f>
        <v>2</v>
      </c>
      <c r="AB170" s="416" t="n">
        <f aca="false">IF(I170="","",IF(I170="P",$D$16,IF(I170="M",$E$16,$F$16)))</f>
        <v>3</v>
      </c>
      <c r="AC170" s="416" t="n">
        <f aca="false">IF(I170="","",IF(I170="P",$D$17,IF(I170="M",$E$17,$F$17)))</f>
        <v>4</v>
      </c>
      <c r="AD170" s="417" t="s">
        <v>786</v>
      </c>
      <c r="AE170" s="366"/>
      <c r="AF170" s="366"/>
      <c r="AG170" s="366"/>
      <c r="AH170" s="366"/>
    </row>
    <row r="171" customFormat="false" ht="23.85" hidden="false" customHeight="false" outlineLevel="0" collapsed="false">
      <c r="A171" s="373" t="n">
        <v>148</v>
      </c>
      <c r="B171" s="373" t="n">
        <v>11</v>
      </c>
      <c r="C171" s="373" t="s">
        <v>787</v>
      </c>
      <c r="D171" s="373" t="str">
        <f aca="false">IF($I$2="","",IF($I$2&gt;P171,AC171,IF($I$2&lt;=K171,$K$22,IF($I$2&lt;M171,AA171,AB171))))</f>
        <v/>
      </c>
      <c r="E171" s="373" t="str">
        <f aca="false">IF($I$4="","",IF($I$4&gt;P171,AC171,IF($I$4&lt;=K171,$K$22,IF($I$4&lt;M171,AA171,AB171))))</f>
        <v>Não passível</v>
      </c>
      <c r="F171" s="373" t="str">
        <f aca="false">IF($I$6="","",IF($I$6&gt;P171,AC171,IF($I$6&lt;=K171,$K$22,IF($I$6&lt;M171,AA171,AB171))))</f>
        <v>Não passível</v>
      </c>
      <c r="G171" s="373" t="str">
        <f aca="false">IF($I$8="","",IF($I$8&gt;P171,AC171,IF($I$8&lt;=K171,$K$22,IF($I$8&lt;M171,AA171,AB171))))</f>
        <v>Não passível</v>
      </c>
      <c r="H171" s="373" t="str">
        <f aca="false">IF($I$10="","",IF($I$10&gt;P171,AC171,IF($I$10&lt;=K171,$K$22,IF($I$10&lt;M171,AA171,AB171))))</f>
        <v>Não passível</v>
      </c>
      <c r="I171" s="373" t="s">
        <v>298</v>
      </c>
      <c r="J171" s="418" t="s">
        <v>387</v>
      </c>
      <c r="K171" s="373" t="n">
        <v>1</v>
      </c>
      <c r="L171" s="373" t="s">
        <v>349</v>
      </c>
      <c r="M171" s="419" t="n">
        <v>10</v>
      </c>
      <c r="N171" s="420" t="s">
        <v>788</v>
      </c>
      <c r="O171" s="373" t="s">
        <v>320</v>
      </c>
      <c r="P171" s="421" t="n">
        <v>50</v>
      </c>
      <c r="Q171" s="373" t="s">
        <v>389</v>
      </c>
      <c r="R171" s="373" t="s">
        <v>314</v>
      </c>
      <c r="S171" s="373" t="s">
        <v>314</v>
      </c>
      <c r="T171" s="373" t="s">
        <v>314</v>
      </c>
      <c r="U171" s="373" t="s">
        <v>314</v>
      </c>
      <c r="V171" s="373" t="s">
        <v>314</v>
      </c>
      <c r="W171" s="373" t="s">
        <v>314</v>
      </c>
      <c r="X171" s="373" t="s">
        <v>314</v>
      </c>
      <c r="Y171" s="373" t="s">
        <v>314</v>
      </c>
      <c r="Z171" s="373" t="s">
        <v>314</v>
      </c>
      <c r="AA171" s="422" t="n">
        <f aca="false">IF(I171="","",IF(I171="P",$D$15,IF(I171="M",$E$15,$F$15)))</f>
        <v>4</v>
      </c>
      <c r="AB171" s="422" t="n">
        <f aca="false">IF(I171="","",IF(I171="P",$D$16,IF(I171="M",$E$16,$F$16)))</f>
        <v>5</v>
      </c>
      <c r="AC171" s="422" t="n">
        <f aca="false">IF(I171="","",IF(I171="P",$D$17,IF(I171="M",$E$17,$F$17)))</f>
        <v>6</v>
      </c>
      <c r="AD171" s="423" t="s">
        <v>789</v>
      </c>
      <c r="AE171" s="366"/>
      <c r="AF171" s="366"/>
      <c r="AG171" s="366"/>
      <c r="AH171" s="366"/>
    </row>
    <row r="172" customFormat="false" ht="15" hidden="false" customHeight="false" outlineLevel="0" collapsed="false">
      <c r="A172" s="380" t="n">
        <v>149</v>
      </c>
      <c r="B172" s="380" t="n">
        <v>12</v>
      </c>
      <c r="C172" s="380" t="s">
        <v>790</v>
      </c>
      <c r="D172" s="380" t="str">
        <f aca="false">IF($I$2="","",IF($I$2&gt;P172,AC172,IF($I$2&lt;=K172,$K$22,IF($I$2&lt;M172,AA172,AB172))))</f>
        <v/>
      </c>
      <c r="E172" s="380" t="str">
        <f aca="false">IF($I$4="","",IF($I$4&gt;P172,AC172,IF($I$4&lt;=K172,$K$22,IF($I$4&lt;M172,AA172,AB172))))</f>
        <v>Não passível</v>
      </c>
      <c r="F172" s="380" t="str">
        <f aca="false">IF($I$6="","",IF($I$6&gt;P172,AC172,IF($I$6&lt;=K172,$K$22,IF($I$6&lt;M172,AA172,AB172))))</f>
        <v>Não passível</v>
      </c>
      <c r="G172" s="380" t="str">
        <f aca="false">IF($I$8="","",IF($I$8&gt;P172,AC172,IF($I$8&lt;=K172,$K$22,IF($I$8&lt;M172,AA172,AB172))))</f>
        <v>Não passível</v>
      </c>
      <c r="H172" s="380" t="str">
        <f aca="false">IF($I$10="","",IF($I$10&gt;P172,AC172,IF($I$10&lt;=K172,$K$22,IF($I$10&lt;M172,AA172,AB172))))</f>
        <v>Não passível</v>
      </c>
      <c r="I172" s="380" t="s">
        <v>298</v>
      </c>
      <c r="J172" s="412" t="s">
        <v>387</v>
      </c>
      <c r="K172" s="380" t="n">
        <v>1</v>
      </c>
      <c r="L172" s="380" t="s">
        <v>349</v>
      </c>
      <c r="M172" s="413" t="n">
        <v>20</v>
      </c>
      <c r="N172" s="414" t="s">
        <v>785</v>
      </c>
      <c r="O172" s="380" t="s">
        <v>320</v>
      </c>
      <c r="P172" s="415" t="n">
        <v>100</v>
      </c>
      <c r="Q172" s="380" t="s">
        <v>389</v>
      </c>
      <c r="R172" s="380" t="s">
        <v>314</v>
      </c>
      <c r="S172" s="380" t="s">
        <v>314</v>
      </c>
      <c r="T172" s="380" t="s">
        <v>314</v>
      </c>
      <c r="U172" s="380" t="s">
        <v>314</v>
      </c>
      <c r="V172" s="380" t="s">
        <v>314</v>
      </c>
      <c r="W172" s="380" t="s">
        <v>314</v>
      </c>
      <c r="X172" s="380" t="s">
        <v>314</v>
      </c>
      <c r="Y172" s="380" t="s">
        <v>314</v>
      </c>
      <c r="Z172" s="380" t="s">
        <v>314</v>
      </c>
      <c r="AA172" s="416" t="n">
        <f aca="false">IF(I172="","",IF(I172="P",$D$15,IF(I172="M",$E$15,$F$15)))</f>
        <v>4</v>
      </c>
      <c r="AB172" s="416" t="n">
        <f aca="false">IF(I172="","",IF(I172="P",$D$16,IF(I172="M",$E$16,$F$16)))</f>
        <v>5</v>
      </c>
      <c r="AC172" s="416" t="n">
        <f aca="false">IF(I172="","",IF(I172="P",$D$17,IF(I172="M",$E$17,$F$17)))</f>
        <v>6</v>
      </c>
      <c r="AD172" s="417" t="s">
        <v>791</v>
      </c>
      <c r="AE172" s="366"/>
      <c r="AF172" s="366"/>
      <c r="AG172" s="366"/>
      <c r="AH172" s="366"/>
    </row>
    <row r="173" customFormat="false" ht="23.85" hidden="false" customHeight="false" outlineLevel="0" collapsed="false">
      <c r="A173" s="373" t="n">
        <v>150</v>
      </c>
      <c r="B173" s="373" t="n">
        <v>13</v>
      </c>
      <c r="C173" s="373" t="s">
        <v>792</v>
      </c>
      <c r="D173" s="373" t="str">
        <f aca="false">IF($I$2="","",IF($I$2&gt;P173,AC173,IF($I$2&lt;=K173,$K$22,IF($I$2&lt;M173,AA173,AB173))))</f>
        <v/>
      </c>
      <c r="E173" s="373" t="str">
        <f aca="false">IF($I$4="","",IF($I$4&gt;P173,AC173,IF($I$4&lt;=K173,$K$22,IF($I$4&lt;M173,AA173,AB173))))</f>
        <v>Não passível</v>
      </c>
      <c r="F173" s="373" t="str">
        <f aca="false">IF($I$6="","",IF($I$6&gt;P173,AC173,IF($I$6&lt;=K173,$K$22,IF($I$6&lt;M173,AA173,AB173))))</f>
        <v>Não passível</v>
      </c>
      <c r="G173" s="373" t="str">
        <f aca="false">IF($I$8="","",IF($I$8&gt;P173,AC173,IF($I$8&lt;=K173,$K$22,IF($I$8&lt;M173,AA173,AB173))))</f>
        <v>Não passível</v>
      </c>
      <c r="H173" s="373" t="str">
        <f aca="false">IF($I$10="","",IF($I$10&gt;P173,AC173,IF($I$10&lt;=K173,$K$22,IF($I$10&lt;M173,AA173,AB173))))</f>
        <v>Não passível</v>
      </c>
      <c r="I173" s="373" t="s">
        <v>297</v>
      </c>
      <c r="J173" s="418" t="s">
        <v>387</v>
      </c>
      <c r="K173" s="373" t="n">
        <v>0</v>
      </c>
      <c r="L173" s="373" t="s">
        <v>349</v>
      </c>
      <c r="M173" s="419" t="n">
        <v>5</v>
      </c>
      <c r="N173" s="420" t="s">
        <v>793</v>
      </c>
      <c r="O173" s="373" t="s">
        <v>320</v>
      </c>
      <c r="P173" s="421" t="n">
        <v>20</v>
      </c>
      <c r="Q173" s="373" t="s">
        <v>389</v>
      </c>
      <c r="R173" s="373" t="s">
        <v>314</v>
      </c>
      <c r="S173" s="373" t="s">
        <v>314</v>
      </c>
      <c r="T173" s="373" t="s">
        <v>314</v>
      </c>
      <c r="U173" s="373" t="s">
        <v>314</v>
      </c>
      <c r="V173" s="373" t="s">
        <v>314</v>
      </c>
      <c r="W173" s="373" t="s">
        <v>314</v>
      </c>
      <c r="X173" s="373" t="s">
        <v>314</v>
      </c>
      <c r="Y173" s="373" t="s">
        <v>314</v>
      </c>
      <c r="Z173" s="373" t="s">
        <v>314</v>
      </c>
      <c r="AA173" s="422" t="n">
        <f aca="false">IF(I173="","",IF(I173="P",$D$15,IF(I173="M",$E$15,$F$15)))</f>
        <v>2</v>
      </c>
      <c r="AB173" s="422" t="n">
        <f aca="false">IF(I173="","",IF(I173="P",$D$16,IF(I173="M",$E$16,$F$16)))</f>
        <v>3</v>
      </c>
      <c r="AC173" s="422" t="n">
        <f aca="false">IF(I173="","",IF(I173="P",$D$17,IF(I173="M",$E$17,$F$17)))</f>
        <v>4</v>
      </c>
      <c r="AD173" s="423" t="s">
        <v>794</v>
      </c>
      <c r="AE173" s="366"/>
      <c r="AF173" s="366"/>
      <c r="AG173" s="366"/>
      <c r="AH173" s="366"/>
    </row>
    <row r="174" customFormat="false" ht="15" hidden="false" customHeight="false" outlineLevel="0" collapsed="false">
      <c r="A174" s="380" t="n">
        <v>151</v>
      </c>
      <c r="B174" s="380" t="n">
        <v>14</v>
      </c>
      <c r="C174" s="380" t="s">
        <v>795</v>
      </c>
      <c r="D174" s="380" t="str">
        <f aca="false">IF($I$2="","",IF($I$2&gt;P174,AC174,IF($I$2&lt;=K174,$K$22,IF($I$2&lt;M174,AA174,AB174))))</f>
        <v/>
      </c>
      <c r="E174" s="380" t="str">
        <f aca="false">IF($I$4="","",IF($I$4&gt;P174,AC174,IF($I$4&lt;=K174,$K$22,IF($I$4&lt;M174,AA174,AB174))))</f>
        <v>Não passível</v>
      </c>
      <c r="F174" s="380" t="str">
        <f aca="false">IF($I$6="","",IF($I$6&gt;P174,AC174,IF($I$6&lt;=K174,$K$22,IF($I$6&lt;M174,AA174,AB174))))</f>
        <v>Não passível</v>
      </c>
      <c r="G174" s="380" t="str">
        <f aca="false">IF($I$8="","",IF($I$8&gt;P174,AC174,IF($I$8&lt;=K174,$K$22,IF($I$8&lt;M174,AA174,AB174))))</f>
        <v>Não passível</v>
      </c>
      <c r="H174" s="380" t="str">
        <f aca="false">IF($I$10="","",IF($I$10&gt;P174,AC174,IF($I$10&lt;=K174,$K$22,IF($I$10&lt;M174,AA174,AB174))))</f>
        <v>Não passível</v>
      </c>
      <c r="I174" s="380" t="s">
        <v>298</v>
      </c>
      <c r="J174" s="412" t="s">
        <v>378</v>
      </c>
      <c r="K174" s="380" t="n">
        <v>0</v>
      </c>
      <c r="L174" s="380" t="s">
        <v>349</v>
      </c>
      <c r="M174" s="413" t="n">
        <v>30</v>
      </c>
      <c r="N174" s="414" t="s">
        <v>796</v>
      </c>
      <c r="O174" s="380" t="s">
        <v>320</v>
      </c>
      <c r="P174" s="415" t="n">
        <v>80</v>
      </c>
      <c r="Q174" s="380" t="s">
        <v>355</v>
      </c>
      <c r="R174" s="380" t="s">
        <v>314</v>
      </c>
      <c r="S174" s="380" t="s">
        <v>314</v>
      </c>
      <c r="T174" s="380" t="s">
        <v>314</v>
      </c>
      <c r="U174" s="380" t="s">
        <v>314</v>
      </c>
      <c r="V174" s="380" t="s">
        <v>314</v>
      </c>
      <c r="W174" s="380" t="s">
        <v>314</v>
      </c>
      <c r="X174" s="380" t="s">
        <v>314</v>
      </c>
      <c r="Y174" s="380" t="s">
        <v>314</v>
      </c>
      <c r="Z174" s="380" t="s">
        <v>314</v>
      </c>
      <c r="AA174" s="416" t="n">
        <f aca="false">IF(I174="","",IF(I174="P",$D$15,IF(I174="M",$E$15,$F$15)))</f>
        <v>4</v>
      </c>
      <c r="AB174" s="416" t="n">
        <f aca="false">IF(I174="","",IF(I174="P",$D$16,IF(I174="M",$E$16,$F$16)))</f>
        <v>5</v>
      </c>
      <c r="AC174" s="416" t="n">
        <f aca="false">IF(I174="","",IF(I174="P",$D$17,IF(I174="M",$E$17,$F$17)))</f>
        <v>6</v>
      </c>
      <c r="AD174" s="417" t="s">
        <v>797</v>
      </c>
      <c r="AE174" s="366"/>
      <c r="AF174" s="366"/>
      <c r="AG174" s="366"/>
      <c r="AH174" s="366"/>
    </row>
    <row r="175" customFormat="false" ht="23.85" hidden="false" customHeight="false" outlineLevel="0" collapsed="false">
      <c r="A175" s="373" t="n">
        <v>152</v>
      </c>
      <c r="B175" s="373" t="n">
        <v>15</v>
      </c>
      <c r="C175" s="373" t="s">
        <v>798</v>
      </c>
      <c r="D175" s="373" t="str">
        <f aca="false">IF($I$2="","",IF($I$2&gt;P175,AC175,IF($I$2&lt;=K175,$K$22,IF($I$2&lt;M175,AA175,AB175))))</f>
        <v/>
      </c>
      <c r="E175" s="373" t="str">
        <f aca="false">IF($I$4="","",IF($I$4&gt;P175,AC175,IF($I$4&lt;=K175,$K$22,IF($I$4&lt;M175,AA175,AB175))))</f>
        <v>Não passível</v>
      </c>
      <c r="F175" s="373" t="str">
        <f aca="false">IF($I$6="","",IF($I$6&gt;P175,AC175,IF($I$6&lt;=K175,$K$22,IF($I$6&lt;M175,AA175,AB175))))</f>
        <v>Não passível</v>
      </c>
      <c r="G175" s="373" t="str">
        <f aca="false">IF($I$8="","",IF($I$8&gt;P175,AC175,IF($I$8&lt;=K175,$K$22,IF($I$8&lt;M175,AA175,AB175))))</f>
        <v>Não passível</v>
      </c>
      <c r="H175" s="373" t="str">
        <f aca="false">IF($I$10="","",IF($I$10&gt;P175,AC175,IF($I$10&lt;=K175,$K$22,IF($I$10&lt;M175,AA175,AB175))))</f>
        <v>Não passível</v>
      </c>
      <c r="I175" s="373" t="s">
        <v>298</v>
      </c>
      <c r="J175" s="418" t="s">
        <v>799</v>
      </c>
      <c r="K175" s="373" t="n">
        <v>0</v>
      </c>
      <c r="L175" s="373" t="s">
        <v>349</v>
      </c>
      <c r="M175" s="419" t="n">
        <v>4000</v>
      </c>
      <c r="N175" s="420" t="s">
        <v>800</v>
      </c>
      <c r="O175" s="373" t="s">
        <v>320</v>
      </c>
      <c r="P175" s="421" t="n">
        <v>10000</v>
      </c>
      <c r="Q175" s="373" t="s">
        <v>394</v>
      </c>
      <c r="R175" s="373" t="s">
        <v>314</v>
      </c>
      <c r="S175" s="373" t="s">
        <v>314</v>
      </c>
      <c r="T175" s="373" t="s">
        <v>314</v>
      </c>
      <c r="U175" s="373" t="s">
        <v>314</v>
      </c>
      <c r="V175" s="373" t="s">
        <v>314</v>
      </c>
      <c r="W175" s="373" t="s">
        <v>314</v>
      </c>
      <c r="X175" s="373" t="s">
        <v>314</v>
      </c>
      <c r="Y175" s="373" t="s">
        <v>314</v>
      </c>
      <c r="Z175" s="373" t="s">
        <v>314</v>
      </c>
      <c r="AA175" s="422" t="n">
        <f aca="false">IF(I175="","",IF(I175="P",$D$15,IF(I175="M",$E$15,$F$15)))</f>
        <v>4</v>
      </c>
      <c r="AB175" s="422" t="n">
        <f aca="false">IF(I175="","",IF(I175="P",$D$16,IF(I175="M",$E$16,$F$16)))</f>
        <v>5</v>
      </c>
      <c r="AC175" s="422" t="n">
        <f aca="false">IF(I175="","",IF(I175="P",$D$17,IF(I175="M",$E$17,$F$17)))</f>
        <v>6</v>
      </c>
      <c r="AD175" s="423" t="s">
        <v>801</v>
      </c>
      <c r="AE175" s="366"/>
      <c r="AF175" s="366"/>
      <c r="AG175" s="366"/>
      <c r="AH175" s="366"/>
    </row>
    <row r="176" customFormat="false" ht="23.85" hidden="false" customHeight="false" outlineLevel="0" collapsed="false">
      <c r="A176" s="380" t="n">
        <v>153</v>
      </c>
      <c r="B176" s="380" t="n">
        <v>16</v>
      </c>
      <c r="C176" s="380" t="s">
        <v>802</v>
      </c>
      <c r="D176" s="380" t="str">
        <f aca="false">IF($I$2="","",IF($I$2&gt;P176,AC176,IF($I$2&lt;=K176,$K$22,IF($I$2&lt;=M176,AA176,AB176))))</f>
        <v/>
      </c>
      <c r="E176" s="380" t="str">
        <f aca="false">IF($I$4="","",IF($I$4&gt;P176,AC176,IF($I$4&lt;=K176,$K$22,IF($I$4&lt;=M176,AA176,AB176))))</f>
        <v>Não passível</v>
      </c>
      <c r="F176" s="380" t="str">
        <f aca="false">IF($I$6="","",IF($I$6&gt;P176,AC176,IF($I$6&lt;=K176,$K$22,IF($I$6&lt;=M176,AA176,AB176))))</f>
        <v>Não passível</v>
      </c>
      <c r="G176" s="380" t="str">
        <f aca="false">IF($I$8="","",IF($I$8&gt;P176,AC176,IF($I$8&lt;=K176,$K$22,IF($I$8&lt;=M176,AA176,AB176))))</f>
        <v>Não passível</v>
      </c>
      <c r="H176" s="380" t="str">
        <f aca="false">IF($I$10="","",IF($I$10&gt;P176,AC176,IF($I$10&lt;=K176,$K$22,IF($I$10&lt;=M176,AA176,AB176))))</f>
        <v>Não passível</v>
      </c>
      <c r="I176" s="380" t="s">
        <v>297</v>
      </c>
      <c r="J176" s="412" t="s">
        <v>799</v>
      </c>
      <c r="K176" s="380" t="n">
        <v>0</v>
      </c>
      <c r="L176" s="380" t="s">
        <v>803</v>
      </c>
      <c r="M176" s="413" t="n">
        <v>2000000</v>
      </c>
      <c r="N176" s="414" t="s">
        <v>804</v>
      </c>
      <c r="O176" s="380" t="s">
        <v>320</v>
      </c>
      <c r="P176" s="415" t="n">
        <v>10000000</v>
      </c>
      <c r="Q176" s="380" t="s">
        <v>394</v>
      </c>
      <c r="R176" s="380" t="s">
        <v>314</v>
      </c>
      <c r="S176" s="380" t="s">
        <v>314</v>
      </c>
      <c r="T176" s="380" t="s">
        <v>314</v>
      </c>
      <c r="U176" s="380" t="s">
        <v>314</v>
      </c>
      <c r="V176" s="380" t="s">
        <v>314</v>
      </c>
      <c r="W176" s="380" t="s">
        <v>314</v>
      </c>
      <c r="X176" s="380" t="s">
        <v>314</v>
      </c>
      <c r="Y176" s="380" t="s">
        <v>314</v>
      </c>
      <c r="Z176" s="380" t="s">
        <v>314</v>
      </c>
      <c r="AA176" s="416" t="n">
        <f aca="false">IF(I176="","",IF(I176="P",$D$15,IF(I176="M",$E$15,$F$15)))</f>
        <v>2</v>
      </c>
      <c r="AB176" s="416" t="n">
        <f aca="false">IF(I176="","",IF(I176="P",$D$16,IF(I176="M",$E$16,$F$16)))</f>
        <v>3</v>
      </c>
      <c r="AC176" s="416" t="n">
        <f aca="false">IF(I176="","",IF(I176="P",$D$17,IF(I176="M",$E$17,$F$17)))</f>
        <v>4</v>
      </c>
      <c r="AD176" s="417" t="s">
        <v>805</v>
      </c>
      <c r="AE176" s="366"/>
      <c r="AF176" s="366"/>
      <c r="AG176" s="366"/>
      <c r="AH176" s="366"/>
    </row>
    <row r="177" customFormat="false" ht="23.85" hidden="false" customHeight="false" outlineLevel="0" collapsed="false">
      <c r="A177" s="373" t="n">
        <v>154</v>
      </c>
      <c r="B177" s="373" t="n">
        <v>17</v>
      </c>
      <c r="C177" s="373" t="s">
        <v>806</v>
      </c>
      <c r="D177" s="373" t="str">
        <f aca="false">IF($I$2="","",IF($I$2&gt;P177,AC177,IF($I$2&lt;=K177,$K$22,IF($I$2&lt;M177,AA177,AB177))))</f>
        <v/>
      </c>
      <c r="E177" s="373" t="str">
        <f aca="false">IF($I$4="","",IF($I$4&gt;P177,AC177,IF($I$4&lt;=K177,$K$22,IF($I$4&lt;M177,AA177,AB177))))</f>
        <v>Não passível</v>
      </c>
      <c r="F177" s="373" t="str">
        <f aca="false">IF($I$6="","",IF($I$6&gt;P177,AC177,IF($I$6&lt;=K177,$K$22,IF($I$6&lt;M177,AA177,AB177))))</f>
        <v>Não passível</v>
      </c>
      <c r="G177" s="373" t="str">
        <f aca="false">IF($I$8="","",IF($I$8&gt;P177,AC177,IF($I$8&lt;=K177,$K$22,IF($I$8&lt;M177,AA177,AB177))))</f>
        <v>Não passível</v>
      </c>
      <c r="H177" s="373" t="str">
        <f aca="false">IF($I$10="","",IF($I$10&gt;P177,AC177,IF($I$10&lt;=K177,$K$22,IF($I$10&lt;M177,AA177,AB177))))</f>
        <v>Não passível</v>
      </c>
      <c r="I177" s="373" t="s">
        <v>298</v>
      </c>
      <c r="J177" s="418" t="s">
        <v>799</v>
      </c>
      <c r="K177" s="373" t="n">
        <v>0</v>
      </c>
      <c r="L177" s="373" t="s">
        <v>349</v>
      </c>
      <c r="M177" s="419" t="n">
        <v>15000</v>
      </c>
      <c r="N177" s="420" t="s">
        <v>807</v>
      </c>
      <c r="O177" s="373" t="s">
        <v>320</v>
      </c>
      <c r="P177" s="421" t="n">
        <v>50000</v>
      </c>
      <c r="Q177" s="373" t="s">
        <v>394</v>
      </c>
      <c r="R177" s="373" t="s">
        <v>314</v>
      </c>
      <c r="S177" s="373" t="s">
        <v>314</v>
      </c>
      <c r="T177" s="373" t="s">
        <v>314</v>
      </c>
      <c r="U177" s="373" t="s">
        <v>314</v>
      </c>
      <c r="V177" s="373" t="s">
        <v>314</v>
      </c>
      <c r="W177" s="373" t="s">
        <v>314</v>
      </c>
      <c r="X177" s="373" t="s">
        <v>314</v>
      </c>
      <c r="Y177" s="373" t="s">
        <v>314</v>
      </c>
      <c r="Z177" s="373" t="s">
        <v>314</v>
      </c>
      <c r="AA177" s="422" t="n">
        <f aca="false">IF(I177="","",IF(I177="P",$D$15,IF(I177="M",$E$15,$F$15)))</f>
        <v>4</v>
      </c>
      <c r="AB177" s="422" t="n">
        <f aca="false">IF(I177="","",IF(I177="P",$D$16,IF(I177="M",$E$16,$F$16)))</f>
        <v>5</v>
      </c>
      <c r="AC177" s="422" t="n">
        <f aca="false">IF(I177="","",IF(I177="P",$D$17,IF(I177="M",$E$17,$F$17)))</f>
        <v>6</v>
      </c>
      <c r="AD177" s="423" t="s">
        <v>808</v>
      </c>
      <c r="AE177" s="366"/>
      <c r="AF177" s="366"/>
      <c r="AG177" s="366"/>
      <c r="AH177" s="366"/>
    </row>
    <row r="178" customFormat="false" ht="23.85" hidden="false" customHeight="false" outlineLevel="0" collapsed="false">
      <c r="A178" s="380" t="n">
        <v>155</v>
      </c>
      <c r="B178" s="380" t="n">
        <v>18</v>
      </c>
      <c r="C178" s="380" t="s">
        <v>809</v>
      </c>
      <c r="D178" s="380" t="str">
        <f aca="false">IF($I$2="","",IF($I$2&gt;P178,AC178,IF($I$2&lt;=K178,$K$22,IF($I$2&lt;M178,AA178,AB178))))</f>
        <v/>
      </c>
      <c r="E178" s="380" t="str">
        <f aca="false">IF($I$4="","",IF($I$4&gt;P178,AC178,IF($I$4&lt;=K178,$K$22,IF($I$4&lt;M178,AA178,AB178))))</f>
        <v>Não passível</v>
      </c>
      <c r="F178" s="380" t="str">
        <f aca="false">IF($I$6="","",IF($I$6&gt;P178,AC178,IF($I$6&lt;=K178,$K$22,IF($I$6&lt;M178,AA178,AB178))))</f>
        <v>Não passível</v>
      </c>
      <c r="G178" s="380" t="str">
        <f aca="false">IF($I$8="","",IF($I$8&gt;P178,AC178,IF($I$8&lt;=K178,$K$22,IF($I$8&lt;M178,AA178,AB178))))</f>
        <v>Não passível</v>
      </c>
      <c r="H178" s="380" t="str">
        <f aca="false">IF($I$10="","",IF($I$10&gt;P178,AC178,IF($I$10&lt;=K178,$K$22,IF($I$10&lt;M178,AA178,AB178))))</f>
        <v>Não passível</v>
      </c>
      <c r="I178" s="380" t="s">
        <v>297</v>
      </c>
      <c r="J178" s="412" t="s">
        <v>387</v>
      </c>
      <c r="K178" s="380" t="n">
        <v>0</v>
      </c>
      <c r="L178" s="380" t="s">
        <v>349</v>
      </c>
      <c r="M178" s="413" t="n">
        <v>5</v>
      </c>
      <c r="N178" s="414" t="s">
        <v>810</v>
      </c>
      <c r="O178" s="380" t="s">
        <v>320</v>
      </c>
      <c r="P178" s="415" t="n">
        <v>20</v>
      </c>
      <c r="Q178" s="380" t="s">
        <v>389</v>
      </c>
      <c r="R178" s="380" t="s">
        <v>314</v>
      </c>
      <c r="S178" s="380" t="s">
        <v>314</v>
      </c>
      <c r="T178" s="380" t="s">
        <v>314</v>
      </c>
      <c r="U178" s="380" t="s">
        <v>314</v>
      </c>
      <c r="V178" s="380" t="s">
        <v>314</v>
      </c>
      <c r="W178" s="380" t="s">
        <v>314</v>
      </c>
      <c r="X178" s="380" t="s">
        <v>314</v>
      </c>
      <c r="Y178" s="380" t="s">
        <v>314</v>
      </c>
      <c r="Z178" s="380" t="s">
        <v>314</v>
      </c>
      <c r="AA178" s="416" t="n">
        <f aca="false">IF(I178="","",IF(I178="P",$D$15,IF(I178="M",$E$15,$F$15)))</f>
        <v>2</v>
      </c>
      <c r="AB178" s="416" t="n">
        <f aca="false">IF(I178="","",IF(I178="P",$D$16,IF(I178="M",$E$16,$F$16)))</f>
        <v>3</v>
      </c>
      <c r="AC178" s="416" t="n">
        <f aca="false">IF(I178="","",IF(I178="P",$D$17,IF(I178="M",$E$17,$F$17)))</f>
        <v>4</v>
      </c>
      <c r="AD178" s="417" t="s">
        <v>811</v>
      </c>
      <c r="AE178" s="366"/>
      <c r="AF178" s="366"/>
      <c r="AG178" s="366"/>
      <c r="AH178" s="366"/>
    </row>
    <row r="179" customFormat="false" ht="23.85" hidden="false" customHeight="false" outlineLevel="0" collapsed="false">
      <c r="A179" s="373" t="n">
        <v>156</v>
      </c>
      <c r="B179" s="373" t="n">
        <v>19</v>
      </c>
      <c r="C179" s="373" t="s">
        <v>812</v>
      </c>
      <c r="D179" s="373" t="str">
        <f aca="false">IF($I$2="","",IF($I$2&gt;=P179,$N$2,IF($I$2&gt;N179,AC179,IF($I$2&lt;=K179,$K$22,IF($I$2&lt;M179,AA179,AB179)))))</f>
        <v/>
      </c>
      <c r="E179" s="373" t="str">
        <f aca="false">IF($I$4="","",IF($I$4&gt;=P179,$N$2,IF($I$4&gt;N179,AC179,IF($I$4&lt;=K179,$K$22,IF($I$4&lt;M179,AA179,AB179)))))</f>
        <v>Não passível</v>
      </c>
      <c r="F179" s="373" t="str">
        <f aca="false">IF($I$6="","",IF($I$6&gt;=P179,$N$2,IF($I$6&gt;N179,AC179,IF($I$6&lt;=K179,$K$22,IF($I$6&lt;M179,AA179,AB179)))))</f>
        <v>Não passível</v>
      </c>
      <c r="G179" s="373" t="str">
        <f aca="false">IF($I$8="","",IF($I$8&gt;=P179,$N$2,IF($I$8&gt;N179,AC179,IF($I$8&lt;=K179,$K$22,IF($I$8&lt;M179,AA179,AB179)))))</f>
        <v>Não passível</v>
      </c>
      <c r="H179" s="373" t="str">
        <f aca="false">IF($I$10="","",IF($I$10&gt;=P179,$N$2,IF($I$10&gt;N179,AC179,IF($I$10&lt;=K179,$K$22,IF($I$10&lt;M179,AA179,AB179)))))</f>
        <v>Não passível</v>
      </c>
      <c r="I179" s="373" t="s">
        <v>298</v>
      </c>
      <c r="J179" s="418" t="s">
        <v>434</v>
      </c>
      <c r="K179" s="373" t="n">
        <v>5</v>
      </c>
      <c r="L179" s="373" t="s">
        <v>349</v>
      </c>
      <c r="M179" s="419" t="n">
        <v>30</v>
      </c>
      <c r="N179" s="420" t="n">
        <v>100</v>
      </c>
      <c r="O179" s="373" t="s">
        <v>349</v>
      </c>
      <c r="P179" s="421" t="n">
        <v>300</v>
      </c>
      <c r="Q179" s="373" t="s">
        <v>813</v>
      </c>
      <c r="R179" s="373" t="s">
        <v>314</v>
      </c>
      <c r="S179" s="373" t="s">
        <v>314</v>
      </c>
      <c r="T179" s="373" t="s">
        <v>314</v>
      </c>
      <c r="U179" s="373" t="s">
        <v>314</v>
      </c>
      <c r="V179" s="373" t="s">
        <v>314</v>
      </c>
      <c r="W179" s="373" t="s">
        <v>314</v>
      </c>
      <c r="X179" s="373" t="s">
        <v>314</v>
      </c>
      <c r="Y179" s="373" t="s">
        <v>314</v>
      </c>
      <c r="Z179" s="373" t="s">
        <v>314</v>
      </c>
      <c r="AA179" s="422" t="n">
        <f aca="false">IF(I179="","",IF(I179="P",$D$15,IF(I179="M",$E$15,$F$15)))</f>
        <v>4</v>
      </c>
      <c r="AB179" s="422" t="n">
        <f aca="false">IF(I179="","",IF(I179="P",$D$16,IF(I179="M",$E$16,$F$16)))</f>
        <v>5</v>
      </c>
      <c r="AC179" s="422" t="n">
        <f aca="false">IF(I179="","",IF(I179="P",$D$17,IF(I179="M",$E$17,$F$17)))</f>
        <v>6</v>
      </c>
      <c r="AD179" s="423" t="s">
        <v>814</v>
      </c>
      <c r="AE179" s="366"/>
      <c r="AF179" s="366"/>
      <c r="AG179" s="366"/>
      <c r="AH179" s="366"/>
    </row>
    <row r="180" customFormat="false" ht="23.85" hidden="false" customHeight="false" outlineLevel="0" collapsed="false">
      <c r="A180" s="380" t="n">
        <v>157</v>
      </c>
      <c r="B180" s="380" t="n">
        <v>20</v>
      </c>
      <c r="C180" s="380" t="s">
        <v>815</v>
      </c>
      <c r="D180" s="380" t="str">
        <f aca="false">IF($I$2="","",IF($I$2&gt;P180,AC180,IF($I$2&lt;=K180,$K$22,IF($I$2&lt;=M180,AA180,AB180))))</f>
        <v/>
      </c>
      <c r="E180" s="380" t="str">
        <f aca="false">IF($I$4="","",IF($I$4&gt;P180,AC180,IF($I$4&lt;=K180,$K$22,IF($I$4&lt;=M180,AA180,AB180))))</f>
        <v>Não passível</v>
      </c>
      <c r="F180" s="380" t="str">
        <f aca="false">IF($I$6="","",IF($I$6&gt;P180,AC180,IF($I$6&lt;=K180,$K$22,IF($I$6&lt;=M180,AA180,AB180))))</f>
        <v>Não passível</v>
      </c>
      <c r="G180" s="380" t="str">
        <f aca="false">IF($I$8="","",IF($I$8&gt;P180,AC180,IF($I$8&lt;=K180,$K$22,IF($I$8&lt;=M180,AA180,AB180))))</f>
        <v>Não passível</v>
      </c>
      <c r="H180" s="380" t="str">
        <f aca="false">IF($I$10="","",IF($I$10&gt;P180,AC180,IF($I$10&lt;=K180,$K$22,IF($I$10&lt;=M180,AA180,AB180))))</f>
        <v>Não passível</v>
      </c>
      <c r="I180" s="380" t="s">
        <v>297</v>
      </c>
      <c r="J180" s="412" t="s">
        <v>816</v>
      </c>
      <c r="K180" s="380" t="n">
        <v>0</v>
      </c>
      <c r="L180" s="380" t="s">
        <v>803</v>
      </c>
      <c r="M180" s="413" t="n">
        <v>5000</v>
      </c>
      <c r="N180" s="414" t="s">
        <v>817</v>
      </c>
      <c r="O180" s="380" t="s">
        <v>320</v>
      </c>
      <c r="P180" s="415" t="n">
        <v>10000</v>
      </c>
      <c r="Q180" s="380" t="s">
        <v>394</v>
      </c>
      <c r="R180" s="380" t="s">
        <v>314</v>
      </c>
      <c r="S180" s="380" t="s">
        <v>314</v>
      </c>
      <c r="T180" s="380" t="s">
        <v>314</v>
      </c>
      <c r="U180" s="380" t="s">
        <v>314</v>
      </c>
      <c r="V180" s="380" t="s">
        <v>314</v>
      </c>
      <c r="W180" s="380" t="s">
        <v>314</v>
      </c>
      <c r="X180" s="380" t="s">
        <v>314</v>
      </c>
      <c r="Y180" s="380" t="s">
        <v>314</v>
      </c>
      <c r="Z180" s="380" t="s">
        <v>314</v>
      </c>
      <c r="AA180" s="416" t="n">
        <f aca="false">IF(I180="","",IF(I180="P",$D$15,IF(I180="M",$E$15,$F$15)))</f>
        <v>2</v>
      </c>
      <c r="AB180" s="416" t="n">
        <f aca="false">IF(I180="","",IF(I180="P",$D$16,IF(I180="M",$E$16,$F$16)))</f>
        <v>3</v>
      </c>
      <c r="AC180" s="416" t="n">
        <f aca="false">IF(I180="","",IF(I180="P",$D$17,IF(I180="M",$E$17,$F$17)))</f>
        <v>4</v>
      </c>
      <c r="AD180" s="417" t="s">
        <v>818</v>
      </c>
      <c r="AE180" s="366"/>
      <c r="AF180" s="366"/>
      <c r="AG180" s="366"/>
      <c r="AH180" s="366"/>
    </row>
    <row r="181" customFormat="false" ht="23.85" hidden="false" customHeight="false" outlineLevel="0" collapsed="false">
      <c r="A181" s="373" t="n">
        <v>158</v>
      </c>
      <c r="B181" s="373" t="n">
        <v>21</v>
      </c>
      <c r="C181" s="373" t="s">
        <v>819</v>
      </c>
      <c r="D181" s="373" t="str">
        <f aca="false">IF($I$2="","",IF($I$2&gt;=P181,$N$2,IF($I$2&gt;N181,AC181,IF($I$2&lt;K181,$K$22,IF($I$2&lt;=M181,AA181,AB181)))))</f>
        <v/>
      </c>
      <c r="E181" s="373" t="str">
        <f aca="false">IF($I$4="","",IF($I$4&gt;=P181,$N$2,IF($I$4&gt;N181,AC181,IF($I$4&lt;K181,$K$22,IF($I$4&lt;=M181,AA181,AB181)))))</f>
        <v>Não passível</v>
      </c>
      <c r="F181" s="373" t="str">
        <f aca="false">IF($I$6="","",IF($I$6&gt;=P181,$N$2,IF($I$6&gt;N181,AC181,IF($I$6&lt;K181,$K$22,IF($I$6&lt;=M181,AA181,AB181)))))</f>
        <v>Não passível</v>
      </c>
      <c r="G181" s="373" t="str">
        <f aca="false">IF($I$8="","",IF($I$8&gt;=P181,$N$2,IF($I$8&gt;N181,AC181,IF($I$8&lt;K181,$K$22,IF($I$8&lt;=M181,AA181,AB181)))))</f>
        <v>Não passível</v>
      </c>
      <c r="H181" s="373" t="str">
        <f aca="false">IF($I$10="","",IF($I$10&gt;=P181,$N$2,IF($I$10&gt;N181,AC181,IF($I$10&lt;K181,$K$22,IF($I$10&lt;=M181,AA181,AB181)))))</f>
        <v>Não passível</v>
      </c>
      <c r="I181" s="373" t="s">
        <v>298</v>
      </c>
      <c r="J181" s="418" t="s">
        <v>434</v>
      </c>
      <c r="K181" s="373" t="n">
        <v>0.5</v>
      </c>
      <c r="L181" s="373" t="s">
        <v>803</v>
      </c>
      <c r="M181" s="419" t="n">
        <v>10</v>
      </c>
      <c r="N181" s="420" t="n">
        <v>100</v>
      </c>
      <c r="O181" s="373" t="s">
        <v>349</v>
      </c>
      <c r="P181" s="421" t="n">
        <v>300</v>
      </c>
      <c r="Q181" s="373" t="s">
        <v>813</v>
      </c>
      <c r="R181" s="373" t="s">
        <v>314</v>
      </c>
      <c r="S181" s="373" t="s">
        <v>314</v>
      </c>
      <c r="T181" s="373" t="s">
        <v>314</v>
      </c>
      <c r="U181" s="373" t="s">
        <v>314</v>
      </c>
      <c r="V181" s="373" t="s">
        <v>314</v>
      </c>
      <c r="W181" s="373" t="s">
        <v>314</v>
      </c>
      <c r="X181" s="373" t="s">
        <v>314</v>
      </c>
      <c r="Y181" s="373" t="s">
        <v>314</v>
      </c>
      <c r="Z181" s="373" t="s">
        <v>314</v>
      </c>
      <c r="AA181" s="422" t="n">
        <f aca="false">IF(I181="","",IF(I181="P",$D$15,IF(I181="M",$E$15,$F$15)))</f>
        <v>4</v>
      </c>
      <c r="AB181" s="422" t="n">
        <f aca="false">IF(I181="","",IF(I181="P",$D$16,IF(I181="M",$E$16,$F$16)))</f>
        <v>5</v>
      </c>
      <c r="AC181" s="422" t="n">
        <f aca="false">IF(I181="","",IF(I181="P",$D$17,IF(I181="M",$E$17,$F$17)))</f>
        <v>6</v>
      </c>
      <c r="AD181" s="423" t="s">
        <v>820</v>
      </c>
      <c r="AE181" s="366"/>
      <c r="AF181" s="366"/>
      <c r="AG181" s="366"/>
      <c r="AH181" s="366"/>
    </row>
    <row r="182" customFormat="false" ht="23.85" hidden="false" customHeight="false" outlineLevel="0" collapsed="false">
      <c r="A182" s="380" t="n">
        <v>159</v>
      </c>
      <c r="B182" s="380" t="n">
        <v>22</v>
      </c>
      <c r="C182" s="380" t="s">
        <v>821</v>
      </c>
      <c r="D182" s="380" t="str">
        <f aca="false">IF($I$2="","",IF($I$2&gt;=P182,$N$2,IF($I$2&gt;N182,AC182,IF($I$2&lt;K182,$K$22,IF($I$2&lt;=M182,AA182,AB182)))))</f>
        <v/>
      </c>
      <c r="E182" s="380" t="str">
        <f aca="false">IF($I$4="","",IF($I$4&gt;=P182,$N$2,IF($I$4&gt;N182,AC182,IF($I$4&lt;K182,$K$22,IF($I$4&lt;=M182,AA182,AB182)))))</f>
        <v>Não passível</v>
      </c>
      <c r="F182" s="380" t="str">
        <f aca="false">IF($I$6="","",IF($I$6&gt;=P182,$N$2,IF($I$6&gt;N182,AC182,IF($I$6&lt;K182,$K$22,IF($I$6&lt;=M182,AA182,AB182)))))</f>
        <v>Não passível</v>
      </c>
      <c r="G182" s="380" t="str">
        <f aca="false">IF($I$8="","",IF($I$8&gt;=P182,$N$2,IF($I$8&gt;N182,AC182,IF($I$8&lt;K182,$K$22,IF($I$8&lt;=M182,AA182,AB182)))))</f>
        <v>Não passível</v>
      </c>
      <c r="H182" s="380" t="str">
        <f aca="false">IF($I$10="","",IF($I$10&gt;=P182,$N$2,IF($I$10&gt;N182,AC182,IF($I$10&lt;K182,$K$22,IF($I$10&lt;=M182,AA182,AB182)))))</f>
        <v>Não passível</v>
      </c>
      <c r="I182" s="380" t="s">
        <v>297</v>
      </c>
      <c r="J182" s="412" t="s">
        <v>434</v>
      </c>
      <c r="K182" s="380" t="n">
        <v>1</v>
      </c>
      <c r="L182" s="380" t="s">
        <v>803</v>
      </c>
      <c r="M182" s="413" t="n">
        <v>10</v>
      </c>
      <c r="N182" s="414" t="n">
        <v>100</v>
      </c>
      <c r="O182" s="380" t="s">
        <v>349</v>
      </c>
      <c r="P182" s="415" t="n">
        <v>300</v>
      </c>
      <c r="Q182" s="380" t="s">
        <v>813</v>
      </c>
      <c r="R182" s="380" t="s">
        <v>314</v>
      </c>
      <c r="S182" s="380" t="s">
        <v>314</v>
      </c>
      <c r="T182" s="380" t="s">
        <v>314</v>
      </c>
      <c r="U182" s="380" t="s">
        <v>314</v>
      </c>
      <c r="V182" s="380" t="s">
        <v>314</v>
      </c>
      <c r="W182" s="380" t="s">
        <v>314</v>
      </c>
      <c r="X182" s="380" t="s">
        <v>314</v>
      </c>
      <c r="Y182" s="380" t="s">
        <v>314</v>
      </c>
      <c r="Z182" s="380" t="s">
        <v>314</v>
      </c>
      <c r="AA182" s="416" t="n">
        <f aca="false">IF(I182="","",IF(I182="P",$D$15,IF(I182="M",$E$15,$F$15)))</f>
        <v>2</v>
      </c>
      <c r="AB182" s="416" t="n">
        <f aca="false">IF(I182="","",IF(I182="P",$D$16,IF(I182="M",$E$16,$F$16)))</f>
        <v>3</v>
      </c>
      <c r="AC182" s="416" t="n">
        <f aca="false">IF(I182="","",IF(I182="P",$D$17,IF(I182="M",$E$17,$F$17)))</f>
        <v>4</v>
      </c>
      <c r="AD182" s="417" t="s">
        <v>822</v>
      </c>
      <c r="AE182" s="366"/>
      <c r="AF182" s="366"/>
      <c r="AG182" s="366"/>
      <c r="AH182" s="366"/>
    </row>
    <row r="183" customFormat="false" ht="15" hidden="false" customHeight="false" outlineLevel="0" collapsed="false">
      <c r="A183" s="373" t="n">
        <v>160</v>
      </c>
      <c r="B183" s="373" t="n">
        <v>23</v>
      </c>
      <c r="C183" s="373" t="s">
        <v>823</v>
      </c>
      <c r="D183" s="373" t="str">
        <f aca="false">IF($I$2="","",IF($I$2&gt;P183,AC183,IF($I$2&lt;=K183,$K$22,IF($I$2&lt;M183,AA183,AB183))))</f>
        <v/>
      </c>
      <c r="E183" s="373" t="str">
        <f aca="false">IF($I$4="","",IF($I$4&gt;P183,AC183,IF($I$4&lt;=K183,$K$22,IF($I$4&lt;M183,AA183,AB183))))</f>
        <v>Não passível</v>
      </c>
      <c r="F183" s="373" t="str">
        <f aca="false">IF($I$6="","",IF($I$6&gt;P183,AC183,IF($I$6&lt;=K183,$K$22,IF($I$6&lt;M183,AA183,AB183))))</f>
        <v>Não passível</v>
      </c>
      <c r="G183" s="373" t="str">
        <f aca="false">IF($I$8="","",IF($I$8&gt;P183,AC183,IF($I$8&lt;=K183,$K$22,IF($I$8&lt;M183,AA183,AB183))))</f>
        <v>Não passível</v>
      </c>
      <c r="H183" s="373" t="str">
        <f aca="false">IF($I$10="","",IF($I$10&gt;P183,AC183,IF($I$10&lt;=K183,$K$22,IF($I$10&lt;M183,AA183,AB183))))</f>
        <v>Não passível</v>
      </c>
      <c r="I183" s="373" t="s">
        <v>297</v>
      </c>
      <c r="J183" s="418" t="s">
        <v>387</v>
      </c>
      <c r="K183" s="373" t="n">
        <v>4</v>
      </c>
      <c r="L183" s="373" t="s">
        <v>349</v>
      </c>
      <c r="M183" s="419" t="n">
        <v>10</v>
      </c>
      <c r="N183" s="420" t="s">
        <v>824</v>
      </c>
      <c r="O183" s="373" t="s">
        <v>320</v>
      </c>
      <c r="P183" s="421" t="n">
        <v>50</v>
      </c>
      <c r="Q183" s="373" t="s">
        <v>389</v>
      </c>
      <c r="R183" s="373" t="s">
        <v>314</v>
      </c>
      <c r="S183" s="373" t="s">
        <v>314</v>
      </c>
      <c r="T183" s="373" t="s">
        <v>314</v>
      </c>
      <c r="U183" s="373" t="s">
        <v>314</v>
      </c>
      <c r="V183" s="373" t="s">
        <v>314</v>
      </c>
      <c r="W183" s="373" t="s">
        <v>314</v>
      </c>
      <c r="X183" s="373" t="s">
        <v>314</v>
      </c>
      <c r="Y183" s="373" t="s">
        <v>314</v>
      </c>
      <c r="Z183" s="373" t="s">
        <v>314</v>
      </c>
      <c r="AA183" s="422" t="n">
        <f aca="false">IF(I183="","",IF(I183="P",$D$15,IF(I183="M",$E$15,$F$15)))</f>
        <v>2</v>
      </c>
      <c r="AB183" s="422" t="n">
        <f aca="false">IF(I183="","",IF(I183="P",$D$16,IF(I183="M",$E$16,$F$16)))</f>
        <v>3</v>
      </c>
      <c r="AC183" s="422" t="n">
        <f aca="false">IF(I183="","",IF(I183="P",$D$17,IF(I183="M",$E$17,$F$17)))</f>
        <v>4</v>
      </c>
      <c r="AD183" s="423" t="s">
        <v>825</v>
      </c>
      <c r="AE183" s="366"/>
      <c r="AF183" s="366"/>
      <c r="AG183" s="366"/>
      <c r="AH183" s="366"/>
    </row>
    <row r="184" customFormat="false" ht="15" hidden="false" customHeight="false" outlineLevel="0" collapsed="false">
      <c r="A184" s="380" t="n">
        <v>161</v>
      </c>
      <c r="B184" s="380" t="n">
        <v>24</v>
      </c>
      <c r="C184" s="380" t="s">
        <v>826</v>
      </c>
      <c r="D184" s="380" t="str">
        <f aca="false">IF($I$2="","",IF($I$2&gt;P184,AC184,IF($I$2&lt;=K184,$K$22,IF($I$2&lt;=M184,AA184,AB184))))</f>
        <v/>
      </c>
      <c r="E184" s="380" t="str">
        <f aca="false">IF($I$4="","",IF($I$4&gt;P184,AC184,IF($I$4&lt;=K184,$K$22,IF($I$4&lt;=M184,AA184,AB184))))</f>
        <v>Não passível</v>
      </c>
      <c r="F184" s="380" t="str">
        <f aca="false">IF($I$6="","",IF($I$6&gt;P184,AC184,IF($I$6&lt;=K184,$K$22,IF($I$6&lt;=M184,AA184,AB184))))</f>
        <v>Não passível</v>
      </c>
      <c r="G184" s="380" t="str">
        <f aca="false">IF($I$8="","",IF($I$8&gt;P184,AC184,IF($I$8&lt;=K184,$K$22,IF($I$8&lt;=M184,AA184,AB184))))</f>
        <v>Não passível</v>
      </c>
      <c r="H184" s="380" t="str">
        <f aca="false">IF($I$10="","",IF($I$10&gt;P184,AC184,IF($I$10&lt;=K184,$K$22,IF($I$10&lt;=M184,AA184,AB184))))</f>
        <v>Não passível</v>
      </c>
      <c r="I184" s="380" t="s">
        <v>296</v>
      </c>
      <c r="J184" s="412" t="s">
        <v>434</v>
      </c>
      <c r="K184" s="380" t="n">
        <v>0</v>
      </c>
      <c r="L184" s="380" t="s">
        <v>803</v>
      </c>
      <c r="M184" s="413" t="n">
        <v>10</v>
      </c>
      <c r="N184" s="414" t="s">
        <v>827</v>
      </c>
      <c r="O184" s="380" t="s">
        <v>320</v>
      </c>
      <c r="P184" s="415" t="n">
        <v>150</v>
      </c>
      <c r="Q184" s="380" t="s">
        <v>813</v>
      </c>
      <c r="R184" s="380" t="s">
        <v>314</v>
      </c>
      <c r="S184" s="380" t="s">
        <v>314</v>
      </c>
      <c r="T184" s="380" t="s">
        <v>314</v>
      </c>
      <c r="U184" s="380" t="s">
        <v>314</v>
      </c>
      <c r="V184" s="380" t="s">
        <v>314</v>
      </c>
      <c r="W184" s="380" t="s">
        <v>314</v>
      </c>
      <c r="X184" s="380" t="s">
        <v>314</v>
      </c>
      <c r="Y184" s="380" t="s">
        <v>314</v>
      </c>
      <c r="Z184" s="380" t="s">
        <v>314</v>
      </c>
      <c r="AA184" s="416" t="n">
        <f aca="false">IF(I184="","",IF(I184="P",$D$15,IF(I184="M",$E$15,$F$15)))</f>
        <v>1</v>
      </c>
      <c r="AB184" s="416" t="n">
        <f aca="false">IF(I184="","",IF(I184="P",$D$16,IF(I184="M",$E$16,$F$16)))</f>
        <v>1</v>
      </c>
      <c r="AC184" s="416" t="n">
        <f aca="false">IF(I184="","",IF(I184="P",$D$17,IF(I184="M",$E$17,$F$17)))</f>
        <v>1</v>
      </c>
      <c r="AD184" s="417" t="s">
        <v>828</v>
      </c>
      <c r="AE184" s="366"/>
      <c r="AF184" s="366"/>
      <c r="AG184" s="366"/>
      <c r="AH184" s="366"/>
    </row>
    <row r="185" customFormat="false" ht="23.85" hidden="false" customHeight="false" outlineLevel="0" collapsed="false">
      <c r="A185" s="373" t="n">
        <v>162</v>
      </c>
      <c r="B185" s="373" t="n">
        <v>25</v>
      </c>
      <c r="C185" s="373" t="s">
        <v>829</v>
      </c>
      <c r="D185" s="373" t="str">
        <f aca="false">IF($I$2="","",IF($I$2&gt;P185,AC185,IF($I$2&lt;=K185,$K$22,IF($I$2&lt;=M185,AA185,AB185))))</f>
        <v/>
      </c>
      <c r="E185" s="373" t="str">
        <f aca="false">IF($I$4="","",IF($I$4&gt;P185,AC185,IF($I$4&lt;=K185,$K$22,IF($I$4&lt;=M185,AA185,AB185))))</f>
        <v>Não passível</v>
      </c>
      <c r="F185" s="373" t="str">
        <f aca="false">IF($I$6="","",IF($I$6&gt;P185,AC185,IF($I$6&lt;=K185,$K$22,IF($I$6&lt;=M185,AA185,AB185))))</f>
        <v>Não passível</v>
      </c>
      <c r="G185" s="373" t="str">
        <f aca="false">IF($I$8="","",IF($I$8&gt;P185,AC185,IF($I$8&lt;=K185,$K$22,IF($I$8&lt;=M185,AA185,AB185))))</f>
        <v>Não passível</v>
      </c>
      <c r="H185" s="373" t="str">
        <f aca="false">IF($I$10="","",IF($I$10&gt;P185,AC185,IF($I$10&lt;=K185,$K$22,IF($I$10&lt;=M185,AA185,AB185))))</f>
        <v>Não passível</v>
      </c>
      <c r="I185" s="373" t="s">
        <v>296</v>
      </c>
      <c r="J185" s="418" t="s">
        <v>830</v>
      </c>
      <c r="K185" s="373" t="n">
        <v>5</v>
      </c>
      <c r="L185" s="373" t="s">
        <v>803</v>
      </c>
      <c r="M185" s="419" t="n">
        <v>10</v>
      </c>
      <c r="N185" s="420" t="s">
        <v>831</v>
      </c>
      <c r="O185" s="373" t="s">
        <v>320</v>
      </c>
      <c r="P185" s="421" t="n">
        <v>80</v>
      </c>
      <c r="Q185" s="373" t="s">
        <v>813</v>
      </c>
      <c r="R185" s="373" t="s">
        <v>314</v>
      </c>
      <c r="S185" s="373" t="s">
        <v>314</v>
      </c>
      <c r="T185" s="373" t="s">
        <v>314</v>
      </c>
      <c r="U185" s="373" t="s">
        <v>314</v>
      </c>
      <c r="V185" s="373" t="s">
        <v>314</v>
      </c>
      <c r="W185" s="373" t="s">
        <v>314</v>
      </c>
      <c r="X185" s="373" t="s">
        <v>314</v>
      </c>
      <c r="Y185" s="373" t="s">
        <v>314</v>
      </c>
      <c r="Z185" s="373" t="s">
        <v>314</v>
      </c>
      <c r="AA185" s="422" t="n">
        <f aca="false">IF(I185="","",IF(I185="P",$D$15,IF(I185="M",$E$15,$F$15)))</f>
        <v>1</v>
      </c>
      <c r="AB185" s="422" t="n">
        <f aca="false">IF(I185="","",IF(I185="P",$D$16,IF(I185="M",$E$16,$F$16)))</f>
        <v>1</v>
      </c>
      <c r="AC185" s="422" t="n">
        <f aca="false">IF(I185="","",IF(I185="P",$D$17,IF(I185="M",$E$17,$F$17)))</f>
        <v>1</v>
      </c>
      <c r="AD185" s="423" t="s">
        <v>832</v>
      </c>
      <c r="AE185" s="366"/>
      <c r="AF185" s="366"/>
      <c r="AG185" s="366"/>
      <c r="AH185" s="366"/>
    </row>
    <row r="186" customFormat="false" ht="15" hidden="false" customHeight="false" outlineLevel="0" collapsed="false">
      <c r="A186" s="380" t="n">
        <v>163</v>
      </c>
      <c r="B186" s="380" t="n">
        <v>26</v>
      </c>
      <c r="C186" s="380" t="s">
        <v>833</v>
      </c>
      <c r="D186" s="380" t="str">
        <f aca="false">IF($I$2="","",IF($I$2&gt;P186,AC186,IF($I$2&lt;=K186,$K$22,IF($I$2&lt;M186,AA186,AB186))))</f>
        <v/>
      </c>
      <c r="E186" s="380" t="str">
        <f aca="false">IF($I$4="","",IF($I$4&gt;P186,AC186,IF($I$4&lt;=K186,$K$22,IF($I$4&lt;M186,AA186,AB186))))</f>
        <v>Não passível</v>
      </c>
      <c r="F186" s="380" t="str">
        <f aca="false">IF($I$6="","",IF($I$6&gt;P186,AC186,IF($I$6&lt;=K186,$K$22,IF($I$6&lt;M186,AA186,AB186))))</f>
        <v>Não passível</v>
      </c>
      <c r="G186" s="380" t="str">
        <f aca="false">IF($I$8="","",IF($I$8&gt;P186,AC186,IF($I$8&lt;=K186,$K$22,IF($I$8&lt;M186,AA186,AB186))))</f>
        <v>Não passível</v>
      </c>
      <c r="H186" s="380" t="str">
        <f aca="false">IF($I$10="","",IF($I$10&gt;P186,AC186,IF($I$10&lt;=K186,$K$22,IF($I$10&lt;M186,AA186,AB186))))</f>
        <v>Não passível</v>
      </c>
      <c r="I186" s="380" t="s">
        <v>297</v>
      </c>
      <c r="J186" s="412" t="s">
        <v>434</v>
      </c>
      <c r="K186" s="380" t="n">
        <v>0</v>
      </c>
      <c r="L186" s="380" t="s">
        <v>349</v>
      </c>
      <c r="M186" s="413" t="n">
        <v>5</v>
      </c>
      <c r="N186" s="414" t="s">
        <v>834</v>
      </c>
      <c r="O186" s="380" t="s">
        <v>320</v>
      </c>
      <c r="P186" s="415" t="n">
        <v>60</v>
      </c>
      <c r="Q186" s="380" t="s">
        <v>813</v>
      </c>
      <c r="R186" s="380" t="s">
        <v>314</v>
      </c>
      <c r="S186" s="380" t="s">
        <v>314</v>
      </c>
      <c r="T186" s="380" t="s">
        <v>314</v>
      </c>
      <c r="U186" s="380" t="s">
        <v>314</v>
      </c>
      <c r="V186" s="380" t="s">
        <v>314</v>
      </c>
      <c r="W186" s="380" t="s">
        <v>314</v>
      </c>
      <c r="X186" s="380" t="s">
        <v>314</v>
      </c>
      <c r="Y186" s="380" t="s">
        <v>314</v>
      </c>
      <c r="Z186" s="380" t="s">
        <v>314</v>
      </c>
      <c r="AA186" s="416" t="n">
        <f aca="false">IF(I186="","",IF(I186="P",$D$15,IF(I186="M",$E$15,$F$15)))</f>
        <v>2</v>
      </c>
      <c r="AB186" s="416" t="n">
        <f aca="false">IF(I186="","",IF(I186="P",$D$16,IF(I186="M",$E$16,$F$16)))</f>
        <v>3</v>
      </c>
      <c r="AC186" s="416" t="n">
        <f aca="false">IF(I186="","",IF(I186="P",$D$17,IF(I186="M",$E$17,$F$17)))</f>
        <v>4</v>
      </c>
      <c r="AD186" s="417" t="s">
        <v>835</v>
      </c>
      <c r="AE186" s="366"/>
      <c r="AF186" s="366"/>
      <c r="AG186" s="366"/>
      <c r="AH186" s="366"/>
    </row>
    <row r="187" customFormat="false" ht="23.85" hidden="false" customHeight="false" outlineLevel="0" collapsed="false">
      <c r="A187" s="373" t="n">
        <v>164</v>
      </c>
      <c r="B187" s="373" t="n">
        <v>27</v>
      </c>
      <c r="C187" s="373" t="s">
        <v>836</v>
      </c>
      <c r="D187" s="373" t="str">
        <f aca="false">IF($I$2="","",IF($I$2&gt;P187,AC187,IF($I$2&lt;=K187,$K$22,IF($I$2&lt;M187,AA187,AB187))))</f>
        <v/>
      </c>
      <c r="E187" s="373" t="str">
        <f aca="false">IF($I$4="","",IF($I$4&gt;P187,AC187,IF($I$4&lt;=K187,$K$22,IF($I$4&lt;M187,AA187,AB187))))</f>
        <v>Não passível</v>
      </c>
      <c r="F187" s="373" t="str">
        <f aca="false">IF($I$6="","",IF($I$6&gt;P187,AC187,IF($I$6&lt;=K187,$K$22,IF($I$6&lt;M187,AA187,AB187))))</f>
        <v>Não passível</v>
      </c>
      <c r="G187" s="373" t="str">
        <f aca="false">IF($I$8="","",IF($I$8&gt;P187,AC187,IF($I$8&lt;=K187,$K$22,IF($I$8&lt;M187,AA187,AB187))))</f>
        <v>Não passível</v>
      </c>
      <c r="H187" s="373" t="str">
        <f aca="false">IF($I$10="","",IF($I$10&gt;P187,AC187,IF($I$10&lt;=K187,$K$22,IF($I$10&lt;M187,AA187,AB187))))</f>
        <v>Não passível</v>
      </c>
      <c r="I187" s="373" t="s">
        <v>298</v>
      </c>
      <c r="J187" s="418" t="s">
        <v>837</v>
      </c>
      <c r="K187" s="373" t="n">
        <v>10</v>
      </c>
      <c r="L187" s="373" t="s">
        <v>349</v>
      </c>
      <c r="M187" s="419" t="n">
        <v>150</v>
      </c>
      <c r="N187" s="420" t="s">
        <v>838</v>
      </c>
      <c r="O187" s="373" t="s">
        <v>320</v>
      </c>
      <c r="P187" s="421" t="n">
        <v>500</v>
      </c>
      <c r="Q187" s="373" t="s">
        <v>355</v>
      </c>
      <c r="R187" s="373" t="s">
        <v>314</v>
      </c>
      <c r="S187" s="373" t="s">
        <v>314</v>
      </c>
      <c r="T187" s="373" t="s">
        <v>314</v>
      </c>
      <c r="U187" s="373" t="s">
        <v>314</v>
      </c>
      <c r="V187" s="373" t="s">
        <v>314</v>
      </c>
      <c r="W187" s="373" t="s">
        <v>314</v>
      </c>
      <c r="X187" s="373" t="s">
        <v>314</v>
      </c>
      <c r="Y187" s="373" t="s">
        <v>314</v>
      </c>
      <c r="Z187" s="373" t="s">
        <v>314</v>
      </c>
      <c r="AA187" s="422" t="n">
        <f aca="false">IF(I187="","",IF(I187="P",$D$15,IF(I187="M",$E$15,$F$15)))</f>
        <v>4</v>
      </c>
      <c r="AB187" s="422" t="n">
        <f aca="false">IF(I187="","",IF(I187="P",$D$16,IF(I187="M",$E$16,$F$16)))</f>
        <v>5</v>
      </c>
      <c r="AC187" s="422" t="n">
        <f aca="false">IF(I187="","",IF(I187="P",$D$17,IF(I187="M",$E$17,$F$17)))</f>
        <v>6</v>
      </c>
      <c r="AD187" s="423" t="s">
        <v>839</v>
      </c>
      <c r="AE187" s="366"/>
      <c r="AF187" s="366"/>
      <c r="AG187" s="366"/>
      <c r="AH187" s="366"/>
    </row>
    <row r="188" customFormat="false" ht="15" hidden="false" customHeight="false" outlineLevel="0" collapsed="false">
      <c r="A188" s="380" t="n">
        <v>165</v>
      </c>
      <c r="B188" s="380" t="n">
        <v>28</v>
      </c>
      <c r="C188" s="380" t="s">
        <v>840</v>
      </c>
      <c r="D188" s="380" t="str">
        <f aca="false">IF($I$2="","",IF($I$2&gt;P188,AC188,IF($I$2&lt;=K188,$K$22,IF($I$2&lt;M188,AA188,AB188))))</f>
        <v/>
      </c>
      <c r="E188" s="380" t="str">
        <f aca="false">IF($I$4="","",IF($I$4&gt;P188,AC188,IF($I$4&lt;=K188,$K$22,IF($I$4&lt;M188,AA188,AB188))))</f>
        <v>Não passível</v>
      </c>
      <c r="F188" s="380" t="str">
        <f aca="false">IF($I$6="","",IF($I$6&gt;P188,AC188,IF($I$6&lt;=K188,$K$22,IF($I$6&lt;M188,AA188,AB188))))</f>
        <v>Não passível</v>
      </c>
      <c r="G188" s="380" t="str">
        <f aca="false">IF($I$8="","",IF($I$8&gt;P188,AC188,IF($I$8&lt;=K188,$K$22,IF($I$8&lt;M188,AA188,AB188))))</f>
        <v>Não passível</v>
      </c>
      <c r="H188" s="380" t="str">
        <f aca="false">IF($I$10="","",IF($I$10&gt;P188,AC188,IF($I$10&lt;=K188,$K$22,IF($I$10&lt;M188,AA188,AB188))))</f>
        <v>Não passível</v>
      </c>
      <c r="I188" s="380" t="s">
        <v>297</v>
      </c>
      <c r="J188" s="412" t="s">
        <v>387</v>
      </c>
      <c r="K188" s="380" t="n">
        <v>0.1</v>
      </c>
      <c r="L188" s="380" t="s">
        <v>349</v>
      </c>
      <c r="M188" s="413" t="n">
        <v>2</v>
      </c>
      <c r="N188" s="414" t="s">
        <v>841</v>
      </c>
      <c r="O188" s="380" t="s">
        <v>320</v>
      </c>
      <c r="P188" s="415" t="n">
        <v>20</v>
      </c>
      <c r="Q188" s="380" t="s">
        <v>389</v>
      </c>
      <c r="R188" s="380" t="s">
        <v>314</v>
      </c>
      <c r="S188" s="380" t="s">
        <v>314</v>
      </c>
      <c r="T188" s="380" t="s">
        <v>314</v>
      </c>
      <c r="U188" s="380" t="s">
        <v>314</v>
      </c>
      <c r="V188" s="380" t="s">
        <v>314</v>
      </c>
      <c r="W188" s="380" t="s">
        <v>314</v>
      </c>
      <c r="X188" s="380" t="s">
        <v>314</v>
      </c>
      <c r="Y188" s="380" t="s">
        <v>314</v>
      </c>
      <c r="Z188" s="380" t="s">
        <v>314</v>
      </c>
      <c r="AA188" s="416" t="n">
        <f aca="false">IF(I188="","",IF(I188="P",$D$15,IF(I188="M",$E$15,$F$15)))</f>
        <v>2</v>
      </c>
      <c r="AB188" s="416" t="n">
        <f aca="false">IF(I188="","",IF(I188="P",$D$16,IF(I188="M",$E$16,$F$16)))</f>
        <v>3</v>
      </c>
      <c r="AC188" s="416" t="n">
        <f aca="false">IF(I188="","",IF(I188="P",$D$17,IF(I188="M",$E$17,$F$17)))</f>
        <v>4</v>
      </c>
      <c r="AD188" s="417" t="s">
        <v>842</v>
      </c>
      <c r="AE188" s="366"/>
      <c r="AF188" s="366"/>
      <c r="AG188" s="366"/>
      <c r="AH188" s="366"/>
    </row>
    <row r="189" customFormat="false" ht="15" hidden="false" customHeight="false" outlineLevel="0" collapsed="false">
      <c r="A189" s="373" t="n">
        <v>166</v>
      </c>
      <c r="B189" s="373" t="n">
        <v>29</v>
      </c>
      <c r="C189" s="373" t="s">
        <v>843</v>
      </c>
      <c r="D189" s="373" t="str">
        <f aca="false">IF($I$2="","",IF($I$2&gt;P189,AC189,IF($I$2&lt;=K189,$K$22,IF($I$2&lt;M189,AA189,AB189))))</f>
        <v/>
      </c>
      <c r="E189" s="373" t="str">
        <f aca="false">IF($I$4="","",IF($I$4&gt;P189,AC189,IF($I$4&lt;=K189,$K$22,IF($I$4&lt;M189,AA189,AB189))))</f>
        <v>Não passível</v>
      </c>
      <c r="F189" s="373" t="str">
        <f aca="false">IF($I$6="","",IF($I$6&gt;P189,AC189,IF($I$6&lt;=K189,$K$22,IF($I$6&lt;M189,AA189,AB189))))</f>
        <v>Não passível</v>
      </c>
      <c r="G189" s="373" t="str">
        <f aca="false">IF($I$8="","",IF($I$8&gt;P189,AC189,IF($I$8&lt;=K189,$K$22,IF($I$8&lt;M189,AA189,AB189))))</f>
        <v>Não passível</v>
      </c>
      <c r="H189" s="373" t="str">
        <f aca="false">IF($I$10="","",IF($I$10&gt;P189,AC189,IF($I$10&lt;=K189,$K$22,IF($I$10&lt;M189,AA189,AB189))))</f>
        <v>Não passível</v>
      </c>
      <c r="I189" s="373" t="s">
        <v>296</v>
      </c>
      <c r="J189" s="418" t="s">
        <v>844</v>
      </c>
      <c r="K189" s="373" t="n">
        <v>20</v>
      </c>
      <c r="L189" s="373" t="s">
        <v>349</v>
      </c>
      <c r="M189" s="419" t="n">
        <v>100</v>
      </c>
      <c r="N189" s="420" t="s">
        <v>845</v>
      </c>
      <c r="O189" s="373" t="s">
        <v>320</v>
      </c>
      <c r="P189" s="421" t="n">
        <v>500</v>
      </c>
      <c r="Q189" s="373" t="s">
        <v>846</v>
      </c>
      <c r="R189" s="373" t="s">
        <v>314</v>
      </c>
      <c r="S189" s="373" t="s">
        <v>314</v>
      </c>
      <c r="T189" s="373" t="s">
        <v>314</v>
      </c>
      <c r="U189" s="373" t="s">
        <v>314</v>
      </c>
      <c r="V189" s="373" t="s">
        <v>314</v>
      </c>
      <c r="W189" s="373" t="s">
        <v>314</v>
      </c>
      <c r="X189" s="373" t="s">
        <v>314</v>
      </c>
      <c r="Y189" s="373" t="s">
        <v>314</v>
      </c>
      <c r="Z189" s="373" t="s">
        <v>314</v>
      </c>
      <c r="AA189" s="422" t="n">
        <f aca="false">IF(I189="","",IF(I189="P",$D$15,IF(I189="M",$E$15,$F$15)))</f>
        <v>1</v>
      </c>
      <c r="AB189" s="422" t="n">
        <f aca="false">IF(I189="","",IF(I189="P",$D$16,IF(I189="M",$E$16,$F$16)))</f>
        <v>1</v>
      </c>
      <c r="AC189" s="422" t="n">
        <f aca="false">IF(I189="","",IF(I189="P",$D$17,IF(I189="M",$E$17,$F$17)))</f>
        <v>1</v>
      </c>
      <c r="AD189" s="423" t="s">
        <v>847</v>
      </c>
      <c r="AE189" s="366"/>
      <c r="AF189" s="366"/>
      <c r="AG189" s="366"/>
      <c r="AH189" s="366"/>
    </row>
    <row r="190" customFormat="false" ht="23.85" hidden="false" customHeight="false" outlineLevel="0" collapsed="false">
      <c r="A190" s="380" t="n">
        <v>167</v>
      </c>
      <c r="B190" s="380" t="n">
        <v>30</v>
      </c>
      <c r="C190" s="380" t="s">
        <v>848</v>
      </c>
      <c r="D190" s="380" t="str">
        <f aca="false">IF($I$2="","",IF($I$2&gt;P190,AC190,IF($I$2&lt;=K190,$K$22,IF($I$2&lt;M190,AA190,AB190))))</f>
        <v/>
      </c>
      <c r="E190" s="380" t="str">
        <f aca="false">IF($I$4="","",IF($I$4&gt;P190,AC190,IF($I$4&lt;=K190,$K$22,IF($I$4&lt;M190,AA190,AB190))))</f>
        <v>Não passível</v>
      </c>
      <c r="F190" s="380" t="str">
        <f aca="false">IF($I$6="","",IF($I$6&gt;P190,AC190,IF($I$6&lt;=K190,$K$22,IF($I$6&lt;M190,AA190,AB190))))</f>
        <v>Não passível</v>
      </c>
      <c r="G190" s="380" t="str">
        <f aca="false">IF($I$8="","",IF($I$8&gt;P190,AC190,IF($I$8&lt;=K190,$K$22,IF($I$8&lt;M190,AA190,AB190))))</f>
        <v>Não passível</v>
      </c>
      <c r="H190" s="380" t="str">
        <f aca="false">IF($I$10="","",IF($I$10&gt;P190,AC190,IF($I$10&lt;=K190,$K$22,IF($I$10&lt;M190,AA190,AB190))))</f>
        <v>Não passível</v>
      </c>
      <c r="I190" s="380" t="s">
        <v>296</v>
      </c>
      <c r="J190" s="412" t="s">
        <v>849</v>
      </c>
      <c r="K190" s="380" t="n">
        <v>100</v>
      </c>
      <c r="L190" s="380" t="s">
        <v>349</v>
      </c>
      <c r="M190" s="413" t="n">
        <v>250</v>
      </c>
      <c r="N190" s="414" t="s">
        <v>850</v>
      </c>
      <c r="O190" s="380" t="s">
        <v>320</v>
      </c>
      <c r="P190" s="415" t="n">
        <v>500</v>
      </c>
      <c r="Q190" s="380" t="s">
        <v>846</v>
      </c>
      <c r="R190" s="380" t="s">
        <v>314</v>
      </c>
      <c r="S190" s="380" t="s">
        <v>314</v>
      </c>
      <c r="T190" s="380" t="s">
        <v>314</v>
      </c>
      <c r="U190" s="380" t="s">
        <v>314</v>
      </c>
      <c r="V190" s="380" t="s">
        <v>314</v>
      </c>
      <c r="W190" s="380" t="s">
        <v>314</v>
      </c>
      <c r="X190" s="380" t="s">
        <v>314</v>
      </c>
      <c r="Y190" s="380" t="s">
        <v>314</v>
      </c>
      <c r="Z190" s="380" t="s">
        <v>314</v>
      </c>
      <c r="AA190" s="416" t="n">
        <f aca="false">IF(I190="","",IF(I190="P",$D$15,IF(I190="M",$E$15,$F$15)))</f>
        <v>1</v>
      </c>
      <c r="AB190" s="416" t="n">
        <f aca="false">IF(I190="","",IF(I190="P",$D$16,IF(I190="M",$E$16,$F$16)))</f>
        <v>1</v>
      </c>
      <c r="AC190" s="416" t="n">
        <f aca="false">IF(I190="","",IF(I190="P",$D$17,IF(I190="M",$E$17,$F$17)))</f>
        <v>1</v>
      </c>
      <c r="AD190" s="417" t="s">
        <v>851</v>
      </c>
      <c r="AE190" s="366"/>
      <c r="AF190" s="366"/>
      <c r="AG190" s="366"/>
      <c r="AH190" s="366"/>
    </row>
    <row r="191" customFormat="false" ht="15" hidden="false" customHeight="false" outlineLevel="0" collapsed="false">
      <c r="A191" s="373" t="n">
        <v>168</v>
      </c>
      <c r="B191" s="373" t="n">
        <v>31</v>
      </c>
      <c r="C191" s="373" t="s">
        <v>852</v>
      </c>
      <c r="D191" s="373" t="str">
        <f aca="false">IF($I$2="","",IF($I$2&gt;P191,AC191,IF($I$2&lt;=K191,$K$22,IF($I$2&lt;M191,AA191,AB191))))</f>
        <v/>
      </c>
      <c r="E191" s="373" t="str">
        <f aca="false">IF($I$4="","",IF($I$4&gt;P191,AC191,IF($I$4&lt;=K191,$K$22,IF($I$4&lt;M191,AA191,AB191))))</f>
        <v>Não passível</v>
      </c>
      <c r="F191" s="373" t="str">
        <f aca="false">IF($I$6="","",IF($I$6&gt;P191,AC191,IF($I$6&lt;=K191,$K$22,IF($I$6&lt;M191,AA191,AB191))))</f>
        <v>Não passível</v>
      </c>
      <c r="G191" s="373" t="str">
        <f aca="false">IF($I$8="","",IF($I$8&gt;P191,AC191,IF($I$8&lt;=K191,$K$22,IF($I$8&lt;M191,AA191,AB191))))</f>
        <v>Não passível</v>
      </c>
      <c r="H191" s="373" t="str">
        <f aca="false">IF($I$10="","",IF($I$10&gt;P191,AC191,IF($I$10&lt;=K191,$K$22,IF($I$10&lt;M191,AA191,AB191))))</f>
        <v>Não passível</v>
      </c>
      <c r="I191" s="373" t="s">
        <v>297</v>
      </c>
      <c r="J191" s="418" t="s">
        <v>853</v>
      </c>
      <c r="K191" s="373" t="n">
        <v>0.5</v>
      </c>
      <c r="L191" s="373" t="s">
        <v>349</v>
      </c>
      <c r="M191" s="419" t="n">
        <v>50</v>
      </c>
      <c r="N191" s="420" t="s">
        <v>854</v>
      </c>
      <c r="O191" s="373" t="s">
        <v>320</v>
      </c>
      <c r="P191" s="421" t="n">
        <v>100</v>
      </c>
      <c r="Q191" s="373" t="s">
        <v>846</v>
      </c>
      <c r="R191" s="373" t="s">
        <v>314</v>
      </c>
      <c r="S191" s="373" t="s">
        <v>314</v>
      </c>
      <c r="T191" s="373" t="s">
        <v>314</v>
      </c>
      <c r="U191" s="373" t="s">
        <v>314</v>
      </c>
      <c r="V191" s="373" t="s">
        <v>314</v>
      </c>
      <c r="W191" s="373" t="s">
        <v>314</v>
      </c>
      <c r="X191" s="373" t="s">
        <v>314</v>
      </c>
      <c r="Y191" s="373" t="s">
        <v>314</v>
      </c>
      <c r="Z191" s="373" t="s">
        <v>314</v>
      </c>
      <c r="AA191" s="422" t="n">
        <f aca="false">IF(I191="","",IF(I191="P",$D$15,IF(I191="M",$E$15,$F$15)))</f>
        <v>2</v>
      </c>
      <c r="AB191" s="422" t="n">
        <f aca="false">IF(I191="","",IF(I191="P",$D$16,IF(I191="M",$E$16,$F$16)))</f>
        <v>3</v>
      </c>
      <c r="AC191" s="422" t="n">
        <f aca="false">IF(I191="","",IF(I191="P",$D$17,IF(I191="M",$E$17,$F$17)))</f>
        <v>4</v>
      </c>
      <c r="AD191" s="423" t="s">
        <v>855</v>
      </c>
      <c r="AE191" s="366"/>
      <c r="AF191" s="366"/>
      <c r="AG191" s="366"/>
      <c r="AH191" s="366"/>
    </row>
    <row r="192" customFormat="false" ht="17.9" hidden="false" customHeight="false" outlineLevel="0" collapsed="false">
      <c r="A192" s="380" t="n">
        <v>169</v>
      </c>
      <c r="B192" s="380" t="n">
        <v>32</v>
      </c>
      <c r="C192" s="380" t="s">
        <v>856</v>
      </c>
      <c r="D192" s="380" t="str">
        <f aca="false">IF($I$2="","",IF($I$2&gt;P192,AC192,IF($I$2&lt;=K192,$K$22,IF($I$2&lt;M192,AA192,AB192))))</f>
        <v/>
      </c>
      <c r="E192" s="380" t="str">
        <f aca="false">IF($I$4="","",IF($I$4&gt;P192,AC192,IF($I$4&lt;=K192,$K$22,IF($I$4&lt;M192,AA192,AB192))))</f>
        <v>Não passível</v>
      </c>
      <c r="F192" s="380" t="str">
        <f aca="false">IF($I$6="","",IF($I$6&gt;P192,AC192,IF($I$6&lt;=K192,$K$22,IF($I$6&lt;M192,AA192,AB192))))</f>
        <v>Não passível</v>
      </c>
      <c r="G192" s="380" t="str">
        <f aca="false">IF($I$8="","",IF($I$8&gt;P192,AC192,IF($I$8&lt;=K192,$K$22,IF($I$8&lt;M192,AA192,AB192))))</f>
        <v>Não passível</v>
      </c>
      <c r="H192" s="380" t="str">
        <f aca="false">IF($I$10="","",IF($I$10&gt;P192,AC192,IF($I$10&lt;=K192,$K$22,IF($I$10&lt;M192,AA192,AB192))))</f>
        <v>Não passível</v>
      </c>
      <c r="I192" s="380" t="s">
        <v>297</v>
      </c>
      <c r="J192" s="412" t="s">
        <v>857</v>
      </c>
      <c r="K192" s="380" t="n">
        <v>0</v>
      </c>
      <c r="L192" s="380" t="s">
        <v>349</v>
      </c>
      <c r="M192" s="413" t="n">
        <v>110000</v>
      </c>
      <c r="N192" s="414" t="s">
        <v>858</v>
      </c>
      <c r="O192" s="380" t="s">
        <v>320</v>
      </c>
      <c r="P192" s="415" t="n">
        <v>2700000</v>
      </c>
      <c r="Q192" s="380" t="s">
        <v>544</v>
      </c>
      <c r="R192" s="380" t="s">
        <v>314</v>
      </c>
      <c r="S192" s="380" t="s">
        <v>314</v>
      </c>
      <c r="T192" s="380" t="s">
        <v>314</v>
      </c>
      <c r="U192" s="380" t="s">
        <v>314</v>
      </c>
      <c r="V192" s="380" t="s">
        <v>314</v>
      </c>
      <c r="W192" s="380" t="s">
        <v>314</v>
      </c>
      <c r="X192" s="380" t="s">
        <v>314</v>
      </c>
      <c r="Y192" s="380" t="s">
        <v>314</v>
      </c>
      <c r="Z192" s="380" t="s">
        <v>314</v>
      </c>
      <c r="AA192" s="416" t="n">
        <f aca="false">IF(I192="","",IF(I192="P",$D$15,IF(I192="M",$E$15,$F$15)))</f>
        <v>2</v>
      </c>
      <c r="AB192" s="416" t="n">
        <f aca="false">IF(I192="","",IF(I192="P",$D$16,IF(I192="M",$E$16,$F$16)))</f>
        <v>3</v>
      </c>
      <c r="AC192" s="416" t="n">
        <f aca="false">IF(I192="","",IF(I192="P",$D$17,IF(I192="M",$E$17,$F$17)))</f>
        <v>4</v>
      </c>
      <c r="AD192" s="417" t="s">
        <v>859</v>
      </c>
      <c r="AE192" s="366"/>
      <c r="AF192" s="366"/>
      <c r="AG192" s="366"/>
      <c r="AH192" s="366"/>
    </row>
    <row r="193" customFormat="false" ht="23.85" hidden="false" customHeight="false" outlineLevel="0" collapsed="false">
      <c r="A193" s="373" t="n">
        <v>170</v>
      </c>
      <c r="B193" s="373" t="n">
        <v>33</v>
      </c>
      <c r="C193" s="373" t="s">
        <v>860</v>
      </c>
      <c r="D193" s="373" t="str">
        <f aca="false">IF($I$2="","",IF($I$2&gt;P193,AC193,IF($I$2&lt;=K193,$K$22,IF($I$2&lt;M193,AA193,AB193))))</f>
        <v/>
      </c>
      <c r="E193" s="373" t="str">
        <f aca="false">IF($I$4="","",IF($I$4&gt;P193,AC193,IF($I$4&lt;=K193,$K$22,IF($I$4&lt;M193,AA193,AB193))))</f>
        <v>Não passível</v>
      </c>
      <c r="F193" s="373" t="str">
        <f aca="false">IF($I$6="","",IF($I$6&gt;P193,AC193,IF($I$6&lt;=K193,$K$22,IF($I$6&lt;M193,AA193,AB193))))</f>
        <v>Não passível</v>
      </c>
      <c r="G193" s="373" t="str">
        <f aca="false">IF($I$8="","",IF($I$8&gt;P193,AC193,IF($I$8&lt;=K193,$K$22,IF($I$8&lt;M193,AA193,AB193))))</f>
        <v>Não passível</v>
      </c>
      <c r="H193" s="373" t="str">
        <f aca="false">IF($I$10="","",IF($I$10&gt;P193,AC193,IF($I$10&lt;=K193,$K$22,IF($I$10&lt;M193,AA193,AB193))))</f>
        <v>Não passível</v>
      </c>
      <c r="I193" s="373" t="s">
        <v>297</v>
      </c>
      <c r="J193" s="418" t="s">
        <v>861</v>
      </c>
      <c r="K193" s="373" t="n">
        <v>0</v>
      </c>
      <c r="L193" s="373" t="s">
        <v>349</v>
      </c>
      <c r="M193" s="419" t="n">
        <v>60</v>
      </c>
      <c r="N193" s="420" t="s">
        <v>862</v>
      </c>
      <c r="O193" s="373" t="s">
        <v>320</v>
      </c>
      <c r="P193" s="421" t="n">
        <v>1000</v>
      </c>
      <c r="Q193" s="373" t="s">
        <v>449</v>
      </c>
      <c r="R193" s="373" t="s">
        <v>314</v>
      </c>
      <c r="S193" s="373" t="s">
        <v>314</v>
      </c>
      <c r="T193" s="373" t="s">
        <v>314</v>
      </c>
      <c r="U193" s="373" t="s">
        <v>314</v>
      </c>
      <c r="V193" s="373" t="s">
        <v>314</v>
      </c>
      <c r="W193" s="373" t="s">
        <v>314</v>
      </c>
      <c r="X193" s="373" t="s">
        <v>314</v>
      </c>
      <c r="Y193" s="373" t="s">
        <v>314</v>
      </c>
      <c r="Z193" s="373" t="s">
        <v>314</v>
      </c>
      <c r="AA193" s="422" t="n">
        <f aca="false">IF(I193="","",IF(I193="P",$D$15,IF(I193="M",$E$15,$F$15)))</f>
        <v>2</v>
      </c>
      <c r="AB193" s="422" t="n">
        <f aca="false">IF(I193="","",IF(I193="P",$D$16,IF(I193="M",$E$16,$F$16)))</f>
        <v>3</v>
      </c>
      <c r="AC193" s="422" t="n">
        <f aca="false">IF(I193="","",IF(I193="P",$D$17,IF(I193="M",$E$17,$F$17)))</f>
        <v>4</v>
      </c>
      <c r="AD193" s="423" t="s">
        <v>863</v>
      </c>
      <c r="AE193" s="366"/>
      <c r="AF193" s="366"/>
      <c r="AG193" s="366"/>
      <c r="AH193" s="366"/>
    </row>
    <row r="194" customFormat="false" ht="23.85" hidden="false" customHeight="false" outlineLevel="0" collapsed="false">
      <c r="A194" s="380" t="n">
        <v>171</v>
      </c>
      <c r="B194" s="380" t="n">
        <v>34</v>
      </c>
      <c r="C194" s="380" t="s">
        <v>864</v>
      </c>
      <c r="D194" s="380" t="str">
        <f aca="false">IF($I$2="","",IF($I$2&gt;P194,AC194,IF($I$2&lt;=K194,$K$22,IF($I$2&lt;M194,AA194,AB194))))</f>
        <v/>
      </c>
      <c r="E194" s="380" t="str">
        <f aca="false">IF($I$4="","",IF($I$4&gt;P194,AC194,IF($I$4&lt;=K194,$K$22,IF($I$4&lt;M194,AA194,AB194))))</f>
        <v>Não passível</v>
      </c>
      <c r="F194" s="380" t="str">
        <f aca="false">IF($I$6="","",IF($I$6&gt;P194,AC194,IF($I$6&lt;=K194,$K$22,IF($I$6&lt;M194,AA194,AB194))))</f>
        <v>Não passível</v>
      </c>
      <c r="G194" s="380" t="str">
        <f aca="false">IF($I$8="","",IF($I$8&gt;P194,AC194,IF($I$8&lt;=K194,$K$22,IF($I$8&lt;M194,AA194,AB194))))</f>
        <v>Não passível</v>
      </c>
      <c r="H194" s="380" t="str">
        <f aca="false">IF($I$10="","",IF($I$10&gt;P194,AC194,IF($I$10&lt;=K194,$K$22,IF($I$10&lt;M194,AA194,AB194))))</f>
        <v>Não passível</v>
      </c>
      <c r="I194" s="380" t="s">
        <v>297</v>
      </c>
      <c r="J194" s="412" t="s">
        <v>861</v>
      </c>
      <c r="K194" s="380" t="n">
        <v>0</v>
      </c>
      <c r="L194" s="380" t="s">
        <v>349</v>
      </c>
      <c r="M194" s="413" t="n">
        <v>20</v>
      </c>
      <c r="N194" s="414" t="s">
        <v>865</v>
      </c>
      <c r="O194" s="380" t="s">
        <v>320</v>
      </c>
      <c r="P194" s="415" t="n">
        <v>250</v>
      </c>
      <c r="Q194" s="380" t="s">
        <v>449</v>
      </c>
      <c r="R194" s="380" t="s">
        <v>314</v>
      </c>
      <c r="S194" s="380" t="s">
        <v>314</v>
      </c>
      <c r="T194" s="380" t="s">
        <v>314</v>
      </c>
      <c r="U194" s="380" t="s">
        <v>314</v>
      </c>
      <c r="V194" s="380" t="s">
        <v>314</v>
      </c>
      <c r="W194" s="380" t="s">
        <v>314</v>
      </c>
      <c r="X194" s="380" t="s">
        <v>314</v>
      </c>
      <c r="Y194" s="380" t="s">
        <v>314</v>
      </c>
      <c r="Z194" s="380" t="s">
        <v>314</v>
      </c>
      <c r="AA194" s="416" t="n">
        <f aca="false">IF(I194="","",IF(I194="P",$D$15,IF(I194="M",$E$15,$F$15)))</f>
        <v>2</v>
      </c>
      <c r="AB194" s="416" t="n">
        <f aca="false">IF(I194="","",IF(I194="P",$D$16,IF(I194="M",$E$16,$F$16)))</f>
        <v>3</v>
      </c>
      <c r="AC194" s="416" t="n">
        <f aca="false">IF(I194="","",IF(I194="P",$D$17,IF(I194="M",$E$17,$F$17)))</f>
        <v>4</v>
      </c>
      <c r="AD194" s="417" t="s">
        <v>866</v>
      </c>
      <c r="AE194" s="366"/>
      <c r="AF194" s="366"/>
      <c r="AG194" s="366"/>
      <c r="AH194" s="366"/>
    </row>
    <row r="195" customFormat="false" ht="23.85" hidden="false" customHeight="false" outlineLevel="0" collapsed="false">
      <c r="A195" s="373" t="n">
        <v>172</v>
      </c>
      <c r="B195" s="373" t="n">
        <v>35</v>
      </c>
      <c r="C195" s="373" t="s">
        <v>867</v>
      </c>
      <c r="D195" s="373" t="str">
        <f aca="false">IF($I$2="","",IF($I$2&gt;P195,AC195,IF($I$2&lt;=K195,$K$22,IF($I$2&lt;M195,AA195,AB195))))</f>
        <v/>
      </c>
      <c r="E195" s="373" t="str">
        <f aca="false">IF($I$4="","",IF($I$4&gt;P195,AC195,IF($I$4&lt;=K195,$K$22,IF($I$4&lt;M195,AA195,AB195))))</f>
        <v>Não passível</v>
      </c>
      <c r="F195" s="373" t="str">
        <f aca="false">IF($I$6="","",IF($I$6&gt;P195,AC195,IF($I$6&lt;=K195,$K$22,IF($I$6&lt;M195,AA195,AB195))))</f>
        <v>Não passível</v>
      </c>
      <c r="G195" s="373" t="str">
        <f aca="false">IF($I$8="","",IF($I$8&gt;P195,AC195,IF($I$8&lt;=K195,$K$22,IF($I$8&lt;M195,AA195,AB195))))</f>
        <v>Não passível</v>
      </c>
      <c r="H195" s="373" t="str">
        <f aca="false">IF($I$10="","",IF($I$10&gt;P195,AC195,IF($I$10&lt;=K195,$K$22,IF($I$10&lt;M195,AA195,AB195))))</f>
        <v>Não passível</v>
      </c>
      <c r="I195" s="373" t="s">
        <v>298</v>
      </c>
      <c r="J195" s="418" t="s">
        <v>438</v>
      </c>
      <c r="K195" s="373" t="n">
        <v>0</v>
      </c>
      <c r="L195" s="373" t="s">
        <v>349</v>
      </c>
      <c r="M195" s="419" t="n">
        <v>10</v>
      </c>
      <c r="N195" s="420" t="s">
        <v>868</v>
      </c>
      <c r="O195" s="373" t="s">
        <v>320</v>
      </c>
      <c r="P195" s="421" t="n">
        <v>50</v>
      </c>
      <c r="Q195" s="373" t="s">
        <v>355</v>
      </c>
      <c r="R195" s="373" t="s">
        <v>314</v>
      </c>
      <c r="S195" s="373" t="s">
        <v>314</v>
      </c>
      <c r="T195" s="373" t="s">
        <v>314</v>
      </c>
      <c r="U195" s="373" t="s">
        <v>314</v>
      </c>
      <c r="V195" s="373" t="s">
        <v>314</v>
      </c>
      <c r="W195" s="373" t="s">
        <v>314</v>
      </c>
      <c r="X195" s="373" t="s">
        <v>314</v>
      </c>
      <c r="Y195" s="373" t="s">
        <v>314</v>
      </c>
      <c r="Z195" s="373" t="s">
        <v>314</v>
      </c>
      <c r="AA195" s="422" t="n">
        <f aca="false">IF(I195="","",IF(I195="P",$D$15,IF(I195="M",$E$15,$F$15)))</f>
        <v>4</v>
      </c>
      <c r="AB195" s="422" t="n">
        <f aca="false">IF(I195="","",IF(I195="P",$D$16,IF(I195="M",$E$16,$F$16)))</f>
        <v>5</v>
      </c>
      <c r="AC195" s="422" t="n">
        <f aca="false">IF(I195="","",IF(I195="P",$D$17,IF(I195="M",$E$17,$F$17)))</f>
        <v>6</v>
      </c>
      <c r="AD195" s="423" t="s">
        <v>869</v>
      </c>
      <c r="AE195" s="366"/>
      <c r="AF195" s="366"/>
      <c r="AG195" s="366"/>
      <c r="AH195" s="366"/>
    </row>
    <row r="196" customFormat="false" ht="15" hidden="false" customHeight="false" outlineLevel="0" collapsed="false">
      <c r="A196" s="380" t="n">
        <v>173</v>
      </c>
      <c r="B196" s="380" t="n">
        <v>36</v>
      </c>
      <c r="C196" s="380" t="s">
        <v>870</v>
      </c>
      <c r="D196" s="380" t="str">
        <f aca="false">IF($I$2="","",IF($I$2&gt;P196,AC196,IF($I$2&lt;=K196,$K$22,IF($I$2&lt;M196,AA196,AB196))))</f>
        <v/>
      </c>
      <c r="E196" s="380" t="str">
        <f aca="false">IF($I$4="","",IF($I$4&gt;P196,AC196,IF($I$4&lt;=K196,$K$22,IF($I$4&lt;M196,AA196,AB196))))</f>
        <v>Não passível</v>
      </c>
      <c r="F196" s="380" t="str">
        <f aca="false">IF($I$6="","",IF($I$6&gt;P196,AC196,IF($I$6&lt;=K196,$K$22,IF($I$6&lt;M196,AA196,AB196))))</f>
        <v>Não passível</v>
      </c>
      <c r="G196" s="380" t="str">
        <f aca="false">IF($I$8="","",IF($I$8&gt;P196,AC196,IF($I$8&lt;=K196,$K$22,IF($I$8&lt;M196,AA196,AB196))))</f>
        <v>Não passível</v>
      </c>
      <c r="H196" s="380" t="str">
        <f aca="false">IF($I$10="","",IF($I$10&gt;P196,AC196,IF($I$10&lt;=K196,$K$22,IF($I$10&lt;M196,AA196,AB196))))</f>
        <v>Não passível</v>
      </c>
      <c r="I196" s="380" t="s">
        <v>297</v>
      </c>
      <c r="J196" s="412" t="s">
        <v>770</v>
      </c>
      <c r="K196" s="380" t="n">
        <v>15</v>
      </c>
      <c r="L196" s="380" t="s">
        <v>349</v>
      </c>
      <c r="M196" s="413" t="n">
        <v>50</v>
      </c>
      <c r="N196" s="414" t="s">
        <v>871</v>
      </c>
      <c r="O196" s="380" t="s">
        <v>320</v>
      </c>
      <c r="P196" s="415" t="n">
        <v>100</v>
      </c>
      <c r="Q196" s="380" t="s">
        <v>355</v>
      </c>
      <c r="R196" s="380" t="s">
        <v>314</v>
      </c>
      <c r="S196" s="380" t="s">
        <v>314</v>
      </c>
      <c r="T196" s="380" t="s">
        <v>314</v>
      </c>
      <c r="U196" s="380" t="s">
        <v>314</v>
      </c>
      <c r="V196" s="380" t="s">
        <v>314</v>
      </c>
      <c r="W196" s="380" t="s">
        <v>314</v>
      </c>
      <c r="X196" s="380" t="s">
        <v>314</v>
      </c>
      <c r="Y196" s="380" t="s">
        <v>314</v>
      </c>
      <c r="Z196" s="380" t="s">
        <v>314</v>
      </c>
      <c r="AA196" s="416" t="n">
        <f aca="false">IF(I196="","",IF(I196="P",$D$15,IF(I196="M",$E$15,$F$15)))</f>
        <v>2</v>
      </c>
      <c r="AB196" s="416" t="n">
        <f aca="false">IF(I196="","",IF(I196="P",$D$16,IF(I196="M",$E$16,$F$16)))</f>
        <v>3</v>
      </c>
      <c r="AC196" s="416" t="n">
        <f aca="false">IF(I196="","",IF(I196="P",$D$17,IF(I196="M",$E$17,$F$17)))</f>
        <v>4</v>
      </c>
      <c r="AD196" s="417" t="s">
        <v>872</v>
      </c>
      <c r="AE196" s="366"/>
      <c r="AF196" s="366"/>
      <c r="AG196" s="366"/>
      <c r="AH196" s="366"/>
    </row>
    <row r="197" customFormat="false" ht="15" hidden="false" customHeight="false" outlineLevel="0" collapsed="false">
      <c r="A197" s="373" t="n">
        <v>174</v>
      </c>
      <c r="B197" s="373" t="n">
        <v>37</v>
      </c>
      <c r="C197" s="373" t="s">
        <v>873</v>
      </c>
      <c r="D197" s="373" t="str">
        <f aca="false">IF($I$2="","",IF($I$2&gt;P197,AC197,IF($I$2&lt;=K197,$K$22,IF($I$2&lt;M197,AA197,AB197))))</f>
        <v/>
      </c>
      <c r="E197" s="373" t="str">
        <f aca="false">IF($I$4="","",IF($I$4&gt;P197,AC197,IF($I$4&lt;=K197,$K$22,IF($I$4&lt;M197,AA197,AB197))))</f>
        <v>Não passível</v>
      </c>
      <c r="F197" s="373" t="str">
        <f aca="false">IF($I$6="","",IF($I$6&gt;P197,AC197,IF($I$6&lt;=K197,$K$22,IF($I$6&lt;M197,AA197,AB197))))</f>
        <v>Não passível</v>
      </c>
      <c r="G197" s="373" t="str">
        <f aca="false">IF($I$8="","",IF($I$8&gt;P197,AC197,IF($I$8&lt;=K197,$K$22,IF($I$8&lt;M197,AA197,AB197))))</f>
        <v>Não passível</v>
      </c>
      <c r="H197" s="373" t="str">
        <f aca="false">IF($I$10="","",IF($I$10&gt;P197,AC197,IF($I$10&lt;=K197,$K$22,IF($I$10&lt;M197,AA197,AB197))))</f>
        <v>Não passível</v>
      </c>
      <c r="I197" s="373" t="s">
        <v>297</v>
      </c>
      <c r="J197" s="418" t="s">
        <v>770</v>
      </c>
      <c r="K197" s="373" t="n">
        <v>0</v>
      </c>
      <c r="L197" s="373" t="s">
        <v>349</v>
      </c>
      <c r="M197" s="419" t="n">
        <v>25</v>
      </c>
      <c r="N197" s="420" t="s">
        <v>874</v>
      </c>
      <c r="O197" s="373" t="s">
        <v>320</v>
      </c>
      <c r="P197" s="421" t="n">
        <v>100</v>
      </c>
      <c r="Q197" s="373" t="s">
        <v>355</v>
      </c>
      <c r="R197" s="373" t="s">
        <v>314</v>
      </c>
      <c r="S197" s="373" t="s">
        <v>314</v>
      </c>
      <c r="T197" s="373" t="s">
        <v>314</v>
      </c>
      <c r="U197" s="373" t="s">
        <v>314</v>
      </c>
      <c r="V197" s="373" t="s">
        <v>314</v>
      </c>
      <c r="W197" s="373" t="s">
        <v>314</v>
      </c>
      <c r="X197" s="373" t="s">
        <v>314</v>
      </c>
      <c r="Y197" s="373" t="s">
        <v>314</v>
      </c>
      <c r="Z197" s="373" t="s">
        <v>314</v>
      </c>
      <c r="AA197" s="422" t="n">
        <f aca="false">IF(I197="","",IF(I197="P",$D$15,IF(I197="M",$E$15,$F$15)))</f>
        <v>2</v>
      </c>
      <c r="AB197" s="422" t="n">
        <f aca="false">IF(I197="","",IF(I197="P",$D$16,IF(I197="M",$E$16,$F$16)))</f>
        <v>3</v>
      </c>
      <c r="AC197" s="422" t="n">
        <f aca="false">IF(I197="","",IF(I197="P",$D$17,IF(I197="M",$E$17,$F$17)))</f>
        <v>4</v>
      </c>
      <c r="AD197" s="423" t="s">
        <v>875</v>
      </c>
      <c r="AE197" s="366"/>
      <c r="AF197" s="366"/>
      <c r="AG197" s="366"/>
      <c r="AH197" s="366"/>
    </row>
    <row r="198" customFormat="false" ht="23.85" hidden="false" customHeight="false" outlineLevel="0" collapsed="false">
      <c r="A198" s="380" t="n">
        <v>175</v>
      </c>
      <c r="B198" s="380" t="n">
        <v>38</v>
      </c>
      <c r="C198" s="380" t="s">
        <v>876</v>
      </c>
      <c r="D198" s="380" t="str">
        <f aca="false">IF($I$2="","",IF($I$2&gt;P198,AC198,IF($I$2&lt;=K198,$K$22,IF($I$2&lt;M198,AA198,AB198))))</f>
        <v/>
      </c>
      <c r="E198" s="380" t="str">
        <f aca="false">IF($I$4="","",IF($I$4&gt;P198,AC198,IF($I$4&lt;=K198,$K$22,IF($I$4&lt;M198,AA198,AB198))))</f>
        <v>Não passível</v>
      </c>
      <c r="F198" s="380" t="str">
        <f aca="false">IF($I$6="","",IF($I$6&gt;P198,AC198,IF($I$6&lt;=K198,$K$22,IF($I$6&lt;M198,AA198,AB198))))</f>
        <v>Não passível</v>
      </c>
      <c r="G198" s="380" t="str">
        <f aca="false">IF($I$8="","",IF($I$8&gt;P198,AC198,IF($I$8&lt;=K198,$K$22,IF($I$8&lt;M198,AA198,AB198))))</f>
        <v>Não passível</v>
      </c>
      <c r="H198" s="380" t="str">
        <f aca="false">IF($I$10="","",IF($I$10&gt;P198,AC198,IF($I$10&lt;=K198,$K$22,IF($I$10&lt;M198,AA198,AB198))))</f>
        <v>Não passível</v>
      </c>
      <c r="I198" s="380" t="s">
        <v>297</v>
      </c>
      <c r="J198" s="412" t="s">
        <v>877</v>
      </c>
      <c r="K198" s="380" t="n">
        <v>1</v>
      </c>
      <c r="L198" s="380" t="s">
        <v>349</v>
      </c>
      <c r="M198" s="413" t="n">
        <v>10</v>
      </c>
      <c r="N198" s="414" t="s">
        <v>878</v>
      </c>
      <c r="O198" s="380" t="s">
        <v>320</v>
      </c>
      <c r="P198" s="415" t="n">
        <v>50</v>
      </c>
      <c r="Q198" s="380" t="s">
        <v>355</v>
      </c>
      <c r="R198" s="380" t="s">
        <v>314</v>
      </c>
      <c r="S198" s="380" t="s">
        <v>314</v>
      </c>
      <c r="T198" s="380" t="s">
        <v>314</v>
      </c>
      <c r="U198" s="380" t="s">
        <v>314</v>
      </c>
      <c r="V198" s="380" t="s">
        <v>314</v>
      </c>
      <c r="W198" s="380" t="s">
        <v>314</v>
      </c>
      <c r="X198" s="380" t="s">
        <v>314</v>
      </c>
      <c r="Y198" s="380" t="s">
        <v>314</v>
      </c>
      <c r="Z198" s="380" t="s">
        <v>314</v>
      </c>
      <c r="AA198" s="416" t="n">
        <f aca="false">IF(I198="","",IF(I198="P",$D$15,IF(I198="M",$E$15,$F$15)))</f>
        <v>2</v>
      </c>
      <c r="AB198" s="416" t="n">
        <f aca="false">IF(I198="","",IF(I198="P",$D$16,IF(I198="M",$E$16,$F$16)))</f>
        <v>3</v>
      </c>
      <c r="AC198" s="416" t="n">
        <f aca="false">IF(I198="","",IF(I198="P",$D$17,IF(I198="M",$E$17,$F$17)))</f>
        <v>4</v>
      </c>
      <c r="AD198" s="417" t="s">
        <v>879</v>
      </c>
      <c r="AE198" s="366"/>
      <c r="AF198" s="366"/>
      <c r="AG198" s="366"/>
      <c r="AH198" s="366"/>
    </row>
    <row r="199" customFormat="false" ht="15" hidden="false" customHeight="false" outlineLevel="0" collapsed="false">
      <c r="A199" s="373" t="n">
        <v>176</v>
      </c>
      <c r="B199" s="373" t="n">
        <v>39</v>
      </c>
      <c r="C199" s="373" t="s">
        <v>880</v>
      </c>
      <c r="D199" s="373" t="str">
        <f aca="false">IF($I$2="","",IF($I$2&gt;P199,AC199,IF($I$2&lt;=K199,$K$22,IF($I$2&lt;M199,AA199,AB199))))</f>
        <v/>
      </c>
      <c r="E199" s="373" t="str">
        <f aca="false">IF($I$4="","",IF($I$4&gt;P199,AC199,IF($I$4&lt;=K199,$K$22,IF($I$4&lt;M199,AA199,AB199))))</f>
        <v>Não passível</v>
      </c>
      <c r="F199" s="373" t="str">
        <f aca="false">IF($I$6="","",IF($I$6&gt;P199,AC199,IF($I$6&lt;=K199,$K$22,IF($I$6&lt;M199,AA199,AB199))))</f>
        <v>Não passível</v>
      </c>
      <c r="G199" s="373" t="str">
        <f aca="false">IF($I$8="","",IF($I$8&gt;P199,AC199,IF($I$8&lt;=K199,$K$22,IF($I$8&lt;M199,AA199,AB199))))</f>
        <v>Não passível</v>
      </c>
      <c r="H199" s="373" t="str">
        <f aca="false">IF($I$10="","",IF($I$10&gt;P199,AC199,IF($I$10&lt;=K199,$K$22,IF($I$10&lt;M199,AA199,AB199))))</f>
        <v>Não passível</v>
      </c>
      <c r="I199" s="373" t="s">
        <v>297</v>
      </c>
      <c r="J199" s="418" t="s">
        <v>438</v>
      </c>
      <c r="K199" s="373" t="n">
        <v>0.1</v>
      </c>
      <c r="L199" s="373" t="s">
        <v>349</v>
      </c>
      <c r="M199" s="419" t="n">
        <v>2</v>
      </c>
      <c r="N199" s="420" t="s">
        <v>881</v>
      </c>
      <c r="O199" s="373" t="s">
        <v>320</v>
      </c>
      <c r="P199" s="421" t="n">
        <v>20</v>
      </c>
      <c r="Q199" s="373" t="s">
        <v>355</v>
      </c>
      <c r="R199" s="373" t="s">
        <v>314</v>
      </c>
      <c r="S199" s="373" t="s">
        <v>314</v>
      </c>
      <c r="T199" s="373" t="s">
        <v>314</v>
      </c>
      <c r="U199" s="373" t="s">
        <v>314</v>
      </c>
      <c r="V199" s="373" t="s">
        <v>314</v>
      </c>
      <c r="W199" s="373" t="s">
        <v>314</v>
      </c>
      <c r="X199" s="373" t="s">
        <v>314</v>
      </c>
      <c r="Y199" s="373" t="s">
        <v>314</v>
      </c>
      <c r="Z199" s="373" t="s">
        <v>314</v>
      </c>
      <c r="AA199" s="422" t="n">
        <f aca="false">IF(I199="","",IF(I199="P",$D$15,IF(I199="M",$E$15,$F$15)))</f>
        <v>2</v>
      </c>
      <c r="AB199" s="422" t="n">
        <f aca="false">IF(I199="","",IF(I199="P",$D$16,IF(I199="M",$E$16,$F$16)))</f>
        <v>3</v>
      </c>
      <c r="AC199" s="422" t="n">
        <f aca="false">IF(I199="","",IF(I199="P",$D$17,IF(I199="M",$E$17,$F$17)))</f>
        <v>4</v>
      </c>
      <c r="AD199" s="423" t="s">
        <v>882</v>
      </c>
      <c r="AE199" s="366"/>
      <c r="AF199" s="366"/>
      <c r="AG199" s="366"/>
      <c r="AH199" s="366"/>
    </row>
    <row r="200" customFormat="false" ht="17.9" hidden="false" customHeight="false" outlineLevel="0" collapsed="false">
      <c r="A200" s="380" t="n">
        <v>177</v>
      </c>
      <c r="B200" s="380" t="n">
        <v>40</v>
      </c>
      <c r="C200" s="380" t="s">
        <v>883</v>
      </c>
      <c r="D200" s="380" t="str">
        <f aca="false">IF($I$2="","",IF($I$2&gt;P200,AC200,IF($I$2&lt;=K200,$K$22,IF($I$2&lt;M200,AA200,AB200))))</f>
        <v/>
      </c>
      <c r="E200" s="380" t="str">
        <f aca="false">IF($I$4="","",IF($I$4&gt;P200,AC200,IF($I$4&lt;=K200,$K$22,IF($I$4&lt;M200,AA200,AB200))))</f>
        <v>Não passível</v>
      </c>
      <c r="F200" s="380" t="str">
        <f aca="false">IF($I$6="","",IF($I$6&gt;P200,AC200,IF($I$6&lt;=K200,$K$22,IF($I$6&lt;M200,AA200,AB200))))</f>
        <v>Não passível</v>
      </c>
      <c r="G200" s="380" t="str">
        <f aca="false">IF($I$8="","",IF($I$8&gt;P200,AC200,IF($I$8&lt;=K200,$K$22,IF($I$8&lt;M200,AA200,AB200))))</f>
        <v>Não passível</v>
      </c>
      <c r="H200" s="380" t="str">
        <f aca="false">IF($I$10="","",IF($I$10&gt;P200,AC200,IF($I$10&lt;=K200,$K$22,IF($I$10&lt;M200,AA200,AB200))))</f>
        <v>Não passível</v>
      </c>
      <c r="I200" s="380" t="s">
        <v>297</v>
      </c>
      <c r="J200" s="412" t="s">
        <v>884</v>
      </c>
      <c r="K200" s="380" t="n">
        <v>50000</v>
      </c>
      <c r="L200" s="380" t="s">
        <v>349</v>
      </c>
      <c r="M200" s="413" t="n">
        <v>100000</v>
      </c>
      <c r="N200" s="414" t="s">
        <v>885</v>
      </c>
      <c r="O200" s="380" t="s">
        <v>320</v>
      </c>
      <c r="P200" s="415" t="n">
        <v>500000</v>
      </c>
      <c r="Q200" s="380" t="s">
        <v>394</v>
      </c>
      <c r="R200" s="380" t="s">
        <v>314</v>
      </c>
      <c r="S200" s="380" t="s">
        <v>314</v>
      </c>
      <c r="T200" s="380" t="s">
        <v>314</v>
      </c>
      <c r="U200" s="380" t="s">
        <v>314</v>
      </c>
      <c r="V200" s="380" t="s">
        <v>314</v>
      </c>
      <c r="W200" s="380" t="s">
        <v>314</v>
      </c>
      <c r="X200" s="380" t="s">
        <v>314</v>
      </c>
      <c r="Y200" s="380" t="s">
        <v>314</v>
      </c>
      <c r="Z200" s="380" t="s">
        <v>314</v>
      </c>
      <c r="AA200" s="416" t="n">
        <f aca="false">IF(I200="","",IF(I200="P",$D$15,IF(I200="M",$E$15,$F$15)))</f>
        <v>2</v>
      </c>
      <c r="AB200" s="416" t="n">
        <f aca="false">IF(I200="","",IF(I200="P",$D$16,IF(I200="M",$E$16,$F$16)))</f>
        <v>3</v>
      </c>
      <c r="AC200" s="416" t="n">
        <f aca="false">IF(I200="","",IF(I200="P",$D$17,IF(I200="M",$E$17,$F$17)))</f>
        <v>4</v>
      </c>
      <c r="AD200" s="417" t="s">
        <v>886</v>
      </c>
      <c r="AE200" s="366"/>
      <c r="AF200" s="366"/>
      <c r="AG200" s="366"/>
      <c r="AH200" s="366"/>
    </row>
    <row r="201" customFormat="false" ht="15" hidden="false" customHeight="false" outlineLevel="0" collapsed="false">
      <c r="A201" s="373" t="n">
        <v>178</v>
      </c>
      <c r="B201" s="373" t="n">
        <v>41</v>
      </c>
      <c r="C201" s="373" t="s">
        <v>887</v>
      </c>
      <c r="D201" s="373" t="str">
        <f aca="false">IF($I$2="","",IF($I$2&gt;P201,AC201,IF($I$2&lt;=K201,$K$22,IF($I$2&lt;M201,AA201,AB201))))</f>
        <v/>
      </c>
      <c r="E201" s="373" t="str">
        <f aca="false">IF($I$4="","",IF($I$4&gt;P201,AC201,IF($I$4&lt;=K201,$K$22,IF($I$4&lt;M201,AA201,AB201))))</f>
        <v>Não passível</v>
      </c>
      <c r="F201" s="373" t="str">
        <f aca="false">IF($I$6="","",IF($I$6&gt;P201,AC201,IF($I$6&lt;=K201,$K$22,IF($I$6&lt;M201,AA201,AB201))))</f>
        <v>Não passível</v>
      </c>
      <c r="G201" s="373" t="str">
        <f aca="false">IF($I$8="","",IF($I$8&gt;P201,AC201,IF($I$8&lt;=K201,$K$22,IF($I$8&lt;M201,AA201,AB201))))</f>
        <v>Não passível</v>
      </c>
      <c r="H201" s="373" t="str">
        <f aca="false">IF($I$10="","",IF($I$10&gt;P201,AC201,IF($I$10&lt;=K201,$K$22,IF($I$10&lt;M201,AA201,AB201))))</f>
        <v>Não passível</v>
      </c>
      <c r="I201" s="373" t="s">
        <v>298</v>
      </c>
      <c r="J201" s="418" t="s">
        <v>853</v>
      </c>
      <c r="K201" s="373" t="n">
        <v>0</v>
      </c>
      <c r="L201" s="373" t="s">
        <v>349</v>
      </c>
      <c r="M201" s="419" t="n">
        <v>2</v>
      </c>
      <c r="N201" s="420" t="s">
        <v>888</v>
      </c>
      <c r="O201" s="373" t="s">
        <v>320</v>
      </c>
      <c r="P201" s="421" t="n">
        <v>20</v>
      </c>
      <c r="Q201" s="373" t="s">
        <v>889</v>
      </c>
      <c r="R201" s="373" t="s">
        <v>314</v>
      </c>
      <c r="S201" s="373" t="s">
        <v>314</v>
      </c>
      <c r="T201" s="373" t="s">
        <v>314</v>
      </c>
      <c r="U201" s="373" t="s">
        <v>314</v>
      </c>
      <c r="V201" s="373" t="s">
        <v>314</v>
      </c>
      <c r="W201" s="373" t="s">
        <v>314</v>
      </c>
      <c r="X201" s="373" t="s">
        <v>314</v>
      </c>
      <c r="Y201" s="373" t="s">
        <v>314</v>
      </c>
      <c r="Z201" s="373" t="s">
        <v>314</v>
      </c>
      <c r="AA201" s="422" t="n">
        <f aca="false">IF(I201="","",IF(I201="P",$D$15,IF(I201="M",$E$15,$F$15)))</f>
        <v>4</v>
      </c>
      <c r="AB201" s="422" t="n">
        <f aca="false">IF(I201="","",IF(I201="P",$D$16,IF(I201="M",$E$16,$F$16)))</f>
        <v>5</v>
      </c>
      <c r="AC201" s="422" t="n">
        <f aca="false">IF(I201="","",IF(I201="P",$D$17,IF(I201="M",$E$17,$F$17)))</f>
        <v>6</v>
      </c>
      <c r="AD201" s="423" t="s">
        <v>890</v>
      </c>
      <c r="AE201" s="366"/>
      <c r="AF201" s="366"/>
      <c r="AG201" s="366"/>
      <c r="AH201" s="366"/>
    </row>
    <row r="202" customFormat="false" ht="15" hidden="false" customHeight="false" outlineLevel="0" collapsed="false">
      <c r="A202" s="380" t="n">
        <v>179</v>
      </c>
      <c r="B202" s="380" t="n">
        <v>42</v>
      </c>
      <c r="C202" s="380" t="s">
        <v>891</v>
      </c>
      <c r="D202" s="380" t="str">
        <f aca="false">IF($I$2="","",IF($I$2&gt;P202,AC202,IF($I$2&lt;=K202,$K$22,IF($I$2&lt;M202,AA202,AB202))))</f>
        <v/>
      </c>
      <c r="E202" s="380" t="str">
        <f aca="false">IF($I$4="","",IF($I$4&gt;P202,AC202,IF($I$4&lt;=K202,$K$22,IF($I$4&lt;M202,AA202,AB202))))</f>
        <v>Não passível</v>
      </c>
      <c r="F202" s="380" t="str">
        <f aca="false">IF($I$6="","",IF($I$6&gt;P202,AC202,IF($I$6&lt;=K202,$K$22,IF($I$6&lt;M202,AA202,AB202))))</f>
        <v>Não passível</v>
      </c>
      <c r="G202" s="380" t="str">
        <f aca="false">IF($I$8="","",IF($I$8&gt;P202,AC202,IF($I$8&lt;=K202,$K$22,IF($I$8&lt;M202,AA202,AB202))))</f>
        <v>Não passível</v>
      </c>
      <c r="H202" s="380" t="str">
        <f aca="false">IF($I$10="","",IF($I$10&gt;P202,AC202,IF($I$10&lt;=K202,$K$22,IF($I$10&lt;M202,AA202,AB202))))</f>
        <v>Não passível</v>
      </c>
      <c r="I202" s="380" t="s">
        <v>297</v>
      </c>
      <c r="J202" s="412" t="s">
        <v>438</v>
      </c>
      <c r="K202" s="380" t="n">
        <v>0</v>
      </c>
      <c r="L202" s="380" t="s">
        <v>349</v>
      </c>
      <c r="M202" s="413" t="n">
        <v>5</v>
      </c>
      <c r="N202" s="414" t="s">
        <v>892</v>
      </c>
      <c r="O202" s="380" t="s">
        <v>320</v>
      </c>
      <c r="P202" s="415" t="n">
        <v>20</v>
      </c>
      <c r="Q202" s="380" t="s">
        <v>355</v>
      </c>
      <c r="R202" s="380" t="s">
        <v>314</v>
      </c>
      <c r="S202" s="380" t="s">
        <v>314</v>
      </c>
      <c r="T202" s="380" t="s">
        <v>314</v>
      </c>
      <c r="U202" s="380" t="s">
        <v>314</v>
      </c>
      <c r="V202" s="380" t="s">
        <v>314</v>
      </c>
      <c r="W202" s="380" t="s">
        <v>314</v>
      </c>
      <c r="X202" s="380" t="s">
        <v>314</v>
      </c>
      <c r="Y202" s="380" t="s">
        <v>314</v>
      </c>
      <c r="Z202" s="380" t="s">
        <v>314</v>
      </c>
      <c r="AA202" s="416" t="n">
        <f aca="false">IF(I202="","",IF(I202="P",$D$15,IF(I202="M",$E$15,$F$15)))</f>
        <v>2</v>
      </c>
      <c r="AB202" s="416" t="n">
        <f aca="false">IF(I202="","",IF(I202="P",$D$16,IF(I202="M",$E$16,$F$16)))</f>
        <v>3</v>
      </c>
      <c r="AC202" s="416" t="n">
        <f aca="false">IF(I202="","",IF(I202="P",$D$17,IF(I202="M",$E$17,$F$17)))</f>
        <v>4</v>
      </c>
      <c r="AD202" s="417" t="s">
        <v>893</v>
      </c>
      <c r="AE202" s="366"/>
      <c r="AF202" s="366"/>
      <c r="AG202" s="366"/>
      <c r="AH202" s="366"/>
    </row>
    <row r="203" customFormat="false" ht="15" hidden="false" customHeight="false" outlineLevel="0" collapsed="false">
      <c r="A203" s="373" t="n">
        <v>180</v>
      </c>
      <c r="B203" s="373" t="n">
        <v>43</v>
      </c>
      <c r="C203" s="373" t="s">
        <v>894</v>
      </c>
      <c r="D203" s="373" t="str">
        <f aca="false">IF($I$2="","",IF($I$2&gt;=P203,AC203,IF($I$2&lt;=K203,$K$22,IF($I$2&lt;=M203,AA203,AB203))))</f>
        <v/>
      </c>
      <c r="E203" s="373" t="str">
        <f aca="false">IF($I$4="","",IF($I$4&gt;=P203,AC203,IF($I$4&lt;=K203,$K$22,IF($I$4&lt;=M203,AA203,AB203))))</f>
        <v>Não passível</v>
      </c>
      <c r="F203" s="373" t="str">
        <f aca="false">IF($I$6="","",IF($I$6&gt;=P203,AC203,IF($I$6&lt;=K203,$K$22,IF($I$6&lt;=M203,AA203,AB203))))</f>
        <v>Não passível</v>
      </c>
      <c r="G203" s="373" t="str">
        <f aca="false">IF($I$8="","",IF($I$8&gt;=P203,AC203,IF($I$8&lt;=K203,$K$22,IF($I$8&lt;=M203,AA203,AB203))))</f>
        <v>Não passível</v>
      </c>
      <c r="H203" s="373" t="str">
        <f aca="false">IF($I$10="","",IF($I$10&gt;=P203,AC203,IF($I$10&lt;=K203,$K$22,IF($I$10&lt;=M203,AA203,AB203))))</f>
        <v>Não passível</v>
      </c>
      <c r="I203" s="373" t="s">
        <v>297</v>
      </c>
      <c r="J203" s="418" t="s">
        <v>434</v>
      </c>
      <c r="K203" s="373" t="n">
        <v>0</v>
      </c>
      <c r="L203" s="373" t="s">
        <v>534</v>
      </c>
      <c r="M203" s="419" t="n">
        <v>300</v>
      </c>
      <c r="N203" s="420" t="s">
        <v>895</v>
      </c>
      <c r="O203" s="373" t="s">
        <v>896</v>
      </c>
      <c r="P203" s="421" t="n">
        <v>3500</v>
      </c>
      <c r="Q203" s="373" t="s">
        <v>897</v>
      </c>
      <c r="R203" s="373" t="s">
        <v>314</v>
      </c>
      <c r="S203" s="373" t="s">
        <v>314</v>
      </c>
      <c r="T203" s="373" t="s">
        <v>314</v>
      </c>
      <c r="U203" s="373" t="s">
        <v>314</v>
      </c>
      <c r="V203" s="373" t="s">
        <v>314</v>
      </c>
      <c r="W203" s="373" t="s">
        <v>314</v>
      </c>
      <c r="X203" s="373" t="s">
        <v>314</v>
      </c>
      <c r="Y203" s="373" t="s">
        <v>314</v>
      </c>
      <c r="Z203" s="373" t="s">
        <v>314</v>
      </c>
      <c r="AA203" s="422" t="n">
        <f aca="false">IF(I203="","",IF(I203="P",$D$15,IF(I203="M",$E$15,$F$15)))</f>
        <v>2</v>
      </c>
      <c r="AB203" s="422" t="n">
        <f aca="false">IF(I203="","",IF(I203="P",$D$16,IF(I203="M",$E$16,$F$16)))</f>
        <v>3</v>
      </c>
      <c r="AC203" s="422" t="n">
        <f aca="false">IF(I203="","",IF(I203="P",$D$17,IF(I203="M",$E$17,$F$17)))</f>
        <v>4</v>
      </c>
      <c r="AD203" s="423" t="s">
        <v>898</v>
      </c>
      <c r="AE203" s="366"/>
      <c r="AF203" s="366"/>
      <c r="AG203" s="366"/>
      <c r="AH203" s="366"/>
    </row>
    <row r="204" customFormat="false" ht="46.25" hidden="false" customHeight="false" outlineLevel="0" collapsed="false">
      <c r="A204" s="429" t="s">
        <v>899</v>
      </c>
      <c r="B204" s="429" t="n">
        <v>44</v>
      </c>
      <c r="C204" s="429" t="s">
        <v>900</v>
      </c>
      <c r="D204" s="429" t="str">
        <f aca="false">IF($I$2="","",IF($I$2&gt;P204,AC204,IF($I$2&lt;=K204,$K$22,IF($I$2&lt;M204,AA204,AB204))))</f>
        <v/>
      </c>
      <c r="E204" s="429" t="str">
        <f aca="false">IF($I$4="","",IF($I$4&gt;P204,AC204,IF($I$4&lt;=K204,$K$22,IF($I$4&lt;M204,AA204,AB204))))</f>
        <v>Não passível</v>
      </c>
      <c r="F204" s="429" t="str">
        <f aca="false">IF($I$6="","",IF($I$6&gt;P204,AC204,IF($I$6&lt;=K204,$K$22,IF($I$6&lt;M204,AA204,AB204))))</f>
        <v>Não passível</v>
      </c>
      <c r="G204" s="429" t="str">
        <f aca="false">IF($I$8="","",IF($I$8&gt;P204,AC204,IF($I$8&lt;=K204,$K$22,IF($I$8&lt;M204,AA204,AB204))))</f>
        <v>Não passível</v>
      </c>
      <c r="H204" s="429" t="str">
        <f aca="false">IF($I$10="","",IF($I$10&gt;P204,AC204,IF($I$10&lt;=K204,$K$22,IF($I$10&lt;M204,AA204,AB204))))</f>
        <v>Não passível</v>
      </c>
      <c r="I204" s="429" t="s">
        <v>297</v>
      </c>
      <c r="J204" s="430" t="s">
        <v>378</v>
      </c>
      <c r="K204" s="429" t="n">
        <v>0.5</v>
      </c>
      <c r="L204" s="429" t="s">
        <v>349</v>
      </c>
      <c r="M204" s="431" t="n">
        <v>1</v>
      </c>
      <c r="N204" s="432" t="s">
        <v>901</v>
      </c>
      <c r="O204" s="429" t="s">
        <v>320</v>
      </c>
      <c r="P204" s="433" t="n">
        <v>2</v>
      </c>
      <c r="Q204" s="429" t="s">
        <v>355</v>
      </c>
      <c r="R204" s="429"/>
      <c r="S204" s="429" t="s">
        <v>314</v>
      </c>
      <c r="T204" s="429" t="s">
        <v>314</v>
      </c>
      <c r="U204" s="429" t="s">
        <v>314</v>
      </c>
      <c r="V204" s="429" t="s">
        <v>314</v>
      </c>
      <c r="W204" s="429" t="s">
        <v>314</v>
      </c>
      <c r="X204" s="429" t="s">
        <v>314</v>
      </c>
      <c r="Y204" s="429" t="s">
        <v>314</v>
      </c>
      <c r="Z204" s="429" t="s">
        <v>314</v>
      </c>
      <c r="AA204" s="434" t="n">
        <f aca="false">IF(I204="","",IF(I204="P",$D$15,IF(I204="M",$E$15,$F$15)))</f>
        <v>2</v>
      </c>
      <c r="AB204" s="434" t="n">
        <f aca="false">IF(I204="","",IF(I204="P",$D$16,IF(I204="M",$E$16,$F$16)))</f>
        <v>3</v>
      </c>
      <c r="AC204" s="434" t="n">
        <f aca="false">IF(I204="","",IF(I204="P",$D$17,IF(I204="M",$E$17,$F$17)))</f>
        <v>4</v>
      </c>
      <c r="AD204" s="435" t="s">
        <v>902</v>
      </c>
      <c r="AE204" s="424"/>
      <c r="AF204" s="424"/>
      <c r="AG204" s="424"/>
      <c r="AH204" s="424"/>
    </row>
    <row r="205" customFormat="false" ht="46.25" hidden="false" customHeight="false" outlineLevel="0" collapsed="false">
      <c r="A205" s="411" t="n">
        <v>181</v>
      </c>
      <c r="B205" s="380" t="n">
        <v>1</v>
      </c>
      <c r="C205" s="380" t="s">
        <v>903</v>
      </c>
      <c r="D205" s="380" t="str">
        <f aca="false">IF($I$2="","",IF($I$2&gt;P205,AC205,IF($I$2&lt;=K205,$K$22,IF($I$2&lt;=M205,AA205,AB205))))</f>
        <v/>
      </c>
      <c r="E205" s="380" t="str">
        <f aca="false">IF($I$4="","",IF($I$4&gt;P205,AC205,IF($I$4&lt;=K205,$K$22,IF($I$4&lt;=M205,AA205,AB205))))</f>
        <v>Não passível</v>
      </c>
      <c r="F205" s="380" t="str">
        <f aca="false">IF($I$6="","",IF($I$6&gt;P205,AC205,IF($I$6&lt;=K205,$K$22,IF($I$6&lt;=M205,AA205,AB205))))</f>
        <v>Não passível</v>
      </c>
      <c r="G205" s="380" t="str">
        <f aca="false">IF($I$8="","",IF($I$8&gt;P205,AC205,IF($I$8&lt;=K205,$K$22,IF($I$8&lt;=M205,AA205,AB205))))</f>
        <v>Não passível</v>
      </c>
      <c r="H205" s="380" t="str">
        <f aca="false">IF($I$10="","",IF($I$10&gt;P205,AC205,IF($I$10&lt;=K205,$K$22,IF($I$10&lt;=M205,AA205,AB205))))</f>
        <v>Não passível</v>
      </c>
      <c r="I205" s="380" t="s">
        <v>296</v>
      </c>
      <c r="J205" s="412" t="s">
        <v>438</v>
      </c>
      <c r="K205" s="380" t="n">
        <v>0.2</v>
      </c>
      <c r="L205" s="380" t="s">
        <v>803</v>
      </c>
      <c r="M205" s="413" t="n">
        <v>0.5</v>
      </c>
      <c r="N205" s="414" t="s">
        <v>904</v>
      </c>
      <c r="O205" s="380" t="s">
        <v>320</v>
      </c>
      <c r="P205" s="415" t="n">
        <v>5</v>
      </c>
      <c r="Q205" s="380" t="s">
        <v>355</v>
      </c>
      <c r="R205" s="380" t="s">
        <v>314</v>
      </c>
      <c r="S205" s="380" t="s">
        <v>314</v>
      </c>
      <c r="T205" s="380" t="s">
        <v>314</v>
      </c>
      <c r="U205" s="380" t="s">
        <v>314</v>
      </c>
      <c r="V205" s="380" t="s">
        <v>314</v>
      </c>
      <c r="W205" s="380" t="s">
        <v>314</v>
      </c>
      <c r="X205" s="380" t="s">
        <v>314</v>
      </c>
      <c r="Y205" s="380" t="s">
        <v>314</v>
      </c>
      <c r="Z205" s="380" t="s">
        <v>314</v>
      </c>
      <c r="AA205" s="416" t="n">
        <f aca="false">IF(I205="","",IF(I205="P",$D$15,IF(I205="M",$E$15,$F$15)))</f>
        <v>1</v>
      </c>
      <c r="AB205" s="416" t="n">
        <f aca="false">IF(I205="","",IF(I205="P",$D$16,IF(I205="M",$E$16,$F$16)))</f>
        <v>1</v>
      </c>
      <c r="AC205" s="416" t="n">
        <f aca="false">IF(I205="","",IF(I205="P",$D$17,IF(I205="M",$E$17,$F$17)))</f>
        <v>1</v>
      </c>
      <c r="AD205" s="417" t="s">
        <v>905</v>
      </c>
      <c r="AE205" s="366"/>
      <c r="AF205" s="366"/>
      <c r="AG205" s="366"/>
      <c r="AH205" s="366"/>
    </row>
    <row r="206" customFormat="false" ht="46.25" hidden="false" customHeight="false" outlineLevel="0" collapsed="false">
      <c r="A206" s="373" t="n">
        <v>182</v>
      </c>
      <c r="B206" s="373" t="n">
        <v>2</v>
      </c>
      <c r="C206" s="373" t="s">
        <v>906</v>
      </c>
      <c r="D206" s="373" t="str">
        <f aca="false">IF($I$2="","",IF($I$2&gt;P206,AC206,IF($I$2&lt;=K206,$K$22,IF($I$2&lt;M206,AA206,AB206))))</f>
        <v/>
      </c>
      <c r="E206" s="373" t="str">
        <f aca="false">IF($I$4="","",IF($I$4&gt;P206,AC206,IF($I$4&lt;=K206,$K$22,IF($I$4&lt;M206,AA206,AB206))))</f>
        <v>Não passível</v>
      </c>
      <c r="F206" s="373" t="str">
        <f aca="false">IF($I$6="","",IF($I$6&gt;P206,AC206,IF($I$6&lt;=K206,$K$22,IF($I$6&lt;M206,AA206,AB206))))</f>
        <v>Não passível</v>
      </c>
      <c r="G206" s="373" t="str">
        <f aca="false">IF($I$8="","",IF($I$8&gt;P206,AC206,IF($I$8&lt;=K206,$K$22,IF($I$8&lt;M206,AA206,AB206))))</f>
        <v>Não passível</v>
      </c>
      <c r="H206" s="373" t="str">
        <f aca="false">IF($I$10="","",IF($I$10&gt;P206,AC206,IF($I$10&lt;=K206,$K$22,IF($I$10&lt;M206,AA206,AB206))))</f>
        <v>Não passível</v>
      </c>
      <c r="I206" s="373" t="s">
        <v>297</v>
      </c>
      <c r="J206" s="418" t="s">
        <v>438</v>
      </c>
      <c r="K206" s="373" t="n">
        <v>0</v>
      </c>
      <c r="L206" s="373" t="s">
        <v>349</v>
      </c>
      <c r="M206" s="419" t="n">
        <v>0.1</v>
      </c>
      <c r="N206" s="420" t="s">
        <v>907</v>
      </c>
      <c r="O206" s="373" t="s">
        <v>320</v>
      </c>
      <c r="P206" s="421" t="n">
        <v>2</v>
      </c>
      <c r="Q206" s="373" t="s">
        <v>355</v>
      </c>
      <c r="R206" s="373" t="s">
        <v>314</v>
      </c>
      <c r="S206" s="373" t="s">
        <v>314</v>
      </c>
      <c r="T206" s="373" t="s">
        <v>314</v>
      </c>
      <c r="U206" s="373" t="s">
        <v>314</v>
      </c>
      <c r="V206" s="373" t="s">
        <v>314</v>
      </c>
      <c r="W206" s="373" t="s">
        <v>314</v>
      </c>
      <c r="X206" s="373" t="s">
        <v>314</v>
      </c>
      <c r="Y206" s="373" t="s">
        <v>314</v>
      </c>
      <c r="Z206" s="373" t="s">
        <v>314</v>
      </c>
      <c r="AA206" s="422" t="n">
        <f aca="false">IF(I206="","",IF(I206="P",$D$15,IF(I206="M",$E$15,$F$15)))</f>
        <v>2</v>
      </c>
      <c r="AB206" s="422" t="n">
        <f aca="false">IF(I206="","",IF(I206="P",$D$16,IF(I206="M",$E$16,$F$16)))</f>
        <v>3</v>
      </c>
      <c r="AC206" s="422" t="n">
        <f aca="false">IF(I206="","",IF(I206="P",$D$17,IF(I206="M",$E$17,$F$17)))</f>
        <v>4</v>
      </c>
      <c r="AD206" s="423" t="s">
        <v>908</v>
      </c>
      <c r="AE206" s="366"/>
      <c r="AF206" s="366"/>
      <c r="AG206" s="366"/>
      <c r="AH206" s="366"/>
    </row>
    <row r="207" customFormat="false" ht="46.25" hidden="false" customHeight="false" outlineLevel="0" collapsed="false">
      <c r="A207" s="380" t="n">
        <v>183</v>
      </c>
      <c r="B207" s="380" t="n">
        <v>3</v>
      </c>
      <c r="C207" s="380" t="s">
        <v>909</v>
      </c>
      <c r="D207" s="380" t="str">
        <f aca="false">IF($I$2="","",IF($I$2&gt;P207,AC207,IF($I$2&lt;=K207,$K$22,IF($I$2&lt;M207,AA207,AB207))))</f>
        <v/>
      </c>
      <c r="E207" s="380" t="str">
        <f aca="false">IF($I$4="","",IF($I$4&gt;P207,AC207,IF($I$4&lt;=K207,$K$22,IF($I$4&lt;M207,AA207,AB207))))</f>
        <v>Não passível</v>
      </c>
      <c r="F207" s="380" t="str">
        <f aca="false">IF($I$6="","",IF($I$6&gt;P207,AC207,IF($I$6&lt;=K207,$K$22,IF($I$6&lt;M207,AA207,AB207))))</f>
        <v>Não passível</v>
      </c>
      <c r="G207" s="380" t="str">
        <f aca="false">IF($I$8="","",IF($I$8&gt;P207,AC207,IF($I$8&lt;=K207,$K$22,IF($I$8&lt;M207,AA207,AB207))))</f>
        <v>Não passível</v>
      </c>
      <c r="H207" s="380" t="str">
        <f aca="false">IF($I$10="","",IF($I$10&gt;P207,AC207,IF($I$10&lt;=K207,$K$22,IF($I$10&lt;M207,AA207,AB207))))</f>
        <v>Não passível</v>
      </c>
      <c r="I207" s="380" t="s">
        <v>297</v>
      </c>
      <c r="J207" s="412" t="s">
        <v>438</v>
      </c>
      <c r="K207" s="380" t="n">
        <v>0</v>
      </c>
      <c r="L207" s="380" t="s">
        <v>349</v>
      </c>
      <c r="M207" s="413" t="n">
        <v>0.5</v>
      </c>
      <c r="N207" s="414" t="s">
        <v>910</v>
      </c>
      <c r="O207" s="380" t="s">
        <v>320</v>
      </c>
      <c r="P207" s="415" t="n">
        <v>1</v>
      </c>
      <c r="Q207" s="380" t="s">
        <v>355</v>
      </c>
      <c r="R207" s="380" t="s">
        <v>314</v>
      </c>
      <c r="S207" s="380" t="s">
        <v>314</v>
      </c>
      <c r="T207" s="380" t="s">
        <v>314</v>
      </c>
      <c r="U207" s="380" t="s">
        <v>314</v>
      </c>
      <c r="V207" s="380" t="s">
        <v>314</v>
      </c>
      <c r="W207" s="380" t="s">
        <v>314</v>
      </c>
      <c r="X207" s="380" t="s">
        <v>314</v>
      </c>
      <c r="Y207" s="380" t="s">
        <v>314</v>
      </c>
      <c r="Z207" s="380" t="s">
        <v>314</v>
      </c>
      <c r="AA207" s="416" t="n">
        <f aca="false">IF(I207="","",IF(I207="P",$D$15,IF(I207="M",$E$15,$F$15)))</f>
        <v>2</v>
      </c>
      <c r="AB207" s="416" t="n">
        <f aca="false">IF(I207="","",IF(I207="P",$D$16,IF(I207="M",$E$16,$F$16)))</f>
        <v>3</v>
      </c>
      <c r="AC207" s="416" t="n">
        <f aca="false">IF(I207="","",IF(I207="P",$D$17,IF(I207="M",$E$17,$F$17)))</f>
        <v>4</v>
      </c>
      <c r="AD207" s="417" t="s">
        <v>911</v>
      </c>
      <c r="AE207" s="366"/>
      <c r="AF207" s="366"/>
      <c r="AG207" s="366"/>
      <c r="AH207" s="366"/>
    </row>
    <row r="208" customFormat="false" ht="23.85" hidden="false" customHeight="false" outlineLevel="0" collapsed="false">
      <c r="A208" s="373" t="n">
        <v>184</v>
      </c>
      <c r="B208" s="373" t="n">
        <v>4</v>
      </c>
      <c r="C208" s="373" t="s">
        <v>912</v>
      </c>
      <c r="D208" s="373" t="str">
        <f aca="false">IF($I$2="","",IF($I$2&gt;P208,AC208,IF($I$2&lt;=K208,$K$22,IF($I$2&lt;M208,AA208,AB208))))</f>
        <v/>
      </c>
      <c r="E208" s="373" t="str">
        <f aca="false">IF($I$4="","",IF($I$4&gt;P208,AC208,IF($I$4&lt;=K208,$K$22,IF($I$4&lt;M208,AA208,AB208))))</f>
        <v>Não passível</v>
      </c>
      <c r="F208" s="373" t="str">
        <f aca="false">IF($I$6="","",IF($I$6&gt;P208,AC208,IF($I$6&lt;=K208,$K$22,IF($I$6&lt;M208,AA208,AB208))))</f>
        <v>Não passível</v>
      </c>
      <c r="G208" s="373" t="str">
        <f aca="false">IF($I$8="","",IF($I$8&gt;P208,AC208,IF($I$8&lt;=K208,$K$22,IF($I$8&lt;M208,AA208,AB208))))</f>
        <v>Não passível</v>
      </c>
      <c r="H208" s="373" t="str">
        <f aca="false">IF($I$10="","",IF($I$10&gt;P208,AC208,IF($I$10&lt;=K208,$K$22,IF($I$10&lt;M208,AA208,AB208))))</f>
        <v>Não passível</v>
      </c>
      <c r="I208" s="373" t="s">
        <v>297</v>
      </c>
      <c r="J208" s="418" t="s">
        <v>438</v>
      </c>
      <c r="K208" s="373" t="n">
        <v>0</v>
      </c>
      <c r="L208" s="373" t="s">
        <v>349</v>
      </c>
      <c r="M208" s="419" t="n">
        <v>0.5</v>
      </c>
      <c r="N208" s="420" t="s">
        <v>910</v>
      </c>
      <c r="O208" s="373" t="s">
        <v>320</v>
      </c>
      <c r="P208" s="421" t="n">
        <v>1</v>
      </c>
      <c r="Q208" s="373" t="s">
        <v>355</v>
      </c>
      <c r="R208" s="373" t="s">
        <v>314</v>
      </c>
      <c r="S208" s="373" t="s">
        <v>314</v>
      </c>
      <c r="T208" s="373" t="s">
        <v>314</v>
      </c>
      <c r="U208" s="373" t="s">
        <v>314</v>
      </c>
      <c r="V208" s="373" t="s">
        <v>314</v>
      </c>
      <c r="W208" s="373" t="s">
        <v>314</v>
      </c>
      <c r="X208" s="373" t="s">
        <v>314</v>
      </c>
      <c r="Y208" s="373" t="s">
        <v>314</v>
      </c>
      <c r="Z208" s="373" t="s">
        <v>314</v>
      </c>
      <c r="AA208" s="422" t="n">
        <f aca="false">IF(I208="","",IF(I208="P",$D$15,IF(I208="M",$E$15,$F$15)))</f>
        <v>2</v>
      </c>
      <c r="AB208" s="422" t="n">
        <f aca="false">IF(I208="","",IF(I208="P",$D$16,IF(I208="M",$E$16,$F$16)))</f>
        <v>3</v>
      </c>
      <c r="AC208" s="422" t="n">
        <f aca="false">IF(I208="","",IF(I208="P",$D$17,IF(I208="M",$E$17,$F$17)))</f>
        <v>4</v>
      </c>
      <c r="AD208" s="423" t="s">
        <v>913</v>
      </c>
      <c r="AE208" s="366"/>
      <c r="AF208" s="366"/>
      <c r="AG208" s="366"/>
      <c r="AH208" s="366"/>
    </row>
    <row r="209" customFormat="false" ht="46.25" hidden="false" customHeight="false" outlineLevel="0" collapsed="false">
      <c r="A209" s="380" t="n">
        <v>185</v>
      </c>
      <c r="B209" s="380" t="n">
        <v>5</v>
      </c>
      <c r="C209" s="380" t="s">
        <v>914</v>
      </c>
      <c r="D209" s="380" t="str">
        <f aca="false">IF($I$2="","",IF($I$2&gt;P209,AC209,IF($I$2&lt;=K209,$K$22,IF($I$2&lt;M209,AA209,AB209))))</f>
        <v/>
      </c>
      <c r="E209" s="380" t="str">
        <f aca="false">IF($I$4="","",IF($I$4&gt;P209,AC209,IF($I$4&lt;=K209,$K$22,IF($I$4&lt;M209,AA209,AB209))))</f>
        <v>Não passível</v>
      </c>
      <c r="F209" s="380" t="str">
        <f aca="false">IF($I$6="","",IF($I$6&gt;P209,AC209,IF($I$6&lt;=K209,$K$22,IF($I$6&lt;M209,AA209,AB209))))</f>
        <v>Não passível</v>
      </c>
      <c r="G209" s="380" t="str">
        <f aca="false">IF($I$8="","",IF($I$8&gt;P209,AC209,IF($I$8&lt;=K209,$K$22,IF($I$8&lt;M209,AA209,AB209))))</f>
        <v>Não passível</v>
      </c>
      <c r="H209" s="380" t="str">
        <f aca="false">IF($I$10="","",IF($I$10&gt;P209,AC209,IF($I$10&lt;=K209,$K$22,IF($I$10&lt;M209,AA209,AB209))))</f>
        <v>Não passível</v>
      </c>
      <c r="I209" s="380" t="s">
        <v>296</v>
      </c>
      <c r="J209" s="412" t="s">
        <v>915</v>
      </c>
      <c r="K209" s="380" t="n">
        <v>0</v>
      </c>
      <c r="L209" s="380" t="s">
        <v>349</v>
      </c>
      <c r="M209" s="413" t="n">
        <v>3000</v>
      </c>
      <c r="N209" s="414" t="s">
        <v>916</v>
      </c>
      <c r="O209" s="380" t="s">
        <v>320</v>
      </c>
      <c r="P209" s="415" t="n">
        <v>30000</v>
      </c>
      <c r="Q209" s="380" t="s">
        <v>917</v>
      </c>
      <c r="R209" s="380" t="s">
        <v>314</v>
      </c>
      <c r="S209" s="380" t="s">
        <v>314</v>
      </c>
      <c r="T209" s="380" t="s">
        <v>314</v>
      </c>
      <c r="U209" s="380" t="s">
        <v>314</v>
      </c>
      <c r="V209" s="380" t="s">
        <v>314</v>
      </c>
      <c r="W209" s="380" t="s">
        <v>314</v>
      </c>
      <c r="X209" s="380" t="s">
        <v>314</v>
      </c>
      <c r="Y209" s="380" t="s">
        <v>314</v>
      </c>
      <c r="Z209" s="380" t="s">
        <v>314</v>
      </c>
      <c r="AA209" s="416" t="n">
        <f aca="false">IF(I209="","",IF(I209="P",$D$15,IF(I209="M",$E$15,$F$15)))</f>
        <v>1</v>
      </c>
      <c r="AB209" s="416" t="n">
        <f aca="false">IF(I209="","",IF(I209="P",$D$16,IF(I209="M",$E$16,$F$16)))</f>
        <v>1</v>
      </c>
      <c r="AC209" s="416" t="n">
        <f aca="false">IF(I209="","",IF(I209="P",$D$17,IF(I209="M",$E$17,$F$17)))</f>
        <v>1</v>
      </c>
      <c r="AD209" s="417" t="s">
        <v>918</v>
      </c>
      <c r="AE209" s="366"/>
      <c r="AF209" s="366"/>
      <c r="AG209" s="366"/>
      <c r="AH209" s="366"/>
    </row>
    <row r="210" customFormat="false" ht="23.85" hidden="false" customHeight="false" outlineLevel="0" collapsed="false">
      <c r="A210" s="373" t="n">
        <v>186</v>
      </c>
      <c r="B210" s="373" t="n">
        <v>6</v>
      </c>
      <c r="C210" s="373" t="s">
        <v>919</v>
      </c>
      <c r="D210" s="373" t="str">
        <f aca="false">IF($I$2="","",IF($I$2&gt;P210,AC210,IF($I$2&lt;=K210,$K$22,IF($I$2&lt;M210,AA210,AB210))))</f>
        <v/>
      </c>
      <c r="E210" s="373" t="str">
        <f aca="false">IF($I$4="","",IF($I$4&gt;P210,AC210,IF($I$4&lt;=K210,$K$22,IF($I$4&lt;M210,AA210,AB210))))</f>
        <v>Não passível</v>
      </c>
      <c r="F210" s="373" t="str">
        <f aca="false">IF($I$6="","",IF($I$6&gt;P210,AC210,IF($I$6&lt;=K210,$K$22,IF($I$6&lt;M210,AA210,AB210))))</f>
        <v>Não passível</v>
      </c>
      <c r="G210" s="373" t="str">
        <f aca="false">IF($I$8="","",IF($I$8&gt;P210,AC210,IF($I$8&lt;=K210,$K$22,IF($I$8&lt;M210,AA210,AB210))))</f>
        <v>Não passível</v>
      </c>
      <c r="H210" s="373" t="str">
        <f aca="false">IF($I$10="","",IF($I$10&gt;P210,AC210,IF($I$10&lt;=K210,$K$22,IF($I$10&lt;M210,AA210,AB210))))</f>
        <v>Não passível</v>
      </c>
      <c r="I210" s="373" t="s">
        <v>296</v>
      </c>
      <c r="J210" s="418" t="s">
        <v>438</v>
      </c>
      <c r="K210" s="373" t="n">
        <v>0</v>
      </c>
      <c r="L210" s="373" t="s">
        <v>349</v>
      </c>
      <c r="M210" s="419" t="n">
        <v>0.5</v>
      </c>
      <c r="N210" s="420" t="s">
        <v>910</v>
      </c>
      <c r="O210" s="373" t="s">
        <v>320</v>
      </c>
      <c r="P210" s="421" t="n">
        <v>1</v>
      </c>
      <c r="Q210" s="373" t="s">
        <v>355</v>
      </c>
      <c r="R210" s="373" t="s">
        <v>314</v>
      </c>
      <c r="S210" s="373" t="s">
        <v>314</v>
      </c>
      <c r="T210" s="373" t="s">
        <v>314</v>
      </c>
      <c r="U210" s="373" t="s">
        <v>314</v>
      </c>
      <c r="V210" s="373" t="s">
        <v>314</v>
      </c>
      <c r="W210" s="373" t="s">
        <v>314</v>
      </c>
      <c r="X210" s="373" t="s">
        <v>314</v>
      </c>
      <c r="Y210" s="373" t="s">
        <v>314</v>
      </c>
      <c r="Z210" s="373" t="s">
        <v>314</v>
      </c>
      <c r="AA210" s="422" t="n">
        <f aca="false">IF(I210="","",IF(I210="P",$D$15,IF(I210="M",$E$15,$F$15)))</f>
        <v>1</v>
      </c>
      <c r="AB210" s="422" t="n">
        <f aca="false">IF(I210="","",IF(I210="P",$D$16,IF(I210="M",$E$16,$F$16)))</f>
        <v>1</v>
      </c>
      <c r="AC210" s="422" t="n">
        <f aca="false">IF(I210="","",IF(I210="P",$D$17,IF(I210="M",$E$17,$F$17)))</f>
        <v>1</v>
      </c>
      <c r="AD210" s="423" t="s">
        <v>920</v>
      </c>
      <c r="AE210" s="366"/>
      <c r="AF210" s="366"/>
      <c r="AG210" s="366"/>
      <c r="AH210" s="366"/>
    </row>
    <row r="211" customFormat="false" ht="35.05" hidden="false" customHeight="false" outlineLevel="0" collapsed="false">
      <c r="A211" s="380" t="n">
        <v>187</v>
      </c>
      <c r="B211" s="380" t="n">
        <v>7</v>
      </c>
      <c r="C211" s="380" t="s">
        <v>921</v>
      </c>
      <c r="D211" s="380" t="str">
        <f aca="false">IF($I$2="","",IF($I$2&gt;P211,AC211,IF($I$2&lt;=K211,$K$22,IF($I$2&lt;M211,AA211,AB211))))</f>
        <v/>
      </c>
      <c r="E211" s="380" t="str">
        <f aca="false">IF($I$4="","",IF($I$4&gt;P211,AC211,IF($I$4&lt;=K211,$K$22,IF($I$4&lt;M211,AA211,AB211))))</f>
        <v>Não passível</v>
      </c>
      <c r="F211" s="380" t="str">
        <f aca="false">IF($I$6="","",IF($I$6&gt;P211,AC211,IF($I$6&lt;=K211,$K$22,IF($I$6&lt;M211,AA211,AB211))))</f>
        <v>Não passível</v>
      </c>
      <c r="G211" s="380" t="str">
        <f aca="false">IF($I$8="","",IF($I$8&gt;P211,AC211,IF($I$8&lt;=K211,$K$22,IF($I$8&lt;M211,AA211,AB211))))</f>
        <v>Não passível</v>
      </c>
      <c r="H211" s="380" t="str">
        <f aca="false">IF($I$10="","",IF($I$10&gt;P211,AC211,IF($I$10&lt;=K211,$K$22,IF($I$10&lt;M211,AA211,AB211))))</f>
        <v>Não passível</v>
      </c>
      <c r="I211" s="380" t="s">
        <v>297</v>
      </c>
      <c r="J211" s="412" t="s">
        <v>438</v>
      </c>
      <c r="K211" s="380" t="n">
        <v>0</v>
      </c>
      <c r="L211" s="380" t="s">
        <v>349</v>
      </c>
      <c r="M211" s="413" t="n">
        <v>0.5</v>
      </c>
      <c r="N211" s="414" t="s">
        <v>910</v>
      </c>
      <c r="O211" s="380" t="s">
        <v>320</v>
      </c>
      <c r="P211" s="415" t="n">
        <v>1</v>
      </c>
      <c r="Q211" s="380" t="s">
        <v>355</v>
      </c>
      <c r="R211" s="380" t="s">
        <v>314</v>
      </c>
      <c r="S211" s="380" t="s">
        <v>314</v>
      </c>
      <c r="T211" s="380" t="s">
        <v>314</v>
      </c>
      <c r="U211" s="380" t="s">
        <v>314</v>
      </c>
      <c r="V211" s="380" t="s">
        <v>314</v>
      </c>
      <c r="W211" s="380" t="s">
        <v>314</v>
      </c>
      <c r="X211" s="380" t="s">
        <v>314</v>
      </c>
      <c r="Y211" s="380" t="s">
        <v>314</v>
      </c>
      <c r="Z211" s="380" t="s">
        <v>314</v>
      </c>
      <c r="AA211" s="416" t="n">
        <f aca="false">IF(I211="","",IF(I211="P",$D$15,IF(I211="M",$E$15,$F$15)))</f>
        <v>2</v>
      </c>
      <c r="AB211" s="416" t="n">
        <f aca="false">IF(I211="","",IF(I211="P",$D$16,IF(I211="M",$E$16,$F$16)))</f>
        <v>3</v>
      </c>
      <c r="AC211" s="416" t="n">
        <f aca="false">IF(I211="","",IF(I211="P",$D$17,IF(I211="M",$E$17,$F$17)))</f>
        <v>4</v>
      </c>
      <c r="AD211" s="417" t="s">
        <v>922</v>
      </c>
      <c r="AE211" s="366"/>
      <c r="AF211" s="366"/>
      <c r="AG211" s="366"/>
      <c r="AH211" s="366"/>
    </row>
    <row r="212" customFormat="false" ht="35.05" hidden="false" customHeight="false" outlineLevel="0" collapsed="false">
      <c r="A212" s="373" t="n">
        <v>188</v>
      </c>
      <c r="B212" s="373" t="n">
        <v>8</v>
      </c>
      <c r="C212" s="373" t="s">
        <v>923</v>
      </c>
      <c r="D212" s="373" t="str">
        <f aca="false">IF($I$2="","",IF($I$2&gt;P212,AC212,IF($I$2&lt;=K212,$K$22,IF($I$2&lt;M212,AA212,AB212))))</f>
        <v/>
      </c>
      <c r="E212" s="373" t="str">
        <f aca="false">IF($I$4="","",IF($I$4&gt;P212,AC212,IF($I$4&lt;=K212,$K$22,IF($I$4&lt;M212,AA212,AB212))))</f>
        <v>Não passível</v>
      </c>
      <c r="F212" s="373" t="str">
        <f aca="false">IF($I$6="","",IF($I$6&gt;P212,AC212,IF($I$6&lt;=K212,$K$22,IF($I$6&lt;M212,AA212,AB212))))</f>
        <v>Não passível</v>
      </c>
      <c r="G212" s="373" t="str">
        <f aca="false">IF($I$8="","",IF($I$8&gt;P212,AC212,IF($I$8&lt;=K212,$K$22,IF($I$8&lt;M212,AA212,AB212))))</f>
        <v>Não passível</v>
      </c>
      <c r="H212" s="373" t="str">
        <f aca="false">IF($I$10="","",IF($I$10&gt;P212,AC212,IF($I$10&lt;=K212,$K$22,IF($I$10&lt;M212,AA212,AB212))))</f>
        <v>Não passível</v>
      </c>
      <c r="I212" s="373" t="s">
        <v>296</v>
      </c>
      <c r="J212" s="418" t="s">
        <v>438</v>
      </c>
      <c r="K212" s="373" t="n">
        <v>0</v>
      </c>
      <c r="L212" s="373" t="s">
        <v>349</v>
      </c>
      <c r="M212" s="419" t="n">
        <v>0.5</v>
      </c>
      <c r="N212" s="420" t="s">
        <v>910</v>
      </c>
      <c r="O212" s="373" t="s">
        <v>320</v>
      </c>
      <c r="P212" s="421" t="n">
        <v>1</v>
      </c>
      <c r="Q212" s="373" t="s">
        <v>355</v>
      </c>
      <c r="R212" s="373" t="s">
        <v>314</v>
      </c>
      <c r="S212" s="373" t="s">
        <v>314</v>
      </c>
      <c r="T212" s="373" t="s">
        <v>314</v>
      </c>
      <c r="U212" s="373" t="s">
        <v>314</v>
      </c>
      <c r="V212" s="373" t="s">
        <v>314</v>
      </c>
      <c r="W212" s="373" t="s">
        <v>314</v>
      </c>
      <c r="X212" s="373" t="s">
        <v>314</v>
      </c>
      <c r="Y212" s="373" t="s">
        <v>314</v>
      </c>
      <c r="Z212" s="373" t="s">
        <v>314</v>
      </c>
      <c r="AA212" s="422" t="n">
        <f aca="false">IF(I212="","",IF(I212="P",$D$15,IF(I212="M",$E$15,$F$15)))</f>
        <v>1</v>
      </c>
      <c r="AB212" s="422" t="n">
        <f aca="false">IF(I212="","",IF(I212="P",$D$16,IF(I212="M",$E$16,$F$16)))</f>
        <v>1</v>
      </c>
      <c r="AC212" s="422" t="n">
        <f aca="false">IF(I212="","",IF(I212="P",$D$17,IF(I212="M",$E$17,$F$17)))</f>
        <v>1</v>
      </c>
      <c r="AD212" s="423" t="s">
        <v>924</v>
      </c>
      <c r="AE212" s="366"/>
      <c r="AF212" s="366"/>
      <c r="AG212" s="366"/>
      <c r="AH212" s="366"/>
    </row>
    <row r="213" customFormat="false" ht="23.85" hidden="false" customHeight="false" outlineLevel="0" collapsed="false">
      <c r="A213" s="380" t="n">
        <v>189</v>
      </c>
      <c r="B213" s="380" t="n">
        <v>9</v>
      </c>
      <c r="C213" s="380" t="s">
        <v>925</v>
      </c>
      <c r="D213" s="380" t="str">
        <f aca="false">IF($I$2="","",IF($I$2&gt;P213,AC213,IF($I$2&lt;=K213,$K$22,IF($I$2&lt;=M213,AA213,AB213))))</f>
        <v/>
      </c>
      <c r="E213" s="380" t="str">
        <f aca="false">IF($I$4="","",IF($I$4&gt;P213,AC213,IF($I$4&lt;=K213,$K$22,IF($I$4&lt;=M213,AA213,AB213))))</f>
        <v>Não passível</v>
      </c>
      <c r="F213" s="380" t="str">
        <f aca="false">IF($I$6="","",IF($I$6&gt;P213,AC213,IF($I$6&lt;=K213,$K$22,IF($I$6&lt;=M213,AA213,AB213))))</f>
        <v>Não passível</v>
      </c>
      <c r="G213" s="380" t="str">
        <f aca="false">IF($I$8="","",IF($I$8&gt;P213,AC213,IF($I$8&lt;=K213,$K$22,IF($I$8&lt;=M213,AA213,AB213))))</f>
        <v>Não passível</v>
      </c>
      <c r="H213" s="380" t="str">
        <f aca="false">IF($I$10="","",IF($I$10&gt;P213,AC213,IF($I$10&lt;=K213,$K$22,IF($I$10&lt;=M213,AA213,AB213))))</f>
        <v>Não passível</v>
      </c>
      <c r="I213" s="380" t="s">
        <v>297</v>
      </c>
      <c r="J213" s="412" t="s">
        <v>438</v>
      </c>
      <c r="K213" s="380" t="n">
        <v>0</v>
      </c>
      <c r="L213" s="380" t="s">
        <v>803</v>
      </c>
      <c r="M213" s="413" t="n">
        <v>0.5</v>
      </c>
      <c r="N213" s="414" t="s">
        <v>910</v>
      </c>
      <c r="O213" s="380" t="s">
        <v>320</v>
      </c>
      <c r="P213" s="415" t="n">
        <v>1</v>
      </c>
      <c r="Q213" s="380" t="s">
        <v>355</v>
      </c>
      <c r="R213" s="380" t="s">
        <v>314</v>
      </c>
      <c r="S213" s="380" t="s">
        <v>314</v>
      </c>
      <c r="T213" s="380" t="s">
        <v>314</v>
      </c>
      <c r="U213" s="380" t="s">
        <v>314</v>
      </c>
      <c r="V213" s="380" t="s">
        <v>314</v>
      </c>
      <c r="W213" s="380" t="s">
        <v>314</v>
      </c>
      <c r="X213" s="380" t="s">
        <v>314</v>
      </c>
      <c r="Y213" s="380" t="s">
        <v>314</v>
      </c>
      <c r="Z213" s="380" t="s">
        <v>314</v>
      </c>
      <c r="AA213" s="416" t="n">
        <f aca="false">IF(I213="","",IF(I213="P",$D$15,IF(I213="M",$E$15,$F$15)))</f>
        <v>2</v>
      </c>
      <c r="AB213" s="416" t="n">
        <f aca="false">IF(I213="","",IF(I213="P",$D$16,IF(I213="M",$E$16,$F$16)))</f>
        <v>3</v>
      </c>
      <c r="AC213" s="416" t="n">
        <f aca="false">IF(I213="","",IF(I213="P",$D$17,IF(I213="M",$E$17,$F$17)))</f>
        <v>4</v>
      </c>
      <c r="AD213" s="417" t="s">
        <v>926</v>
      </c>
      <c r="AE213" s="366"/>
      <c r="AF213" s="366"/>
      <c r="AG213" s="366"/>
      <c r="AH213" s="366"/>
    </row>
    <row r="214" customFormat="false" ht="23.85" hidden="false" customHeight="false" outlineLevel="0" collapsed="false">
      <c r="A214" s="373" t="n">
        <v>190</v>
      </c>
      <c r="B214" s="373" t="n">
        <v>10</v>
      </c>
      <c r="C214" s="373" t="s">
        <v>927</v>
      </c>
      <c r="D214" s="373" t="str">
        <f aca="false">IF($I$2="","",IF($I$2&gt;P214,AC214,IF($I$2&lt;=K214,$K$22,IF($I$2&lt;M214,AA214,AB214))))</f>
        <v/>
      </c>
      <c r="E214" s="373" t="str">
        <f aca="false">IF($I$4="","",IF($I$4&gt;P214,AC214,IF($I$4&lt;=K214,$K$22,IF($I$4&lt;M214,AA214,AB214))))</f>
        <v>Não passível</v>
      </c>
      <c r="F214" s="373" t="str">
        <f aca="false">IF($I$6="","",IF($I$6&gt;P214,AC214,IF($I$6&lt;=K214,$K$22,IF($I$6&lt;M214,AA214,AB214))))</f>
        <v>Não passível</v>
      </c>
      <c r="G214" s="373" t="str">
        <f aca="false">IF($I$8="","",IF($I$8&gt;P214,AC214,IF($I$8&lt;=K214,$K$22,IF($I$8&lt;M214,AA214,AB214))))</f>
        <v>Não passível</v>
      </c>
      <c r="H214" s="373" t="str">
        <f aca="false">IF($I$10="","",IF($I$10&gt;P214,AC214,IF($I$10&lt;=K214,$K$22,IF($I$10&lt;M214,AA214,AB214))))</f>
        <v>Não passível</v>
      </c>
      <c r="I214" s="373" t="s">
        <v>297</v>
      </c>
      <c r="J214" s="418" t="s">
        <v>434</v>
      </c>
      <c r="K214" s="373" t="n">
        <v>0</v>
      </c>
      <c r="L214" s="373" t="s">
        <v>349</v>
      </c>
      <c r="M214" s="419" t="n">
        <v>10</v>
      </c>
      <c r="N214" s="420" t="s">
        <v>928</v>
      </c>
      <c r="O214" s="373" t="s">
        <v>320</v>
      </c>
      <c r="P214" s="421" t="n">
        <v>20</v>
      </c>
      <c r="Q214" s="373" t="s">
        <v>589</v>
      </c>
      <c r="R214" s="373" t="s">
        <v>314</v>
      </c>
      <c r="S214" s="373" t="s">
        <v>314</v>
      </c>
      <c r="T214" s="373" t="s">
        <v>314</v>
      </c>
      <c r="U214" s="373" t="s">
        <v>314</v>
      </c>
      <c r="V214" s="373" t="s">
        <v>314</v>
      </c>
      <c r="W214" s="373" t="s">
        <v>314</v>
      </c>
      <c r="X214" s="373" t="s">
        <v>314</v>
      </c>
      <c r="Y214" s="373" t="s">
        <v>314</v>
      </c>
      <c r="Z214" s="373" t="s">
        <v>314</v>
      </c>
      <c r="AA214" s="422" t="n">
        <f aca="false">IF(I214="","",IF(I214="P",$D$15,IF(I214="M",$E$15,$F$15)))</f>
        <v>2</v>
      </c>
      <c r="AB214" s="422" t="n">
        <f aca="false">IF(I214="","",IF(I214="P",$D$16,IF(I214="M",$E$16,$F$16)))</f>
        <v>3</v>
      </c>
      <c r="AC214" s="422" t="n">
        <f aca="false">IF(I214="","",IF(I214="P",$D$17,IF(I214="M",$E$17,$F$17)))</f>
        <v>4</v>
      </c>
      <c r="AD214" s="423" t="s">
        <v>929</v>
      </c>
      <c r="AE214" s="366"/>
      <c r="AF214" s="366"/>
      <c r="AG214" s="366"/>
      <c r="AH214" s="366"/>
    </row>
    <row r="215" customFormat="false" ht="23.85" hidden="false" customHeight="false" outlineLevel="0" collapsed="false">
      <c r="A215" s="380" t="n">
        <v>191</v>
      </c>
      <c r="B215" s="380" t="n">
        <v>11</v>
      </c>
      <c r="C215" s="380" t="s">
        <v>930</v>
      </c>
      <c r="D215" s="380" t="str">
        <f aca="false">IF($I$2="","",IF($I$2&gt;P215,AC215,IF($I$2&lt;=K215,$K$22,IF($I$2&lt;M215,AA215,AB215))))</f>
        <v/>
      </c>
      <c r="E215" s="380" t="str">
        <f aca="false">IF($I$4="","",IF($I$4&gt;P215,AC215,IF($I$4&lt;=K215,$K$22,IF($I$4&lt;M215,AA215,AB215))))</f>
        <v>Não passível</v>
      </c>
      <c r="F215" s="380" t="str">
        <f aca="false">IF($I$6="","",IF($I$6&gt;P215,AC215,IF($I$6&lt;=K215,$K$22,IF($I$6&lt;M215,AA215,AB215))))</f>
        <v>Não passível</v>
      </c>
      <c r="G215" s="380" t="str">
        <f aca="false">IF($I$8="","",IF($I$8&gt;P215,AC215,IF($I$8&lt;=K215,$K$22,IF($I$8&lt;M215,AA215,AB215))))</f>
        <v>Não passível</v>
      </c>
      <c r="H215" s="380" t="str">
        <f aca="false">IF($I$10="","",IF($I$10&gt;P215,AC215,IF($I$10&lt;=K215,$K$22,IF($I$10&lt;M215,AA215,AB215))))</f>
        <v>Não passível</v>
      </c>
      <c r="I215" s="380" t="s">
        <v>297</v>
      </c>
      <c r="J215" s="412" t="s">
        <v>931</v>
      </c>
      <c r="K215" s="380" t="n">
        <v>0</v>
      </c>
      <c r="L215" s="380" t="s">
        <v>349</v>
      </c>
      <c r="M215" s="413" t="n">
        <v>5</v>
      </c>
      <c r="N215" s="414" t="s">
        <v>932</v>
      </c>
      <c r="O215" s="380" t="s">
        <v>320</v>
      </c>
      <c r="P215" s="415" t="n">
        <v>15</v>
      </c>
      <c r="Q215" s="380" t="s">
        <v>589</v>
      </c>
      <c r="R215" s="380" t="s">
        <v>314</v>
      </c>
      <c r="S215" s="380" t="s">
        <v>314</v>
      </c>
      <c r="T215" s="380" t="s">
        <v>314</v>
      </c>
      <c r="U215" s="380" t="s">
        <v>314</v>
      </c>
      <c r="V215" s="380" t="s">
        <v>314</v>
      </c>
      <c r="W215" s="380" t="s">
        <v>314</v>
      </c>
      <c r="X215" s="380" t="s">
        <v>314</v>
      </c>
      <c r="Y215" s="380" t="s">
        <v>314</v>
      </c>
      <c r="Z215" s="380" t="s">
        <v>314</v>
      </c>
      <c r="AA215" s="416" t="n">
        <f aca="false">IF(I215="","",IF(I215="P",$D$15,IF(I215="M",$E$15,$F$15)))</f>
        <v>2</v>
      </c>
      <c r="AB215" s="416" t="n">
        <f aca="false">IF(I215="","",IF(I215="P",$D$16,IF(I215="M",$E$16,$F$16)))</f>
        <v>3</v>
      </c>
      <c r="AC215" s="416" t="n">
        <f aca="false">IF(I215="","",IF(I215="P",$D$17,IF(I215="M",$E$17,$F$17)))</f>
        <v>4</v>
      </c>
      <c r="AD215" s="417" t="s">
        <v>933</v>
      </c>
      <c r="AE215" s="366"/>
      <c r="AF215" s="366"/>
      <c r="AG215" s="366"/>
      <c r="AH215" s="366"/>
    </row>
    <row r="216" customFormat="false" ht="15" hidden="false" customHeight="false" outlineLevel="0" collapsed="false">
      <c r="A216" s="373" t="n">
        <v>192</v>
      </c>
      <c r="B216" s="373" t="n">
        <v>12</v>
      </c>
      <c r="C216" s="373" t="s">
        <v>934</v>
      </c>
      <c r="D216" s="373" t="str">
        <f aca="false">IF($I$2="","",IF($I$2&gt;P216,AC216,IF($I$2&lt;=K216,$K$22,IF($I$2&lt;M216,AA216,AB216))))</f>
        <v/>
      </c>
      <c r="E216" s="373" t="str">
        <f aca="false">IF($I$4="","",IF($I$4&gt;P216,AC216,IF($I$4&lt;=K216,$K$22,IF($I$4&lt;M216,AA216,AB216))))</f>
        <v>Não passível</v>
      </c>
      <c r="F216" s="373" t="str">
        <f aca="false">IF($I$6="","",IF($I$6&gt;P216,AC216,IF($I$6&lt;=K216,$K$22,IF($I$6&lt;M216,AA216,AB216))))</f>
        <v>Não passível</v>
      </c>
      <c r="G216" s="373" t="str">
        <f aca="false">IF($I$8="","",IF($I$8&gt;P216,AC216,IF($I$8&lt;=K216,$K$22,IF($I$8&lt;M216,AA216,AB216))))</f>
        <v>Não passível</v>
      </c>
      <c r="H216" s="373" t="str">
        <f aca="false">IF($I$10="","",IF($I$10&gt;P216,AC216,IF($I$10&lt;=K216,$K$22,IF($I$10&lt;M216,AA216,AB216))))</f>
        <v>Não passível</v>
      </c>
      <c r="I216" s="373" t="s">
        <v>296</v>
      </c>
      <c r="J216" s="418" t="s">
        <v>935</v>
      </c>
      <c r="K216" s="373" t="n">
        <v>0</v>
      </c>
      <c r="L216" s="373" t="s">
        <v>349</v>
      </c>
      <c r="M216" s="419" t="n">
        <v>10</v>
      </c>
      <c r="N216" s="420" t="s">
        <v>936</v>
      </c>
      <c r="O216" s="373" t="s">
        <v>320</v>
      </c>
      <c r="P216" s="421" t="n">
        <v>50</v>
      </c>
      <c r="Q216" s="373" t="s">
        <v>937</v>
      </c>
      <c r="R216" s="373" t="s">
        <v>314</v>
      </c>
      <c r="S216" s="373" t="s">
        <v>314</v>
      </c>
      <c r="T216" s="373" t="s">
        <v>314</v>
      </c>
      <c r="U216" s="373" t="s">
        <v>314</v>
      </c>
      <c r="V216" s="373" t="s">
        <v>314</v>
      </c>
      <c r="W216" s="373" t="s">
        <v>314</v>
      </c>
      <c r="X216" s="373" t="s">
        <v>314</v>
      </c>
      <c r="Y216" s="373" t="s">
        <v>314</v>
      </c>
      <c r="Z216" s="373" t="s">
        <v>314</v>
      </c>
      <c r="AA216" s="422" t="n">
        <f aca="false">IF(I216="","",IF(I216="P",$D$15,IF(I216="M",$E$15,$F$15)))</f>
        <v>1</v>
      </c>
      <c r="AB216" s="422" t="n">
        <f aca="false">IF(I216="","",IF(I216="P",$D$16,IF(I216="M",$E$16,$F$16)))</f>
        <v>1</v>
      </c>
      <c r="AC216" s="422" t="n">
        <f aca="false">IF(I216="","",IF(I216="P",$D$17,IF(I216="M",$E$17,$F$17)))</f>
        <v>1</v>
      </c>
      <c r="AD216" s="423" t="s">
        <v>938</v>
      </c>
      <c r="AE216" s="366"/>
      <c r="AF216" s="366"/>
      <c r="AG216" s="366"/>
      <c r="AH216" s="366"/>
    </row>
    <row r="217" customFormat="false" ht="23.85" hidden="false" customHeight="false" outlineLevel="0" collapsed="false">
      <c r="A217" s="380" t="n">
        <v>193</v>
      </c>
      <c r="B217" s="380" t="n">
        <v>13</v>
      </c>
      <c r="C217" s="380" t="s">
        <v>939</v>
      </c>
      <c r="D217" s="380" t="str">
        <f aca="false">IF($I$2="","",IF($I$2&gt;P217,AC217,IF($I$2&lt;=K217,$K$22,IF($I$2&lt;M217,AA217,AB217))))</f>
        <v/>
      </c>
      <c r="E217" s="380" t="str">
        <f aca="false">IF($I$4="","",IF($I$4&gt;P217,AC217,IF($I$4&lt;=K217,$K$22,IF($I$4&lt;M217,AA217,AB217))))</f>
        <v>Não passível</v>
      </c>
      <c r="F217" s="380" t="str">
        <f aca="false">IF($I$6="","",IF($I$6&gt;P217,AC217,IF($I$6&lt;=K217,$K$22,IF($I$6&lt;M217,AA217,AB217))))</f>
        <v>Não passível</v>
      </c>
      <c r="G217" s="380" t="str">
        <f aca="false">IF($I$8="","",IF($I$8&gt;P217,AC217,IF($I$8&lt;=K217,$K$22,IF($I$8&lt;M217,AA217,AB217))))</f>
        <v>Não passível</v>
      </c>
      <c r="H217" s="380" t="str">
        <f aca="false">IF($I$10="","",IF($I$10&gt;P217,AC217,IF($I$10&lt;=K217,$K$22,IF($I$10&lt;M217,AA217,AB217))))</f>
        <v>Não passível</v>
      </c>
      <c r="I217" s="380" t="s">
        <v>296</v>
      </c>
      <c r="J217" s="412" t="s">
        <v>434</v>
      </c>
      <c r="K217" s="380" t="n">
        <v>1</v>
      </c>
      <c r="L217" s="380" t="s">
        <v>349</v>
      </c>
      <c r="M217" s="413" t="n">
        <v>5</v>
      </c>
      <c r="N217" s="414" t="s">
        <v>940</v>
      </c>
      <c r="O217" s="380" t="s">
        <v>320</v>
      </c>
      <c r="P217" s="415" t="n">
        <v>30</v>
      </c>
      <c r="Q217" s="380" t="s">
        <v>449</v>
      </c>
      <c r="R217" s="380" t="s">
        <v>314</v>
      </c>
      <c r="S217" s="380" t="s">
        <v>314</v>
      </c>
      <c r="T217" s="380" t="s">
        <v>314</v>
      </c>
      <c r="U217" s="380" t="s">
        <v>314</v>
      </c>
      <c r="V217" s="380" t="s">
        <v>314</v>
      </c>
      <c r="W217" s="380" t="s">
        <v>314</v>
      </c>
      <c r="X217" s="380" t="s">
        <v>314</v>
      </c>
      <c r="Y217" s="380" t="s">
        <v>314</v>
      </c>
      <c r="Z217" s="380" t="s">
        <v>314</v>
      </c>
      <c r="AA217" s="416" t="n">
        <f aca="false">IF(I217="","",IF(I217="P",$D$15,IF(I217="M",$E$15,$F$15)))</f>
        <v>1</v>
      </c>
      <c r="AB217" s="416" t="n">
        <f aca="false">IF(I217="","",IF(I217="P",$D$16,IF(I217="M",$E$16,$F$16)))</f>
        <v>1</v>
      </c>
      <c r="AC217" s="416" t="n">
        <f aca="false">IF(I217="","",IF(I217="P",$D$17,IF(I217="M",$E$17,$F$17)))</f>
        <v>1</v>
      </c>
      <c r="AD217" s="417" t="s">
        <v>941</v>
      </c>
      <c r="AE217" s="366"/>
      <c r="AF217" s="366"/>
      <c r="AG217" s="366"/>
      <c r="AH217" s="366"/>
    </row>
    <row r="218" customFormat="false" ht="23.85" hidden="false" customHeight="false" outlineLevel="0" collapsed="false">
      <c r="A218" s="373" t="n">
        <v>194</v>
      </c>
      <c r="B218" s="373" t="n">
        <v>14</v>
      </c>
      <c r="C218" s="373" t="s">
        <v>942</v>
      </c>
      <c r="D218" s="373" t="str">
        <f aca="false">IF($I$2="","",IF($I$2&gt;P218,AC218,IF($I$2&lt;=K218,$K$22,IF($I$2&lt;M218,AA218,AB218))))</f>
        <v/>
      </c>
      <c r="E218" s="373" t="str">
        <f aca="false">IF($I$4="","",IF($I$4&gt;P218,AC218,IF($I$4&lt;=K218,$K$22,IF($I$4&lt;M218,AA218,AB218))))</f>
        <v>Não passível</v>
      </c>
      <c r="F218" s="373" t="str">
        <f aca="false">IF($I$6="","",IF($I$6&gt;P218,AC218,IF($I$6&lt;=K218,$K$22,IF($I$6&lt;M218,AA218,AB218))))</f>
        <v>Não passível</v>
      </c>
      <c r="G218" s="373" t="str">
        <f aca="false">IF($I$8="","",IF($I$8&gt;P218,AC218,IF($I$8&lt;=K218,$K$22,IF($I$8&lt;M218,AA218,AB218))))</f>
        <v>Não passível</v>
      </c>
      <c r="H218" s="373" t="str">
        <f aca="false">IF($I$10="","",IF($I$10&gt;P218,AC218,IF($I$10&lt;=K218,$K$22,IF($I$10&lt;M218,AA218,AB218))))</f>
        <v>Não passível</v>
      </c>
      <c r="I218" s="373" t="s">
        <v>297</v>
      </c>
      <c r="J218" s="418" t="s">
        <v>434</v>
      </c>
      <c r="K218" s="373" t="n">
        <v>1</v>
      </c>
      <c r="L218" s="373" t="s">
        <v>349</v>
      </c>
      <c r="M218" s="419" t="n">
        <v>5</v>
      </c>
      <c r="N218" s="420" t="s">
        <v>940</v>
      </c>
      <c r="O218" s="373" t="s">
        <v>320</v>
      </c>
      <c r="P218" s="421" t="n">
        <v>30</v>
      </c>
      <c r="Q218" s="373" t="s">
        <v>449</v>
      </c>
      <c r="R218" s="373" t="s">
        <v>314</v>
      </c>
      <c r="S218" s="373" t="s">
        <v>314</v>
      </c>
      <c r="T218" s="373" t="s">
        <v>314</v>
      </c>
      <c r="U218" s="373" t="s">
        <v>314</v>
      </c>
      <c r="V218" s="373" t="s">
        <v>314</v>
      </c>
      <c r="W218" s="373" t="s">
        <v>314</v>
      </c>
      <c r="X218" s="373" t="s">
        <v>314</v>
      </c>
      <c r="Y218" s="373" t="s">
        <v>314</v>
      </c>
      <c r="Z218" s="373" t="s">
        <v>314</v>
      </c>
      <c r="AA218" s="422" t="n">
        <f aca="false">IF(I218="","",IF(I218="P",$D$15,IF(I218="M",$E$15,$F$15)))</f>
        <v>2</v>
      </c>
      <c r="AB218" s="422" t="n">
        <f aca="false">IF(I218="","",IF(I218="P",$D$16,IF(I218="M",$E$16,$F$16)))</f>
        <v>3</v>
      </c>
      <c r="AC218" s="422" t="n">
        <f aca="false">IF(I218="","",IF(I218="P",$D$17,IF(I218="M",$E$17,$F$17)))</f>
        <v>4</v>
      </c>
      <c r="AD218" s="423" t="s">
        <v>943</v>
      </c>
      <c r="AE218" s="366"/>
      <c r="AF218" s="366"/>
      <c r="AG218" s="366"/>
      <c r="AH218" s="366"/>
    </row>
    <row r="219" customFormat="false" ht="15" hidden="false" customHeight="false" outlineLevel="0" collapsed="false">
      <c r="A219" s="380" t="n">
        <v>195</v>
      </c>
      <c r="B219" s="380" t="n">
        <v>15</v>
      </c>
      <c r="C219" s="380" t="s">
        <v>944</v>
      </c>
      <c r="D219" s="380" t="str">
        <f aca="false">IF($I$2="","",IF($I$2&gt;P219,AC219,IF($I$2&lt;=K219,$K$22,IF($I$2&lt;M219,AA219,AB219))))</f>
        <v/>
      </c>
      <c r="E219" s="380" t="str">
        <f aca="false">IF($I$4="","",IF($I$4&gt;P219,AC219,IF($I$4&lt;=K219,$K$22,IF($I$4&lt;M219,AA219,AB219))))</f>
        <v>Não passível</v>
      </c>
      <c r="F219" s="380" t="str">
        <f aca="false">IF($I$6="","",IF($I$6&gt;P219,AC219,IF($I$6&lt;=K219,$K$22,IF($I$6&lt;M219,AA219,AB219))))</f>
        <v>Não passível</v>
      </c>
      <c r="G219" s="380" t="str">
        <f aca="false">IF($I$8="","",IF($I$8&gt;P219,AC219,IF($I$8&lt;=K219,$K$22,IF($I$8&lt;M219,AA219,AB219))))</f>
        <v>Não passível</v>
      </c>
      <c r="H219" s="380" t="str">
        <f aca="false">IF($I$10="","",IF($I$10&gt;P219,AC219,IF($I$10&lt;=K219,$K$22,IF($I$10&lt;M219,AA219,AB219))))</f>
        <v>Não passível</v>
      </c>
      <c r="I219" s="380" t="s">
        <v>298</v>
      </c>
      <c r="J219" s="412" t="s">
        <v>434</v>
      </c>
      <c r="K219" s="380" t="n">
        <v>0</v>
      </c>
      <c r="L219" s="380" t="s">
        <v>349</v>
      </c>
      <c r="M219" s="413" t="n">
        <v>5</v>
      </c>
      <c r="N219" s="414" t="s">
        <v>940</v>
      </c>
      <c r="O219" s="380" t="s">
        <v>320</v>
      </c>
      <c r="P219" s="415" t="n">
        <v>30</v>
      </c>
      <c r="Q219" s="380" t="s">
        <v>449</v>
      </c>
      <c r="R219" s="380" t="s">
        <v>314</v>
      </c>
      <c r="S219" s="380" t="s">
        <v>314</v>
      </c>
      <c r="T219" s="380" t="s">
        <v>314</v>
      </c>
      <c r="U219" s="380" t="s">
        <v>314</v>
      </c>
      <c r="V219" s="380" t="s">
        <v>314</v>
      </c>
      <c r="W219" s="380" t="s">
        <v>314</v>
      </c>
      <c r="X219" s="380" t="s">
        <v>314</v>
      </c>
      <c r="Y219" s="380" t="s">
        <v>314</v>
      </c>
      <c r="Z219" s="380" t="s">
        <v>314</v>
      </c>
      <c r="AA219" s="416" t="n">
        <f aca="false">IF(I219="","",IF(I219="P",$D$15,IF(I219="M",$E$15,$F$15)))</f>
        <v>4</v>
      </c>
      <c r="AB219" s="416" t="n">
        <f aca="false">IF(I219="","",IF(I219="P",$D$16,IF(I219="M",$E$16,$F$16)))</f>
        <v>5</v>
      </c>
      <c r="AC219" s="416" t="n">
        <f aca="false">IF(I219="","",IF(I219="P",$D$17,IF(I219="M",$E$17,$F$17)))</f>
        <v>6</v>
      </c>
      <c r="AD219" s="417" t="s">
        <v>945</v>
      </c>
      <c r="AE219" s="366"/>
      <c r="AF219" s="366"/>
      <c r="AG219" s="366"/>
      <c r="AH219" s="366"/>
    </row>
    <row r="220" customFormat="false" ht="15" hidden="false" customHeight="false" outlineLevel="0" collapsed="false">
      <c r="A220" s="373" t="n">
        <v>196</v>
      </c>
      <c r="B220" s="373" t="n">
        <v>16</v>
      </c>
      <c r="C220" s="373" t="s">
        <v>946</v>
      </c>
      <c r="D220" s="373" t="str">
        <f aca="false">IF($I$2="","",IF($I$2&gt;P220,AC220,IF($I$2&lt;=K220,$K$22,IF($I$2&lt;M220,AA220,AB220))))</f>
        <v/>
      </c>
      <c r="E220" s="373" t="str">
        <f aca="false">IF($I$4="","",IF($I$4&gt;P220,AC220,IF($I$4&lt;=K220,$K$22,IF($I$4&lt;M220,AA220,AB220))))</f>
        <v>Não passível</v>
      </c>
      <c r="F220" s="373" t="str">
        <f aca="false">IF($I$6="","",IF($I$6&gt;P220,AC220,IF($I$6&lt;=K220,$K$22,IF($I$6&lt;M220,AA220,AB220))))</f>
        <v>Não passível</v>
      </c>
      <c r="G220" s="373" t="str">
        <f aca="false">IF($I$8="","",IF($I$8&gt;P220,AC220,IF($I$8&lt;=K220,$K$22,IF($I$8&lt;M220,AA220,AB220))))</f>
        <v>Não passível</v>
      </c>
      <c r="H220" s="373" t="str">
        <f aca="false">IF($I$10="","",IF($I$10&gt;P220,AC220,IF($I$10&lt;=K220,$K$22,IF($I$10&lt;M220,AA220,AB220))))</f>
        <v>Não passível</v>
      </c>
      <c r="I220" s="373" t="s">
        <v>298</v>
      </c>
      <c r="J220" s="418" t="s">
        <v>438</v>
      </c>
      <c r="K220" s="373" t="n">
        <v>0</v>
      </c>
      <c r="L220" s="373" t="s">
        <v>349</v>
      </c>
      <c r="M220" s="419" t="n">
        <v>5</v>
      </c>
      <c r="N220" s="420" t="s">
        <v>947</v>
      </c>
      <c r="O220" s="373" t="s">
        <v>320</v>
      </c>
      <c r="P220" s="421" t="n">
        <v>10</v>
      </c>
      <c r="Q220" s="373" t="s">
        <v>355</v>
      </c>
      <c r="R220" s="373" t="s">
        <v>314</v>
      </c>
      <c r="S220" s="373" t="s">
        <v>314</v>
      </c>
      <c r="T220" s="373" t="s">
        <v>314</v>
      </c>
      <c r="U220" s="373" t="s">
        <v>314</v>
      </c>
      <c r="V220" s="373" t="s">
        <v>314</v>
      </c>
      <c r="W220" s="373" t="s">
        <v>314</v>
      </c>
      <c r="X220" s="373" t="s">
        <v>314</v>
      </c>
      <c r="Y220" s="373" t="s">
        <v>314</v>
      </c>
      <c r="Z220" s="373" t="s">
        <v>314</v>
      </c>
      <c r="AA220" s="422" t="n">
        <f aca="false">IF(I220="","",IF(I220="P",$D$15,IF(I220="M",$E$15,$F$15)))</f>
        <v>4</v>
      </c>
      <c r="AB220" s="422" t="n">
        <f aca="false">IF(I220="","",IF(I220="P",$D$16,IF(I220="M",$E$16,$F$16)))</f>
        <v>5</v>
      </c>
      <c r="AC220" s="422" t="n">
        <f aca="false">IF(I220="","",IF(I220="P",$D$17,IF(I220="M",$E$17,$F$17)))</f>
        <v>6</v>
      </c>
      <c r="AD220" s="423" t="s">
        <v>948</v>
      </c>
      <c r="AE220" s="366"/>
      <c r="AF220" s="366"/>
      <c r="AG220" s="366"/>
      <c r="AH220" s="366"/>
    </row>
    <row r="221" customFormat="false" ht="15" hidden="false" customHeight="false" outlineLevel="0" collapsed="false">
      <c r="A221" s="380" t="n">
        <v>197</v>
      </c>
      <c r="B221" s="380" t="n">
        <v>17</v>
      </c>
      <c r="C221" s="380" t="s">
        <v>949</v>
      </c>
      <c r="D221" s="380" t="str">
        <f aca="false">IF($I$2="","",IF($I$2&gt;P221,AC221,IF($I$2&lt;=K221,$K$22,IF($I$2&lt;M221,AA221,AB221))))</f>
        <v/>
      </c>
      <c r="E221" s="380" t="str">
        <f aca="false">IF($I$4="","",IF($I$4&gt;P221,AC221,IF($I$4&lt;=K221,$K$22,IF($I$4&lt;M221,AA221,AB221))))</f>
        <v>Não passível</v>
      </c>
      <c r="F221" s="380" t="str">
        <f aca="false">IF($I$6="","",IF($I$6&gt;P221,AC221,IF($I$6&lt;=K221,$K$22,IF($I$6&lt;M221,AA221,AB221))))</f>
        <v>Não passível</v>
      </c>
      <c r="G221" s="380" t="str">
        <f aca="false">IF($I$8="","",IF($I$8&gt;P221,AC221,IF($I$8&lt;=K221,$K$22,IF($I$8&lt;M221,AA221,AB221))))</f>
        <v>Não passível</v>
      </c>
      <c r="H221" s="380" t="str">
        <f aca="false">IF($I$10="","",IF($I$10&gt;P221,AC221,IF($I$10&lt;=K221,$K$22,IF($I$10&lt;M221,AA221,AB221))))</f>
        <v>Não passível</v>
      </c>
      <c r="I221" s="380" t="s">
        <v>297</v>
      </c>
      <c r="J221" s="412" t="s">
        <v>438</v>
      </c>
      <c r="K221" s="380" t="n">
        <v>0</v>
      </c>
      <c r="L221" s="380" t="s">
        <v>349</v>
      </c>
      <c r="M221" s="413" t="n">
        <v>2</v>
      </c>
      <c r="N221" s="414" t="s">
        <v>950</v>
      </c>
      <c r="O221" s="380" t="s">
        <v>320</v>
      </c>
      <c r="P221" s="415" t="n">
        <v>10</v>
      </c>
      <c r="Q221" s="380" t="s">
        <v>355</v>
      </c>
      <c r="R221" s="380" t="s">
        <v>314</v>
      </c>
      <c r="S221" s="380" t="s">
        <v>314</v>
      </c>
      <c r="T221" s="380" t="s">
        <v>314</v>
      </c>
      <c r="U221" s="380" t="s">
        <v>314</v>
      </c>
      <c r="V221" s="380" t="s">
        <v>314</v>
      </c>
      <c r="W221" s="380" t="s">
        <v>314</v>
      </c>
      <c r="X221" s="380" t="s">
        <v>314</v>
      </c>
      <c r="Y221" s="380" t="s">
        <v>314</v>
      </c>
      <c r="Z221" s="380" t="s">
        <v>314</v>
      </c>
      <c r="AA221" s="416" t="n">
        <f aca="false">IF(I221="","",IF(I221="P",$D$15,IF(I221="M",$E$15,$F$15)))</f>
        <v>2</v>
      </c>
      <c r="AB221" s="416" t="n">
        <f aca="false">IF(I221="","",IF(I221="P",$D$16,IF(I221="M",$E$16,$F$16)))</f>
        <v>3</v>
      </c>
      <c r="AC221" s="416" t="n">
        <f aca="false">IF(I221="","",IF(I221="P",$D$17,IF(I221="M",$E$17,$F$17)))</f>
        <v>4</v>
      </c>
      <c r="AD221" s="417" t="s">
        <v>951</v>
      </c>
      <c r="AE221" s="366"/>
      <c r="AF221" s="366"/>
      <c r="AG221" s="366"/>
      <c r="AH221" s="366"/>
    </row>
    <row r="222" customFormat="false" ht="23.85" hidden="false" customHeight="false" outlineLevel="0" collapsed="false">
      <c r="A222" s="373" t="n">
        <v>198</v>
      </c>
      <c r="B222" s="373" t="n">
        <v>18</v>
      </c>
      <c r="C222" s="373" t="s">
        <v>952</v>
      </c>
      <c r="D222" s="373" t="str">
        <f aca="false">IF($I$2="","",IF($I$2&gt;P222,AC222,IF($I$2&lt;=K222,$K$22,IF($I$2&lt;M222,AA222,AB222))))</f>
        <v/>
      </c>
      <c r="E222" s="373" t="str">
        <f aca="false">IF($I$4="","",IF($I$4&gt;P222,AC222,IF($I$4&lt;=K222,$K$22,IF($I$4&lt;M222,AA222,AB222))))</f>
        <v>Não passível</v>
      </c>
      <c r="F222" s="373" t="str">
        <f aca="false">IF($I$6="","",IF($I$6&gt;P222,AC222,IF($I$6&lt;=K222,$K$22,IF($I$6&lt;M222,AA222,AB222))))</f>
        <v>Não passível</v>
      </c>
      <c r="G222" s="373" t="str">
        <f aca="false">IF($I$8="","",IF($I$8&gt;P222,AC222,IF($I$8&lt;=K222,$K$22,IF($I$8&lt;M222,AA222,AB222))))</f>
        <v>Não passível</v>
      </c>
      <c r="H222" s="373" t="str">
        <f aca="false">IF($I$10="","",IF($I$10&gt;P222,AC222,IF($I$10&lt;=K222,$K$22,IF($I$10&lt;M222,AA222,AB222))))</f>
        <v>Não passível</v>
      </c>
      <c r="I222" s="373" t="s">
        <v>298</v>
      </c>
      <c r="J222" s="418" t="s">
        <v>953</v>
      </c>
      <c r="K222" s="373" t="n">
        <v>0</v>
      </c>
      <c r="L222" s="373" t="s">
        <v>349</v>
      </c>
      <c r="M222" s="419" t="n">
        <v>3000</v>
      </c>
      <c r="N222" s="420" t="s">
        <v>954</v>
      </c>
      <c r="O222" s="373" t="s">
        <v>320</v>
      </c>
      <c r="P222" s="421" t="n">
        <v>30000</v>
      </c>
      <c r="Q222" s="373" t="s">
        <v>574</v>
      </c>
      <c r="R222" s="373" t="s">
        <v>314</v>
      </c>
      <c r="S222" s="373" t="s">
        <v>314</v>
      </c>
      <c r="T222" s="373" t="s">
        <v>314</v>
      </c>
      <c r="U222" s="373" t="s">
        <v>314</v>
      </c>
      <c r="V222" s="373" t="s">
        <v>314</v>
      </c>
      <c r="W222" s="373" t="s">
        <v>314</v>
      </c>
      <c r="X222" s="373" t="s">
        <v>314</v>
      </c>
      <c r="Y222" s="373" t="s">
        <v>314</v>
      </c>
      <c r="Z222" s="373" t="s">
        <v>314</v>
      </c>
      <c r="AA222" s="422" t="n">
        <f aca="false">IF(I222="","",IF(I222="P",$D$15,IF(I222="M",$E$15,$F$15)))</f>
        <v>4</v>
      </c>
      <c r="AB222" s="422" t="n">
        <f aca="false">IF(I222="","",IF(I222="P",$D$16,IF(I222="M",$E$16,$F$16)))</f>
        <v>5</v>
      </c>
      <c r="AC222" s="422" t="n">
        <f aca="false">IF(I222="","",IF(I222="P",$D$17,IF(I222="M",$E$17,$F$17)))</f>
        <v>6</v>
      </c>
      <c r="AD222" s="423" t="s">
        <v>955</v>
      </c>
      <c r="AE222" s="366"/>
      <c r="AF222" s="366"/>
      <c r="AG222" s="366"/>
      <c r="AH222" s="366"/>
    </row>
    <row r="223" customFormat="false" ht="23.85" hidden="false" customHeight="false" outlineLevel="0" collapsed="false">
      <c r="A223" s="380" t="n">
        <v>199</v>
      </c>
      <c r="B223" s="380" t="n">
        <v>19</v>
      </c>
      <c r="C223" s="380" t="s">
        <v>956</v>
      </c>
      <c r="D223" s="380" t="str">
        <f aca="false">IF($I$2="","",IF($I$2&gt;P223,AC223,IF($I$2&lt;=K223,$K$22,IF($I$2&lt;M223,AA223,AB223))))</f>
        <v/>
      </c>
      <c r="E223" s="380" t="str">
        <f aca="false">IF($I$4="","",IF($I$4&gt;P223,AC223,IF($I$4&lt;=K223,$K$22,IF($I$4&lt;M223,AA223,AB223))))</f>
        <v>Não passível</v>
      </c>
      <c r="F223" s="380" t="str">
        <f aca="false">IF($I$6="","",IF($I$6&gt;P223,AC223,IF($I$6&lt;=K223,$K$22,IF($I$6&lt;M223,AA223,AB223))))</f>
        <v>Não passível</v>
      </c>
      <c r="G223" s="380" t="str">
        <f aca="false">IF($I$8="","",IF($I$8&gt;P223,AC223,IF($I$8&lt;=K223,$K$22,IF($I$8&lt;M223,AA223,AB223))))</f>
        <v>Não passível</v>
      </c>
      <c r="H223" s="380" t="str">
        <f aca="false">IF($I$10="","",IF($I$10&gt;P223,AC223,IF($I$10&lt;=K223,$K$22,IF($I$10&lt;M223,AA223,AB223))))</f>
        <v>Não passível</v>
      </c>
      <c r="I223" s="380" t="s">
        <v>297</v>
      </c>
      <c r="J223" s="412" t="s">
        <v>434</v>
      </c>
      <c r="K223" s="380" t="n">
        <v>0</v>
      </c>
      <c r="L223" s="380" t="s">
        <v>349</v>
      </c>
      <c r="M223" s="413" t="n">
        <v>5</v>
      </c>
      <c r="N223" s="414" t="s">
        <v>940</v>
      </c>
      <c r="O223" s="380" t="s">
        <v>320</v>
      </c>
      <c r="P223" s="415" t="n">
        <v>30</v>
      </c>
      <c r="Q223" s="380" t="s">
        <v>449</v>
      </c>
      <c r="R223" s="380" t="s">
        <v>314</v>
      </c>
      <c r="S223" s="380" t="s">
        <v>314</v>
      </c>
      <c r="T223" s="380" t="s">
        <v>314</v>
      </c>
      <c r="U223" s="380" t="s">
        <v>314</v>
      </c>
      <c r="V223" s="380" t="s">
        <v>314</v>
      </c>
      <c r="W223" s="380" t="s">
        <v>314</v>
      </c>
      <c r="X223" s="380" t="s">
        <v>314</v>
      </c>
      <c r="Y223" s="380" t="s">
        <v>314</v>
      </c>
      <c r="Z223" s="380" t="s">
        <v>314</v>
      </c>
      <c r="AA223" s="416" t="n">
        <f aca="false">IF(I223="","",IF(I223="P",$D$15,IF(I223="M",$E$15,$F$15)))</f>
        <v>2</v>
      </c>
      <c r="AB223" s="416" t="n">
        <f aca="false">IF(I223="","",IF(I223="P",$D$16,IF(I223="M",$E$16,$F$16)))</f>
        <v>3</v>
      </c>
      <c r="AC223" s="416" t="n">
        <f aca="false">IF(I223="","",IF(I223="P",$D$17,IF(I223="M",$E$17,$F$17)))</f>
        <v>4</v>
      </c>
      <c r="AD223" s="417" t="s">
        <v>957</v>
      </c>
      <c r="AE223" s="366"/>
      <c r="AF223" s="366"/>
      <c r="AG223" s="366"/>
      <c r="AH223" s="366"/>
    </row>
    <row r="224" customFormat="false" ht="23.85" hidden="false" customHeight="false" outlineLevel="0" collapsed="false">
      <c r="A224" s="373" t="n">
        <v>200</v>
      </c>
      <c r="B224" s="373" t="n">
        <v>20</v>
      </c>
      <c r="C224" s="373" t="s">
        <v>958</v>
      </c>
      <c r="D224" s="373" t="str">
        <f aca="false">IF($I$2="","",IF($I$2&gt;P224,AC224,IF($I$2&lt;=K224,$K$22,IF($I$2&lt;M224,AA224,AB224))))</f>
        <v/>
      </c>
      <c r="E224" s="373" t="str">
        <f aca="false">IF($I$4="","",IF($I$4&gt;P224,AC224,IF($I$4&lt;=K224,$K$22,IF($I$4&lt;M224,AA224,AB224))))</f>
        <v>Não passível</v>
      </c>
      <c r="F224" s="373" t="str">
        <f aca="false">IF($I$6="","",IF($I$6&gt;P224,AC224,IF($I$6&lt;=K224,$K$22,IF($I$6&lt;M224,AA224,AB224))))</f>
        <v>Não passível</v>
      </c>
      <c r="G224" s="373" t="str">
        <f aca="false">IF($I$8="","",IF($I$8&gt;P224,AC224,IF($I$8&lt;=K224,$K$22,IF($I$8&lt;M224,AA224,AB224))))</f>
        <v>Não passível</v>
      </c>
      <c r="H224" s="373" t="str">
        <f aca="false">IF($I$10="","",IF($I$10&gt;P224,AC224,IF($I$10&lt;=K224,$K$22,IF($I$10&lt;M224,AA224,AB224))))</f>
        <v>Não passível</v>
      </c>
      <c r="I224" s="373" t="s">
        <v>298</v>
      </c>
      <c r="J224" s="418" t="s">
        <v>434</v>
      </c>
      <c r="K224" s="373" t="n">
        <v>0</v>
      </c>
      <c r="L224" s="373" t="s">
        <v>349</v>
      </c>
      <c r="M224" s="419" t="n">
        <v>5</v>
      </c>
      <c r="N224" s="420" t="s">
        <v>959</v>
      </c>
      <c r="O224" s="373" t="s">
        <v>320</v>
      </c>
      <c r="P224" s="421" t="n">
        <v>20</v>
      </c>
      <c r="Q224" s="373" t="s">
        <v>449</v>
      </c>
      <c r="R224" s="373" t="s">
        <v>314</v>
      </c>
      <c r="S224" s="373" t="s">
        <v>314</v>
      </c>
      <c r="T224" s="373" t="s">
        <v>314</v>
      </c>
      <c r="U224" s="373" t="s">
        <v>314</v>
      </c>
      <c r="V224" s="373" t="s">
        <v>314</v>
      </c>
      <c r="W224" s="373" t="s">
        <v>314</v>
      </c>
      <c r="X224" s="373" t="s">
        <v>314</v>
      </c>
      <c r="Y224" s="373" t="s">
        <v>314</v>
      </c>
      <c r="Z224" s="373" t="s">
        <v>314</v>
      </c>
      <c r="AA224" s="422" t="n">
        <f aca="false">IF(I224="","",IF(I224="P",$D$15,IF(I224="M",$E$15,$F$15)))</f>
        <v>4</v>
      </c>
      <c r="AB224" s="422" t="n">
        <f aca="false">IF(I224="","",IF(I224="P",$D$16,IF(I224="M",$E$16,$F$16)))</f>
        <v>5</v>
      </c>
      <c r="AC224" s="422" t="n">
        <f aca="false">IF(I224="","",IF(I224="P",$D$17,IF(I224="M",$E$17,$F$17)))</f>
        <v>6</v>
      </c>
      <c r="AD224" s="423" t="s">
        <v>960</v>
      </c>
      <c r="AE224" s="366"/>
      <c r="AF224" s="366"/>
      <c r="AG224" s="366"/>
      <c r="AH224" s="366"/>
    </row>
    <row r="225" customFormat="false" ht="15" hidden="false" customHeight="false" outlineLevel="0" collapsed="false">
      <c r="A225" s="380" t="n">
        <v>201</v>
      </c>
      <c r="B225" s="380" t="n">
        <v>21</v>
      </c>
      <c r="C225" s="380" t="s">
        <v>961</v>
      </c>
      <c r="D225" s="380" t="str">
        <f aca="false">IF($I$2="","",IF($I$2&gt;P225,AC225,IF($I$2&lt;=K225,$K$22,IF($I$2&lt;M225,AA225,AB225))))</f>
        <v/>
      </c>
      <c r="E225" s="380" t="str">
        <f aca="false">IF($I$4="","",IF($I$4&gt;P225,AC225,IF($I$4&lt;=K225,$K$22,IF($I$4&lt;M225,AA225,AB225))))</f>
        <v>Não passível</v>
      </c>
      <c r="F225" s="380" t="str">
        <f aca="false">IF($I$6="","",IF($I$6&gt;P225,AC225,IF($I$6&lt;=K225,$K$22,IF($I$6&lt;M225,AA225,AB225))))</f>
        <v>Não passível</v>
      </c>
      <c r="G225" s="380" t="str">
        <f aca="false">IF($I$8="","",IF($I$8&gt;P225,AC225,IF($I$8&lt;=K225,$K$22,IF($I$8&lt;M225,AA225,AB225))))</f>
        <v>Não passível</v>
      </c>
      <c r="H225" s="380" t="str">
        <f aca="false">IF($I$10="","",IF($I$10&gt;P225,AC225,IF($I$10&lt;=K225,$K$22,IF($I$10&lt;M225,AA225,AB225))))</f>
        <v>Não passível</v>
      </c>
      <c r="I225" s="380" t="s">
        <v>298</v>
      </c>
      <c r="J225" s="412" t="s">
        <v>434</v>
      </c>
      <c r="K225" s="380" t="n">
        <v>0</v>
      </c>
      <c r="L225" s="380" t="s">
        <v>349</v>
      </c>
      <c r="M225" s="413" t="n">
        <v>20</v>
      </c>
      <c r="N225" s="414" t="s">
        <v>962</v>
      </c>
      <c r="O225" s="380" t="s">
        <v>320</v>
      </c>
      <c r="P225" s="415" t="n">
        <v>100</v>
      </c>
      <c r="Q225" s="380" t="s">
        <v>589</v>
      </c>
      <c r="R225" s="380" t="s">
        <v>314</v>
      </c>
      <c r="S225" s="380" t="s">
        <v>314</v>
      </c>
      <c r="T225" s="380" t="s">
        <v>314</v>
      </c>
      <c r="U225" s="380" t="s">
        <v>314</v>
      </c>
      <c r="V225" s="380" t="s">
        <v>314</v>
      </c>
      <c r="W225" s="380" t="s">
        <v>314</v>
      </c>
      <c r="X225" s="380" t="s">
        <v>314</v>
      </c>
      <c r="Y225" s="380" t="s">
        <v>314</v>
      </c>
      <c r="Z225" s="380" t="s">
        <v>314</v>
      </c>
      <c r="AA225" s="416" t="n">
        <f aca="false">IF(I225="","",IF(I225="P",$D$15,IF(I225="M",$E$15,$F$15)))</f>
        <v>4</v>
      </c>
      <c r="AB225" s="416" t="n">
        <f aca="false">IF(I225="","",IF(I225="P",$D$16,IF(I225="M",$E$16,$F$16)))</f>
        <v>5</v>
      </c>
      <c r="AC225" s="416" t="n">
        <f aca="false">IF(I225="","",IF(I225="P",$D$17,IF(I225="M",$E$17,$F$17)))</f>
        <v>6</v>
      </c>
      <c r="AD225" s="417" t="s">
        <v>963</v>
      </c>
      <c r="AE225" s="366"/>
      <c r="AF225" s="366"/>
      <c r="AG225" s="366"/>
      <c r="AH225" s="366"/>
    </row>
    <row r="226" customFormat="false" ht="23.85" hidden="false" customHeight="false" outlineLevel="0" collapsed="false">
      <c r="A226" s="373" t="n">
        <v>202</v>
      </c>
      <c r="B226" s="373" t="n">
        <v>22</v>
      </c>
      <c r="C226" s="373" t="s">
        <v>964</v>
      </c>
      <c r="D226" s="373" t="str">
        <f aca="false">IF($I$2="","",IF($I$2&gt;P226,AC226,IF($I$2&lt;=K226,$K$22,IF($I$2&lt;M226,AA226,AB226))))</f>
        <v/>
      </c>
      <c r="E226" s="373" t="str">
        <f aca="false">IF($I$4="","",IF($I$4&gt;P226,AC226,IF($I$4&lt;=K226,$K$22,IF($I$4&lt;M226,AA226,AB226))))</f>
        <v>Não passível</v>
      </c>
      <c r="F226" s="373" t="str">
        <f aca="false">IF($I$6="","",IF($I$6&gt;P226,AC226,IF($I$6&lt;=K226,$K$22,IF($I$6&lt;M226,AA226,AB226))))</f>
        <v>Não passível</v>
      </c>
      <c r="G226" s="373" t="str">
        <f aca="false">IF($I$8="","",IF($I$8&gt;P226,AC226,IF($I$8&lt;=K226,$K$22,IF($I$8&lt;M226,AA226,AB226))))</f>
        <v>Não passível</v>
      </c>
      <c r="H226" s="373" t="str">
        <f aca="false">IF($I$10="","",IF($I$10&gt;P226,AC226,IF($I$10&lt;=K226,$K$22,IF($I$10&lt;M226,AA226,AB226))))</f>
        <v>Não passível</v>
      </c>
      <c r="I226" s="373" t="s">
        <v>298</v>
      </c>
      <c r="J226" s="418" t="s">
        <v>434</v>
      </c>
      <c r="K226" s="373" t="n">
        <v>0</v>
      </c>
      <c r="L226" s="373" t="s">
        <v>349</v>
      </c>
      <c r="M226" s="419" t="n">
        <v>5</v>
      </c>
      <c r="N226" s="420" t="s">
        <v>940</v>
      </c>
      <c r="O226" s="373" t="s">
        <v>320</v>
      </c>
      <c r="P226" s="421" t="n">
        <v>30</v>
      </c>
      <c r="Q226" s="373" t="s">
        <v>449</v>
      </c>
      <c r="R226" s="373" t="s">
        <v>314</v>
      </c>
      <c r="S226" s="373" t="s">
        <v>314</v>
      </c>
      <c r="T226" s="373" t="s">
        <v>314</v>
      </c>
      <c r="U226" s="373" t="s">
        <v>314</v>
      </c>
      <c r="V226" s="373" t="s">
        <v>314</v>
      </c>
      <c r="W226" s="373" t="s">
        <v>314</v>
      </c>
      <c r="X226" s="373" t="s">
        <v>314</v>
      </c>
      <c r="Y226" s="373" t="s">
        <v>314</v>
      </c>
      <c r="Z226" s="373" t="s">
        <v>314</v>
      </c>
      <c r="AA226" s="422" t="n">
        <f aca="false">IF(I226="","",IF(I226="P",$D$15,IF(I226="M",$E$15,$F$15)))</f>
        <v>4</v>
      </c>
      <c r="AB226" s="422" t="n">
        <f aca="false">IF(I226="","",IF(I226="P",$D$16,IF(I226="M",$E$16,$F$16)))</f>
        <v>5</v>
      </c>
      <c r="AC226" s="422" t="n">
        <f aca="false">IF(I226="","",IF(I226="P",$D$17,IF(I226="M",$E$17,$F$17)))</f>
        <v>6</v>
      </c>
      <c r="AD226" s="423" t="s">
        <v>965</v>
      </c>
      <c r="AE226" s="366"/>
      <c r="AF226" s="366"/>
      <c r="AG226" s="366"/>
      <c r="AH226" s="366"/>
    </row>
    <row r="227" customFormat="false" ht="15" hidden="false" customHeight="false" outlineLevel="0" collapsed="false">
      <c r="A227" s="380" t="n">
        <v>203</v>
      </c>
      <c r="B227" s="380" t="n">
        <v>23</v>
      </c>
      <c r="C227" s="380" t="s">
        <v>966</v>
      </c>
      <c r="D227" s="380" t="str">
        <f aca="false">IF($I$2="","",IF($I$2&gt;P227,AC227,IF($I$2&lt;=K227,$K$22,IF($I$2&lt;M227,AA227,AB227))))</f>
        <v/>
      </c>
      <c r="E227" s="380" t="str">
        <f aca="false">IF($I$4="","",IF($I$4&gt;P227,AC227,IF($I$4&lt;=K227,$K$22,IF($I$4&lt;M227,AA227,AB227))))</f>
        <v>Não passível</v>
      </c>
      <c r="F227" s="380" t="str">
        <f aca="false">IF($I$6="","",IF($I$6&gt;P227,AC227,IF($I$6&lt;=K227,$K$22,IF($I$6&lt;M227,AA227,AB227))))</f>
        <v>Não passível</v>
      </c>
      <c r="G227" s="380" t="str">
        <f aca="false">IF($I$8="","",IF($I$8&gt;P227,AC227,IF($I$8&lt;=K227,$K$22,IF($I$8&lt;M227,AA227,AB227))))</f>
        <v>Não passível</v>
      </c>
      <c r="H227" s="380" t="str">
        <f aca="false">IF($I$10="","",IF($I$10&gt;P227,AC227,IF($I$10&lt;=K227,$K$22,IF($I$10&lt;M227,AA227,AB227))))</f>
        <v>Não passível</v>
      </c>
      <c r="I227" s="380" t="s">
        <v>298</v>
      </c>
      <c r="J227" s="412" t="s">
        <v>434</v>
      </c>
      <c r="K227" s="380" t="n">
        <v>0</v>
      </c>
      <c r="L227" s="380" t="s">
        <v>349</v>
      </c>
      <c r="M227" s="413" t="n">
        <v>1.5</v>
      </c>
      <c r="N227" s="414" t="s">
        <v>967</v>
      </c>
      <c r="O227" s="380" t="s">
        <v>320</v>
      </c>
      <c r="P227" s="415" t="n">
        <v>15</v>
      </c>
      <c r="Q227" s="380" t="s">
        <v>449</v>
      </c>
      <c r="R227" s="380" t="s">
        <v>314</v>
      </c>
      <c r="S227" s="380" t="s">
        <v>314</v>
      </c>
      <c r="T227" s="380" t="s">
        <v>314</v>
      </c>
      <c r="U227" s="380" t="s">
        <v>314</v>
      </c>
      <c r="V227" s="380" t="s">
        <v>314</v>
      </c>
      <c r="W227" s="380" t="s">
        <v>314</v>
      </c>
      <c r="X227" s="380" t="s">
        <v>314</v>
      </c>
      <c r="Y227" s="380" t="s">
        <v>314</v>
      </c>
      <c r="Z227" s="380" t="s">
        <v>314</v>
      </c>
      <c r="AA227" s="416" t="n">
        <f aca="false">IF(I227="","",IF(I227="P",$D$15,IF(I227="M",$E$15,$F$15)))</f>
        <v>4</v>
      </c>
      <c r="AB227" s="416" t="n">
        <f aca="false">IF(I227="","",IF(I227="P",$D$16,IF(I227="M",$E$16,$F$16)))</f>
        <v>5</v>
      </c>
      <c r="AC227" s="416" t="n">
        <f aca="false">IF(I227="","",IF(I227="P",$D$17,IF(I227="M",$E$17,$F$17)))</f>
        <v>6</v>
      </c>
      <c r="AD227" s="417" t="s">
        <v>968</v>
      </c>
      <c r="AE227" s="366"/>
      <c r="AF227" s="366"/>
      <c r="AG227" s="366"/>
      <c r="AH227" s="366"/>
    </row>
    <row r="228" customFormat="false" ht="15" hidden="false" customHeight="false" outlineLevel="0" collapsed="false">
      <c r="A228" s="373" t="n">
        <v>204</v>
      </c>
      <c r="B228" s="373" t="n">
        <v>24</v>
      </c>
      <c r="C228" s="373" t="s">
        <v>969</v>
      </c>
      <c r="D228" s="373" t="str">
        <f aca="false">IF($I$2="","",IF($I$2&gt;P228,AC228,IF($I$2&lt;=K228,$K$22,IF($I$2&lt;M228,AA228,AB228))))</f>
        <v/>
      </c>
      <c r="E228" s="373" t="str">
        <f aca="false">IF($I$4="","",IF($I$4&gt;P228,AC228,IF($I$4&lt;=K228,$K$22,IF($I$4&lt;M228,AA228,AB228))))</f>
        <v>Não passível</v>
      </c>
      <c r="F228" s="373" t="str">
        <f aca="false">IF($I$6="","",IF($I$6&gt;P228,AC228,IF($I$6&lt;=K228,$K$22,IF($I$6&lt;M228,AA228,AB228))))</f>
        <v>Não passível</v>
      </c>
      <c r="G228" s="373" t="str">
        <f aca="false">IF($I$8="","",IF($I$8&gt;P228,AC228,IF($I$8&lt;=K228,$K$22,IF($I$8&lt;M228,AA228,AB228))))</f>
        <v>Não passível</v>
      </c>
      <c r="H228" s="373" t="str">
        <f aca="false">IF($I$10="","",IF($I$10&gt;P228,AC228,IF($I$10&lt;=K228,$K$22,IF($I$10&lt;M228,AA228,AB228))))</f>
        <v>Não passível</v>
      </c>
      <c r="I228" s="373" t="s">
        <v>298</v>
      </c>
      <c r="J228" s="418" t="s">
        <v>438</v>
      </c>
      <c r="K228" s="373" t="n">
        <v>0</v>
      </c>
      <c r="L228" s="373" t="s">
        <v>349</v>
      </c>
      <c r="M228" s="419" t="n">
        <v>1</v>
      </c>
      <c r="N228" s="420" t="s">
        <v>484</v>
      </c>
      <c r="O228" s="373" t="s">
        <v>320</v>
      </c>
      <c r="P228" s="421" t="n">
        <v>5</v>
      </c>
      <c r="Q228" s="373" t="s">
        <v>355</v>
      </c>
      <c r="R228" s="373" t="s">
        <v>314</v>
      </c>
      <c r="S228" s="373" t="s">
        <v>314</v>
      </c>
      <c r="T228" s="373" t="s">
        <v>314</v>
      </c>
      <c r="U228" s="373" t="s">
        <v>314</v>
      </c>
      <c r="V228" s="373" t="s">
        <v>314</v>
      </c>
      <c r="W228" s="373" t="s">
        <v>314</v>
      </c>
      <c r="X228" s="373" t="s">
        <v>314</v>
      </c>
      <c r="Y228" s="373" t="s">
        <v>314</v>
      </c>
      <c r="Z228" s="373" t="s">
        <v>314</v>
      </c>
      <c r="AA228" s="422" t="n">
        <f aca="false">IF(I228="","",IF(I228="P",$D$15,IF(I228="M",$E$15,$F$15)))</f>
        <v>4</v>
      </c>
      <c r="AB228" s="422" t="n">
        <f aca="false">IF(I228="","",IF(I228="P",$D$16,IF(I228="M",$E$16,$F$16)))</f>
        <v>5</v>
      </c>
      <c r="AC228" s="422" t="n">
        <f aca="false">IF(I228="","",IF(I228="P",$D$17,IF(I228="M",$E$17,$F$17)))</f>
        <v>6</v>
      </c>
      <c r="AD228" s="423" t="s">
        <v>970</v>
      </c>
      <c r="AE228" s="366"/>
      <c r="AF228" s="366"/>
      <c r="AG228" s="366"/>
      <c r="AH228" s="366"/>
    </row>
    <row r="229" customFormat="false" ht="23.85" hidden="false" customHeight="false" outlineLevel="0" collapsed="false">
      <c r="A229" s="380" t="n">
        <v>205</v>
      </c>
      <c r="B229" s="380" t="n">
        <v>25</v>
      </c>
      <c r="C229" s="380" t="s">
        <v>971</v>
      </c>
      <c r="D229" s="380" t="str">
        <f aca="false">IF($I$2="","",IF($I$2&gt;P229,AC229,IF($I$2&lt;=K229,$K$22,IF($I$2&lt;M229,AA229,AB229))))</f>
        <v/>
      </c>
      <c r="E229" s="380" t="str">
        <f aca="false">IF($I$4="","",IF($I$4&gt;P229,AC229,IF($I$4&lt;=K229,$K$22,IF($I$4&lt;M229,AA229,AB229))))</f>
        <v>Não passível</v>
      </c>
      <c r="F229" s="380" t="str">
        <f aca="false">IF($I$6="","",IF($I$6&gt;P229,AC229,IF($I$6&lt;=K229,$K$22,IF($I$6&lt;M229,AA229,AB229))))</f>
        <v>Não passível</v>
      </c>
      <c r="G229" s="380" t="str">
        <f aca="false">IF($I$8="","",IF($I$8&gt;P229,AC229,IF($I$8&lt;=K229,$K$22,IF($I$8&lt;M229,AA229,AB229))))</f>
        <v>Não passível</v>
      </c>
      <c r="H229" s="380" t="str">
        <f aca="false">IF($I$10="","",IF($I$10&gt;P229,AC229,IF($I$10&lt;=K229,$K$22,IF($I$10&lt;M229,AA229,AB229))))</f>
        <v>Não passível</v>
      </c>
      <c r="I229" s="380" t="s">
        <v>297</v>
      </c>
      <c r="J229" s="412" t="s">
        <v>438</v>
      </c>
      <c r="K229" s="380" t="n">
        <v>0</v>
      </c>
      <c r="L229" s="380" t="s">
        <v>349</v>
      </c>
      <c r="M229" s="413" t="n">
        <v>1</v>
      </c>
      <c r="N229" s="414" t="s">
        <v>484</v>
      </c>
      <c r="O229" s="380" t="s">
        <v>320</v>
      </c>
      <c r="P229" s="415" t="n">
        <v>5</v>
      </c>
      <c r="Q229" s="380" t="s">
        <v>355</v>
      </c>
      <c r="R229" s="380" t="s">
        <v>314</v>
      </c>
      <c r="S229" s="380" t="s">
        <v>314</v>
      </c>
      <c r="T229" s="380" t="s">
        <v>314</v>
      </c>
      <c r="U229" s="380" t="s">
        <v>314</v>
      </c>
      <c r="V229" s="380" t="s">
        <v>314</v>
      </c>
      <c r="W229" s="380" t="s">
        <v>314</v>
      </c>
      <c r="X229" s="380" t="s">
        <v>314</v>
      </c>
      <c r="Y229" s="380" t="s">
        <v>314</v>
      </c>
      <c r="Z229" s="380" t="s">
        <v>314</v>
      </c>
      <c r="AA229" s="416" t="n">
        <f aca="false">IF(I229="","",IF(I229="P",$D$15,IF(I229="M",$E$15,$F$15)))</f>
        <v>2</v>
      </c>
      <c r="AB229" s="416" t="n">
        <f aca="false">IF(I229="","",IF(I229="P",$D$16,IF(I229="M",$E$16,$F$16)))</f>
        <v>3</v>
      </c>
      <c r="AC229" s="416" t="n">
        <f aca="false">IF(I229="","",IF(I229="P",$D$17,IF(I229="M",$E$17,$F$17)))</f>
        <v>4</v>
      </c>
      <c r="AD229" s="417" t="s">
        <v>972</v>
      </c>
      <c r="AE229" s="366"/>
      <c r="AF229" s="366"/>
      <c r="AG229" s="366"/>
      <c r="AH229" s="366"/>
    </row>
    <row r="230" customFormat="false" ht="23.85" hidden="false" customHeight="false" outlineLevel="0" collapsed="false">
      <c r="A230" s="373" t="n">
        <v>206</v>
      </c>
      <c r="B230" s="373" t="n">
        <v>26</v>
      </c>
      <c r="C230" s="373" t="s">
        <v>973</v>
      </c>
      <c r="D230" s="373" t="str">
        <f aca="false">IF($I$2="","",IF($I$2&gt;P230,AC230,IF($I$2&lt;=K230,$K$22,IF($I$2&lt;M230,AA230,AB230))))</f>
        <v/>
      </c>
      <c r="E230" s="373" t="str">
        <f aca="false">IF($I$4="","",IF($I$4&gt;P230,AC230,IF($I$4&lt;=K230,$K$22,IF($I$4&lt;M230,AA230,AB230))))</f>
        <v>Não passível</v>
      </c>
      <c r="F230" s="373" t="str">
        <f aca="false">IF($I$6="","",IF($I$6&gt;P230,AC230,IF($I$6&lt;=K230,$K$22,IF($I$6&lt;M230,AA230,AB230))))</f>
        <v>Não passível</v>
      </c>
      <c r="G230" s="373" t="str">
        <f aca="false">IF($I$8="","",IF($I$8&gt;P230,AC230,IF($I$8&lt;=K230,$K$22,IF($I$8&lt;M230,AA230,AB230))))</f>
        <v>Não passível</v>
      </c>
      <c r="H230" s="373" t="str">
        <f aca="false">IF($I$10="","",IF($I$10&gt;P230,AC230,IF($I$10&lt;=K230,$K$22,IF($I$10&lt;M230,AA230,AB230))))</f>
        <v>Não passível</v>
      </c>
      <c r="I230" s="373" t="s">
        <v>298</v>
      </c>
      <c r="J230" s="418" t="s">
        <v>434</v>
      </c>
      <c r="K230" s="373" t="n">
        <v>0</v>
      </c>
      <c r="L230" s="373" t="s">
        <v>349</v>
      </c>
      <c r="M230" s="419" t="n">
        <v>0.5</v>
      </c>
      <c r="N230" s="420" t="s">
        <v>974</v>
      </c>
      <c r="O230" s="373" t="s">
        <v>320</v>
      </c>
      <c r="P230" s="421" t="n">
        <v>2</v>
      </c>
      <c r="Q230" s="373" t="s">
        <v>668</v>
      </c>
      <c r="R230" s="373" t="s">
        <v>314</v>
      </c>
      <c r="S230" s="373" t="s">
        <v>314</v>
      </c>
      <c r="T230" s="373" t="s">
        <v>314</v>
      </c>
      <c r="U230" s="373" t="s">
        <v>314</v>
      </c>
      <c r="V230" s="373" t="s">
        <v>314</v>
      </c>
      <c r="W230" s="373" t="s">
        <v>314</v>
      </c>
      <c r="X230" s="373" t="s">
        <v>314</v>
      </c>
      <c r="Y230" s="373" t="s">
        <v>314</v>
      </c>
      <c r="Z230" s="373" t="s">
        <v>314</v>
      </c>
      <c r="AA230" s="422" t="n">
        <f aca="false">IF(I230="","",IF(I230="P",$D$15,IF(I230="M",$E$15,$F$15)))</f>
        <v>4</v>
      </c>
      <c r="AB230" s="422" t="n">
        <f aca="false">IF(I230="","",IF(I230="P",$D$16,IF(I230="M",$E$16,$F$16)))</f>
        <v>5</v>
      </c>
      <c r="AC230" s="422" t="n">
        <f aca="false">IF(I230="","",IF(I230="P",$D$17,IF(I230="M",$E$17,$F$17)))</f>
        <v>6</v>
      </c>
      <c r="AD230" s="423" t="s">
        <v>975</v>
      </c>
      <c r="AE230" s="366"/>
      <c r="AF230" s="366"/>
      <c r="AG230" s="366"/>
      <c r="AH230" s="366"/>
    </row>
    <row r="231" customFormat="false" ht="57.45" hidden="false" customHeight="false" outlineLevel="0" collapsed="false">
      <c r="A231" s="380" t="n">
        <v>207</v>
      </c>
      <c r="B231" s="380" t="n">
        <v>27</v>
      </c>
      <c r="C231" s="380" t="s">
        <v>976</v>
      </c>
      <c r="D231" s="380" t="str">
        <f aca="false">IF($I$2="","",IF($I$2&gt;P231,AC231,IF($I$2&lt;=K231,$K$22,IF($I$2&lt;M231,AA231,AB231))))</f>
        <v/>
      </c>
      <c r="E231" s="380" t="str">
        <f aca="false">IF($I$4="","",IF($I$4&gt;P231,AC231,IF($I$4&lt;=K231,$K$22,IF($I$4&lt;M231,AA231,AB231))))</f>
        <v>Não passível</v>
      </c>
      <c r="F231" s="380" t="str">
        <f aca="false">IF($I$6="","",IF($I$6&gt;P231,AC231,IF($I$6&lt;=K231,$K$22,IF($I$6&lt;M231,AA231,AB231))))</f>
        <v>Não passível</v>
      </c>
      <c r="G231" s="380" t="str">
        <f aca="false">IF($I$8="","",IF($I$8&gt;P231,AC231,IF($I$8&lt;=K231,$K$22,IF($I$8&lt;M231,AA231,AB231))))</f>
        <v>Não passível</v>
      </c>
      <c r="H231" s="380" t="str">
        <f aca="false">IF($I$10="","",IF($I$10&gt;P231,AC231,IF($I$10&lt;=K231,$K$22,IF($I$10&lt;M231,AA231,AB231))))</f>
        <v>Não passível</v>
      </c>
      <c r="I231" s="380" t="s">
        <v>297</v>
      </c>
      <c r="J231" s="412" t="s">
        <v>857</v>
      </c>
      <c r="K231" s="380" t="n">
        <v>0</v>
      </c>
      <c r="L231" s="380" t="s">
        <v>349</v>
      </c>
      <c r="M231" s="413" t="n">
        <v>110000</v>
      </c>
      <c r="N231" s="414" t="s">
        <v>977</v>
      </c>
      <c r="O231" s="380" t="s">
        <v>320</v>
      </c>
      <c r="P231" s="415" t="n">
        <v>2700000</v>
      </c>
      <c r="Q231" s="380" t="s">
        <v>544</v>
      </c>
      <c r="R231" s="380" t="s">
        <v>314</v>
      </c>
      <c r="S231" s="380" t="s">
        <v>314</v>
      </c>
      <c r="T231" s="380" t="s">
        <v>314</v>
      </c>
      <c r="U231" s="380" t="s">
        <v>314</v>
      </c>
      <c r="V231" s="380" t="s">
        <v>314</v>
      </c>
      <c r="W231" s="380" t="s">
        <v>314</v>
      </c>
      <c r="X231" s="380" t="s">
        <v>314</v>
      </c>
      <c r="Y231" s="380" t="s">
        <v>314</v>
      </c>
      <c r="Z231" s="380" t="s">
        <v>314</v>
      </c>
      <c r="AA231" s="416" t="n">
        <f aca="false">IF(I231="","",IF(I231="P",$D$15,IF(I231="M",$E$15,$F$15)))</f>
        <v>2</v>
      </c>
      <c r="AB231" s="416" t="n">
        <f aca="false">IF(I231="","",IF(I231="P",$D$16,IF(I231="M",$E$16,$F$16)))</f>
        <v>3</v>
      </c>
      <c r="AC231" s="416" t="n">
        <f aca="false">IF(I231="","",IF(I231="P",$D$17,IF(I231="M",$E$17,$F$17)))</f>
        <v>4</v>
      </c>
      <c r="AD231" s="417" t="s">
        <v>978</v>
      </c>
      <c r="AE231" s="366"/>
      <c r="AF231" s="366"/>
      <c r="AG231" s="366"/>
      <c r="AH231" s="366"/>
    </row>
    <row r="232" customFormat="false" ht="35.05" hidden="false" customHeight="false" outlineLevel="0" collapsed="false">
      <c r="A232" s="373" t="n">
        <v>208</v>
      </c>
      <c r="B232" s="373" t="n">
        <v>28</v>
      </c>
      <c r="C232" s="373" t="s">
        <v>979</v>
      </c>
      <c r="D232" s="373" t="str">
        <f aca="false">IF($I$2="","",IF($I$2&gt;P232,AC232,IF($I$2&lt;=K232,$K$22,IF($I$2&lt;M232,AA232,AB232))))</f>
        <v/>
      </c>
      <c r="E232" s="373" t="str">
        <f aca="false">IF($I$4="","",IF($I$4&gt;P232,AC232,IF($I$4&lt;=K232,$K$22,IF($I$4&lt;M232,AA232,AB232))))</f>
        <v>Não passível</v>
      </c>
      <c r="F232" s="373" t="str">
        <f aca="false">IF($I$6="","",IF($I$6&gt;P232,AC232,IF($I$6&lt;=K232,$K$22,IF($I$6&lt;M232,AA232,AB232))))</f>
        <v>Não passível</v>
      </c>
      <c r="G232" s="373" t="str">
        <f aca="false">IF($I$8="","",IF($I$8&gt;P232,AC232,IF($I$8&lt;=K232,$K$22,IF($I$8&lt;M232,AA232,AB232))))</f>
        <v>Não passível</v>
      </c>
      <c r="H232" s="373" t="str">
        <f aca="false">IF($I$10="","",IF($I$10&gt;P232,AC232,IF($I$10&lt;=K232,$K$22,IF($I$10&lt;M232,AA232,AB232))))</f>
        <v>Não passível</v>
      </c>
      <c r="I232" s="373" t="s">
        <v>297</v>
      </c>
      <c r="J232" s="418" t="s">
        <v>980</v>
      </c>
      <c r="K232" s="373" t="n">
        <v>0</v>
      </c>
      <c r="L232" s="373" t="s">
        <v>349</v>
      </c>
      <c r="M232" s="419" t="n">
        <v>1</v>
      </c>
      <c r="N232" s="420" t="s">
        <v>981</v>
      </c>
      <c r="O232" s="373" t="s">
        <v>320</v>
      </c>
      <c r="P232" s="421" t="n">
        <v>50</v>
      </c>
      <c r="Q232" s="373" t="s">
        <v>449</v>
      </c>
      <c r="R232" s="373" t="s">
        <v>314</v>
      </c>
      <c r="S232" s="373" t="s">
        <v>314</v>
      </c>
      <c r="T232" s="373" t="s">
        <v>314</v>
      </c>
      <c r="U232" s="373" t="s">
        <v>314</v>
      </c>
      <c r="V232" s="373" t="s">
        <v>314</v>
      </c>
      <c r="W232" s="373" t="s">
        <v>314</v>
      </c>
      <c r="X232" s="373" t="s">
        <v>314</v>
      </c>
      <c r="Y232" s="373" t="s">
        <v>314</v>
      </c>
      <c r="Z232" s="373" t="s">
        <v>314</v>
      </c>
      <c r="AA232" s="422" t="n">
        <f aca="false">IF(I232="","",IF(I232="P",$D$15,IF(I232="M",$E$15,$F$15)))</f>
        <v>2</v>
      </c>
      <c r="AB232" s="422" t="n">
        <f aca="false">IF(I232="","",IF(I232="P",$D$16,IF(I232="M",$E$16,$F$16)))</f>
        <v>3</v>
      </c>
      <c r="AC232" s="422" t="n">
        <f aca="false">IF(I232="","",IF(I232="P",$D$17,IF(I232="M",$E$17,$F$17)))</f>
        <v>4</v>
      </c>
      <c r="AD232" s="423" t="s">
        <v>982</v>
      </c>
      <c r="AE232" s="366"/>
      <c r="AF232" s="366"/>
      <c r="AG232" s="366"/>
      <c r="AH232" s="366"/>
    </row>
    <row r="233" customFormat="false" ht="23.85" hidden="false" customHeight="false" outlineLevel="0" collapsed="false">
      <c r="A233" s="380" t="n">
        <v>209</v>
      </c>
      <c r="B233" s="380" t="n">
        <v>29</v>
      </c>
      <c r="C233" s="380" t="s">
        <v>983</v>
      </c>
      <c r="D233" s="380" t="str">
        <f aca="false">IF($I$2="","",IF($I$2&gt;P233,AC233,IF($I$2&lt;=K233,$K$22,IF($I$2&lt;M233,AA233,AB233))))</f>
        <v/>
      </c>
      <c r="E233" s="380" t="str">
        <f aca="false">IF($I$4="","",IF($I$4&gt;P233,AC233,IF($I$4&lt;=K233,$K$22,IF($I$4&lt;M233,AA233,AB233))))</f>
        <v>Não passível</v>
      </c>
      <c r="F233" s="380" t="str">
        <f aca="false">IF($I$6="","",IF($I$6&gt;P233,AC233,IF($I$6&lt;=K233,$K$22,IF($I$6&lt;M233,AA233,AB233))))</f>
        <v>Não passível</v>
      </c>
      <c r="G233" s="380" t="str">
        <f aca="false">IF($I$8="","",IF($I$8&gt;P233,AC233,IF($I$8&lt;=K233,$K$22,IF($I$8&lt;M233,AA233,AB233))))</f>
        <v>Não passível</v>
      </c>
      <c r="H233" s="380" t="str">
        <f aca="false">IF($I$10="","",IF($I$10&gt;P233,AC233,IF($I$10&lt;=K233,$K$22,IF($I$10&lt;M233,AA233,AB233))))</f>
        <v>Não passível</v>
      </c>
      <c r="I233" s="380" t="s">
        <v>298</v>
      </c>
      <c r="J233" s="412" t="s">
        <v>434</v>
      </c>
      <c r="K233" s="380" t="n">
        <v>0</v>
      </c>
      <c r="L233" s="380" t="s">
        <v>349</v>
      </c>
      <c r="M233" s="413" t="n">
        <v>60</v>
      </c>
      <c r="N233" s="414" t="s">
        <v>984</v>
      </c>
      <c r="O233" s="380" t="s">
        <v>320</v>
      </c>
      <c r="P233" s="415" t="n">
        <v>500</v>
      </c>
      <c r="Q233" s="380" t="s">
        <v>449</v>
      </c>
      <c r="R233" s="380" t="s">
        <v>314</v>
      </c>
      <c r="S233" s="380" t="s">
        <v>314</v>
      </c>
      <c r="T233" s="380" t="s">
        <v>314</v>
      </c>
      <c r="U233" s="380" t="s">
        <v>314</v>
      </c>
      <c r="V233" s="380" t="s">
        <v>314</v>
      </c>
      <c r="W233" s="380" t="s">
        <v>314</v>
      </c>
      <c r="X233" s="380" t="s">
        <v>314</v>
      </c>
      <c r="Y233" s="380" t="s">
        <v>314</v>
      </c>
      <c r="Z233" s="380" t="s">
        <v>314</v>
      </c>
      <c r="AA233" s="416" t="n">
        <f aca="false">IF(I233="","",IF(I233="P",$D$15,IF(I233="M",$E$15,$F$15)))</f>
        <v>4</v>
      </c>
      <c r="AB233" s="416" t="n">
        <f aca="false">IF(I233="","",IF(I233="P",$D$16,IF(I233="M",$E$16,$F$16)))</f>
        <v>5</v>
      </c>
      <c r="AC233" s="416" t="n">
        <f aca="false">IF(I233="","",IF(I233="P",$D$17,IF(I233="M",$E$17,$F$17)))</f>
        <v>6</v>
      </c>
      <c r="AD233" s="417" t="s">
        <v>985</v>
      </c>
      <c r="AE233" s="366"/>
      <c r="AF233" s="366"/>
      <c r="AG233" s="366"/>
      <c r="AH233" s="366"/>
    </row>
    <row r="234" customFormat="false" ht="35.05" hidden="false" customHeight="false" outlineLevel="0" collapsed="false">
      <c r="A234" s="373" t="n">
        <v>210</v>
      </c>
      <c r="B234" s="373" t="n">
        <v>30</v>
      </c>
      <c r="C234" s="373" t="s">
        <v>986</v>
      </c>
      <c r="D234" s="373" t="str">
        <f aca="false">IF($I$2="","",IF($I$2&gt;P234,AC234,IF($I$2&lt;=K234,$K$22,IF($I$2&lt;M234,AA234,AB234))))</f>
        <v/>
      </c>
      <c r="E234" s="373" t="str">
        <f aca="false">IF($I$4="","",IF($I$4&gt;P234,AC234,IF($I$4&lt;=K234,$K$22,IF($I$4&lt;M234,AA234,AB234))))</f>
        <v>Não passível</v>
      </c>
      <c r="F234" s="373" t="str">
        <f aca="false">IF($I$6="","",IF($I$6&gt;P234,AC234,IF($I$6&lt;=K234,$K$22,IF($I$6&lt;M234,AA234,AB234))))</f>
        <v>Não passível</v>
      </c>
      <c r="G234" s="373" t="str">
        <f aca="false">IF($I$8="","",IF($I$8&gt;P234,AC234,IF($I$8&lt;=K234,$K$22,IF($I$8&lt;M234,AA234,AB234))))</f>
        <v>Não passível</v>
      </c>
      <c r="H234" s="373" t="str">
        <f aca="false">IF($I$10="","",IF($I$10&gt;P234,AC234,IF($I$10&lt;=K234,$K$22,IF($I$10&lt;M234,AA234,AB234))))</f>
        <v>Não passível</v>
      </c>
      <c r="I234" s="373" t="s">
        <v>298</v>
      </c>
      <c r="J234" s="418" t="s">
        <v>987</v>
      </c>
      <c r="K234" s="373" t="n">
        <v>0</v>
      </c>
      <c r="L234" s="373" t="s">
        <v>349</v>
      </c>
      <c r="M234" s="419" t="n">
        <v>200000</v>
      </c>
      <c r="N234" s="420" t="s">
        <v>988</v>
      </c>
      <c r="O234" s="373" t="s">
        <v>320</v>
      </c>
      <c r="P234" s="421" t="n">
        <v>1000000</v>
      </c>
      <c r="Q234" s="373" t="s">
        <v>325</v>
      </c>
      <c r="R234" s="373" t="s">
        <v>314</v>
      </c>
      <c r="S234" s="373" t="s">
        <v>314</v>
      </c>
      <c r="T234" s="373" t="s">
        <v>314</v>
      </c>
      <c r="U234" s="373" t="s">
        <v>314</v>
      </c>
      <c r="V234" s="373" t="s">
        <v>314</v>
      </c>
      <c r="W234" s="373" t="s">
        <v>314</v>
      </c>
      <c r="X234" s="373" t="s">
        <v>314</v>
      </c>
      <c r="Y234" s="373" t="s">
        <v>314</v>
      </c>
      <c r="Z234" s="373" t="s">
        <v>314</v>
      </c>
      <c r="AA234" s="422" t="n">
        <f aca="false">IF(I234="","",IF(I234="P",$D$15,IF(I234="M",$E$15,$F$15)))</f>
        <v>4</v>
      </c>
      <c r="AB234" s="422" t="n">
        <f aca="false">IF(I234="","",IF(I234="P",$D$16,IF(I234="M",$E$16,$F$16)))</f>
        <v>5</v>
      </c>
      <c r="AC234" s="422" t="n">
        <f aca="false">IF(I234="","",IF(I234="P",$D$17,IF(I234="M",$E$17,$F$17)))</f>
        <v>6</v>
      </c>
      <c r="AD234" s="423" t="s">
        <v>989</v>
      </c>
      <c r="AE234" s="366"/>
      <c r="AF234" s="366"/>
      <c r="AG234" s="366"/>
      <c r="AH234" s="366"/>
    </row>
    <row r="235" customFormat="false" ht="23.85" hidden="false" customHeight="false" outlineLevel="0" collapsed="false">
      <c r="A235" s="380" t="n">
        <v>211</v>
      </c>
      <c r="B235" s="380" t="n">
        <v>31</v>
      </c>
      <c r="C235" s="380" t="s">
        <v>990</v>
      </c>
      <c r="D235" s="380" t="str">
        <f aca="false">IF($I$2="","",IF($I$2&gt;P235,AC235,IF($I$2&lt;=K235,$K$22,IF($I$2&lt;M235,AA235,AB235))))</f>
        <v/>
      </c>
      <c r="E235" s="380" t="str">
        <f aca="false">IF($I$4="","",IF($I$4&gt;P235,AC235,IF($I$4&lt;=K235,$K$22,IF($I$4&lt;M235,AA235,AB235))))</f>
        <v>Não passível</v>
      </c>
      <c r="F235" s="380" t="str">
        <f aca="false">IF($I$6="","",IF($I$6&gt;P235,AC235,IF($I$6&lt;=K235,$K$22,IF($I$6&lt;M235,AA235,AB235))))</f>
        <v>Não passível</v>
      </c>
      <c r="G235" s="380" t="str">
        <f aca="false">IF($I$8="","",IF($I$8&gt;P235,AC235,IF($I$8&lt;=K235,$K$22,IF($I$8&lt;M235,AA235,AB235))))</f>
        <v>Não passível</v>
      </c>
      <c r="H235" s="380" t="str">
        <f aca="false">IF($I$10="","",IF($I$10&gt;P235,AC235,IF($I$10&lt;=K235,$K$22,IF($I$10&lt;M235,AA235,AB235))))</f>
        <v>Não passível</v>
      </c>
      <c r="I235" s="380" t="s">
        <v>298</v>
      </c>
      <c r="J235" s="412" t="s">
        <v>438</v>
      </c>
      <c r="K235" s="380" t="n">
        <v>0</v>
      </c>
      <c r="L235" s="380" t="s">
        <v>349</v>
      </c>
      <c r="M235" s="413" t="n">
        <v>1</v>
      </c>
      <c r="N235" s="414" t="s">
        <v>484</v>
      </c>
      <c r="O235" s="380" t="s">
        <v>320</v>
      </c>
      <c r="P235" s="415" t="n">
        <v>5</v>
      </c>
      <c r="Q235" s="380" t="s">
        <v>355</v>
      </c>
      <c r="R235" s="380" t="s">
        <v>314</v>
      </c>
      <c r="S235" s="380" t="s">
        <v>314</v>
      </c>
      <c r="T235" s="380" t="s">
        <v>314</v>
      </c>
      <c r="U235" s="380" t="s">
        <v>314</v>
      </c>
      <c r="V235" s="380" t="s">
        <v>314</v>
      </c>
      <c r="W235" s="380" t="s">
        <v>314</v>
      </c>
      <c r="X235" s="380" t="s">
        <v>314</v>
      </c>
      <c r="Y235" s="380" t="s">
        <v>314</v>
      </c>
      <c r="Z235" s="380" t="s">
        <v>314</v>
      </c>
      <c r="AA235" s="416" t="n">
        <f aca="false">IF(I235="","",IF(I235="P",$D$15,IF(I235="M",$E$15,$F$15)))</f>
        <v>4</v>
      </c>
      <c r="AB235" s="416" t="n">
        <f aca="false">IF(I235="","",IF(I235="P",$D$16,IF(I235="M",$E$16,$F$16)))</f>
        <v>5</v>
      </c>
      <c r="AC235" s="416" t="n">
        <f aca="false">IF(I235="","",IF(I235="P",$D$17,IF(I235="M",$E$17,$F$17)))</f>
        <v>6</v>
      </c>
      <c r="AD235" s="417" t="s">
        <v>991</v>
      </c>
      <c r="AE235" s="366"/>
      <c r="AF235" s="366"/>
      <c r="AG235" s="366"/>
      <c r="AH235" s="366"/>
    </row>
    <row r="236" customFormat="false" ht="15" hidden="false" customHeight="false" outlineLevel="0" collapsed="false">
      <c r="A236" s="373" t="n">
        <v>212</v>
      </c>
      <c r="B236" s="373" t="n">
        <v>32</v>
      </c>
      <c r="C236" s="373" t="s">
        <v>992</v>
      </c>
      <c r="D236" s="373" t="str">
        <f aca="false">IF($I$2="","",IF($I$2&gt;P236,AC236,IF($I$2&lt;K236,$K$22,IF($I$2&lt;=M236,AA236,AB236))))</f>
        <v/>
      </c>
      <c r="E236" s="373" t="str">
        <f aca="false">IF($I$4="","",IF($I$4&gt;P236,AC236,IF($I$4&lt;=K236,$K$22,IF($I$4&lt;=M236,AA236,AB236))))</f>
        <v>Não passível</v>
      </c>
      <c r="F236" s="373" t="str">
        <f aca="false">IF($I$6="","",IF($I$6&gt;P236,AC236,IF($I$6&lt;=K236,$K$22,IF($I$6&lt;=M236,AA236,AB236))))</f>
        <v>Não passível</v>
      </c>
      <c r="G236" s="373" t="str">
        <f aca="false">IF($I$8="","",IF($I$8&gt;P236,AC236,IF($I$8&lt;=K236,$K$22,IF($I$8&lt;=M236,AA236,AB236))))</f>
        <v>Não passível</v>
      </c>
      <c r="H236" s="373" t="str">
        <f aca="false">IF($I$10="","",IF($I$10&gt;P236,AC236,IF($I$10&lt;=K236,$K$22,IF($I$10&lt;=M236,AA236,AB236))))</f>
        <v>Não passível</v>
      </c>
      <c r="I236" s="373" t="s">
        <v>297</v>
      </c>
      <c r="J236" s="418" t="s">
        <v>434</v>
      </c>
      <c r="K236" s="373" t="n">
        <v>8</v>
      </c>
      <c r="L236" s="373" t="s">
        <v>318</v>
      </c>
      <c r="M236" s="419" t="n">
        <v>40</v>
      </c>
      <c r="N236" s="420" t="s">
        <v>993</v>
      </c>
      <c r="O236" s="373" t="s">
        <v>320</v>
      </c>
      <c r="P236" s="421" t="n">
        <v>400</v>
      </c>
      <c r="Q236" s="373" t="s">
        <v>994</v>
      </c>
      <c r="R236" s="373" t="s">
        <v>314</v>
      </c>
      <c r="S236" s="373" t="s">
        <v>314</v>
      </c>
      <c r="T236" s="373" t="s">
        <v>314</v>
      </c>
      <c r="U236" s="373" t="s">
        <v>314</v>
      </c>
      <c r="V236" s="373" t="s">
        <v>314</v>
      </c>
      <c r="W236" s="373" t="s">
        <v>314</v>
      </c>
      <c r="X236" s="373" t="s">
        <v>314</v>
      </c>
      <c r="Y236" s="373" t="s">
        <v>314</v>
      </c>
      <c r="Z236" s="373" t="s">
        <v>314</v>
      </c>
      <c r="AA236" s="422" t="n">
        <f aca="false">IF(I236="","",IF(I236="P",$D$15,IF(I236="M",$E$15,$F$15)))</f>
        <v>2</v>
      </c>
      <c r="AB236" s="422" t="n">
        <f aca="false">IF(I236="","",IF(I236="P",$D$16,IF(I236="M",$E$16,$F$16)))</f>
        <v>3</v>
      </c>
      <c r="AC236" s="422" t="n">
        <f aca="false">IF(I236="","",IF(I236="P",$D$17,IF(I236="M",$E$17,$F$17)))</f>
        <v>4</v>
      </c>
      <c r="AD236" s="423" t="s">
        <v>995</v>
      </c>
      <c r="AE236" s="366"/>
      <c r="AF236" s="366"/>
      <c r="AG236" s="366"/>
      <c r="AH236" s="366"/>
    </row>
    <row r="237" customFormat="false" ht="15" hidden="false" customHeight="false" outlineLevel="0" collapsed="false">
      <c r="A237" s="380" t="n">
        <v>213</v>
      </c>
      <c r="B237" s="380" t="n">
        <v>33</v>
      </c>
      <c r="C237" s="380" t="s">
        <v>996</v>
      </c>
      <c r="D237" s="380" t="str">
        <f aca="false">IF($I$2="","",IF($I$2&gt;P237,AC237,IF($I$2&lt;=K237,$K$22,IF($I$2&lt;=M237,AA237,AB237))))</f>
        <v/>
      </c>
      <c r="E237" s="380" t="str">
        <f aca="false">IF($I$4="","",IF($I$4&gt;P237,AC237,IF($I$4&lt;=K237,$K$22,IF($I$4&lt;=M237,AA237,AB237))))</f>
        <v>Não passível</v>
      </c>
      <c r="F237" s="380" t="str">
        <f aca="false">IF($I$6="","",IF($I$6&gt;P237,AC237,IF($I$6&lt;=K237,$K$22,IF($I$6&lt;=M237,AA237,AB237))))</f>
        <v>Não passível</v>
      </c>
      <c r="G237" s="380" t="str">
        <f aca="false">IF($I$8="","",IF($I$8&gt;P237,AC237,IF($I$8&lt;=K237,$K$22,IF($I$8&lt;=M237,AA237,AB237))))</f>
        <v>Não passível</v>
      </c>
      <c r="H237" s="380" t="str">
        <f aca="false">IF($I$10="","",IF($I$10&gt;P237,AC237,IF($I$10&lt;=K237,$K$22,IF($I$10&lt;=M237,AA237,AB237))))</f>
        <v>Não passível</v>
      </c>
      <c r="I237" s="380" t="s">
        <v>297</v>
      </c>
      <c r="J237" s="412" t="s">
        <v>434</v>
      </c>
      <c r="K237" s="380" t="n">
        <v>0</v>
      </c>
      <c r="L237" s="380" t="s">
        <v>318</v>
      </c>
      <c r="M237" s="413" t="n">
        <v>100</v>
      </c>
      <c r="N237" s="414" t="s">
        <v>997</v>
      </c>
      <c r="O237" s="380" t="s">
        <v>320</v>
      </c>
      <c r="P237" s="415" t="n">
        <v>1000</v>
      </c>
      <c r="Q237" s="380" t="s">
        <v>449</v>
      </c>
      <c r="R237" s="380" t="s">
        <v>314</v>
      </c>
      <c r="S237" s="380" t="s">
        <v>314</v>
      </c>
      <c r="T237" s="380" t="s">
        <v>314</v>
      </c>
      <c r="U237" s="380" t="s">
        <v>314</v>
      </c>
      <c r="V237" s="380" t="s">
        <v>314</v>
      </c>
      <c r="W237" s="380" t="s">
        <v>314</v>
      </c>
      <c r="X237" s="380" t="s">
        <v>314</v>
      </c>
      <c r="Y237" s="380" t="s">
        <v>314</v>
      </c>
      <c r="Z237" s="380" t="s">
        <v>314</v>
      </c>
      <c r="AA237" s="416" t="n">
        <f aca="false">IF(I237="","",IF(I237="P",$D$15,IF(I237="M",$E$15,$F$15)))</f>
        <v>2</v>
      </c>
      <c r="AB237" s="416" t="n">
        <f aca="false">IF(I237="","",IF(I237="P",$D$16,IF(I237="M",$E$16,$F$16)))</f>
        <v>3</v>
      </c>
      <c r="AC237" s="416" t="n">
        <f aca="false">IF(I237="","",IF(I237="P",$D$17,IF(I237="M",$E$17,$F$17)))</f>
        <v>4</v>
      </c>
      <c r="AD237" s="417" t="s">
        <v>998</v>
      </c>
      <c r="AE237" s="366"/>
      <c r="AF237" s="366"/>
      <c r="AG237" s="366"/>
      <c r="AH237" s="366"/>
    </row>
    <row r="238" customFormat="false" ht="35.05" hidden="false" customHeight="false" outlineLevel="0" collapsed="false">
      <c r="A238" s="373" t="n">
        <v>214</v>
      </c>
      <c r="B238" s="373" t="n">
        <v>34</v>
      </c>
      <c r="C238" s="373" t="s">
        <v>999</v>
      </c>
      <c r="D238" s="373" t="str">
        <f aca="false">IF($I$2="","",IF($I$2&gt;=P238,AC238,IF($I$2&lt;=K238,$K$22,IF($I$2&lt;=M238,AA238,AB238))))</f>
        <v/>
      </c>
      <c r="E238" s="373" t="str">
        <f aca="false">IF($I$4="","",IF($I$4&gt;=P238,AC238,IF($I$4&lt;=K238,$K$22,IF($I$4&lt;=M238,AA238,AB238))))</f>
        <v>Não passível</v>
      </c>
      <c r="F238" s="373" t="str">
        <f aca="false">IF($I$6="","",IF($I$6&gt;=P238,AC238,IF($I$6&lt;=K238,$K$22,IF($I$6&lt;=M238,AA238,AB238))))</f>
        <v>Não passível</v>
      </c>
      <c r="G238" s="373" t="str">
        <f aca="false">IF($I$8="","",IF($I$8&gt;=P238,AC238,IF($I$8&lt;=K238,$K$22,IF($I$8&lt;=M238,AA238,AB238))))</f>
        <v>Não passível</v>
      </c>
      <c r="H238" s="373" t="str">
        <f aca="false">IF($I$10="","",IF($I$10&gt;=P238,AC238,IF($I$10&lt;=K238,$K$22,IF($I$10&lt;=M238,AA238,AB238))))</f>
        <v>Não passível</v>
      </c>
      <c r="I238" s="373" t="s">
        <v>297</v>
      </c>
      <c r="J238" s="418" t="s">
        <v>1000</v>
      </c>
      <c r="K238" s="373" t="n">
        <v>0</v>
      </c>
      <c r="L238" s="373" t="s">
        <v>318</v>
      </c>
      <c r="M238" s="419" t="n">
        <v>150</v>
      </c>
      <c r="N238" s="420" t="s">
        <v>1001</v>
      </c>
      <c r="O238" s="373" t="s">
        <v>320</v>
      </c>
      <c r="P238" s="421" t="n">
        <v>450</v>
      </c>
      <c r="Q238" s="373" t="s">
        <v>589</v>
      </c>
      <c r="R238" s="373" t="s">
        <v>314</v>
      </c>
      <c r="S238" s="373" t="s">
        <v>314</v>
      </c>
      <c r="T238" s="373" t="s">
        <v>314</v>
      </c>
      <c r="U238" s="373" t="s">
        <v>314</v>
      </c>
      <c r="V238" s="373" t="s">
        <v>314</v>
      </c>
      <c r="W238" s="373" t="s">
        <v>314</v>
      </c>
      <c r="X238" s="373" t="s">
        <v>314</v>
      </c>
      <c r="Y238" s="373" t="s">
        <v>314</v>
      </c>
      <c r="Z238" s="373" t="s">
        <v>314</v>
      </c>
      <c r="AA238" s="422" t="n">
        <f aca="false">IF(I238="","",IF(I238="P",$D$15,IF(I238="M",$E$15,$F$15)))</f>
        <v>2</v>
      </c>
      <c r="AB238" s="422" t="n">
        <f aca="false">IF(I238="","",IF(I238="P",$D$16,IF(I238="M",$E$16,$F$16)))</f>
        <v>3</v>
      </c>
      <c r="AC238" s="422" t="n">
        <f aca="false">IF(I238="","",IF(I238="P",$D$17,IF(I238="M",$E$17,$F$17)))</f>
        <v>4</v>
      </c>
      <c r="AD238" s="423" t="s">
        <v>1002</v>
      </c>
      <c r="AE238" s="366"/>
      <c r="AF238" s="366"/>
      <c r="AG238" s="366"/>
      <c r="AH238" s="366"/>
    </row>
    <row r="239" customFormat="false" ht="23.85" hidden="false" customHeight="false" outlineLevel="0" collapsed="false">
      <c r="A239" s="380" t="n">
        <v>215</v>
      </c>
      <c r="B239" s="380" t="n">
        <v>35</v>
      </c>
      <c r="C239" s="380" t="s">
        <v>1003</v>
      </c>
      <c r="D239" s="380" t="str">
        <f aca="false">IF($I$2="","",IF($I$2&gt;=P239,AC239,IF($I$2&lt;=K239,$K$22,IF($I$2&lt;=M239,AA239,AB239))))</f>
        <v/>
      </c>
      <c r="E239" s="380" t="str">
        <f aca="false">IF($I$4="","",IF($I$4&gt;=P239,AC239,IF($I$4&lt;=K239,$K$22,IF($I$4&lt;=M239,AA239,AB239))))</f>
        <v>Não passível</v>
      </c>
      <c r="F239" s="380" t="str">
        <f aca="false">IF($I$6="","",IF($I$6&gt;=P239,AC239,IF($I$6&lt;=K239,$K$22,IF($I$6&lt;=M239,AA239,AB239))))</f>
        <v>Não passível</v>
      </c>
      <c r="G239" s="380" t="str">
        <f aca="false">IF($I$8="","",IF($I$8&gt;=P239,AC239,IF($I$8&lt;=K239,$K$22,IF($I$8&lt;=M239,AA239,AB239))))</f>
        <v>Não passível</v>
      </c>
      <c r="H239" s="380" t="str">
        <f aca="false">IF($I$10="","",IF($I$10&gt;=P239,AC239,IF($I$10&lt;=K239,$K$22,IF($I$10&lt;=M239,AA239,AB239))))</f>
        <v>Não passível</v>
      </c>
      <c r="I239" s="380" t="s">
        <v>297</v>
      </c>
      <c r="J239" s="412" t="s">
        <v>1000</v>
      </c>
      <c r="K239" s="380" t="n">
        <v>0</v>
      </c>
      <c r="L239" s="380" t="s">
        <v>318</v>
      </c>
      <c r="M239" s="413" t="n">
        <v>100</v>
      </c>
      <c r="N239" s="414" t="s">
        <v>1004</v>
      </c>
      <c r="O239" s="380" t="s">
        <v>320</v>
      </c>
      <c r="P239" s="415" t="n">
        <v>300</v>
      </c>
      <c r="Q239" s="380" t="s">
        <v>589</v>
      </c>
      <c r="R239" s="380" t="s">
        <v>314</v>
      </c>
      <c r="S239" s="380" t="s">
        <v>314</v>
      </c>
      <c r="T239" s="380" t="s">
        <v>314</v>
      </c>
      <c r="U239" s="380" t="s">
        <v>314</v>
      </c>
      <c r="V239" s="380" t="s">
        <v>314</v>
      </c>
      <c r="W239" s="380" t="s">
        <v>314</v>
      </c>
      <c r="X239" s="380" t="s">
        <v>314</v>
      </c>
      <c r="Y239" s="380" t="s">
        <v>314</v>
      </c>
      <c r="Z239" s="380" t="s">
        <v>314</v>
      </c>
      <c r="AA239" s="416" t="n">
        <f aca="false">IF(I239="","",IF(I239="P",$D$15,IF(I239="M",$E$15,$F$15)))</f>
        <v>2</v>
      </c>
      <c r="AB239" s="416" t="n">
        <f aca="false">IF(I239="","",IF(I239="P",$D$16,IF(I239="M",$E$16,$F$16)))</f>
        <v>3</v>
      </c>
      <c r="AC239" s="416" t="n">
        <f aca="false">IF(I239="","",IF(I239="P",$D$17,IF(I239="M",$E$17,$F$17)))</f>
        <v>4</v>
      </c>
      <c r="AD239" s="417" t="s">
        <v>1005</v>
      </c>
      <c r="AE239" s="366"/>
      <c r="AF239" s="366"/>
      <c r="AG239" s="366"/>
      <c r="AH239" s="366"/>
    </row>
    <row r="240" customFormat="false" ht="23.85" hidden="false" customHeight="false" outlineLevel="0" collapsed="false">
      <c r="A240" s="373" t="n">
        <v>216</v>
      </c>
      <c r="B240" s="373" t="n">
        <v>36</v>
      </c>
      <c r="C240" s="373" t="s">
        <v>1006</v>
      </c>
      <c r="D240" s="373" t="str">
        <f aca="false">IF($I$2="","",IF($I$2=P240,AC240,IF($I$2=M240,AA240,AB240)))</f>
        <v/>
      </c>
      <c r="E240" s="373" t="n">
        <f aca="false">IF($I$4="","",IF($I$4=P240,AC240,IF($I$4=M240,AA240,AB240)))</f>
        <v>5</v>
      </c>
      <c r="F240" s="373" t="n">
        <f aca="false">IF($I$6="","",IF($I$6=P240,AC240,IF($I$6=M240,AA240,AB240)))</f>
        <v>5</v>
      </c>
      <c r="G240" s="373" t="n">
        <f aca="false">IF($I$8="","",IF($I$8=P240,AC240,IF($I$8=M240,AA240,AB240)))</f>
        <v>5</v>
      </c>
      <c r="H240" s="373" t="n">
        <f aca="false">IF($I$10="","",IF($I$10=P240,AC240,IF($I$10=M240,AA240,AB240)))</f>
        <v>5</v>
      </c>
      <c r="I240" s="373" t="s">
        <v>298</v>
      </c>
      <c r="J240" s="418" t="s">
        <v>372</v>
      </c>
      <c r="K240" s="373"/>
      <c r="L240" s="373"/>
      <c r="M240" s="419" t="s">
        <v>373</v>
      </c>
      <c r="N240" s="420" t="s">
        <v>374</v>
      </c>
      <c r="O240" s="373"/>
      <c r="P240" s="421" t="s">
        <v>375</v>
      </c>
      <c r="Q240" s="373"/>
      <c r="R240" s="373" t="s">
        <v>314</v>
      </c>
      <c r="S240" s="373" t="s">
        <v>314</v>
      </c>
      <c r="T240" s="373" t="s">
        <v>314</v>
      </c>
      <c r="U240" s="373" t="s">
        <v>314</v>
      </c>
      <c r="V240" s="373" t="s">
        <v>314</v>
      </c>
      <c r="W240" s="373" t="s">
        <v>314</v>
      </c>
      <c r="X240" s="373" t="s">
        <v>314</v>
      </c>
      <c r="Y240" s="373" t="s">
        <v>314</v>
      </c>
      <c r="Z240" s="373" t="s">
        <v>314</v>
      </c>
      <c r="AA240" s="422" t="n">
        <f aca="false">IF(I240="","",IF(I240="P",$D$15,IF(I240="M",$E$15,$F$15)))</f>
        <v>4</v>
      </c>
      <c r="AB240" s="422" t="n">
        <f aca="false">IF(I240="","",IF(I240="P",$D$16,IF(I240="M",$E$16,$F$16)))</f>
        <v>5</v>
      </c>
      <c r="AC240" s="422" t="n">
        <f aca="false">IF(I240="","",IF(I240="P",$D$17,IF(I240="M",$E$17,$F$17)))</f>
        <v>6</v>
      </c>
      <c r="AD240" s="423" t="s">
        <v>1007</v>
      </c>
      <c r="AE240" s="366"/>
      <c r="AF240" s="366"/>
      <c r="AG240" s="366"/>
      <c r="AH240" s="366"/>
    </row>
    <row r="241" customFormat="false" ht="35.05" hidden="false" customHeight="false" outlineLevel="0" collapsed="false">
      <c r="A241" s="380" t="n">
        <v>217</v>
      </c>
      <c r="B241" s="380" t="n">
        <v>37</v>
      </c>
      <c r="C241" s="380" t="s">
        <v>1008</v>
      </c>
      <c r="D241" s="380" t="str">
        <f aca="false">IF($I$2="","",IF($I$2&gt;P241,AC241,IF($I$2&lt;=K241,$K$22,IF($I$2&lt;=M241,AA241,AB241))))</f>
        <v/>
      </c>
      <c r="E241" s="380" t="str">
        <f aca="false">IF($I$4="","",IF($I$4&gt;P241,AC241,IF($I$4&lt;=K241,$K$22,IF($I$4&lt;=M241,AA241,AB241))))</f>
        <v>Não passível</v>
      </c>
      <c r="F241" s="380" t="str">
        <f aca="false">IF($I$6="","",IF($I$6&gt;P241,AC241,IF($I$6&lt;=K241,$K$22,IF($I$6&lt;=M241,AA241,AB241))))</f>
        <v>Não passível</v>
      </c>
      <c r="G241" s="380" t="str">
        <f aca="false">IF($I$8="","",IF($I$8&gt;P241,AC241,IF($I$8&lt;=K241,$K$22,IF($I$8&lt;=M241,AA241,AB241))))</f>
        <v>Não passível</v>
      </c>
      <c r="H241" s="380" t="str">
        <f aca="false">IF($I$10="","",IF($I$10&gt;P241,AC241,IF($I$10&lt;=K241,$K$22,IF($I$10&lt;=M241,AA241,AB241))))</f>
        <v>Não passível</v>
      </c>
      <c r="I241" s="380" t="s">
        <v>297</v>
      </c>
      <c r="J241" s="412" t="s">
        <v>799</v>
      </c>
      <c r="K241" s="380" t="n">
        <v>0</v>
      </c>
      <c r="L241" s="380" t="s">
        <v>318</v>
      </c>
      <c r="M241" s="413" t="n">
        <v>90</v>
      </c>
      <c r="N241" s="414" t="s">
        <v>1009</v>
      </c>
      <c r="O241" s="380" t="s">
        <v>320</v>
      </c>
      <c r="P241" s="415" t="n">
        <v>150</v>
      </c>
      <c r="Q241" s="380" t="s">
        <v>394</v>
      </c>
      <c r="R241" s="380" t="s">
        <v>314</v>
      </c>
      <c r="S241" s="380" t="s">
        <v>314</v>
      </c>
      <c r="T241" s="380" t="s">
        <v>314</v>
      </c>
      <c r="U241" s="380" t="s">
        <v>314</v>
      </c>
      <c r="V241" s="380" t="s">
        <v>314</v>
      </c>
      <c r="W241" s="380" t="s">
        <v>314</v>
      </c>
      <c r="X241" s="380" t="s">
        <v>314</v>
      </c>
      <c r="Y241" s="380" t="s">
        <v>314</v>
      </c>
      <c r="Z241" s="380" t="s">
        <v>314</v>
      </c>
      <c r="AA241" s="416" t="n">
        <f aca="false">IF(I241="","",IF(I241="P",$D$15,IF(I241="M",$E$15,$F$15)))</f>
        <v>2</v>
      </c>
      <c r="AB241" s="416" t="n">
        <f aca="false">IF(I241="","",IF(I241="P",$D$16,IF(I241="M",$E$16,$F$16)))</f>
        <v>3</v>
      </c>
      <c r="AC241" s="416" t="n">
        <f aca="false">IF(I241="","",IF(I241="P",$D$17,IF(I241="M",$E$17,$F$17)))</f>
        <v>4</v>
      </c>
      <c r="AD241" s="417" t="s">
        <v>1010</v>
      </c>
      <c r="AE241" s="366"/>
      <c r="AF241" s="366"/>
      <c r="AG241" s="366"/>
      <c r="AH241" s="366"/>
    </row>
    <row r="242" customFormat="false" ht="35.05" hidden="false" customHeight="false" outlineLevel="0" collapsed="false">
      <c r="A242" s="373" t="n">
        <v>218</v>
      </c>
      <c r="B242" s="373" t="n">
        <v>38</v>
      </c>
      <c r="C242" s="373" t="s">
        <v>1011</v>
      </c>
      <c r="D242" s="373" t="str">
        <f aca="false">IF($I$2="","",IF($I$2&gt;P242,AC242,IF($I$2&lt;=K242,$K$22,IF($I$2&lt;M242,AA242,AB242))))</f>
        <v/>
      </c>
      <c r="E242" s="373" t="str">
        <f aca="false">IF($I$4="","",IF($I$4&gt;P242,AC242,IF($I$4&lt;=K242,$K$22,IF($I$4&lt;M242,AA242,AB242))))</f>
        <v>Não passível</v>
      </c>
      <c r="F242" s="373" t="str">
        <f aca="false">IF($I$6="","",IF($I$6&gt;P242,AC242,IF($I$6&lt;=K242,$K$22,IF($I$6&lt;M242,AA242,AB242))))</f>
        <v>Não passível</v>
      </c>
      <c r="G242" s="373" t="str">
        <f aca="false">IF($I$8="","",IF($I$8&gt;P242,AC242,IF($I$8&lt;=K242,$K$22,IF($I$8&lt;M242,AA242,AB242))))</f>
        <v>Não passível</v>
      </c>
      <c r="H242" s="373" t="str">
        <f aca="false">IF($I$10="","",IF($I$10&gt;P242,AC242,IF($I$10&lt;=K242,$K$22,IF($I$10&lt;M242,AA242,AB242))))</f>
        <v>Não passível</v>
      </c>
      <c r="I242" s="373" t="s">
        <v>298</v>
      </c>
      <c r="J242" s="418" t="s">
        <v>434</v>
      </c>
      <c r="K242" s="373" t="n">
        <v>100</v>
      </c>
      <c r="L242" s="373" t="s">
        <v>349</v>
      </c>
      <c r="M242" s="419" t="n">
        <v>500</v>
      </c>
      <c r="N242" s="420" t="s">
        <v>1012</v>
      </c>
      <c r="O242" s="373" t="s">
        <v>320</v>
      </c>
      <c r="P242" s="421" t="n">
        <v>1500</v>
      </c>
      <c r="Q242" s="373" t="s">
        <v>897</v>
      </c>
      <c r="R242" s="373" t="s">
        <v>314</v>
      </c>
      <c r="S242" s="373" t="s">
        <v>314</v>
      </c>
      <c r="T242" s="373" t="s">
        <v>314</v>
      </c>
      <c r="U242" s="373" t="s">
        <v>314</v>
      </c>
      <c r="V242" s="373" t="s">
        <v>314</v>
      </c>
      <c r="W242" s="373" t="s">
        <v>314</v>
      </c>
      <c r="X242" s="373" t="s">
        <v>314</v>
      </c>
      <c r="Y242" s="373" t="s">
        <v>314</v>
      </c>
      <c r="Z242" s="373" t="s">
        <v>314</v>
      </c>
      <c r="AA242" s="422" t="n">
        <f aca="false">IF(I242="","",IF(I242="P",$D$15,IF(I242="M",$E$15,$F$15)))</f>
        <v>4</v>
      </c>
      <c r="AB242" s="422" t="n">
        <f aca="false">IF(I242="","",IF(I242="P",$D$16,IF(I242="M",$E$16,$F$16)))</f>
        <v>5</v>
      </c>
      <c r="AC242" s="422" t="n">
        <f aca="false">IF(I242="","",IF(I242="P",$D$17,IF(I242="M",$E$17,$F$17)))</f>
        <v>6</v>
      </c>
      <c r="AD242" s="423" t="s">
        <v>1013</v>
      </c>
      <c r="AE242" s="366"/>
      <c r="AF242" s="366"/>
      <c r="AG242" s="366"/>
      <c r="AH242" s="366"/>
    </row>
    <row r="243" customFormat="false" ht="17.9" hidden="false" customHeight="false" outlineLevel="0" collapsed="false">
      <c r="A243" s="380" t="n">
        <v>219</v>
      </c>
      <c r="B243" s="380" t="n">
        <v>39</v>
      </c>
      <c r="C243" s="380" t="s">
        <v>1014</v>
      </c>
      <c r="D243" s="380" t="str">
        <f aca="false">IF($I$2="","",IF($I$2&gt;P243,AC243,IF($I$2&lt;=K243,$K$22,IF($I$2&lt;M243,AA243,AB243))))</f>
        <v/>
      </c>
      <c r="E243" s="380" t="str">
        <f aca="false">IF($I$4="","",IF($I$4&gt;P243,AC243,IF($I$4&lt;=K243,$K$22,IF($I$4&lt;M243,AA243,AB243))))</f>
        <v>Não passível</v>
      </c>
      <c r="F243" s="380" t="str">
        <f aca="false">IF($I$6="","",IF($I$6&gt;P243,AC243,IF($I$6&lt;=K243,$K$22,IF($I$6&lt;M243,AA243,AB243))))</f>
        <v>Não passível</v>
      </c>
      <c r="G243" s="380" t="str">
        <f aca="false">IF($I$8="","",IF($I$8&gt;P243,AC243,IF($I$8&lt;=K243,$K$22,IF($I$8&lt;M243,AA243,AB243))))</f>
        <v>Não passível</v>
      </c>
      <c r="H243" s="380" t="str">
        <f aca="false">IF($I$10="","",IF($I$10&gt;P243,AC243,IF($I$10&lt;=K243,$K$22,IF($I$10&lt;M243,AA243,AB243))))</f>
        <v>Não passível</v>
      </c>
      <c r="I243" s="380" t="s">
        <v>297</v>
      </c>
      <c r="J243" s="412" t="s">
        <v>1015</v>
      </c>
      <c r="K243" s="380" t="n">
        <v>0.02</v>
      </c>
      <c r="L243" s="380" t="s">
        <v>349</v>
      </c>
      <c r="M243" s="413" t="n">
        <v>0.1</v>
      </c>
      <c r="N243" s="414" t="s">
        <v>1016</v>
      </c>
      <c r="O243" s="380" t="s">
        <v>320</v>
      </c>
      <c r="P243" s="415" t="n">
        <v>0.3</v>
      </c>
      <c r="Q243" s="380" t="s">
        <v>355</v>
      </c>
      <c r="R243" s="380" t="s">
        <v>314</v>
      </c>
      <c r="S243" s="380" t="s">
        <v>314</v>
      </c>
      <c r="T243" s="380" t="s">
        <v>314</v>
      </c>
      <c r="U243" s="380" t="s">
        <v>314</v>
      </c>
      <c r="V243" s="380" t="s">
        <v>314</v>
      </c>
      <c r="W243" s="380" t="s">
        <v>314</v>
      </c>
      <c r="X243" s="380" t="s">
        <v>314</v>
      </c>
      <c r="Y243" s="380" t="s">
        <v>314</v>
      </c>
      <c r="Z243" s="380" t="s">
        <v>314</v>
      </c>
      <c r="AA243" s="416" t="n">
        <f aca="false">IF(I243="","",IF(I243="P",$D$15,IF(I243="M",$E$15,$F$15)))</f>
        <v>2</v>
      </c>
      <c r="AB243" s="416" t="n">
        <f aca="false">IF(I243="","",IF(I243="P",$D$16,IF(I243="M",$E$16,$F$16)))</f>
        <v>3</v>
      </c>
      <c r="AC243" s="416" t="n">
        <f aca="false">IF(I243="","",IF(I243="P",$D$17,IF(I243="M",$E$17,$F$17)))</f>
        <v>4</v>
      </c>
      <c r="AD243" s="417" t="s">
        <v>1017</v>
      </c>
      <c r="AE243" s="366"/>
      <c r="AF243" s="366"/>
      <c r="AG243" s="366"/>
      <c r="AH243" s="366"/>
    </row>
    <row r="244" customFormat="false" ht="35.05" hidden="false" customHeight="false" outlineLevel="0" collapsed="false">
      <c r="A244" s="373" t="n">
        <v>220</v>
      </c>
      <c r="B244" s="373" t="n">
        <v>40</v>
      </c>
      <c r="C244" s="373" t="s">
        <v>1018</v>
      </c>
      <c r="D244" s="373" t="str">
        <f aca="false">IF($I$2="","",IF($I$2&gt;P244,AC244,IF($I$2&lt;=K244,$K$22,IF($I$2&lt;M244,AA244,AB244))))</f>
        <v/>
      </c>
      <c r="E244" s="373" t="str">
        <f aca="false">IF($I$4="","",IF($I$4&gt;P244,AC244,IF($I$4&lt;=K244,$K$22,IF($I$4&lt;M244,AA244,AB244))))</f>
        <v>Não passível</v>
      </c>
      <c r="F244" s="373" t="str">
        <f aca="false">IF($I$6="","",IF($I$6&gt;P244,AC244,IF($I$6&lt;=K244,$K$22,IF($I$6&lt;M244,AA244,AB244))))</f>
        <v>Não passível</v>
      </c>
      <c r="G244" s="373" t="str">
        <f aca="false">IF($I$8="","",IF($I$8&gt;P244,AC244,IF($I$8&lt;=K244,$K$22,IF($I$8&lt;M244,AA244,AB244))))</f>
        <v>Não passível</v>
      </c>
      <c r="H244" s="373" t="str">
        <f aca="false">IF($I$10="","",IF($I$10&gt;P244,AC244,IF($I$10&lt;=K244,$K$22,IF($I$10&lt;M244,AA244,AB244))))</f>
        <v>Não passível</v>
      </c>
      <c r="I244" s="373" t="s">
        <v>297</v>
      </c>
      <c r="J244" s="418" t="s">
        <v>799</v>
      </c>
      <c r="K244" s="373" t="n">
        <v>0</v>
      </c>
      <c r="L244" s="373" t="s">
        <v>349</v>
      </c>
      <c r="M244" s="419" t="n">
        <v>250</v>
      </c>
      <c r="N244" s="420" t="s">
        <v>1019</v>
      </c>
      <c r="O244" s="373" t="s">
        <v>320</v>
      </c>
      <c r="P244" s="421" t="n">
        <v>3000</v>
      </c>
      <c r="Q244" s="373" t="s">
        <v>394</v>
      </c>
      <c r="R244" s="373" t="s">
        <v>314</v>
      </c>
      <c r="S244" s="373" t="s">
        <v>314</v>
      </c>
      <c r="T244" s="373" t="s">
        <v>314</v>
      </c>
      <c r="U244" s="373" t="s">
        <v>314</v>
      </c>
      <c r="V244" s="373" t="s">
        <v>314</v>
      </c>
      <c r="W244" s="373" t="s">
        <v>314</v>
      </c>
      <c r="X244" s="373" t="s">
        <v>314</v>
      </c>
      <c r="Y244" s="373" t="s">
        <v>314</v>
      </c>
      <c r="Z244" s="373" t="s">
        <v>314</v>
      </c>
      <c r="AA244" s="422" t="n">
        <f aca="false">IF(I244="","",IF(I244="P",$D$15,IF(I244="M",$E$15,$F$15)))</f>
        <v>2</v>
      </c>
      <c r="AB244" s="422" t="n">
        <f aca="false">IF(I244="","",IF(I244="P",$D$16,IF(I244="M",$E$16,$F$16)))</f>
        <v>3</v>
      </c>
      <c r="AC244" s="422" t="n">
        <f aca="false">IF(I244="","",IF(I244="P",$D$17,IF(I244="M",$E$17,$F$17)))</f>
        <v>4</v>
      </c>
      <c r="AD244" s="423" t="s">
        <v>1020</v>
      </c>
      <c r="AE244" s="366"/>
      <c r="AF244" s="366"/>
      <c r="AG244" s="366"/>
      <c r="AH244" s="366"/>
    </row>
    <row r="245" customFormat="false" ht="68.65" hidden="false" customHeight="false" outlineLevel="0" collapsed="false">
      <c r="A245" s="380" t="n">
        <v>221</v>
      </c>
      <c r="B245" s="380" t="n">
        <v>41</v>
      </c>
      <c r="C245" s="380" t="s">
        <v>1021</v>
      </c>
      <c r="D245" s="380" t="str">
        <f aca="false">IF($I$2="","",IF($I$2&gt;P245,AC245,IF($I$2&lt;=K245,$K$22,IF($I$2&lt;M245,AA245,AB245))))</f>
        <v/>
      </c>
      <c r="E245" s="380" t="str">
        <f aca="false">IF($I$4="","",IF($I$4&gt;P245,AC245,IF($I$4&lt;=K245,$K$22,IF($I$4&lt;M245,AA245,AB245))))</f>
        <v>Não passível</v>
      </c>
      <c r="F245" s="380" t="str">
        <f aca="false">IF($I$6="","",IF($I$6&gt;P245,AC245,IF($I$6&lt;=K245,$K$22,IF($I$6&lt;M245,AA245,AB245))))</f>
        <v>Não passível</v>
      </c>
      <c r="G245" s="380" t="str">
        <f aca="false">IF($I$8="","",IF($I$8&gt;P245,AC245,IF($I$8&lt;=K245,$K$22,IF($I$8&lt;M245,AA245,AB245))))</f>
        <v>Não passível</v>
      </c>
      <c r="H245" s="380" t="str">
        <f aca="false">IF($I$10="","",IF($I$10&gt;P245,AC245,IF($I$10&lt;=K245,$K$22,IF($I$10&lt;M245,AA245,AB245))))</f>
        <v>Não passível</v>
      </c>
      <c r="I245" s="380" t="s">
        <v>297</v>
      </c>
      <c r="J245" s="412" t="s">
        <v>799</v>
      </c>
      <c r="K245" s="380" t="n">
        <v>30</v>
      </c>
      <c r="L245" s="380" t="s">
        <v>349</v>
      </c>
      <c r="M245" s="413" t="n">
        <v>150</v>
      </c>
      <c r="N245" s="414" t="s">
        <v>1022</v>
      </c>
      <c r="O245" s="380" t="s">
        <v>320</v>
      </c>
      <c r="P245" s="415" t="n">
        <v>300</v>
      </c>
      <c r="Q245" s="380" t="s">
        <v>394</v>
      </c>
      <c r="R245" s="380" t="s">
        <v>314</v>
      </c>
      <c r="S245" s="380" t="s">
        <v>314</v>
      </c>
      <c r="T245" s="380" t="s">
        <v>314</v>
      </c>
      <c r="U245" s="380" t="s">
        <v>314</v>
      </c>
      <c r="V245" s="380" t="s">
        <v>314</v>
      </c>
      <c r="W245" s="380" t="s">
        <v>314</v>
      </c>
      <c r="X245" s="380" t="s">
        <v>314</v>
      </c>
      <c r="Y245" s="380" t="s">
        <v>314</v>
      </c>
      <c r="Z245" s="380" t="s">
        <v>314</v>
      </c>
      <c r="AA245" s="416" t="n">
        <f aca="false">IF(I245="","",IF(I245="P",$D$15,IF(I245="M",$E$15,$F$15)))</f>
        <v>2</v>
      </c>
      <c r="AB245" s="416" t="n">
        <f aca="false">IF(I245="","",IF(I245="P",$D$16,IF(I245="M",$E$16,$F$16)))</f>
        <v>3</v>
      </c>
      <c r="AC245" s="416" t="n">
        <f aca="false">IF(I245="","",IF(I245="P",$D$17,IF(I245="M",$E$17,$F$17)))</f>
        <v>4</v>
      </c>
      <c r="AD245" s="417" t="s">
        <v>1023</v>
      </c>
      <c r="AE245" s="366"/>
      <c r="AF245" s="366"/>
      <c r="AG245" s="366"/>
      <c r="AH245" s="366"/>
    </row>
    <row r="246" customFormat="false" ht="23.85" hidden="false" customHeight="false" outlineLevel="0" collapsed="false">
      <c r="A246" s="373" t="n">
        <v>222</v>
      </c>
      <c r="B246" s="373" t="n">
        <v>42</v>
      </c>
      <c r="C246" s="373" t="s">
        <v>1024</v>
      </c>
      <c r="D246" s="373" t="str">
        <f aca="false">IF($I$2="","",IF($I$2&gt;P246,AC246,IF($I$2&lt;=K246,$K$22,IF($I$2&lt;M246,AA246,AB246))))</f>
        <v/>
      </c>
      <c r="E246" s="373" t="str">
        <f aca="false">IF($I$4="","",IF($I$4&gt;P246,AC246,IF($I$4&lt;=K246,$K$22,IF($I$4&lt;M246,AA246,AB246))))</f>
        <v>Não passível</v>
      </c>
      <c r="F246" s="373" t="str">
        <f aca="false">IF($I$6="","",IF($I$6&gt;P246,AC246,IF($I$6&lt;=K246,$K$22,IF($I$6&lt;M246,AA246,AB246))))</f>
        <v>Não passível</v>
      </c>
      <c r="G246" s="373" t="str">
        <f aca="false">IF($I$8="","",IF($I$8&gt;P246,AC246,IF($I$8&lt;=K246,$K$22,IF($I$8&lt;M246,AA246,AB246))))</f>
        <v>Não passível</v>
      </c>
      <c r="H246" s="373" t="str">
        <f aca="false">IF($I$10="","",IF($I$10&gt;P246,AC246,IF($I$10&lt;=K246,$K$22,IF($I$10&lt;M246,AA246,AB246))))</f>
        <v>Não passível</v>
      </c>
      <c r="I246" s="373" t="s">
        <v>297</v>
      </c>
      <c r="J246" s="418" t="s">
        <v>799</v>
      </c>
      <c r="K246" s="373" t="n">
        <v>0</v>
      </c>
      <c r="L246" s="373" t="s">
        <v>349</v>
      </c>
      <c r="M246" s="419" t="n">
        <v>120</v>
      </c>
      <c r="N246" s="420" t="s">
        <v>1025</v>
      </c>
      <c r="O246" s="373" t="s">
        <v>320</v>
      </c>
      <c r="P246" s="421" t="n">
        <v>240</v>
      </c>
      <c r="Q246" s="373" t="s">
        <v>394</v>
      </c>
      <c r="R246" s="373" t="s">
        <v>314</v>
      </c>
      <c r="S246" s="373" t="s">
        <v>314</v>
      </c>
      <c r="T246" s="373" t="s">
        <v>314</v>
      </c>
      <c r="U246" s="373" t="s">
        <v>314</v>
      </c>
      <c r="V246" s="373" t="s">
        <v>314</v>
      </c>
      <c r="W246" s="373" t="s">
        <v>314</v>
      </c>
      <c r="X246" s="373" t="s">
        <v>314</v>
      </c>
      <c r="Y246" s="373" t="s">
        <v>314</v>
      </c>
      <c r="Z246" s="373" t="s">
        <v>314</v>
      </c>
      <c r="AA246" s="422" t="n">
        <f aca="false">IF(I246="","",IF(I246="P",$D$15,IF(I246="M",$E$15,$F$15)))</f>
        <v>2</v>
      </c>
      <c r="AB246" s="422" t="n">
        <f aca="false">IF(I246="","",IF(I246="P",$D$16,IF(I246="M",$E$16,$F$16)))</f>
        <v>3</v>
      </c>
      <c r="AC246" s="422" t="n">
        <f aca="false">IF(I246="","",IF(I246="P",$D$17,IF(I246="M",$E$17,$F$17)))</f>
        <v>4</v>
      </c>
      <c r="AD246" s="423" t="s">
        <v>1026</v>
      </c>
      <c r="AE246" s="366"/>
      <c r="AF246" s="366"/>
      <c r="AG246" s="366"/>
      <c r="AH246" s="366"/>
    </row>
    <row r="247" customFormat="false" ht="23.85" hidden="false" customHeight="false" outlineLevel="0" collapsed="false">
      <c r="A247" s="380" t="n">
        <v>223</v>
      </c>
      <c r="B247" s="380" t="n">
        <v>43</v>
      </c>
      <c r="C247" s="380" t="s">
        <v>1027</v>
      </c>
      <c r="D247" s="380" t="str">
        <f aca="false">IF($I$2="","",IF($I$2&gt;P247,AC247,IF($I$2&lt;=K247,$K$22,IF($I$2&lt;M247,AA247,AB247))))</f>
        <v/>
      </c>
      <c r="E247" s="380" t="str">
        <f aca="false">IF($I$4="","",IF($I$4&gt;P247,AC247,IF($I$4&lt;=K247,$K$22,IF($I$4&lt;M247,AA247,AB247))))</f>
        <v>Não passível</v>
      </c>
      <c r="F247" s="380" t="str">
        <f aca="false">IF($I$6="","",IF($I$6&gt;P247,AC247,IF($I$6&lt;=K247,$K$22,IF($I$6&lt;M247,AA247,AB247))))</f>
        <v>Não passível</v>
      </c>
      <c r="G247" s="380" t="str">
        <f aca="false">IF($I$8="","",IF($I$8&gt;P247,AC247,IF($I$8&lt;=K247,$K$22,IF($I$8&lt;M247,AA247,AB247))))</f>
        <v>Não passível</v>
      </c>
      <c r="H247" s="380" t="str">
        <f aca="false">IF($I$10="","",IF($I$10&gt;P247,AC247,IF($I$10&lt;=K247,$K$22,IF($I$10&lt;M247,AA247,AB247))))</f>
        <v>Não passível</v>
      </c>
      <c r="I247" s="380" t="s">
        <v>297</v>
      </c>
      <c r="J247" s="412" t="s">
        <v>1028</v>
      </c>
      <c r="K247" s="380" t="n">
        <v>0</v>
      </c>
      <c r="L247" s="380" t="s">
        <v>349</v>
      </c>
      <c r="M247" s="413" t="n">
        <v>10000</v>
      </c>
      <c r="N247" s="414" t="s">
        <v>1029</v>
      </c>
      <c r="O247" s="380" t="s">
        <v>320</v>
      </c>
      <c r="P247" s="415" t="n">
        <v>20000</v>
      </c>
      <c r="Q247" s="380" t="s">
        <v>589</v>
      </c>
      <c r="R247" s="380" t="s">
        <v>314</v>
      </c>
      <c r="S247" s="380" t="s">
        <v>314</v>
      </c>
      <c r="T247" s="380" t="s">
        <v>314</v>
      </c>
      <c r="U247" s="380" t="s">
        <v>314</v>
      </c>
      <c r="V247" s="380" t="s">
        <v>314</v>
      </c>
      <c r="W247" s="380" t="s">
        <v>314</v>
      </c>
      <c r="X247" s="380" t="s">
        <v>314</v>
      </c>
      <c r="Y247" s="380" t="s">
        <v>314</v>
      </c>
      <c r="Z247" s="380" t="s">
        <v>314</v>
      </c>
      <c r="AA247" s="416" t="n">
        <f aca="false">IF(I247="","",IF(I247="P",$D$15,IF(I247="M",$E$15,$F$15)))</f>
        <v>2</v>
      </c>
      <c r="AB247" s="416" t="n">
        <f aca="false">IF(I247="","",IF(I247="P",$D$16,IF(I247="M",$E$16,$F$16)))</f>
        <v>3</v>
      </c>
      <c r="AC247" s="416" t="n">
        <f aca="false">IF(I247="","",IF(I247="P",$D$17,IF(I247="M",$E$17,$F$17)))</f>
        <v>4</v>
      </c>
      <c r="AD247" s="417" t="s">
        <v>1030</v>
      </c>
      <c r="AE247" s="366"/>
      <c r="AF247" s="366"/>
      <c r="AG247" s="366"/>
      <c r="AH247" s="366"/>
    </row>
    <row r="248" customFormat="false" ht="23.85" hidden="false" customHeight="false" outlineLevel="0" collapsed="false">
      <c r="A248" s="411" t="n">
        <v>224</v>
      </c>
      <c r="B248" s="373" t="n">
        <v>1</v>
      </c>
      <c r="C248" s="373" t="s">
        <v>1031</v>
      </c>
      <c r="D248" s="373" t="str">
        <f aca="false">IF($I$2="","",IF($I$2&gt;P248,AC248,IF($I$2&lt;=K248,$K$22,IF($I$2&lt;M248,AA248,AB248))))</f>
        <v/>
      </c>
      <c r="E248" s="373" t="str">
        <f aca="false">IF($I$4="","",IF($I$4&gt;P248,AC248,IF($I$4&lt;=K248,$K$22,IF($I$4&lt;M248,AA248,AB248))))</f>
        <v>Não passível</v>
      </c>
      <c r="F248" s="373" t="str">
        <f aca="false">IF($I$6="","",IF($I$6&gt;P248,AC248,IF($I$6&lt;=K248,$K$22,IF($I$6&lt;M248,AA248,AB248))))</f>
        <v>Não passível</v>
      </c>
      <c r="G248" s="373" t="str">
        <f aca="false">IF($I$8="","",IF($I$8&gt;P248,AC248,IF($I$8&lt;=K248,$K$22,IF($I$8&lt;M248,AA248,AB248))))</f>
        <v>Não passível</v>
      </c>
      <c r="H248" s="373" t="str">
        <f aca="false">IF($I$10="","",IF($I$10&gt;P248,AC248,IF($I$10&lt;=K248,$K$22,IF($I$10&lt;M248,AA248,AB248))))</f>
        <v>Não passível</v>
      </c>
      <c r="I248" s="373" t="s">
        <v>297</v>
      </c>
      <c r="J248" s="418" t="s">
        <v>438</v>
      </c>
      <c r="K248" s="373" t="n">
        <v>5</v>
      </c>
      <c r="L248" s="373" t="s">
        <v>349</v>
      </c>
      <c r="M248" s="419" t="n">
        <v>80</v>
      </c>
      <c r="N248" s="420" t="s">
        <v>1032</v>
      </c>
      <c r="O248" s="373" t="s">
        <v>320</v>
      </c>
      <c r="P248" s="421" t="n">
        <v>200</v>
      </c>
      <c r="Q248" s="373" t="s">
        <v>355</v>
      </c>
      <c r="R248" s="373" t="s">
        <v>314</v>
      </c>
      <c r="S248" s="373" t="s">
        <v>314</v>
      </c>
      <c r="T248" s="373" t="s">
        <v>314</v>
      </c>
      <c r="U248" s="373" t="s">
        <v>314</v>
      </c>
      <c r="V248" s="373" t="s">
        <v>314</v>
      </c>
      <c r="W248" s="373" t="s">
        <v>314</v>
      </c>
      <c r="X248" s="373" t="s">
        <v>314</v>
      </c>
      <c r="Y248" s="373" t="s">
        <v>314</v>
      </c>
      <c r="Z248" s="373" t="s">
        <v>314</v>
      </c>
      <c r="AA248" s="422" t="n">
        <f aca="false">IF(I248="","",IF(I248="P",$D$15,IF(I248="M",$E$15,$F$15)))</f>
        <v>2</v>
      </c>
      <c r="AB248" s="422" t="n">
        <f aca="false">IF(I248="","",IF(I248="P",$D$16,IF(I248="M",$E$16,$F$16)))</f>
        <v>3</v>
      </c>
      <c r="AC248" s="422" t="n">
        <f aca="false">IF(I248="","",IF(I248="P",$D$17,IF(I248="M",$E$17,$F$17)))</f>
        <v>4</v>
      </c>
      <c r="AD248" s="423" t="s">
        <v>1033</v>
      </c>
      <c r="AE248" s="366"/>
      <c r="AF248" s="366"/>
      <c r="AG248" s="366"/>
      <c r="AH248" s="366"/>
    </row>
    <row r="249" customFormat="false" ht="23.85" hidden="false" customHeight="false" outlineLevel="0" collapsed="false">
      <c r="A249" s="380" t="n">
        <v>225</v>
      </c>
      <c r="B249" s="380" t="n">
        <v>2</v>
      </c>
      <c r="C249" s="380" t="s">
        <v>1034</v>
      </c>
      <c r="D249" s="380" t="str">
        <f aca="false">IF($I$2="","",IF($I$2&gt;=P249,AC249,IF($I$2&lt;=K249,$K$22,IF($I$2&lt;M249,AA249,AB249))))</f>
        <v/>
      </c>
      <c r="E249" s="380" t="str">
        <f aca="false">IF($I$4="","",IF($I$4&gt;=P249,AC249,IF($I$4&lt;=K249,$K$22,IF($I$4&lt;M249,AA249,AB249))))</f>
        <v>Não passível</v>
      </c>
      <c r="F249" s="380" t="str">
        <f aca="false">IF($I$6="","",IF($I$6&gt;=P249,AC249,IF($I$6&lt;=K249,$K$22,IF($I$6&lt;M249,AA249,AB249))))</f>
        <v>Não passível</v>
      </c>
      <c r="G249" s="380" t="str">
        <f aca="false">IF($I$8="","",IF($I$8&gt;=P249,AC249,IF($I$8&lt;=K249,$K$22,IF($I$8&lt;M249,AA249,AB249))))</f>
        <v>Não passível</v>
      </c>
      <c r="H249" s="380" t="str">
        <f aca="false">IF($I$10="","",IF($I$10&gt;=P249,AC249,IF($I$10&lt;=K249,$K$22,IF($I$10&lt;M249,AA249,AB249))))</f>
        <v>Não passível</v>
      </c>
      <c r="I249" s="380" t="s">
        <v>297</v>
      </c>
      <c r="J249" s="412" t="s">
        <v>438</v>
      </c>
      <c r="K249" s="380" t="n">
        <v>200</v>
      </c>
      <c r="L249" s="380" t="s">
        <v>349</v>
      </c>
      <c r="M249" s="413" t="n">
        <v>600</v>
      </c>
      <c r="N249" s="414" t="s">
        <v>1035</v>
      </c>
      <c r="O249" s="380" t="s">
        <v>782</v>
      </c>
      <c r="P249" s="415" t="n">
        <v>1000</v>
      </c>
      <c r="Q249" s="380" t="s">
        <v>355</v>
      </c>
      <c r="R249" s="380" t="s">
        <v>314</v>
      </c>
      <c r="S249" s="380" t="s">
        <v>314</v>
      </c>
      <c r="T249" s="380" t="s">
        <v>314</v>
      </c>
      <c r="U249" s="380" t="s">
        <v>314</v>
      </c>
      <c r="V249" s="380" t="s">
        <v>314</v>
      </c>
      <c r="W249" s="380" t="s">
        <v>314</v>
      </c>
      <c r="X249" s="380" t="s">
        <v>314</v>
      </c>
      <c r="Y249" s="380" t="s">
        <v>314</v>
      </c>
      <c r="Z249" s="380" t="s">
        <v>314</v>
      </c>
      <c r="AA249" s="416" t="n">
        <f aca="false">IF(I249="","",IF(I249="P",$D$15,IF(I249="M",$E$15,$F$15)))</f>
        <v>2</v>
      </c>
      <c r="AB249" s="416" t="n">
        <f aca="false">IF(I249="","",IF(I249="P",$D$16,IF(I249="M",$E$16,$F$16)))</f>
        <v>3</v>
      </c>
      <c r="AC249" s="416" t="n">
        <f aca="false">IF(I249="","",IF(I249="P",$D$17,IF(I249="M",$E$17,$F$17)))</f>
        <v>4</v>
      </c>
      <c r="AD249" s="417" t="s">
        <v>1036</v>
      </c>
      <c r="AE249" s="366"/>
      <c r="AF249" s="366"/>
      <c r="AG249" s="366"/>
      <c r="AH249" s="366"/>
    </row>
    <row r="250" customFormat="false" ht="17.9" hidden="false" customHeight="false" outlineLevel="0" collapsed="false">
      <c r="A250" s="373" t="n">
        <v>226</v>
      </c>
      <c r="B250" s="373" t="n">
        <v>3</v>
      </c>
      <c r="C250" s="373" t="s">
        <v>1037</v>
      </c>
      <c r="D250" s="373" t="str">
        <f aca="false">IF($I$2="","",IF($I$2&gt;P250,AC250,IF($I$2&lt;=K250,$K$22,IF($I$2&lt;M250,AA250,AB250))))</f>
        <v/>
      </c>
      <c r="E250" s="373" t="str">
        <f aca="false">IF($I$4="","",IF($I$4&gt;P250,AC250,IF($I$4&lt;=K250,$K$22,IF($I$4&lt;M250,AA250,AB250))))</f>
        <v>Não passível</v>
      </c>
      <c r="F250" s="373" t="str">
        <f aca="false">IF($I$6="","",IF($I$6&gt;P250,AC250,IF($I$6&lt;=K250,$K$22,IF($I$6&lt;M250,AA250,AB250))))</f>
        <v>Não passível</v>
      </c>
      <c r="G250" s="373" t="str">
        <f aca="false">IF($I$8="","",IF($I$8&gt;P250,AC250,IF($I$8&lt;=K250,$K$22,IF($I$8&lt;M250,AA250,AB250))))</f>
        <v>Não passível</v>
      </c>
      <c r="H250" s="373" t="str">
        <f aca="false">IF($I$10="","",IF($I$10&gt;P250,AC250,IF($I$10&lt;=K250,$K$22,IF($I$10&lt;M250,AA250,AB250))))</f>
        <v>Não passível</v>
      </c>
      <c r="I250" s="373" t="s">
        <v>297</v>
      </c>
      <c r="J250" s="418" t="s">
        <v>1038</v>
      </c>
      <c r="K250" s="373" t="n">
        <v>20000</v>
      </c>
      <c r="L250" s="373" t="s">
        <v>349</v>
      </c>
      <c r="M250" s="419" t="n">
        <v>150000</v>
      </c>
      <c r="N250" s="420" t="s">
        <v>1039</v>
      </c>
      <c r="O250" s="373" t="s">
        <v>320</v>
      </c>
      <c r="P250" s="421" t="n">
        <v>300000</v>
      </c>
      <c r="Q250" s="373" t="s">
        <v>1040</v>
      </c>
      <c r="R250" s="373" t="s">
        <v>314</v>
      </c>
      <c r="S250" s="373" t="s">
        <v>314</v>
      </c>
      <c r="T250" s="373" t="s">
        <v>314</v>
      </c>
      <c r="U250" s="373" t="s">
        <v>314</v>
      </c>
      <c r="V250" s="373" t="s">
        <v>314</v>
      </c>
      <c r="W250" s="373" t="s">
        <v>314</v>
      </c>
      <c r="X250" s="373" t="s">
        <v>314</v>
      </c>
      <c r="Y250" s="373" t="s">
        <v>314</v>
      </c>
      <c r="Z250" s="373" t="s">
        <v>314</v>
      </c>
      <c r="AA250" s="422" t="n">
        <f aca="false">IF(I250="","",IF(I250="P",$D$15,IF(I250="M",$E$15,$F$15)))</f>
        <v>2</v>
      </c>
      <c r="AB250" s="422" t="n">
        <f aca="false">IF(I250="","",IF(I250="P",$D$16,IF(I250="M",$E$16,$F$16)))</f>
        <v>3</v>
      </c>
      <c r="AC250" s="422" t="n">
        <f aca="false">IF(I250="","",IF(I250="P",$D$17,IF(I250="M",$E$17,$F$17)))</f>
        <v>4</v>
      </c>
      <c r="AD250" s="423" t="s">
        <v>1041</v>
      </c>
      <c r="AE250" s="366"/>
      <c r="AF250" s="366"/>
      <c r="AG250" s="366"/>
      <c r="AH250" s="366"/>
    </row>
    <row r="251" customFormat="false" ht="17.9" hidden="false" customHeight="false" outlineLevel="0" collapsed="false">
      <c r="A251" s="380" t="n">
        <v>227</v>
      </c>
      <c r="B251" s="380" t="n">
        <v>4</v>
      </c>
      <c r="C251" s="380" t="s">
        <v>1042</v>
      </c>
      <c r="D251" s="380" t="str">
        <f aca="false">IF($I$2="","",IF($I$2&gt;P251,AC251,IF($I$2&lt;=K251,$K$22,IF($I$2&lt;M251,AA251,AB251))))</f>
        <v/>
      </c>
      <c r="E251" s="380" t="str">
        <f aca="false">IF($I$4="","",IF($I$4&gt;P251,AC251,IF($I$4&lt;=K251,$K$22,IF($I$4&lt;M251,AA251,AB251))))</f>
        <v>Não passível</v>
      </c>
      <c r="F251" s="380" t="str">
        <f aca="false">IF($I$6="","",IF($I$6&gt;P251,AC251,IF($I$6&lt;=K251,$K$22,IF($I$6&lt;M251,AA251,AB251))))</f>
        <v>Não passível</v>
      </c>
      <c r="G251" s="380" t="str">
        <f aca="false">IF($I$8="","",IF($I$8&gt;P251,AC251,IF($I$8&lt;=K251,$K$22,IF($I$8&lt;M251,AA251,AB251))))</f>
        <v>Não passível</v>
      </c>
      <c r="H251" s="380" t="str">
        <f aca="false">IF($I$10="","",IF($I$10&gt;P251,AC251,IF($I$10&lt;=K251,$K$22,IF($I$10&lt;M251,AA251,AB251))))</f>
        <v>Não passível</v>
      </c>
      <c r="I251" s="380" t="s">
        <v>297</v>
      </c>
      <c r="J251" s="412" t="s">
        <v>1038</v>
      </c>
      <c r="K251" s="380" t="n">
        <v>200</v>
      </c>
      <c r="L251" s="380" t="s">
        <v>349</v>
      </c>
      <c r="M251" s="413" t="n">
        <v>2000</v>
      </c>
      <c r="N251" s="414" t="s">
        <v>1043</v>
      </c>
      <c r="O251" s="380" t="s">
        <v>320</v>
      </c>
      <c r="P251" s="415" t="n">
        <v>10000</v>
      </c>
      <c r="Q251" s="380" t="s">
        <v>1040</v>
      </c>
      <c r="R251" s="380" t="s">
        <v>314</v>
      </c>
      <c r="S251" s="380" t="s">
        <v>314</v>
      </c>
      <c r="T251" s="380" t="s">
        <v>314</v>
      </c>
      <c r="U251" s="380" t="s">
        <v>314</v>
      </c>
      <c r="V251" s="380" t="s">
        <v>314</v>
      </c>
      <c r="W251" s="380" t="s">
        <v>314</v>
      </c>
      <c r="X251" s="380" t="s">
        <v>314</v>
      </c>
      <c r="Y251" s="380" t="s">
        <v>314</v>
      </c>
      <c r="Z251" s="380" t="s">
        <v>314</v>
      </c>
      <c r="AA251" s="416" t="n">
        <f aca="false">IF(I251="","",IF(I251="P",$D$15,IF(I251="M",$E$15,$F$15)))</f>
        <v>2</v>
      </c>
      <c r="AB251" s="416" t="n">
        <f aca="false">IF(I251="","",IF(I251="P",$D$16,IF(I251="M",$E$16,$F$16)))</f>
        <v>3</v>
      </c>
      <c r="AC251" s="416" t="n">
        <f aca="false">IF(I251="","",IF(I251="P",$D$17,IF(I251="M",$E$17,$F$17)))</f>
        <v>4</v>
      </c>
      <c r="AD251" s="417" t="s">
        <v>1044</v>
      </c>
      <c r="AE251" s="366"/>
      <c r="AF251" s="366"/>
      <c r="AG251" s="366"/>
      <c r="AH251" s="366"/>
    </row>
    <row r="252" customFormat="false" ht="23.85" hidden="false" customHeight="false" outlineLevel="0" collapsed="false">
      <c r="A252" s="373" t="n">
        <v>228</v>
      </c>
      <c r="B252" s="373" t="n">
        <v>5</v>
      </c>
      <c r="C252" s="373" t="s">
        <v>1045</v>
      </c>
      <c r="D252" s="373" t="str">
        <f aca="false">IF($I$2="","",IF($I$2&gt;=P252,AC252,IF($I$2&lt;=K252,$K$22,IF($I$2&lt;M252,AA252,AB252))))</f>
        <v/>
      </c>
      <c r="E252" s="373" t="str">
        <f aca="false">IF($I$4="","",IF($I$4&gt;=P252,AC252,IF($I$4&lt;=K252,$K$22,IF($I$4&lt;M252,AA252,AB252))))</f>
        <v>Não passível</v>
      </c>
      <c r="F252" s="373" t="str">
        <f aca="false">IF($I$6="","",IF($I$6&gt;=P252,AC252,IF($I$6&lt;=K252,$K$22,IF($I$6&lt;M252,AA252,AB252))))</f>
        <v>Não passível</v>
      </c>
      <c r="G252" s="373" t="str">
        <f aca="false">IF($I$8="","",IF($I$8&gt;=P252,AC252,IF($I$8&lt;=K252,$K$22,IF($I$8&lt;M252,AA252,AB252))))</f>
        <v>Não passível</v>
      </c>
      <c r="H252" s="373" t="str">
        <f aca="false">IF($I$10="","",IF($I$10&gt;=P252,AC252,IF($I$10&lt;=K252,$K$22,IF($I$10&lt;M252,AA252,AB252))))</f>
        <v>Não passível</v>
      </c>
      <c r="I252" s="373" t="s">
        <v>297</v>
      </c>
      <c r="J252" s="418" t="s">
        <v>1046</v>
      </c>
      <c r="K252" s="373" t="n">
        <v>200</v>
      </c>
      <c r="L252" s="373" t="s">
        <v>349</v>
      </c>
      <c r="M252" s="419" t="n">
        <v>600</v>
      </c>
      <c r="N252" s="420" t="s">
        <v>1047</v>
      </c>
      <c r="O252" s="373" t="s">
        <v>896</v>
      </c>
      <c r="P252" s="421" t="n">
        <v>1000</v>
      </c>
      <c r="Q252" s="373" t="s">
        <v>355</v>
      </c>
      <c r="R252" s="373" t="s">
        <v>314</v>
      </c>
      <c r="S252" s="373" t="s">
        <v>314</v>
      </c>
      <c r="T252" s="373" t="s">
        <v>314</v>
      </c>
      <c r="U252" s="373" t="s">
        <v>314</v>
      </c>
      <c r="V252" s="373" t="s">
        <v>314</v>
      </c>
      <c r="W252" s="373" t="s">
        <v>314</v>
      </c>
      <c r="X252" s="373" t="s">
        <v>314</v>
      </c>
      <c r="Y252" s="373" t="s">
        <v>314</v>
      </c>
      <c r="Z252" s="373" t="s">
        <v>314</v>
      </c>
      <c r="AA252" s="422" t="n">
        <f aca="false">IF(I252="","",IF(I252="P",$D$15,IF(I252="M",$E$15,$F$15)))</f>
        <v>2</v>
      </c>
      <c r="AB252" s="422" t="n">
        <f aca="false">IF(I252="","",IF(I252="P",$D$16,IF(I252="M",$E$16,$F$16)))</f>
        <v>3</v>
      </c>
      <c r="AC252" s="422" t="n">
        <f aca="false">IF(I252="","",IF(I252="P",$D$17,IF(I252="M",$E$17,$F$17)))</f>
        <v>4</v>
      </c>
      <c r="AD252" s="423" t="s">
        <v>1048</v>
      </c>
      <c r="AE252" s="366"/>
      <c r="AF252" s="366"/>
      <c r="AG252" s="366"/>
      <c r="AH252" s="366"/>
    </row>
    <row r="253" customFormat="false" ht="23.85" hidden="false" customHeight="false" outlineLevel="0" collapsed="false">
      <c r="A253" s="380" t="n">
        <v>229</v>
      </c>
      <c r="B253" s="380" t="n">
        <v>6</v>
      </c>
      <c r="C253" s="380" t="s">
        <v>1049</v>
      </c>
      <c r="D253" s="380" t="str">
        <f aca="false">IF($I$2="","",IF($I$2&gt;P253,AC253,IF($I$2&lt;=K253,$K$22,IF($I$2&lt;M253,AA253,AB253))))</f>
        <v/>
      </c>
      <c r="E253" s="380" t="str">
        <f aca="false">IF($I$4="","",IF($I$4&gt;P253,AC253,IF($I$4&lt;=K253,$K$22,IF($I$4&lt;M253,AA253,AB253))))</f>
        <v>Não passível</v>
      </c>
      <c r="F253" s="380" t="str">
        <f aca="false">IF($I$6="","",IF($I$6&gt;P253,AC253,IF($I$6&lt;=K253,$K$22,IF($I$6&lt;M253,AA253,AB253))))</f>
        <v>Não passível</v>
      </c>
      <c r="G253" s="380" t="str">
        <f aca="false">IF($I$8="","",IF($I$8&gt;P253,AC253,IF($I$8&lt;=K253,$K$22,IF($I$8&lt;M253,AA253,AB253))))</f>
        <v>Não passível</v>
      </c>
      <c r="H253" s="380" t="str">
        <f aca="false">IF($I$10="","",IF($I$10&gt;P253,AC253,IF($I$10&lt;=K253,$K$22,IF($I$10&lt;M253,AA253,AB253))))</f>
        <v>Não passível</v>
      </c>
      <c r="I253" s="380" t="s">
        <v>297</v>
      </c>
      <c r="J253" s="412" t="s">
        <v>1038</v>
      </c>
      <c r="K253" s="380" t="n">
        <v>500</v>
      </c>
      <c r="L253" s="380" t="s">
        <v>349</v>
      </c>
      <c r="M253" s="413" t="n">
        <v>1000</v>
      </c>
      <c r="N253" s="414" t="s">
        <v>1050</v>
      </c>
      <c r="O253" s="380" t="s">
        <v>320</v>
      </c>
      <c r="P253" s="415" t="n">
        <v>2000</v>
      </c>
      <c r="Q253" s="380" t="s">
        <v>1040</v>
      </c>
      <c r="R253" s="380" t="s">
        <v>314</v>
      </c>
      <c r="S253" s="380" t="s">
        <v>314</v>
      </c>
      <c r="T253" s="380" t="s">
        <v>314</v>
      </c>
      <c r="U253" s="380" t="s">
        <v>314</v>
      </c>
      <c r="V253" s="380" t="s">
        <v>314</v>
      </c>
      <c r="W253" s="380" t="s">
        <v>314</v>
      </c>
      <c r="X253" s="380" t="s">
        <v>314</v>
      </c>
      <c r="Y253" s="380" t="s">
        <v>314</v>
      </c>
      <c r="Z253" s="380" t="s">
        <v>314</v>
      </c>
      <c r="AA253" s="416" t="n">
        <f aca="false">IF(I253="","",IF(I253="P",$D$15,IF(I253="M",$E$15,$F$15)))</f>
        <v>2</v>
      </c>
      <c r="AB253" s="416" t="n">
        <f aca="false">IF(I253="","",IF(I253="P",$D$16,IF(I253="M",$E$16,$F$16)))</f>
        <v>3</v>
      </c>
      <c r="AC253" s="416" t="n">
        <f aca="false">IF(I253="","",IF(I253="P",$D$17,IF(I253="M",$E$17,$F$17)))</f>
        <v>4</v>
      </c>
      <c r="AD253" s="417" t="s">
        <v>1051</v>
      </c>
      <c r="AE253" s="366"/>
      <c r="AF253" s="366"/>
      <c r="AG253" s="366"/>
      <c r="AH253" s="366"/>
    </row>
    <row r="254" customFormat="false" ht="17.9" hidden="false" customHeight="false" outlineLevel="0" collapsed="false">
      <c r="A254" s="373" t="n">
        <v>230</v>
      </c>
      <c r="B254" s="373" t="n">
        <v>7</v>
      </c>
      <c r="C254" s="373" t="s">
        <v>1052</v>
      </c>
      <c r="D254" s="373" t="str">
        <f aca="false">IF($I$2="","",IF($I$2&gt;P254,AC254,IF($I$2&lt;=K254,$K$22,IF($I$2&lt;M254,AA254,AB254))))</f>
        <v/>
      </c>
      <c r="E254" s="373" t="str">
        <f aca="false">IF($I$4="","",IF($I$4&gt;P254,AC254,IF($I$4&lt;=K254,$K$22,IF($I$4&lt;M254,AA254,AB254))))</f>
        <v>Não passível</v>
      </c>
      <c r="F254" s="373" t="str">
        <f aca="false">IF($I$6="","",IF($I$6&gt;P254,AC254,IF($I$6&lt;=K254,$K$22,IF($I$6&lt;M254,AA254,AB254))))</f>
        <v>Não passível</v>
      </c>
      <c r="G254" s="373" t="str">
        <f aca="false">IF($I$8="","",IF($I$8&gt;P254,AC254,IF($I$8&lt;=K254,$K$22,IF($I$8&lt;M254,AA254,AB254))))</f>
        <v>Não passível</v>
      </c>
      <c r="H254" s="373" t="str">
        <f aca="false">IF($I$10="","",IF($I$10&gt;P254,AC254,IF($I$10&lt;=K254,$K$22,IF($I$10&lt;M254,AA254,AB254))))</f>
        <v>Não passível</v>
      </c>
      <c r="I254" s="373" t="s">
        <v>297</v>
      </c>
      <c r="J254" s="418" t="s">
        <v>837</v>
      </c>
      <c r="K254" s="373" t="n">
        <v>2</v>
      </c>
      <c r="L254" s="373" t="s">
        <v>349</v>
      </c>
      <c r="M254" s="419" t="n">
        <v>5</v>
      </c>
      <c r="N254" s="420" t="s">
        <v>1053</v>
      </c>
      <c r="O254" s="373" t="s">
        <v>320</v>
      </c>
      <c r="P254" s="421" t="n">
        <v>50</v>
      </c>
      <c r="Q254" s="373" t="s">
        <v>355</v>
      </c>
      <c r="R254" s="373" t="s">
        <v>314</v>
      </c>
      <c r="S254" s="373" t="s">
        <v>314</v>
      </c>
      <c r="T254" s="373" t="s">
        <v>314</v>
      </c>
      <c r="U254" s="373" t="s">
        <v>314</v>
      </c>
      <c r="V254" s="373" t="s">
        <v>314</v>
      </c>
      <c r="W254" s="373" t="s">
        <v>314</v>
      </c>
      <c r="X254" s="373" t="s">
        <v>314</v>
      </c>
      <c r="Y254" s="373" t="s">
        <v>314</v>
      </c>
      <c r="Z254" s="373" t="s">
        <v>314</v>
      </c>
      <c r="AA254" s="422" t="n">
        <f aca="false">IF(I254="","",IF(I254="P",$D$15,IF(I254="M",$E$15,$F$15)))</f>
        <v>2</v>
      </c>
      <c r="AB254" s="422" t="n">
        <f aca="false">IF(I254="","",IF(I254="P",$D$16,IF(I254="M",$E$16,$F$16)))</f>
        <v>3</v>
      </c>
      <c r="AC254" s="422" t="n">
        <f aca="false">IF(I254="","",IF(I254="P",$D$17,IF(I254="M",$E$17,$F$17)))</f>
        <v>4</v>
      </c>
      <c r="AD254" s="423" t="s">
        <v>1054</v>
      </c>
      <c r="AE254" s="366"/>
      <c r="AF254" s="366"/>
      <c r="AG254" s="366"/>
      <c r="AH254" s="366"/>
    </row>
    <row r="255" customFormat="false" ht="15" hidden="false" customHeight="false" outlineLevel="0" collapsed="false">
      <c r="A255" s="380" t="n">
        <v>231</v>
      </c>
      <c r="B255" s="380" t="n">
        <v>8</v>
      </c>
      <c r="C255" s="380" t="s">
        <v>1055</v>
      </c>
      <c r="D255" s="380" t="str">
        <f aca="false">IF($I$2="","",IF($I$2&gt;P255,AC255,IF($I$2&lt;=K255,$K$22,IF($I$2&lt;M255,AA255,AB255))))</f>
        <v/>
      </c>
      <c r="E255" s="380" t="str">
        <f aca="false">IF($I$4="","",IF($I$4&gt;P255,AC255,IF($I$4&lt;=K255,$K$22,IF($I$4&lt;M255,AA255,AB255))))</f>
        <v>Não passível</v>
      </c>
      <c r="F255" s="380" t="str">
        <f aca="false">IF($I$6="","",IF($I$6&gt;P255,AC255,IF($I$6&lt;=K255,$K$22,IF($I$6&lt;M255,AA255,AB255))))</f>
        <v>Não passível</v>
      </c>
      <c r="G255" s="380" t="str">
        <f aca="false">IF($I$8="","",IF($I$8&gt;P255,AC255,IF($I$8&lt;=K255,$K$22,IF($I$8&lt;M255,AA255,AB255))))</f>
        <v>Não passível</v>
      </c>
      <c r="H255" s="380" t="str">
        <f aca="false">IF($I$10="","",IF($I$10&gt;P255,AC255,IF($I$10&lt;=K255,$K$22,IF($I$10&lt;M255,AA255,AB255))))</f>
        <v>Não passível</v>
      </c>
      <c r="I255" s="380" t="s">
        <v>297</v>
      </c>
      <c r="J255" s="412" t="s">
        <v>1056</v>
      </c>
      <c r="K255" s="380" t="n">
        <v>500</v>
      </c>
      <c r="L255" s="380" t="s">
        <v>349</v>
      </c>
      <c r="M255" s="413" t="n">
        <v>1000</v>
      </c>
      <c r="N255" s="414" t="s">
        <v>1057</v>
      </c>
      <c r="O255" s="380" t="s">
        <v>320</v>
      </c>
      <c r="P255" s="415" t="n">
        <v>5000</v>
      </c>
      <c r="Q255" s="380" t="s">
        <v>394</v>
      </c>
      <c r="R255" s="380" t="s">
        <v>314</v>
      </c>
      <c r="S255" s="380" t="s">
        <v>314</v>
      </c>
      <c r="T255" s="380" t="s">
        <v>314</v>
      </c>
      <c r="U255" s="380" t="s">
        <v>314</v>
      </c>
      <c r="V255" s="380" t="s">
        <v>314</v>
      </c>
      <c r="W255" s="380" t="s">
        <v>314</v>
      </c>
      <c r="X255" s="380" t="s">
        <v>314</v>
      </c>
      <c r="Y255" s="380" t="s">
        <v>314</v>
      </c>
      <c r="Z255" s="380" t="s">
        <v>314</v>
      </c>
      <c r="AA255" s="416" t="n">
        <f aca="false">IF(I255="","",IF(I255="P",$D$15,IF(I255="M",$E$15,$F$15)))</f>
        <v>2</v>
      </c>
      <c r="AB255" s="416" t="n">
        <f aca="false">IF(I255="","",IF(I255="P",$D$16,IF(I255="M",$E$16,$F$16)))</f>
        <v>3</v>
      </c>
      <c r="AC255" s="416" t="n">
        <f aca="false">IF(I255="","",IF(I255="P",$D$17,IF(I255="M",$E$17,$F$17)))</f>
        <v>4</v>
      </c>
      <c r="AD255" s="417" t="s">
        <v>1058</v>
      </c>
      <c r="AE255" s="366"/>
      <c r="AF255" s="366"/>
      <c r="AG255" s="366"/>
      <c r="AH255" s="366"/>
    </row>
    <row r="256" customFormat="false" ht="17.9" hidden="false" customHeight="false" outlineLevel="0" collapsed="false">
      <c r="A256" s="373" t="n">
        <v>232</v>
      </c>
      <c r="B256" s="373" t="n">
        <v>9</v>
      </c>
      <c r="C256" s="373" t="s">
        <v>1059</v>
      </c>
      <c r="D256" s="373" t="str">
        <f aca="false">IF($I$2="","",IF($I$2&gt;P256,AC256,IF($I$2&lt;=K256,$K$22,IF($I$2&lt;M256,AA256,AB256))))</f>
        <v/>
      </c>
      <c r="E256" s="373" t="str">
        <f aca="false">IF($I$4="","",IF($I$4&gt;P256,AC256,IF($I$4&lt;=K256,$K$22,IF($I$4&lt;M256,AA256,AB256))))</f>
        <v>Não passível</v>
      </c>
      <c r="F256" s="373" t="str">
        <f aca="false">IF($I$6="","",IF($I$6&gt;P256,AC256,IF($I$6&lt;=K256,$K$22,IF($I$6&lt;M256,AA256,AB256))))</f>
        <v>Não passível</v>
      </c>
      <c r="G256" s="373" t="str">
        <f aca="false">IF($I$8="","",IF($I$8&gt;P256,AC256,IF($I$8&lt;=K256,$K$22,IF($I$8&lt;M256,AA256,AB256))))</f>
        <v>Não passível</v>
      </c>
      <c r="H256" s="373" t="str">
        <f aca="false">IF($I$10="","",IF($I$10&gt;P256,AC256,IF($I$10&lt;=K256,$K$22,IF($I$10&lt;M256,AA256,AB256))))</f>
        <v>Não passível</v>
      </c>
      <c r="I256" s="373" t="s">
        <v>297</v>
      </c>
      <c r="J256" s="418" t="s">
        <v>666</v>
      </c>
      <c r="K256" s="373" t="n">
        <v>50000</v>
      </c>
      <c r="L256" s="373" t="s">
        <v>349</v>
      </c>
      <c r="M256" s="419" t="n">
        <v>75000</v>
      </c>
      <c r="N256" s="420" t="s">
        <v>1060</v>
      </c>
      <c r="O256" s="373" t="s">
        <v>320</v>
      </c>
      <c r="P256" s="421" t="n">
        <v>100000</v>
      </c>
      <c r="Q256" s="373" t="s">
        <v>1061</v>
      </c>
      <c r="R256" s="373" t="s">
        <v>314</v>
      </c>
      <c r="S256" s="373" t="s">
        <v>314</v>
      </c>
      <c r="T256" s="373" t="s">
        <v>314</v>
      </c>
      <c r="U256" s="373" t="s">
        <v>314</v>
      </c>
      <c r="V256" s="373" t="s">
        <v>314</v>
      </c>
      <c r="W256" s="373" t="s">
        <v>314</v>
      </c>
      <c r="X256" s="373" t="s">
        <v>314</v>
      </c>
      <c r="Y256" s="373" t="s">
        <v>314</v>
      </c>
      <c r="Z256" s="373" t="s">
        <v>314</v>
      </c>
      <c r="AA256" s="422" t="n">
        <f aca="false">IF(I256="","",IF(I256="P",$D$15,IF(I256="M",$E$15,$F$15)))</f>
        <v>2</v>
      </c>
      <c r="AB256" s="422" t="n">
        <f aca="false">IF(I256="","",IF(I256="P",$D$16,IF(I256="M",$E$16,$F$16)))</f>
        <v>3</v>
      </c>
      <c r="AC256" s="422" t="n">
        <f aca="false">IF(I256="","",IF(I256="P",$D$17,IF(I256="M",$E$17,$F$17)))</f>
        <v>4</v>
      </c>
      <c r="AD256" s="423" t="s">
        <v>1062</v>
      </c>
      <c r="AE256" s="366"/>
      <c r="AF256" s="366"/>
      <c r="AG256" s="366"/>
      <c r="AH256" s="366"/>
    </row>
    <row r="257" customFormat="false" ht="23.85" hidden="false" customHeight="false" outlineLevel="0" collapsed="false">
      <c r="A257" s="380" t="n">
        <v>233</v>
      </c>
      <c r="B257" s="380" t="n">
        <v>10</v>
      </c>
      <c r="C257" s="380" t="s">
        <v>1063</v>
      </c>
      <c r="D257" s="380" t="str">
        <f aca="false">IF($I$2="","",IF($I$2&gt;P257,AC257,IF($I$2&lt;=K257,$K$22,IF($I$2&lt;M257,AA257,AB257))))</f>
        <v/>
      </c>
      <c r="E257" s="380" t="str">
        <f aca="false">IF($I$4="","",IF($I$4&gt;P257,AC257,IF($I$4&lt;=K257,$K$22,IF($I$4&lt;M257,AA257,AB257))))</f>
        <v>Não passível</v>
      </c>
      <c r="F257" s="380" t="str">
        <f aca="false">IF($I$6="","",IF($I$6&gt;P257,AC257,IF($I$6&lt;=K257,$K$22,IF($I$6&lt;M257,AA257,AB257))))</f>
        <v>Não passível</v>
      </c>
      <c r="G257" s="380" t="str">
        <f aca="false">IF($I$8="","",IF($I$8&gt;P257,AC257,IF($I$8&lt;=K257,$K$22,IF($I$8&lt;M257,AA257,AB257))))</f>
        <v>Não passível</v>
      </c>
      <c r="H257" s="380" t="str">
        <f aca="false">IF($I$10="","",IF($I$10&gt;P257,AC257,IF($I$10&lt;=K257,$K$22,IF($I$10&lt;M257,AA257,AB257))))</f>
        <v>Não passível</v>
      </c>
      <c r="I257" s="380" t="s">
        <v>297</v>
      </c>
      <c r="J257" s="412" t="s">
        <v>666</v>
      </c>
      <c r="K257" s="380" t="n">
        <v>500</v>
      </c>
      <c r="L257" s="380" t="s">
        <v>349</v>
      </c>
      <c r="M257" s="413" t="n">
        <v>5000</v>
      </c>
      <c r="N257" s="414" t="s">
        <v>1064</v>
      </c>
      <c r="O257" s="380" t="s">
        <v>320</v>
      </c>
      <c r="P257" s="415" t="n">
        <v>25000</v>
      </c>
      <c r="Q257" s="380" t="s">
        <v>1061</v>
      </c>
      <c r="R257" s="380" t="s">
        <v>314</v>
      </c>
      <c r="S257" s="380" t="s">
        <v>314</v>
      </c>
      <c r="T257" s="380" t="s">
        <v>314</v>
      </c>
      <c r="U257" s="380" t="s">
        <v>314</v>
      </c>
      <c r="V257" s="380" t="s">
        <v>314</v>
      </c>
      <c r="W257" s="380" t="s">
        <v>314</v>
      </c>
      <c r="X257" s="380" t="s">
        <v>314</v>
      </c>
      <c r="Y257" s="380" t="s">
        <v>314</v>
      </c>
      <c r="Z257" s="380" t="s">
        <v>314</v>
      </c>
      <c r="AA257" s="416" t="n">
        <f aca="false">IF(I257="","",IF(I257="P",$D$15,IF(I257="M",$E$15,$F$15)))</f>
        <v>2</v>
      </c>
      <c r="AB257" s="416" t="n">
        <f aca="false">IF(I257="","",IF(I257="P",$D$16,IF(I257="M",$E$16,$F$16)))</f>
        <v>3</v>
      </c>
      <c r="AC257" s="416" t="n">
        <f aca="false">IF(I257="","",IF(I257="P",$D$17,IF(I257="M",$E$17,$F$17)))</f>
        <v>4</v>
      </c>
      <c r="AD257" s="417" t="s">
        <v>1065</v>
      </c>
      <c r="AE257" s="366"/>
      <c r="AF257" s="366"/>
      <c r="AG257" s="366"/>
      <c r="AH257" s="366"/>
    </row>
    <row r="258" customFormat="false" ht="35.05" hidden="false" customHeight="false" outlineLevel="0" collapsed="false">
      <c r="A258" s="373" t="n">
        <v>234</v>
      </c>
      <c r="B258" s="373" t="n">
        <v>11</v>
      </c>
      <c r="C258" s="373" t="s">
        <v>1066</v>
      </c>
      <c r="D258" s="373" t="str">
        <f aca="false">IF($I$2="","",IF($I$2&gt;P258,AC258,IF($I$2&lt;=K258,$K$22,IF($I$2&lt;M258,AA258,AB258))))</f>
        <v/>
      </c>
      <c r="E258" s="373" t="str">
        <f aca="false">IF($I$4="","",IF($I$4&gt;P258,AC258,IF($I$4&lt;=K258,$K$22,IF($I$4&lt;M258,AA258,AB258))))</f>
        <v>Não passível</v>
      </c>
      <c r="F258" s="373" t="str">
        <f aca="false">IF($I$6="","",IF($I$6&gt;P258,AC258,IF($I$6&lt;=K258,$K$22,IF($I$6&lt;M258,AA258,AB258))))</f>
        <v>Não passível</v>
      </c>
      <c r="G258" s="373" t="str">
        <f aca="false">IF($I$8="","",IF($I$8&gt;P258,AC258,IF($I$8&lt;=K258,$K$22,IF($I$8&lt;M258,AA258,AB258))))</f>
        <v>Não passível</v>
      </c>
      <c r="H258" s="373" t="str">
        <f aca="false">IF($I$10="","",IF($I$10&gt;P258,AC258,IF($I$10&lt;=K258,$K$22,IF($I$10&lt;M258,AA258,AB258))))</f>
        <v>Não passível</v>
      </c>
      <c r="I258" s="373" t="s">
        <v>297</v>
      </c>
      <c r="J258" s="418" t="s">
        <v>666</v>
      </c>
      <c r="K258" s="373" t="n">
        <v>6000</v>
      </c>
      <c r="L258" s="373" t="s">
        <v>349</v>
      </c>
      <c r="M258" s="419" t="n">
        <v>60000</v>
      </c>
      <c r="N258" s="420" t="s">
        <v>1067</v>
      </c>
      <c r="O258" s="373" t="s">
        <v>320</v>
      </c>
      <c r="P258" s="421" t="n">
        <v>600000</v>
      </c>
      <c r="Q258" s="373" t="s">
        <v>325</v>
      </c>
      <c r="R258" s="373" t="s">
        <v>314</v>
      </c>
      <c r="S258" s="373" t="s">
        <v>314</v>
      </c>
      <c r="T258" s="373" t="s">
        <v>314</v>
      </c>
      <c r="U258" s="373" t="s">
        <v>314</v>
      </c>
      <c r="V258" s="373" t="s">
        <v>314</v>
      </c>
      <c r="W258" s="373" t="s">
        <v>314</v>
      </c>
      <c r="X258" s="373" t="s">
        <v>314</v>
      </c>
      <c r="Y258" s="373" t="s">
        <v>314</v>
      </c>
      <c r="Z258" s="373" t="s">
        <v>314</v>
      </c>
      <c r="AA258" s="422" t="n">
        <f aca="false">IF(I258="","",IF(I258="P",$D$15,IF(I258="M",$E$15,$F$15)))</f>
        <v>2</v>
      </c>
      <c r="AB258" s="422" t="n">
        <f aca="false">IF(I258="","",IF(I258="P",$D$16,IF(I258="M",$E$16,$F$16)))</f>
        <v>3</v>
      </c>
      <c r="AC258" s="422" t="n">
        <f aca="false">IF(I258="","",IF(I258="P",$D$17,IF(I258="M",$E$17,$F$17)))</f>
        <v>4</v>
      </c>
      <c r="AD258" s="423" t="s">
        <v>1068</v>
      </c>
      <c r="AE258" s="366"/>
      <c r="AF258" s="366"/>
      <c r="AG258" s="366"/>
      <c r="AH258" s="366"/>
    </row>
    <row r="259" customFormat="false" ht="15" hidden="false" customHeight="false" outlineLevel="0" collapsed="false">
      <c r="A259" s="380" t="n">
        <v>235</v>
      </c>
      <c r="B259" s="380" t="n">
        <v>12</v>
      </c>
      <c r="C259" s="380" t="s">
        <v>1069</v>
      </c>
      <c r="D259" s="380" t="str">
        <f aca="false">IF($I$2="","",IF($I$2&gt;P259,AC259,IF($I$2&lt;=K259,$K$22,IF($I$2&lt;M259,AA259,AB259))))</f>
        <v/>
      </c>
      <c r="E259" s="380" t="str">
        <f aca="false">IF($I$4="","",IF($I$4&gt;P259,AC259,IF($I$4&lt;=K259,$K$22,IF($I$4&lt;M259,AA259,AB259))))</f>
        <v>Não passível</v>
      </c>
      <c r="F259" s="380" t="str">
        <f aca="false">IF($I$6="","",IF($I$6&gt;P259,AC259,IF($I$6&lt;=K259,$K$22,IF($I$6&lt;M259,AA259,AB259))))</f>
        <v>Não passível</v>
      </c>
      <c r="G259" s="380" t="str">
        <f aca="false">IF($I$8="","",IF($I$8&gt;P259,AC259,IF($I$8&lt;=K259,$K$22,IF($I$8&lt;M259,AA259,AB259))))</f>
        <v>Não passível</v>
      </c>
      <c r="H259" s="380" t="str">
        <f aca="false">IF($I$10="","",IF($I$10&gt;P259,AC259,IF($I$10&lt;=K259,$K$22,IF($I$10&lt;M259,AA259,AB259))))</f>
        <v>Não passível</v>
      </c>
      <c r="I259" s="380" t="s">
        <v>298</v>
      </c>
      <c r="J259" s="412" t="s">
        <v>837</v>
      </c>
      <c r="K259" s="380" t="n">
        <v>10</v>
      </c>
      <c r="L259" s="380" t="s">
        <v>349</v>
      </c>
      <c r="M259" s="413" t="n">
        <v>150</v>
      </c>
      <c r="N259" s="414" t="s">
        <v>1070</v>
      </c>
      <c r="O259" s="380" t="s">
        <v>320</v>
      </c>
      <c r="P259" s="415" t="n">
        <v>500</v>
      </c>
      <c r="Q259" s="380" t="s">
        <v>355</v>
      </c>
      <c r="R259" s="380" t="s">
        <v>314</v>
      </c>
      <c r="S259" s="380" t="s">
        <v>314</v>
      </c>
      <c r="T259" s="380" t="s">
        <v>314</v>
      </c>
      <c r="U259" s="380" t="s">
        <v>314</v>
      </c>
      <c r="V259" s="380" t="s">
        <v>314</v>
      </c>
      <c r="W259" s="380" t="s">
        <v>314</v>
      </c>
      <c r="X259" s="380" t="s">
        <v>314</v>
      </c>
      <c r="Y259" s="380" t="s">
        <v>314</v>
      </c>
      <c r="Z259" s="380" t="s">
        <v>314</v>
      </c>
      <c r="AA259" s="416" t="n">
        <f aca="false">IF(I259="","",IF(I259="P",$D$15,IF(I259="M",$E$15,$F$15)))</f>
        <v>4</v>
      </c>
      <c r="AB259" s="416" t="n">
        <f aca="false">IF(I259="","",IF(I259="P",$D$16,IF(I259="M",$E$16,$F$16)))</f>
        <v>5</v>
      </c>
      <c r="AC259" s="416" t="n">
        <f aca="false">IF(I259="","",IF(I259="P",$D$17,IF(I259="M",$E$17,$F$17)))</f>
        <v>6</v>
      </c>
      <c r="AD259" s="417" t="s">
        <v>1071</v>
      </c>
      <c r="AE259" s="366"/>
      <c r="AF259" s="366"/>
      <c r="AG259" s="366"/>
      <c r="AH259" s="366"/>
    </row>
    <row r="260" customFormat="false" ht="15" hidden="false" customHeight="false" outlineLevel="0" collapsed="false">
      <c r="A260" s="373" t="n">
        <v>236</v>
      </c>
      <c r="B260" s="373" t="n">
        <v>13</v>
      </c>
      <c r="C260" s="373" t="s">
        <v>1072</v>
      </c>
      <c r="D260" s="373" t="str">
        <f aca="false">IF($I$2="","",IF($I$2&gt;P260,AC260,IF($I$2&lt;=K260,$K$22,IF($I$2&lt;M260,AA260,AB260))))</f>
        <v/>
      </c>
      <c r="E260" s="373" t="str">
        <f aca="false">IF($I$4="","",IF($I$4&gt;P260,AC260,IF($I$4&lt;=K260,$K$22,IF($I$4&lt;M260,AA260,AB260))))</f>
        <v>Não passível</v>
      </c>
      <c r="F260" s="373" t="str">
        <f aca="false">IF($I$6="","",IF($I$6&gt;P260,AC260,IF($I$6&lt;=K260,$K$22,IF($I$6&lt;M260,AA260,AB260))))</f>
        <v>Não passível</v>
      </c>
      <c r="G260" s="373" t="str">
        <f aca="false">IF($I$8="","",IF($I$8&gt;P260,AC260,IF($I$8&lt;=K260,$K$22,IF($I$8&lt;M260,AA260,AB260))))</f>
        <v>Não passível</v>
      </c>
      <c r="H260" s="373" t="str">
        <f aca="false">IF($I$10="","",IF($I$10&gt;P260,AC260,IF($I$10&lt;=K260,$K$22,IF($I$10&lt;M260,AA260,AB260))))</f>
        <v>Não passível</v>
      </c>
      <c r="I260" s="373" t="s">
        <v>297</v>
      </c>
      <c r="J260" s="418" t="s">
        <v>387</v>
      </c>
      <c r="K260" s="373" t="n">
        <v>3</v>
      </c>
      <c r="L260" s="373" t="s">
        <v>349</v>
      </c>
      <c r="M260" s="419" t="n">
        <v>10</v>
      </c>
      <c r="N260" s="420" t="s">
        <v>1073</v>
      </c>
      <c r="O260" s="373" t="s">
        <v>320</v>
      </c>
      <c r="P260" s="421" t="n">
        <v>30</v>
      </c>
      <c r="Q260" s="373" t="s">
        <v>389</v>
      </c>
      <c r="R260" s="373" t="s">
        <v>314</v>
      </c>
      <c r="S260" s="373" t="s">
        <v>314</v>
      </c>
      <c r="T260" s="373" t="s">
        <v>314</v>
      </c>
      <c r="U260" s="373" t="s">
        <v>314</v>
      </c>
      <c r="V260" s="373" t="s">
        <v>314</v>
      </c>
      <c r="W260" s="373" t="s">
        <v>314</v>
      </c>
      <c r="X260" s="373" t="s">
        <v>314</v>
      </c>
      <c r="Y260" s="373" t="s">
        <v>314</v>
      </c>
      <c r="Z260" s="373" t="s">
        <v>314</v>
      </c>
      <c r="AA260" s="422" t="n">
        <f aca="false">IF(I260="","",IF(I260="P",$D$15,IF(I260="M",$E$15,$F$15)))</f>
        <v>2</v>
      </c>
      <c r="AB260" s="422" t="n">
        <f aca="false">IF(I260="","",IF(I260="P",$D$16,IF(I260="M",$E$16,$F$16)))</f>
        <v>3</v>
      </c>
      <c r="AC260" s="422" t="n">
        <f aca="false">IF(I260="","",IF(I260="P",$D$17,IF(I260="M",$E$17,$F$17)))</f>
        <v>4</v>
      </c>
      <c r="AD260" s="423" t="s">
        <v>1074</v>
      </c>
      <c r="AE260" s="366"/>
      <c r="AF260" s="366"/>
      <c r="AG260" s="366"/>
      <c r="AH260" s="366"/>
    </row>
  </sheetData>
  <autoFilter ref="A22:AH260">
    <filterColumn colId="0" hiddenButton="1"/>
    <filterColumn colId="1" hiddenButton="1"/>
  </autoFilter>
  <mergeCells count="39">
    <mergeCell ref="D1:G1"/>
    <mergeCell ref="B2:B3"/>
    <mergeCell ref="C2:C3"/>
    <mergeCell ref="D2:G3"/>
    <mergeCell ref="K2:K3"/>
    <mergeCell ref="B4:B5"/>
    <mergeCell ref="C4:C5"/>
    <mergeCell ref="D4:G5"/>
    <mergeCell ref="K4:K5"/>
    <mergeCell ref="B6:B7"/>
    <mergeCell ref="C6:C7"/>
    <mergeCell ref="D6:G7"/>
    <mergeCell ref="K6:K7"/>
    <mergeCell ref="B8:B9"/>
    <mergeCell ref="C8:C9"/>
    <mergeCell ref="D8:G9"/>
    <mergeCell ref="K8:K9"/>
    <mergeCell ref="B10:B11"/>
    <mergeCell ref="C10:C11"/>
    <mergeCell ref="D10:G11"/>
    <mergeCell ref="K10:K11"/>
    <mergeCell ref="D13:F13"/>
    <mergeCell ref="B15:B17"/>
    <mergeCell ref="A20:A22"/>
    <mergeCell ref="B20:B22"/>
    <mergeCell ref="C20:C22"/>
    <mergeCell ref="D20:H21"/>
    <mergeCell ref="I20:I22"/>
    <mergeCell ref="J20:Q20"/>
    <mergeCell ref="S20:Z20"/>
    <mergeCell ref="AA20:AC22"/>
    <mergeCell ref="AD20:AD22"/>
    <mergeCell ref="J21:J22"/>
    <mergeCell ref="K21:P21"/>
    <mergeCell ref="Q21:Q22"/>
    <mergeCell ref="R21:R22"/>
    <mergeCell ref="S21:S22"/>
    <mergeCell ref="T21:Y21"/>
    <mergeCell ref="Z21:Z22"/>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147"/>
  <sheetViews>
    <sheetView showFormulas="false" showGridLines="true" showRowColHeaders="fals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9.1484375" defaultRowHeight="15" customHeight="true" zeroHeight="false" outlineLevelRow="0" outlineLevelCol="0"/>
  <cols>
    <col collapsed="false" customWidth="true" hidden="false" outlineLevel="0" max="1" min="1" style="385" width="16.71"/>
    <col collapsed="false" customWidth="true" hidden="false" outlineLevel="0" max="2" min="2" style="385" width="10.85"/>
    <col collapsed="false" customWidth="false" hidden="false" outlineLevel="0" max="16384" min="3" style="385" width="9.14"/>
  </cols>
  <sheetData>
    <row r="2" customFormat="false" ht="15" hidden="false" customHeight="false" outlineLevel="0" collapsed="false">
      <c r="B2" s="385" t="n">
        <v>1</v>
      </c>
      <c r="C2" s="385" t="n">
        <v>2</v>
      </c>
      <c r="D2" s="385" t="n">
        <v>3</v>
      </c>
      <c r="E2" s="385" t="n">
        <v>4</v>
      </c>
      <c r="F2" s="385" t="n">
        <v>5</v>
      </c>
    </row>
    <row r="3" customFormat="false" ht="15" hidden="false" customHeight="false" outlineLevel="0" collapsed="false">
      <c r="A3" s="385" t="s">
        <v>1075</v>
      </c>
      <c r="B3" s="436" t="n">
        <f aca="false">'TELA 3'!B8</f>
        <v>0</v>
      </c>
      <c r="C3" s="437" t="n">
        <f aca="false">'TELA 3'!B10</f>
        <v>0</v>
      </c>
      <c r="D3" s="437" t="n">
        <f aca="false">'TELA 3'!B12</f>
        <v>0</v>
      </c>
      <c r="E3" s="437" t="n">
        <f aca="false">'TELA 3'!B14</f>
        <v>0</v>
      </c>
      <c r="F3" s="437" t="n">
        <f aca="false">'TELA 3'!B16</f>
        <v>0</v>
      </c>
    </row>
    <row r="4" customFormat="false" ht="15" hidden="false" customHeight="false" outlineLevel="0" collapsed="false">
      <c r="B4" s="438" t="str">
        <f aca="false">IF($B$3=0,"-",IFERROR(VLOOKUP($B$3,$B$14:$G$147,2,FALSE()),"Estado"))</f>
        <v>-</v>
      </c>
      <c r="C4" s="438" t="str">
        <f aca="false">IF($C$3=0,"-",IFERROR(VLOOKUP($C$3,$B$14:$D$147,3,FALSE()),"Estado"))</f>
        <v>-</v>
      </c>
      <c r="D4" s="438" t="str">
        <f aca="false">IF($D$3=0,"-",IFERROR(VLOOKUP($D$3,$B$14:$G$147,4,FALSE()),"Estado"))</f>
        <v>-</v>
      </c>
      <c r="E4" s="438" t="str">
        <f aca="false">IF($E$3=0,"-",IFERROR(VLOOKUP($E$3,$B$14:$G$147,5,FALSE()),"Estado"))</f>
        <v>-</v>
      </c>
      <c r="F4" s="438" t="str">
        <f aca="false">IF($F$3=0,"-",IFERROR(VLOOKUP($F$3,$B$14:$G$147,6,FALSE()),"Estado"))</f>
        <v>-</v>
      </c>
    </row>
    <row r="5" customFormat="false" ht="15" hidden="false" customHeight="false" outlineLevel="0" collapsed="false">
      <c r="A5" s="385" t="s">
        <v>131</v>
      </c>
      <c r="B5" s="438" t="n">
        <f aca="false">'TELA 3'!AE8</f>
        <v>0</v>
      </c>
      <c r="C5" s="438" t="n">
        <f aca="false">'TELA 3'!AE10</f>
        <v>0</v>
      </c>
      <c r="D5" s="438" t="n">
        <f aca="false">'TELA 3'!AE12</f>
        <v>0</v>
      </c>
      <c r="E5" s="438" t="n">
        <f aca="false">'TELA 3'!AE14</f>
        <v>0</v>
      </c>
      <c r="F5" s="438" t="n">
        <f aca="false">'TELA 3'!AE16</f>
        <v>0</v>
      </c>
    </row>
    <row r="6" customFormat="false" ht="15" hidden="false" customHeight="false" outlineLevel="0" collapsed="false">
      <c r="A6" s="385" t="s">
        <v>1076</v>
      </c>
      <c r="B6" s="383" t="n">
        <f aca="false">COUNTIFS(B4:F4,"Estado")</f>
        <v>0</v>
      </c>
      <c r="C6" s="439" t="str">
        <f aca="false">IF(B6=0,$C$8,"")</f>
        <v>ATENÇÃO: Atividade pode ser licenciada pelo município. (DN COPAM nº 213/17)</v>
      </c>
      <c r="D6" s="439"/>
      <c r="E6" s="439"/>
      <c r="F6" s="439"/>
      <c r="G6" s="440"/>
    </row>
    <row r="7" customFormat="false" ht="15" hidden="false" customHeight="false" outlineLevel="0" collapsed="false">
      <c r="A7" s="385" t="s">
        <v>1077</v>
      </c>
      <c r="B7" s="441" t="str">
        <f aca="false">IF('TELA 3'!M49="Preenchimento incompleto.","",C6)</f>
        <v>ATENÇÃO: Atividade pode ser licenciada pelo município. (DN COPAM nº 213/17)</v>
      </c>
      <c r="C7" s="440"/>
      <c r="D7" s="440"/>
      <c r="E7" s="440"/>
      <c r="F7" s="440"/>
      <c r="G7" s="440"/>
    </row>
    <row r="8" customFormat="false" ht="15" hidden="false" customHeight="false" outlineLevel="0" collapsed="false">
      <c r="C8" s="385" t="s">
        <v>1078</v>
      </c>
    </row>
    <row r="9" customFormat="false" ht="15" hidden="false" customHeight="false" outlineLevel="0" collapsed="false">
      <c r="C9" s="385" t="s">
        <v>1079</v>
      </c>
    </row>
    <row r="11" customFormat="false" ht="15" hidden="false" customHeight="false" outlineLevel="0" collapsed="false">
      <c r="B11" s="385" t="n">
        <v>1</v>
      </c>
      <c r="C11" s="442" t="n">
        <v>2</v>
      </c>
      <c r="D11" s="442" t="n">
        <v>3</v>
      </c>
      <c r="E11" s="442" t="n">
        <v>4</v>
      </c>
      <c r="F11" s="442" t="n">
        <v>5</v>
      </c>
      <c r="G11" s="442" t="n">
        <v>6</v>
      </c>
    </row>
    <row r="12" customFormat="false" ht="15" hidden="false" customHeight="false" outlineLevel="0" collapsed="false">
      <c r="H12" s="443" t="s">
        <v>131</v>
      </c>
      <c r="I12" s="443"/>
      <c r="J12" s="443"/>
      <c r="K12" s="443"/>
    </row>
    <row r="13" customFormat="false" ht="15" hidden="false" customHeight="false" outlineLevel="0" collapsed="false">
      <c r="A13" s="444"/>
      <c r="B13" s="445" t="s">
        <v>1080</v>
      </c>
      <c r="C13" s="445" t="s">
        <v>131</v>
      </c>
      <c r="D13" s="445" t="s">
        <v>131</v>
      </c>
      <c r="E13" s="445" t="s">
        <v>131</v>
      </c>
      <c r="F13" s="445" t="s">
        <v>131</v>
      </c>
      <c r="G13" s="445" t="s">
        <v>131</v>
      </c>
      <c r="H13" s="446" t="n">
        <v>1</v>
      </c>
      <c r="I13" s="446" t="n">
        <v>2</v>
      </c>
      <c r="J13" s="446" t="n">
        <v>3</v>
      </c>
      <c r="K13" s="447" t="n">
        <v>4</v>
      </c>
    </row>
    <row r="14" customFormat="false" ht="15" hidden="false" customHeight="false" outlineLevel="0" collapsed="false">
      <c r="A14" s="448" t="n">
        <v>1</v>
      </c>
      <c r="B14" s="449" t="s">
        <v>348</v>
      </c>
      <c r="C14" s="450" t="str">
        <f aca="false">IF($B$5&gt;=5,"Estado",IF($B$5=$K$13,K14,IF($B$5=$J$13,J14,IF($B$5=$I$13,I14,H14))))</f>
        <v>Estado</v>
      </c>
      <c r="D14" s="450" t="str">
        <f aca="false">IF($C$5&gt;=5,"Estado",IF($C$5=$K$13,K14,IF($C$5=$J$13,J14,IF($C$5=$I$13,I14,H14))))</f>
        <v>Estado</v>
      </c>
      <c r="E14" s="450" t="str">
        <f aca="false">IF($D$5&gt;=5,"Estado",IF($D$5=$K$13,K14,IF($D$5=$J$13,J14,IF($D$5=$I$13,I14,H14))))</f>
        <v>Estado</v>
      </c>
      <c r="F14" s="450" t="str">
        <f aca="false">IF($E$5&gt;=5,"Estado",IF($E$5=$K$13,K14,IF($E$5=$J$13,J14,IF($E$5=$I$13,I14,H14))))</f>
        <v>Estado</v>
      </c>
      <c r="G14" s="450" t="str">
        <f aca="false">IF($F$5&gt;=5,"Estado",IF($F$5=$K$13,K14,IF($F$5=$J$13,J14,IF($F$5=$I$13,I14,H14))))</f>
        <v>Estado</v>
      </c>
      <c r="H14" s="451" t="s">
        <v>1081</v>
      </c>
      <c r="I14" s="451" t="s">
        <v>39</v>
      </c>
      <c r="J14" s="451" t="s">
        <v>39</v>
      </c>
      <c r="K14" s="451" t="s">
        <v>1081</v>
      </c>
    </row>
    <row r="15" customFormat="false" ht="15" hidden="false" customHeight="false" outlineLevel="0" collapsed="false">
      <c r="A15" s="452" t="n">
        <v>2</v>
      </c>
      <c r="B15" s="449" t="s">
        <v>357</v>
      </c>
      <c r="C15" s="450" t="str">
        <f aca="false">IF($B$5&gt;=5,"Estado",IF($B$5=$K$13,K15,IF($B$5=$J$13,J15,IF($B$5=$I$13,I15,H15))))</f>
        <v>Estado</v>
      </c>
      <c r="D15" s="450" t="str">
        <f aca="false">IF($C$5&gt;=5,"Estado",IF($C$5=$K$13,K15,IF($C$5=$J$13,J15,IF($C$5=$I$13,I15,H15))))</f>
        <v>Estado</v>
      </c>
      <c r="E15" s="450" t="str">
        <f aca="false">IF($D$5&gt;=5,"Estado",IF($D$5=$K$13,K15,IF($D$5=$J$13,J15,IF($D$5=$I$13,I15,H15))))</f>
        <v>Estado</v>
      </c>
      <c r="F15" s="450" t="str">
        <f aca="false">IF($E$5&gt;=5,"Estado",IF($E$5=$K$13,K15,IF($E$5=$J$13,J15,IF($E$5=$I$13,I15,H15))))</f>
        <v>Estado</v>
      </c>
      <c r="G15" s="450" t="str">
        <f aca="false">IF($F$5&gt;=5,"Estado",IF($F$5=$K$13,K15,IF($F$5=$J$13,J15,IF($F$5=$I$13,I15,H15))))</f>
        <v>Estado</v>
      </c>
      <c r="H15" s="451" t="s">
        <v>1081</v>
      </c>
      <c r="I15" s="451" t="s">
        <v>39</v>
      </c>
      <c r="J15" s="451" t="s">
        <v>39</v>
      </c>
      <c r="K15" s="451" t="s">
        <v>1081</v>
      </c>
    </row>
    <row r="16" customFormat="false" ht="15" hidden="false" customHeight="false" outlineLevel="0" collapsed="false">
      <c r="A16" s="453" t="n">
        <v>3</v>
      </c>
      <c r="B16" s="454" t="s">
        <v>360</v>
      </c>
      <c r="C16" s="450" t="str">
        <f aca="false">IF($B$5&gt;=5,"Estado",IF($B$5=$K$13,K16,IF($B$5=$J$13,J16,IF($B$5=$I$13,I16,H16))))</f>
        <v>Sim</v>
      </c>
      <c r="D16" s="450" t="str">
        <f aca="false">IF($C$5&gt;=5,"Estado",IF($C$5=$K$13,K16,IF($C$5=$J$13,J16,IF($C$5=$I$13,I16,H16))))</f>
        <v>Sim</v>
      </c>
      <c r="E16" s="450" t="str">
        <f aca="false">IF($D$5&gt;=5,"Estado",IF($D$5=$K$13,K16,IF($D$5=$J$13,J16,IF($D$5=$I$13,I16,H16))))</f>
        <v>Sim</v>
      </c>
      <c r="F16" s="450" t="str">
        <f aca="false">IF($E$5&gt;=5,"Estado",IF($E$5=$K$13,K16,IF($E$5=$J$13,J16,IF($E$5=$I$13,I16,H16))))</f>
        <v>Sim</v>
      </c>
      <c r="G16" s="450" t="str">
        <f aca="false">IF($F$5&gt;=5,"Estado",IF($F$5=$K$13,K16,IF($F$5=$J$13,J16,IF($F$5=$I$13,I16,H16))))</f>
        <v>Sim</v>
      </c>
      <c r="H16" s="451" t="s">
        <v>39</v>
      </c>
      <c r="I16" s="451" t="s">
        <v>1081</v>
      </c>
      <c r="J16" s="451" t="s">
        <v>1081</v>
      </c>
      <c r="K16" s="451" t="s">
        <v>1081</v>
      </c>
    </row>
    <row r="17" customFormat="false" ht="15" hidden="false" customHeight="false" outlineLevel="0" collapsed="false">
      <c r="A17" s="452" t="n">
        <v>4</v>
      </c>
      <c r="B17" s="449" t="s">
        <v>420</v>
      </c>
      <c r="C17" s="450" t="str">
        <f aca="false">IF($B$5&gt;=5,"Estado",IF($B$5=$K$13,K17,IF($B$5=$J$13,J17,IF($B$5=$I$13,I17,H17))))</f>
        <v>Estado</v>
      </c>
      <c r="D17" s="450" t="str">
        <f aca="false">IF($C$5&gt;=5,"Estado",IF($C$5=$K$13,K17,IF($C$5=$J$13,J17,IF($C$5=$I$13,I17,H17))))</f>
        <v>Estado</v>
      </c>
      <c r="E17" s="450" t="str">
        <f aca="false">IF($D$5&gt;=5,"Estado",IF($D$5=$K$13,K17,IF($D$5=$J$13,J17,IF($D$5=$I$13,I17,H17))))</f>
        <v>Estado</v>
      </c>
      <c r="F17" s="450" t="str">
        <f aca="false">IF($E$5&gt;=5,"Estado",IF($E$5=$K$13,K17,IF($E$5=$J$13,J17,IF($E$5=$I$13,I17,H17))))</f>
        <v>Estado</v>
      </c>
      <c r="G17" s="450" t="str">
        <f aca="false">IF($F$5&gt;=5,"Estado",IF($F$5=$K$13,K17,IF($F$5=$J$13,J17,IF($F$5=$I$13,I17,H17))))</f>
        <v>Estado</v>
      </c>
      <c r="H17" s="451" t="s">
        <v>1081</v>
      </c>
      <c r="I17" s="451" t="s">
        <v>39</v>
      </c>
      <c r="J17" s="451" t="s">
        <v>1081</v>
      </c>
      <c r="K17" s="451" t="s">
        <v>1081</v>
      </c>
    </row>
    <row r="18" customFormat="false" ht="15" hidden="false" customHeight="false" outlineLevel="0" collapsed="false">
      <c r="A18" s="452" t="n">
        <v>5</v>
      </c>
      <c r="B18" s="449" t="s">
        <v>426</v>
      </c>
      <c r="C18" s="450" t="str">
        <f aca="false">IF($B$5&gt;=5,"Estado",IF($B$5=$K$13,K18,IF($B$5=$J$13,J18,IF($B$5=$I$13,I18,H18))))</f>
        <v>Sim</v>
      </c>
      <c r="D18" s="450" t="str">
        <f aca="false">IF($C$5&gt;=5,"Estado",IF($C$5=$K$13,K18,IF($C$5=$J$13,J18,IF($C$5=$I$13,I18,H18))))</f>
        <v>Sim</v>
      </c>
      <c r="E18" s="450" t="str">
        <f aca="false">IF($D$5&gt;=5,"Estado",IF($D$5=$K$13,K18,IF($D$5=$J$13,J18,IF($D$5=$I$13,I18,H18))))</f>
        <v>Sim</v>
      </c>
      <c r="F18" s="450" t="str">
        <f aca="false">IF($E$5&gt;=5,"Estado",IF($E$5=$K$13,K18,IF($E$5=$J$13,J18,IF($E$5=$I$13,I18,H18))))</f>
        <v>Sim</v>
      </c>
      <c r="G18" s="450" t="str">
        <f aca="false">IF($F$5&gt;=5,"Estado",IF($F$5=$K$13,K18,IF($F$5=$J$13,J18,IF($F$5=$I$13,I18,H18))))</f>
        <v>Sim</v>
      </c>
      <c r="H18" s="451" t="s">
        <v>39</v>
      </c>
      <c r="I18" s="451" t="s">
        <v>1081</v>
      </c>
      <c r="J18" s="451" t="s">
        <v>1081</v>
      </c>
      <c r="K18" s="451" t="s">
        <v>1081</v>
      </c>
    </row>
    <row r="19" customFormat="false" ht="15" hidden="false" customHeight="false" outlineLevel="0" collapsed="false">
      <c r="A19" s="452" t="n">
        <v>6</v>
      </c>
      <c r="B19" s="454" t="s">
        <v>430</v>
      </c>
      <c r="C19" s="450" t="str">
        <f aca="false">IF($B$5&gt;=5,"Estado",IF($B$5=$K$13,K19,IF($B$5=$J$13,J19,IF($B$5=$I$13,I19,H19))))</f>
        <v>Estado</v>
      </c>
      <c r="D19" s="450" t="str">
        <f aca="false">IF($C$5&gt;=5,"Estado",IF($C$5=$K$13,K19,IF($C$5=$J$13,J19,IF($C$5=$I$13,I19,H19))))</f>
        <v>Estado</v>
      </c>
      <c r="E19" s="450" t="str">
        <f aca="false">IF($D$5&gt;=5,"Estado",IF($D$5=$K$13,K19,IF($D$5=$J$13,J19,IF($D$5=$I$13,I19,H19))))</f>
        <v>Estado</v>
      </c>
      <c r="F19" s="450" t="str">
        <f aca="false">IF($E$5&gt;=5,"Estado",IF($E$5=$K$13,K19,IF($E$5=$J$13,J19,IF($E$5=$I$13,I19,H19))))</f>
        <v>Estado</v>
      </c>
      <c r="G19" s="450" t="str">
        <f aca="false">IF($F$5&gt;=5,"Estado",IF($F$5=$K$13,K19,IF($F$5=$J$13,J19,IF($F$5=$I$13,I19,H19))))</f>
        <v>Estado</v>
      </c>
      <c r="H19" s="451" t="s">
        <v>1081</v>
      </c>
      <c r="I19" s="451" t="s">
        <v>39</v>
      </c>
      <c r="J19" s="451" t="s">
        <v>1081</v>
      </c>
      <c r="K19" s="451" t="s">
        <v>1081</v>
      </c>
    </row>
    <row r="20" customFormat="false" ht="15" hidden="false" customHeight="false" outlineLevel="0" collapsed="false">
      <c r="A20" s="452" t="n">
        <v>7</v>
      </c>
      <c r="B20" s="454" t="s">
        <v>437</v>
      </c>
      <c r="C20" s="450" t="str">
        <f aca="false">IF($B$5&gt;=5,"Estado",IF($B$5=$K$13,K20,IF($B$5=$J$13,J20,IF($B$5=$I$13,I20,H20))))</f>
        <v>Estado</v>
      </c>
      <c r="D20" s="450" t="str">
        <f aca="false">IF($C$5&gt;=5,"Estado",IF($C$5=$K$13,K20,IF($C$5=$J$13,J20,IF($C$5=$I$13,I20,H20))))</f>
        <v>Estado</v>
      </c>
      <c r="E20" s="450" t="str">
        <f aca="false">IF($D$5&gt;=5,"Estado",IF($D$5=$K$13,K20,IF($D$5=$J$13,J20,IF($D$5=$I$13,I20,H20))))</f>
        <v>Estado</v>
      </c>
      <c r="F20" s="450" t="str">
        <f aca="false">IF($E$5&gt;=5,"Estado",IF($E$5=$K$13,K20,IF($E$5=$J$13,J20,IF($E$5=$I$13,I20,H20))))</f>
        <v>Estado</v>
      </c>
      <c r="G20" s="450" t="str">
        <f aca="false">IF($F$5&gt;=5,"Estado",IF($F$5=$K$13,K20,IF($F$5=$J$13,J20,IF($F$5=$I$13,I20,H20))))</f>
        <v>Estado</v>
      </c>
      <c r="H20" s="451" t="s">
        <v>1081</v>
      </c>
      <c r="I20" s="451" t="s">
        <v>1081</v>
      </c>
      <c r="J20" s="451" t="s">
        <v>1081</v>
      </c>
      <c r="K20" s="451" t="s">
        <v>39</v>
      </c>
    </row>
    <row r="21" customFormat="false" ht="15" hidden="false" customHeight="false" outlineLevel="0" collapsed="false">
      <c r="A21" s="452" t="n">
        <v>8</v>
      </c>
      <c r="B21" s="449" t="s">
        <v>441</v>
      </c>
      <c r="C21" s="450" t="str">
        <f aca="false">IF($B$5&gt;=5,"Estado",IF($B$5=$K$13,K21,IF($B$5=$J$13,J21,IF($B$5=$I$13,I21,H21))))</f>
        <v>Estado</v>
      </c>
      <c r="D21" s="450" t="str">
        <f aca="false">IF($C$5&gt;=5,"Estado",IF($C$5=$K$13,K21,IF($C$5=$J$13,J21,IF($C$5=$I$13,I21,H21))))</f>
        <v>Estado</v>
      </c>
      <c r="E21" s="450" t="str">
        <f aca="false">IF($D$5&gt;=5,"Estado",IF($D$5=$K$13,K21,IF($D$5=$J$13,J21,IF($D$5=$I$13,I21,H21))))</f>
        <v>Estado</v>
      </c>
      <c r="F21" s="450" t="str">
        <f aca="false">IF($E$5&gt;=5,"Estado",IF($E$5=$K$13,K21,IF($E$5=$J$13,J21,IF($E$5=$I$13,I21,H21))))</f>
        <v>Estado</v>
      </c>
      <c r="G21" s="450" t="str">
        <f aca="false">IF($F$5&gt;=5,"Estado",IF($F$5=$K$13,K21,IF($F$5=$J$13,J21,IF($F$5=$I$13,I21,H21))))</f>
        <v>Estado</v>
      </c>
      <c r="H21" s="451" t="s">
        <v>1081</v>
      </c>
      <c r="I21" s="451" t="s">
        <v>39</v>
      </c>
      <c r="J21" s="451" t="s">
        <v>1081</v>
      </c>
      <c r="K21" s="451" t="s">
        <v>1081</v>
      </c>
    </row>
    <row r="22" customFormat="false" ht="15" hidden="false" customHeight="false" outlineLevel="0" collapsed="false">
      <c r="A22" s="452" t="n">
        <v>9</v>
      </c>
      <c r="B22" s="454" t="s">
        <v>444</v>
      </c>
      <c r="C22" s="450" t="str">
        <f aca="false">IF($B$5&gt;=5,"Estado",IF($B$5=$K$13,K22,IF($B$5=$J$13,J22,IF($B$5=$I$13,I22,H22))))</f>
        <v>Estado</v>
      </c>
      <c r="D22" s="450" t="str">
        <f aca="false">IF($C$5&gt;=5,"Estado",IF($C$5=$K$13,K22,IF($C$5=$J$13,J22,IF($C$5=$I$13,I22,H22))))</f>
        <v>Estado</v>
      </c>
      <c r="E22" s="450" t="str">
        <f aca="false">IF($D$5&gt;=5,"Estado",IF($D$5=$K$13,K22,IF($D$5=$J$13,J22,IF($D$5=$I$13,I22,H22))))</f>
        <v>Estado</v>
      </c>
      <c r="F22" s="450" t="str">
        <f aca="false">IF($E$5&gt;=5,"Estado",IF($E$5=$K$13,K22,IF($E$5=$J$13,J22,IF($E$5=$I$13,I22,H22))))</f>
        <v>Estado</v>
      </c>
      <c r="G22" s="450" t="str">
        <f aca="false">IF($F$5&gt;=5,"Estado",IF($F$5=$K$13,K22,IF($F$5=$J$13,J22,IF($F$5=$I$13,I22,H22))))</f>
        <v>Estado</v>
      </c>
      <c r="H22" s="451" t="s">
        <v>1081</v>
      </c>
      <c r="I22" s="451" t="s">
        <v>39</v>
      </c>
      <c r="J22" s="451" t="s">
        <v>1081</v>
      </c>
      <c r="K22" s="451" t="s">
        <v>1081</v>
      </c>
    </row>
    <row r="23" customFormat="false" ht="15" hidden="false" customHeight="false" outlineLevel="0" collapsed="false">
      <c r="A23" s="452" t="n">
        <v>10</v>
      </c>
      <c r="B23" s="449" t="s">
        <v>464</v>
      </c>
      <c r="C23" s="450" t="str">
        <f aca="false">IF($B$5&gt;=5,"Estado",IF($B$5=$K$13,K23,IF($B$5=$J$13,J23,IF($B$5=$I$13,I23,H23))))</f>
        <v>Estado</v>
      </c>
      <c r="D23" s="450" t="str">
        <f aca="false">IF($C$5&gt;=5,"Estado",IF($C$5=$K$13,K23,IF($C$5=$J$13,J23,IF($C$5=$I$13,I23,H23))))</f>
        <v>Estado</v>
      </c>
      <c r="E23" s="450" t="str">
        <f aca="false">IF($D$5&gt;=5,"Estado",IF($D$5=$K$13,K23,IF($D$5=$J$13,J23,IF($D$5=$I$13,I23,H23))))</f>
        <v>Estado</v>
      </c>
      <c r="F23" s="450" t="str">
        <f aca="false">IF($E$5&gt;=5,"Estado",IF($E$5=$K$13,K23,IF($E$5=$J$13,J23,IF($E$5=$I$13,I23,H23))))</f>
        <v>Estado</v>
      </c>
      <c r="G23" s="450" t="str">
        <f aca="false">IF($F$5&gt;=5,"Estado",IF($F$5=$K$13,K23,IF($F$5=$J$13,J23,IF($F$5=$I$13,I23,H23))))</f>
        <v>Estado</v>
      </c>
      <c r="H23" s="451" t="s">
        <v>1081</v>
      </c>
      <c r="I23" s="451" t="s">
        <v>39</v>
      </c>
      <c r="J23" s="451" t="s">
        <v>1081</v>
      </c>
      <c r="K23" s="451" t="s">
        <v>1081</v>
      </c>
    </row>
    <row r="24" customFormat="false" ht="15" hidden="false" customHeight="false" outlineLevel="0" collapsed="false">
      <c r="A24" s="452" t="n">
        <v>11</v>
      </c>
      <c r="B24" s="454" t="s">
        <v>467</v>
      </c>
      <c r="C24" s="450" t="str">
        <f aca="false">IF($B$5&gt;=5,"Estado",IF($B$5=$K$13,K24,IF($B$5=$J$13,J24,IF($B$5=$I$13,I24,H24))))</f>
        <v>Estado</v>
      </c>
      <c r="D24" s="450" t="str">
        <f aca="false">IF($C$5&gt;=5,"Estado",IF($C$5=$K$13,K24,IF($C$5=$J$13,J24,IF($C$5=$I$13,I24,H24))))</f>
        <v>Estado</v>
      </c>
      <c r="E24" s="450" t="str">
        <f aca="false">IF($D$5&gt;=5,"Estado",IF($D$5=$K$13,K24,IF($D$5=$J$13,J24,IF($D$5=$I$13,I24,H24))))</f>
        <v>Estado</v>
      </c>
      <c r="F24" s="450" t="str">
        <f aca="false">IF($E$5&gt;=5,"Estado",IF($E$5=$K$13,K24,IF($E$5=$J$13,J24,IF($E$5=$I$13,I24,H24))))</f>
        <v>Estado</v>
      </c>
      <c r="G24" s="450" t="str">
        <f aca="false">IF($F$5&gt;=5,"Estado",IF($F$5=$K$13,K24,IF($F$5=$J$13,J24,IF($F$5=$I$13,I24,H24))))</f>
        <v>Estado</v>
      </c>
      <c r="H24" s="451" t="s">
        <v>1081</v>
      </c>
      <c r="I24" s="451" t="s">
        <v>1081</v>
      </c>
      <c r="J24" s="451" t="s">
        <v>1081</v>
      </c>
      <c r="K24" s="451" t="s">
        <v>39</v>
      </c>
    </row>
    <row r="25" customFormat="false" ht="15" hidden="false" customHeight="false" outlineLevel="0" collapsed="false">
      <c r="A25" s="452" t="n">
        <v>12</v>
      </c>
      <c r="B25" s="449" t="s">
        <v>469</v>
      </c>
      <c r="C25" s="450" t="str">
        <f aca="false">IF($B$5&gt;=5,"Estado",IF($B$5=$K$13,K25,IF($B$5=$J$13,J25,IF($B$5=$I$13,I25,H25))))</f>
        <v>Estado</v>
      </c>
      <c r="D25" s="450" t="str">
        <f aca="false">IF($C$5&gt;=5,"Estado",IF($C$5=$K$13,K25,IF($C$5=$J$13,J25,IF($C$5=$I$13,I25,H25))))</f>
        <v>Estado</v>
      </c>
      <c r="E25" s="450" t="str">
        <f aca="false">IF($D$5&gt;=5,"Estado",IF($D$5=$K$13,K25,IF($D$5=$J$13,J25,IF($D$5=$I$13,I25,H25))))</f>
        <v>Estado</v>
      </c>
      <c r="F25" s="450" t="str">
        <f aca="false">IF($E$5&gt;=5,"Estado",IF($E$5=$K$13,K25,IF($E$5=$J$13,J25,IF($E$5=$I$13,I25,H25))))</f>
        <v>Estado</v>
      </c>
      <c r="G25" s="450" t="str">
        <f aca="false">IF($F$5&gt;=5,"Estado",IF($F$5=$K$13,K25,IF($F$5=$J$13,J25,IF($F$5=$I$13,I25,H25))))</f>
        <v>Estado</v>
      </c>
      <c r="H25" s="451" t="s">
        <v>1081</v>
      </c>
      <c r="I25" s="451" t="s">
        <v>39</v>
      </c>
      <c r="J25" s="451" t="s">
        <v>1081</v>
      </c>
      <c r="K25" s="451" t="s">
        <v>1081</v>
      </c>
    </row>
    <row r="26" customFormat="false" ht="15" hidden="false" customHeight="false" outlineLevel="0" collapsed="false">
      <c r="A26" s="452" t="n">
        <v>13</v>
      </c>
      <c r="B26" s="449" t="s">
        <v>475</v>
      </c>
      <c r="C26" s="450" t="str">
        <f aca="false">IF($B$5&gt;=5,"Estado",IF($B$5=$K$13,K26,IF($B$5=$J$13,J26,IF($B$5=$I$13,I26,H26))))</f>
        <v>Estado</v>
      </c>
      <c r="D26" s="450" t="str">
        <f aca="false">IF($C$5&gt;=5,"Estado",IF($C$5=$K$13,K26,IF($C$5=$J$13,J26,IF($C$5=$I$13,I26,H26))))</f>
        <v>Estado</v>
      </c>
      <c r="E26" s="450" t="str">
        <f aca="false">IF($D$5&gt;=5,"Estado",IF($D$5=$K$13,K26,IF($D$5=$J$13,J26,IF($D$5=$I$13,I26,H26))))</f>
        <v>Estado</v>
      </c>
      <c r="F26" s="450" t="str">
        <f aca="false">IF($E$5&gt;=5,"Estado",IF($E$5=$K$13,K26,IF($E$5=$J$13,J26,IF($E$5=$I$13,I26,H26))))</f>
        <v>Estado</v>
      </c>
      <c r="G26" s="450" t="str">
        <f aca="false">IF($F$5&gt;=5,"Estado",IF($F$5=$K$13,K26,IF($F$5=$J$13,J26,IF($F$5=$I$13,I26,H26))))</f>
        <v>Estado</v>
      </c>
      <c r="H26" s="451" t="s">
        <v>1081</v>
      </c>
      <c r="I26" s="451" t="s">
        <v>39</v>
      </c>
      <c r="J26" s="451" t="s">
        <v>1081</v>
      </c>
      <c r="K26" s="451" t="s">
        <v>1081</v>
      </c>
    </row>
    <row r="27" customFormat="false" ht="15" hidden="false" customHeight="false" outlineLevel="0" collapsed="false">
      <c r="A27" s="452" t="n">
        <v>14</v>
      </c>
      <c r="B27" s="449" t="s">
        <v>481</v>
      </c>
      <c r="C27" s="450" t="str">
        <f aca="false">IF($B$5&gt;=5,"Estado",IF($B$5=$K$13,K27,IF($B$5=$J$13,J27,IF($B$5=$I$13,I27,H27))))</f>
        <v>Estado</v>
      </c>
      <c r="D27" s="450" t="str">
        <f aca="false">IF($C$5&gt;=5,"Estado",IF($C$5=$K$13,K27,IF($C$5=$J$13,J27,IF($C$5=$I$13,I27,H27))))</f>
        <v>Estado</v>
      </c>
      <c r="E27" s="450" t="str">
        <f aca="false">IF($D$5&gt;=5,"Estado",IF($D$5=$K$13,K27,IF($D$5=$J$13,J27,IF($D$5=$I$13,I27,H27))))</f>
        <v>Estado</v>
      </c>
      <c r="F27" s="450" t="str">
        <f aca="false">IF($E$5&gt;=5,"Estado",IF($E$5=$K$13,K27,IF($E$5=$J$13,J27,IF($E$5=$I$13,I27,H27))))</f>
        <v>Estado</v>
      </c>
      <c r="G27" s="450" t="str">
        <f aca="false">IF($F$5&gt;=5,"Estado",IF($F$5=$K$13,K27,IF($F$5=$J$13,J27,IF($F$5=$I$13,I27,H27))))</f>
        <v>Estado</v>
      </c>
      <c r="H27" s="451" t="s">
        <v>1081</v>
      </c>
      <c r="I27" s="451" t="s">
        <v>39</v>
      </c>
      <c r="J27" s="451" t="s">
        <v>39</v>
      </c>
      <c r="K27" s="451" t="s">
        <v>1081</v>
      </c>
    </row>
    <row r="28" customFormat="false" ht="15" hidden="false" customHeight="false" outlineLevel="0" collapsed="false">
      <c r="A28" s="452" t="n">
        <v>15</v>
      </c>
      <c r="B28" s="449" t="s">
        <v>486</v>
      </c>
      <c r="C28" s="450" t="str">
        <f aca="false">IF($B$5&gt;=5,"Estado",IF($B$5=$K$13,K28,IF($B$5=$J$13,J28,IF($B$5=$I$13,I28,H28))))</f>
        <v>Sim</v>
      </c>
      <c r="D28" s="450" t="str">
        <f aca="false">IF($C$5&gt;=5,"Estado",IF($C$5=$K$13,K28,IF($C$5=$J$13,J28,IF($C$5=$I$13,I28,H28))))</f>
        <v>Sim</v>
      </c>
      <c r="E28" s="450" t="str">
        <f aca="false">IF($D$5&gt;=5,"Estado",IF($D$5=$K$13,K28,IF($D$5=$J$13,J28,IF($D$5=$I$13,I28,H28))))</f>
        <v>Sim</v>
      </c>
      <c r="F28" s="450" t="str">
        <f aca="false">IF($E$5&gt;=5,"Estado",IF($E$5=$K$13,K28,IF($E$5=$J$13,J28,IF($E$5=$I$13,I28,H28))))</f>
        <v>Sim</v>
      </c>
      <c r="G28" s="450" t="str">
        <f aca="false">IF($F$5&gt;=5,"Estado",IF($F$5=$K$13,K28,IF($F$5=$J$13,J28,IF($F$5=$I$13,I28,H28))))</f>
        <v>Sim</v>
      </c>
      <c r="H28" s="451" t="s">
        <v>39</v>
      </c>
      <c r="I28" s="451" t="s">
        <v>1081</v>
      </c>
      <c r="J28" s="451" t="s">
        <v>1081</v>
      </c>
      <c r="K28" s="451" t="s">
        <v>1081</v>
      </c>
    </row>
    <row r="29" customFormat="false" ht="15" hidden="false" customHeight="false" outlineLevel="0" collapsed="false">
      <c r="A29" s="452" t="n">
        <v>16</v>
      </c>
      <c r="B29" s="454" t="s">
        <v>488</v>
      </c>
      <c r="C29" s="450" t="str">
        <f aca="false">IF($B$5&gt;=5,"Estado",IF($B$5=$K$13,K29,IF($B$5=$J$13,J29,IF($B$5=$I$13,I29,H29))))</f>
        <v>Estado</v>
      </c>
      <c r="D29" s="450" t="str">
        <f aca="false">IF($C$5&gt;=5,"Estado",IF($C$5=$K$13,K29,IF($C$5=$J$13,J29,IF($C$5=$I$13,I29,H29))))</f>
        <v>Estado</v>
      </c>
      <c r="E29" s="450" t="str">
        <f aca="false">IF($D$5&gt;=5,"Estado",IF($D$5=$K$13,K29,IF($D$5=$J$13,J29,IF($D$5=$I$13,I29,H29))))</f>
        <v>Estado</v>
      </c>
      <c r="F29" s="450" t="str">
        <f aca="false">IF($E$5&gt;=5,"Estado",IF($E$5=$K$13,K29,IF($E$5=$J$13,J29,IF($E$5=$I$13,I29,H29))))</f>
        <v>Estado</v>
      </c>
      <c r="G29" s="450" t="str">
        <f aca="false">IF($F$5&gt;=5,"Estado",IF($F$5=$K$13,K29,IF($F$5=$J$13,J29,IF($F$5=$I$13,I29,H29))))</f>
        <v>Estado</v>
      </c>
      <c r="H29" s="451" t="s">
        <v>1081</v>
      </c>
      <c r="I29" s="451" t="s">
        <v>39</v>
      </c>
      <c r="J29" s="451" t="s">
        <v>39</v>
      </c>
      <c r="K29" s="451" t="s">
        <v>1081</v>
      </c>
    </row>
    <row r="30" customFormat="false" ht="15" hidden="false" customHeight="false" outlineLevel="0" collapsed="false">
      <c r="A30" s="452" t="n">
        <v>17</v>
      </c>
      <c r="B30" s="449" t="s">
        <v>490</v>
      </c>
      <c r="C30" s="450" t="str">
        <f aca="false">IF($B$5&gt;=5,"Estado",IF($B$5=$K$13,K30,IF($B$5=$J$13,J30,IF($B$5=$I$13,I30,H30))))</f>
        <v>Estado</v>
      </c>
      <c r="D30" s="450" t="str">
        <f aca="false">IF($C$5&gt;=5,"Estado",IF($C$5=$K$13,K30,IF($C$5=$J$13,J30,IF($C$5=$I$13,I30,H30))))</f>
        <v>Estado</v>
      </c>
      <c r="E30" s="450" t="str">
        <f aca="false">IF($D$5&gt;=5,"Estado",IF($D$5=$K$13,K30,IF($D$5=$J$13,J30,IF($D$5=$I$13,I30,H30))))</f>
        <v>Estado</v>
      </c>
      <c r="F30" s="450" t="str">
        <f aca="false">IF($E$5&gt;=5,"Estado",IF($E$5=$K$13,K30,IF($E$5=$J$13,J30,IF($E$5=$I$13,I30,H30))))</f>
        <v>Estado</v>
      </c>
      <c r="G30" s="450" t="str">
        <f aca="false">IF($F$5&gt;=5,"Estado",IF($F$5=$K$13,K30,IF($F$5=$J$13,J30,IF($F$5=$I$13,I30,H30))))</f>
        <v>Estado</v>
      </c>
      <c r="H30" s="451" t="s">
        <v>1081</v>
      </c>
      <c r="I30" s="451" t="s">
        <v>39</v>
      </c>
      <c r="J30" s="451" t="s">
        <v>39</v>
      </c>
      <c r="K30" s="451" t="s">
        <v>1081</v>
      </c>
    </row>
    <row r="31" customFormat="false" ht="15" hidden="false" customHeight="false" outlineLevel="0" collapsed="false">
      <c r="A31" s="452" t="n">
        <v>18</v>
      </c>
      <c r="B31" s="454" t="s">
        <v>492</v>
      </c>
      <c r="C31" s="450" t="str">
        <f aca="false">IF($B$5&gt;=5,"Estado",IF($B$5=$K$13,K31,IF($B$5=$J$13,J31,IF($B$5=$I$13,I31,H31))))</f>
        <v>Estado</v>
      </c>
      <c r="D31" s="450" t="str">
        <f aca="false">IF($C$5&gt;=5,"Estado",IF($C$5=$K$13,K31,IF($C$5=$J$13,J31,IF($C$5=$I$13,I31,H31))))</f>
        <v>Estado</v>
      </c>
      <c r="E31" s="450" t="str">
        <f aca="false">IF($D$5&gt;=5,"Estado",IF($D$5=$K$13,K31,IF($D$5=$J$13,J31,IF($D$5=$I$13,I31,H31))))</f>
        <v>Estado</v>
      </c>
      <c r="F31" s="450" t="str">
        <f aca="false">IF($E$5&gt;=5,"Estado",IF($E$5=$K$13,K31,IF($E$5=$J$13,J31,IF($E$5=$I$13,I31,H31))))</f>
        <v>Estado</v>
      </c>
      <c r="G31" s="450" t="str">
        <f aca="false">IF($F$5&gt;=5,"Estado",IF($F$5=$K$13,K31,IF($F$5=$J$13,J31,IF($F$5=$I$13,I31,H31))))</f>
        <v>Estado</v>
      </c>
      <c r="H31" s="451" t="s">
        <v>1081</v>
      </c>
      <c r="I31" s="451" t="s">
        <v>1081</v>
      </c>
      <c r="J31" s="451" t="s">
        <v>1081</v>
      </c>
      <c r="K31" s="451" t="s">
        <v>39</v>
      </c>
    </row>
    <row r="32" customFormat="false" ht="15" hidden="false" customHeight="false" outlineLevel="0" collapsed="false">
      <c r="A32" s="452" t="n">
        <v>19</v>
      </c>
      <c r="B32" s="449" t="s">
        <v>495</v>
      </c>
      <c r="C32" s="450" t="str">
        <f aca="false">IF($B$5&gt;=5,"Estado",IF($B$5=$K$13,K32,IF($B$5=$J$13,J32,IF($B$5=$I$13,I32,H32))))</f>
        <v>Estado</v>
      </c>
      <c r="D32" s="450" t="str">
        <f aca="false">IF($C$5&gt;=5,"Estado",IF($C$5=$K$13,K32,IF($C$5=$J$13,J32,IF($C$5=$I$13,I32,H32))))</f>
        <v>Estado</v>
      </c>
      <c r="E32" s="450" t="str">
        <f aca="false">IF($D$5&gt;=5,"Estado",IF($D$5=$K$13,K32,IF($D$5=$J$13,J32,IF($D$5=$I$13,I32,H32))))</f>
        <v>Estado</v>
      </c>
      <c r="F32" s="450" t="str">
        <f aca="false">IF($E$5&gt;=5,"Estado",IF($E$5=$K$13,K32,IF($E$5=$J$13,J32,IF($E$5=$I$13,I32,H32))))</f>
        <v>Estado</v>
      </c>
      <c r="G32" s="450" t="str">
        <f aca="false">IF($F$5&gt;=5,"Estado",IF($F$5=$K$13,K32,IF($F$5=$J$13,J32,IF($F$5=$I$13,I32,H32))))</f>
        <v>Estado</v>
      </c>
      <c r="H32" s="451" t="s">
        <v>1081</v>
      </c>
      <c r="I32" s="451" t="s">
        <v>39</v>
      </c>
      <c r="J32" s="451" t="s">
        <v>1081</v>
      </c>
      <c r="K32" s="451" t="s">
        <v>1081</v>
      </c>
    </row>
    <row r="33" customFormat="false" ht="15" hidden="false" customHeight="false" outlineLevel="0" collapsed="false">
      <c r="A33" s="452" t="n">
        <v>20</v>
      </c>
      <c r="B33" s="454" t="s">
        <v>497</v>
      </c>
      <c r="C33" s="450" t="str">
        <f aca="false">IF($B$5&gt;=5,"Estado",IF($B$5=$K$13,K33,IF($B$5=$J$13,J33,IF($B$5=$I$13,I33,H33))))</f>
        <v>Estado</v>
      </c>
      <c r="D33" s="450" t="str">
        <f aca="false">IF($C$5&gt;=5,"Estado",IF($C$5=$K$13,K33,IF($C$5=$J$13,J33,IF($C$5=$I$13,I33,H33))))</f>
        <v>Estado</v>
      </c>
      <c r="E33" s="450" t="str">
        <f aca="false">IF($D$5&gt;=5,"Estado",IF($D$5=$K$13,K33,IF($D$5=$J$13,J33,IF($D$5=$I$13,I33,H33))))</f>
        <v>Estado</v>
      </c>
      <c r="F33" s="450" t="str">
        <f aca="false">IF($E$5&gt;=5,"Estado",IF($E$5=$K$13,K33,IF($E$5=$J$13,J33,IF($E$5=$I$13,I33,H33))))</f>
        <v>Estado</v>
      </c>
      <c r="G33" s="450" t="str">
        <f aca="false">IF($F$5&gt;=5,"Estado",IF($F$5=$K$13,K33,IF($F$5=$J$13,J33,IF($F$5=$I$13,I33,H33))))</f>
        <v>Estado</v>
      </c>
      <c r="H33" s="451" t="s">
        <v>1081</v>
      </c>
      <c r="I33" s="451" t="s">
        <v>39</v>
      </c>
      <c r="J33" s="451" t="s">
        <v>1081</v>
      </c>
      <c r="K33" s="451" t="s">
        <v>1081</v>
      </c>
    </row>
    <row r="34" customFormat="false" ht="15" hidden="false" customHeight="false" outlineLevel="0" collapsed="false">
      <c r="A34" s="452" t="n">
        <v>21</v>
      </c>
      <c r="B34" s="449" t="s">
        <v>499</v>
      </c>
      <c r="C34" s="450" t="str">
        <f aca="false">IF($B$5&gt;=5,"Estado",IF($B$5=$K$13,K34,IF($B$5=$J$13,J34,IF($B$5=$I$13,I34,H34))))</f>
        <v>Estado</v>
      </c>
      <c r="D34" s="450" t="str">
        <f aca="false">IF($C$5&gt;=5,"Estado",IF($C$5=$K$13,K34,IF($C$5=$J$13,J34,IF($C$5=$I$13,I34,H34))))</f>
        <v>Estado</v>
      </c>
      <c r="E34" s="450" t="str">
        <f aca="false">IF($D$5&gt;=5,"Estado",IF($D$5=$K$13,K34,IF($D$5=$J$13,J34,IF($D$5=$I$13,I34,H34))))</f>
        <v>Estado</v>
      </c>
      <c r="F34" s="450" t="str">
        <f aca="false">IF($E$5&gt;=5,"Estado",IF($E$5=$K$13,K34,IF($E$5=$J$13,J34,IF($E$5=$I$13,I34,H34))))</f>
        <v>Estado</v>
      </c>
      <c r="G34" s="450" t="str">
        <f aca="false">IF($F$5&gt;=5,"Estado",IF($F$5=$K$13,K34,IF($F$5=$J$13,J34,IF($F$5=$I$13,I34,H34))))</f>
        <v>Estado</v>
      </c>
      <c r="H34" s="451" t="s">
        <v>1081</v>
      </c>
      <c r="I34" s="451" t="s">
        <v>39</v>
      </c>
      <c r="J34" s="451" t="s">
        <v>1081</v>
      </c>
      <c r="K34" s="451" t="s">
        <v>1081</v>
      </c>
    </row>
    <row r="35" customFormat="false" ht="15" hidden="false" customHeight="false" outlineLevel="0" collapsed="false">
      <c r="A35" s="452" t="n">
        <v>22</v>
      </c>
      <c r="B35" s="449" t="s">
        <v>504</v>
      </c>
      <c r="C35" s="450" t="str">
        <f aca="false">IF($B$5&gt;=5,"Estado",IF($B$5=$K$13,K35,IF($B$5=$J$13,J35,IF($B$5=$I$13,I35,H35))))</f>
        <v>Estado</v>
      </c>
      <c r="D35" s="450" t="str">
        <f aca="false">IF($C$5&gt;=5,"Estado",IF($C$5=$K$13,K35,IF($C$5=$J$13,J35,IF($C$5=$I$13,I35,H35))))</f>
        <v>Estado</v>
      </c>
      <c r="E35" s="450" t="str">
        <f aca="false">IF($D$5&gt;=5,"Estado",IF($D$5=$K$13,K35,IF($D$5=$J$13,J35,IF($D$5=$I$13,I35,H35))))</f>
        <v>Estado</v>
      </c>
      <c r="F35" s="450" t="str">
        <f aca="false">IF($E$5&gt;=5,"Estado",IF($E$5=$K$13,K35,IF($E$5=$J$13,J35,IF($E$5=$I$13,I35,H35))))</f>
        <v>Estado</v>
      </c>
      <c r="G35" s="450" t="str">
        <f aca="false">IF($F$5&gt;=5,"Estado",IF($F$5=$K$13,K35,IF($F$5=$J$13,J35,IF($F$5=$I$13,I35,H35))))</f>
        <v>Estado</v>
      </c>
      <c r="H35" s="451" t="s">
        <v>1081</v>
      </c>
      <c r="I35" s="451" t="s">
        <v>39</v>
      </c>
      <c r="J35" s="451" t="s">
        <v>1081</v>
      </c>
      <c r="K35" s="451" t="s">
        <v>1081</v>
      </c>
    </row>
    <row r="36" customFormat="false" ht="15" hidden="false" customHeight="false" outlineLevel="0" collapsed="false">
      <c r="A36" s="452" t="n">
        <v>23</v>
      </c>
      <c r="B36" s="454" t="s">
        <v>506</v>
      </c>
      <c r="C36" s="450" t="str">
        <f aca="false">IF($B$5&gt;=5,"Estado",IF($B$5=$K$13,K36,IF($B$5=$J$13,J36,IF($B$5=$I$13,I36,H36))))</f>
        <v>Estado</v>
      </c>
      <c r="D36" s="450" t="str">
        <f aca="false">IF($C$5&gt;=5,"Estado",IF($C$5=$K$13,K36,IF($C$5=$J$13,J36,IF($C$5=$I$13,I36,H36))))</f>
        <v>Estado</v>
      </c>
      <c r="E36" s="450" t="str">
        <f aca="false">IF($D$5&gt;=5,"Estado",IF($D$5=$K$13,K36,IF($D$5=$J$13,J36,IF($D$5=$I$13,I36,H36))))</f>
        <v>Estado</v>
      </c>
      <c r="F36" s="450" t="str">
        <f aca="false">IF($E$5&gt;=5,"Estado",IF($E$5=$K$13,K36,IF($E$5=$J$13,J36,IF($E$5=$I$13,I36,H36))))</f>
        <v>Estado</v>
      </c>
      <c r="G36" s="450" t="str">
        <f aca="false">IF($F$5&gt;=5,"Estado",IF($F$5=$K$13,K36,IF($F$5=$J$13,J36,IF($F$5=$I$13,I36,H36))))</f>
        <v>Estado</v>
      </c>
      <c r="H36" s="451" t="s">
        <v>1081</v>
      </c>
      <c r="I36" s="451" t="s">
        <v>39</v>
      </c>
      <c r="J36" s="451" t="s">
        <v>39</v>
      </c>
      <c r="K36" s="451" t="s">
        <v>1081</v>
      </c>
    </row>
    <row r="37" customFormat="false" ht="15" hidden="false" customHeight="false" outlineLevel="0" collapsed="false">
      <c r="A37" s="452" t="n">
        <v>24</v>
      </c>
      <c r="B37" s="449" t="s">
        <v>509</v>
      </c>
      <c r="C37" s="450" t="str">
        <f aca="false">IF($B$5&gt;=5,"Estado",IF($B$5=$K$13,K37,IF($B$5=$J$13,J37,IF($B$5=$I$13,I37,H37))))</f>
        <v>Estado</v>
      </c>
      <c r="D37" s="450" t="str">
        <f aca="false">IF($C$5&gt;=5,"Estado",IF($C$5=$K$13,K37,IF($C$5=$J$13,J37,IF($C$5=$I$13,I37,H37))))</f>
        <v>Estado</v>
      </c>
      <c r="E37" s="450" t="str">
        <f aca="false">IF($D$5&gt;=5,"Estado",IF($D$5=$K$13,K37,IF($D$5=$J$13,J37,IF($D$5=$I$13,I37,H37))))</f>
        <v>Estado</v>
      </c>
      <c r="F37" s="450" t="str">
        <f aca="false">IF($E$5&gt;=5,"Estado",IF($E$5=$K$13,K37,IF($E$5=$J$13,J37,IF($E$5=$I$13,I37,H37))))</f>
        <v>Estado</v>
      </c>
      <c r="G37" s="450" t="str">
        <f aca="false">IF($F$5&gt;=5,"Estado",IF($F$5=$K$13,K37,IF($F$5=$J$13,J37,IF($F$5=$I$13,I37,H37))))</f>
        <v>Estado</v>
      </c>
      <c r="H37" s="451" t="s">
        <v>1081</v>
      </c>
      <c r="I37" s="451" t="s">
        <v>39</v>
      </c>
      <c r="J37" s="451" t="s">
        <v>1081</v>
      </c>
      <c r="K37" s="451" t="s">
        <v>1081</v>
      </c>
    </row>
    <row r="38" customFormat="false" ht="15" hidden="false" customHeight="false" outlineLevel="0" collapsed="false">
      <c r="A38" s="452" t="n">
        <v>25</v>
      </c>
      <c r="B38" s="454" t="s">
        <v>512</v>
      </c>
      <c r="C38" s="450" t="str">
        <f aca="false">IF($B$5&gt;=5,"Estado",IF($B$5=$K$13,K38,IF($B$5=$J$13,J38,IF($B$5=$I$13,I38,H38))))</f>
        <v>Estado</v>
      </c>
      <c r="D38" s="450" t="str">
        <f aca="false">IF($C$5&gt;=5,"Estado",IF($C$5=$K$13,K38,IF($C$5=$J$13,J38,IF($C$5=$I$13,I38,H38))))</f>
        <v>Estado</v>
      </c>
      <c r="E38" s="450" t="str">
        <f aca="false">IF($D$5&gt;=5,"Estado",IF($D$5=$K$13,K38,IF($D$5=$J$13,J38,IF($D$5=$I$13,I38,H38))))</f>
        <v>Estado</v>
      </c>
      <c r="F38" s="450" t="str">
        <f aca="false">IF($E$5&gt;=5,"Estado",IF($E$5=$K$13,K38,IF($E$5=$J$13,J38,IF($E$5=$I$13,I38,H38))))</f>
        <v>Estado</v>
      </c>
      <c r="G38" s="450" t="str">
        <f aca="false">IF($F$5&gt;=5,"Estado",IF($F$5=$K$13,K38,IF($F$5=$J$13,J38,IF($F$5=$I$13,I38,H38))))</f>
        <v>Estado</v>
      </c>
      <c r="H38" s="451" t="s">
        <v>1081</v>
      </c>
      <c r="I38" s="451" t="s">
        <v>1081</v>
      </c>
      <c r="J38" s="451" t="s">
        <v>1081</v>
      </c>
      <c r="K38" s="451" t="s">
        <v>39</v>
      </c>
    </row>
    <row r="39" customFormat="false" ht="15" hidden="false" customHeight="false" outlineLevel="0" collapsed="false">
      <c r="A39" s="452" t="n">
        <v>26</v>
      </c>
      <c r="B39" s="449" t="s">
        <v>515</v>
      </c>
      <c r="C39" s="450" t="str">
        <f aca="false">IF($B$5&gt;=5,"Estado",IF($B$5=$K$13,K39,IF($B$5=$J$13,J39,IF($B$5=$I$13,I39,H39))))</f>
        <v>Estado</v>
      </c>
      <c r="D39" s="450" t="str">
        <f aca="false">IF($C$5&gt;=5,"Estado",IF($C$5=$K$13,K39,IF($C$5=$J$13,J39,IF($C$5=$I$13,I39,H39))))</f>
        <v>Estado</v>
      </c>
      <c r="E39" s="450" t="str">
        <f aca="false">IF($D$5&gt;=5,"Estado",IF($D$5=$K$13,K39,IF($D$5=$J$13,J39,IF($D$5=$I$13,I39,H39))))</f>
        <v>Estado</v>
      </c>
      <c r="F39" s="450" t="str">
        <f aca="false">IF($E$5&gt;=5,"Estado",IF($E$5=$K$13,K39,IF($E$5=$J$13,J39,IF($E$5=$I$13,I39,H39))))</f>
        <v>Estado</v>
      </c>
      <c r="G39" s="450" t="str">
        <f aca="false">IF($F$5&gt;=5,"Estado",IF($F$5=$K$13,K39,IF($F$5=$J$13,J39,IF($F$5=$I$13,I39,H39))))</f>
        <v>Estado</v>
      </c>
      <c r="H39" s="451" t="s">
        <v>1081</v>
      </c>
      <c r="I39" s="451" t="s">
        <v>39</v>
      </c>
      <c r="J39" s="451" t="s">
        <v>39</v>
      </c>
      <c r="K39" s="451" t="s">
        <v>1081</v>
      </c>
    </row>
    <row r="40" customFormat="false" ht="15" hidden="false" customHeight="false" outlineLevel="0" collapsed="false">
      <c r="A40" s="452" t="n">
        <v>27</v>
      </c>
      <c r="B40" s="454" t="s">
        <v>518</v>
      </c>
      <c r="C40" s="450" t="str">
        <f aca="false">IF($B$5&gt;=5,"Estado",IF($B$5=$K$13,K40,IF($B$5=$J$13,J40,IF($B$5=$I$13,I40,H40))))</f>
        <v>Estado</v>
      </c>
      <c r="D40" s="450" t="str">
        <f aca="false">IF($C$5&gt;=5,"Estado",IF($C$5=$K$13,K40,IF($C$5=$J$13,J40,IF($C$5=$I$13,I40,H40))))</f>
        <v>Estado</v>
      </c>
      <c r="E40" s="450" t="str">
        <f aca="false">IF($D$5&gt;=5,"Estado",IF($D$5=$K$13,K40,IF($D$5=$J$13,J40,IF($D$5=$I$13,I40,H40))))</f>
        <v>Estado</v>
      </c>
      <c r="F40" s="450" t="str">
        <f aca="false">IF($E$5&gt;=5,"Estado",IF($E$5=$K$13,K40,IF($E$5=$J$13,J40,IF($E$5=$I$13,I40,H40))))</f>
        <v>Estado</v>
      </c>
      <c r="G40" s="450" t="str">
        <f aca="false">IF($F$5&gt;=5,"Estado",IF($F$5=$K$13,K40,IF($F$5=$J$13,J40,IF($F$5=$I$13,I40,H40))))</f>
        <v>Estado</v>
      </c>
      <c r="H40" s="451" t="s">
        <v>1081</v>
      </c>
      <c r="I40" s="451" t="s">
        <v>1081</v>
      </c>
      <c r="J40" s="451" t="s">
        <v>1081</v>
      </c>
      <c r="K40" s="451" t="s">
        <v>39</v>
      </c>
    </row>
    <row r="41" customFormat="false" ht="15" hidden="false" customHeight="false" outlineLevel="0" collapsed="false">
      <c r="A41" s="452" t="n">
        <v>28</v>
      </c>
      <c r="B41" s="449" t="s">
        <v>525</v>
      </c>
      <c r="C41" s="450" t="str">
        <f aca="false">IF($B$5&gt;=5,"Estado",IF($B$5=$K$13,K41,IF($B$5=$J$13,J41,IF($B$5=$I$13,I41,H41))))</f>
        <v>Estado</v>
      </c>
      <c r="D41" s="450" t="str">
        <f aca="false">IF($C$5&gt;=5,"Estado",IF($C$5=$K$13,K41,IF($C$5=$J$13,J41,IF($C$5=$I$13,I41,H41))))</f>
        <v>Estado</v>
      </c>
      <c r="E41" s="450" t="str">
        <f aca="false">IF($D$5&gt;=5,"Estado",IF($D$5=$K$13,K41,IF($D$5=$J$13,J41,IF($D$5=$I$13,I41,H41))))</f>
        <v>Estado</v>
      </c>
      <c r="F41" s="450" t="str">
        <f aca="false">IF($E$5&gt;=5,"Estado",IF($E$5=$K$13,K41,IF($E$5=$J$13,J41,IF($E$5=$I$13,I41,H41))))</f>
        <v>Estado</v>
      </c>
      <c r="G41" s="450" t="str">
        <f aca="false">IF($F$5&gt;=5,"Estado",IF($F$5=$K$13,K41,IF($F$5=$J$13,J41,IF($F$5=$I$13,I41,H41))))</f>
        <v>Estado</v>
      </c>
      <c r="H41" s="451" t="s">
        <v>1081</v>
      </c>
      <c r="I41" s="451" t="s">
        <v>1081</v>
      </c>
      <c r="J41" s="451" t="s">
        <v>1081</v>
      </c>
      <c r="K41" s="451" t="s">
        <v>39</v>
      </c>
    </row>
    <row r="42" customFormat="false" ht="15" hidden="false" customHeight="false" outlineLevel="0" collapsed="false">
      <c r="A42" s="452" t="n">
        <v>29</v>
      </c>
      <c r="B42" s="454" t="s">
        <v>527</v>
      </c>
      <c r="C42" s="450" t="str">
        <f aca="false">IF($B$5&gt;=5,"Estado",IF($B$5=$K$13,K42,IF($B$5=$J$13,J42,IF($B$5=$I$13,I42,H42))))</f>
        <v>Sim</v>
      </c>
      <c r="D42" s="450" t="str">
        <f aca="false">IF($C$5&gt;=5,"Estado",IF($C$5=$K$13,K42,IF($C$5=$J$13,J42,IF($C$5=$I$13,I42,H42))))</f>
        <v>Sim</v>
      </c>
      <c r="E42" s="450" t="str">
        <f aca="false">IF($D$5&gt;=5,"Estado",IF($D$5=$K$13,K42,IF($D$5=$J$13,J42,IF($D$5=$I$13,I42,H42))))</f>
        <v>Sim</v>
      </c>
      <c r="F42" s="450" t="str">
        <f aca="false">IF($E$5&gt;=5,"Estado",IF($E$5=$K$13,K42,IF($E$5=$J$13,J42,IF($E$5=$I$13,I42,H42))))</f>
        <v>Sim</v>
      </c>
      <c r="G42" s="450" t="str">
        <f aca="false">IF($F$5&gt;=5,"Estado",IF($F$5=$K$13,K42,IF($F$5=$J$13,J42,IF($F$5=$I$13,I42,H42))))</f>
        <v>Sim</v>
      </c>
      <c r="H42" s="451" t="s">
        <v>39</v>
      </c>
      <c r="I42" s="451" t="s">
        <v>1081</v>
      </c>
      <c r="J42" s="451" t="s">
        <v>1081</v>
      </c>
      <c r="K42" s="451" t="s">
        <v>1081</v>
      </c>
    </row>
    <row r="43" customFormat="false" ht="15" hidden="false" customHeight="false" outlineLevel="0" collapsed="false">
      <c r="A43" s="452" t="n">
        <v>30</v>
      </c>
      <c r="B43" s="449" t="s">
        <v>532</v>
      </c>
      <c r="C43" s="450" t="str">
        <f aca="false">IF($B$5&gt;=5,"Estado",IF($B$5=$K$13,K43,IF($B$5=$J$13,J43,IF($B$5=$I$13,I43,H43))))</f>
        <v>Estado</v>
      </c>
      <c r="D43" s="450" t="str">
        <f aca="false">IF($C$5&gt;=5,"Estado",IF($C$5=$K$13,K43,IF($C$5=$J$13,J43,IF($C$5=$I$13,I43,H43))))</f>
        <v>Estado</v>
      </c>
      <c r="E43" s="450" t="str">
        <f aca="false">IF($D$5&gt;=5,"Estado",IF($D$5=$K$13,K43,IF($D$5=$J$13,J43,IF($D$5=$I$13,I43,H43))))</f>
        <v>Estado</v>
      </c>
      <c r="F43" s="450" t="str">
        <f aca="false">IF($E$5&gt;=5,"Estado",IF($E$5=$K$13,K43,IF($E$5=$J$13,J43,IF($E$5=$I$13,I43,H43))))</f>
        <v>Estado</v>
      </c>
      <c r="G43" s="450" t="str">
        <f aca="false">IF($F$5&gt;=5,"Estado",IF($F$5=$K$13,K43,IF($F$5=$J$13,J43,IF($F$5=$I$13,I43,H43))))</f>
        <v>Estado</v>
      </c>
      <c r="H43" s="451" t="s">
        <v>1081</v>
      </c>
      <c r="I43" s="451" t="s">
        <v>39</v>
      </c>
      <c r="J43" s="451" t="s">
        <v>39</v>
      </c>
      <c r="K43" s="451" t="s">
        <v>1081</v>
      </c>
    </row>
    <row r="44" customFormat="false" ht="15" hidden="false" customHeight="false" outlineLevel="0" collapsed="false">
      <c r="A44" s="452" t="n">
        <v>31</v>
      </c>
      <c r="B44" s="454" t="s">
        <v>537</v>
      </c>
      <c r="C44" s="450" t="str">
        <f aca="false">IF($B$5&gt;=5,"Estado",IF($B$5=$K$13,K44,IF($B$5=$J$13,J44,IF($B$5=$I$13,I44,H44))))</f>
        <v>Estado</v>
      </c>
      <c r="D44" s="450" t="str">
        <f aca="false">IF($C$5&gt;=5,"Estado",IF($C$5=$K$13,K44,IF($C$5=$J$13,J44,IF($C$5=$I$13,I44,H44))))</f>
        <v>Estado</v>
      </c>
      <c r="E44" s="450" t="str">
        <f aca="false">IF($D$5&gt;=5,"Estado",IF($D$5=$K$13,K44,IF($D$5=$J$13,J44,IF($D$5=$I$13,I44,H44))))</f>
        <v>Estado</v>
      </c>
      <c r="F44" s="450" t="str">
        <f aca="false">IF($E$5&gt;=5,"Estado",IF($E$5=$K$13,K44,IF($E$5=$J$13,J44,IF($E$5=$I$13,I44,H44))))</f>
        <v>Estado</v>
      </c>
      <c r="G44" s="450" t="str">
        <f aca="false">IF($F$5&gt;=5,"Estado",IF($F$5=$K$13,K44,IF($F$5=$J$13,J44,IF($F$5=$I$13,I44,H44))))</f>
        <v>Estado</v>
      </c>
      <c r="H44" s="451" t="s">
        <v>1081</v>
      </c>
      <c r="I44" s="451" t="s">
        <v>1081</v>
      </c>
      <c r="J44" s="451" t="s">
        <v>1081</v>
      </c>
      <c r="K44" s="451" t="s">
        <v>39</v>
      </c>
    </row>
    <row r="45" customFormat="false" ht="15" hidden="false" customHeight="false" outlineLevel="0" collapsed="false">
      <c r="A45" s="452" t="n">
        <v>32</v>
      </c>
      <c r="B45" s="449" t="s">
        <v>541</v>
      </c>
      <c r="C45" s="450" t="str">
        <f aca="false">IF($B$5&gt;=5,"Estado",IF($B$5=$K$13,K45,IF($B$5=$J$13,J45,IF($B$5=$I$13,I45,H45))))</f>
        <v>Estado</v>
      </c>
      <c r="D45" s="450" t="str">
        <f aca="false">IF($C$5&gt;=5,"Estado",IF($C$5=$K$13,K45,IF($C$5=$J$13,J45,IF($C$5=$I$13,I45,H45))))</f>
        <v>Estado</v>
      </c>
      <c r="E45" s="450" t="str">
        <f aca="false">IF($D$5&gt;=5,"Estado",IF($D$5=$K$13,K45,IF($D$5=$J$13,J45,IF($D$5=$I$13,I45,H45))))</f>
        <v>Estado</v>
      </c>
      <c r="F45" s="450" t="str">
        <f aca="false">IF($E$5&gt;=5,"Estado",IF($E$5=$K$13,K45,IF($E$5=$J$13,J45,IF($E$5=$I$13,I45,H45))))</f>
        <v>Estado</v>
      </c>
      <c r="G45" s="450" t="str">
        <f aca="false">IF($F$5&gt;=5,"Estado",IF($F$5=$K$13,K45,IF($F$5=$J$13,J45,IF($F$5=$I$13,I45,H45))))</f>
        <v>Estado</v>
      </c>
      <c r="H45" s="451" t="s">
        <v>1081</v>
      </c>
      <c r="I45" s="451" t="s">
        <v>39</v>
      </c>
      <c r="J45" s="451" t="s">
        <v>1081</v>
      </c>
      <c r="K45" s="451" t="s">
        <v>1081</v>
      </c>
    </row>
    <row r="46" customFormat="false" ht="15" hidden="false" customHeight="false" outlineLevel="0" collapsed="false">
      <c r="A46" s="452" t="n">
        <v>33</v>
      </c>
      <c r="B46" s="454" t="s">
        <v>546</v>
      </c>
      <c r="C46" s="450" t="str">
        <f aca="false">IF($B$5&gt;=5,"Estado",IF($B$5=$K$13,K46,IF($B$5=$J$13,J46,IF($B$5=$I$13,I46,H46))))</f>
        <v>Estado</v>
      </c>
      <c r="D46" s="450" t="str">
        <f aca="false">IF($C$5&gt;=5,"Estado",IF($C$5=$K$13,K46,IF($C$5=$J$13,J46,IF($C$5=$I$13,I46,H46))))</f>
        <v>Estado</v>
      </c>
      <c r="E46" s="450" t="str">
        <f aca="false">IF($D$5&gt;=5,"Estado",IF($D$5=$K$13,K46,IF($D$5=$J$13,J46,IF($D$5=$I$13,I46,H46))))</f>
        <v>Estado</v>
      </c>
      <c r="F46" s="450" t="str">
        <f aca="false">IF($E$5&gt;=5,"Estado",IF($E$5=$K$13,K46,IF($E$5=$J$13,J46,IF($E$5=$I$13,I46,H46))))</f>
        <v>Estado</v>
      </c>
      <c r="G46" s="450" t="str">
        <f aca="false">IF($F$5&gt;=5,"Estado",IF($F$5=$K$13,K46,IF($F$5=$J$13,J46,IF($F$5=$I$13,I46,H46))))</f>
        <v>Estado</v>
      </c>
      <c r="H46" s="451" t="s">
        <v>1081</v>
      </c>
      <c r="I46" s="451" t="s">
        <v>1081</v>
      </c>
      <c r="J46" s="451" t="s">
        <v>1081</v>
      </c>
      <c r="K46" s="451" t="s">
        <v>39</v>
      </c>
    </row>
    <row r="47" customFormat="false" ht="15" hidden="false" customHeight="false" outlineLevel="0" collapsed="false">
      <c r="A47" s="452" t="n">
        <v>34</v>
      </c>
      <c r="B47" s="449" t="s">
        <v>549</v>
      </c>
      <c r="C47" s="450" t="str">
        <f aca="false">IF($B$5&gt;=5,"Estado",IF($B$5=$K$13,K47,IF($B$5=$J$13,J47,IF($B$5=$I$13,I47,H47))))</f>
        <v>Estado</v>
      </c>
      <c r="D47" s="450" t="str">
        <f aca="false">IF($C$5&gt;=5,"Estado",IF($C$5=$K$13,K47,IF($C$5=$J$13,J47,IF($C$5=$I$13,I47,H47))))</f>
        <v>Estado</v>
      </c>
      <c r="E47" s="450" t="str">
        <f aca="false">IF($D$5&gt;=5,"Estado",IF($D$5=$K$13,K47,IF($D$5=$J$13,J47,IF($D$5=$I$13,I47,H47))))</f>
        <v>Estado</v>
      </c>
      <c r="F47" s="450" t="str">
        <f aca="false">IF($E$5&gt;=5,"Estado",IF($E$5=$K$13,K47,IF($E$5=$J$13,J47,IF($E$5=$I$13,I47,H47))))</f>
        <v>Estado</v>
      </c>
      <c r="G47" s="450" t="str">
        <f aca="false">IF($F$5&gt;=5,"Estado",IF($F$5=$K$13,K47,IF($F$5=$J$13,J47,IF($F$5=$I$13,I47,H47))))</f>
        <v>Estado</v>
      </c>
      <c r="H47" s="451" t="s">
        <v>1081</v>
      </c>
      <c r="I47" s="451" t="s">
        <v>1081</v>
      </c>
      <c r="J47" s="451" t="s">
        <v>1081</v>
      </c>
      <c r="K47" s="451" t="s">
        <v>39</v>
      </c>
    </row>
    <row r="48" customFormat="false" ht="15" hidden="false" customHeight="false" outlineLevel="0" collapsed="false">
      <c r="A48" s="452" t="n">
        <v>35</v>
      </c>
      <c r="B48" s="454" t="s">
        <v>552</v>
      </c>
      <c r="C48" s="450" t="str">
        <f aca="false">IF($B$5&gt;=5,"Estado",IF($B$5=$K$13,K48,IF($B$5=$J$13,J48,IF($B$5=$I$13,I48,H48))))</f>
        <v>Estado</v>
      </c>
      <c r="D48" s="450" t="str">
        <f aca="false">IF($C$5&gt;=5,"Estado",IF($C$5=$K$13,K48,IF($C$5=$J$13,J48,IF($C$5=$I$13,I48,H48))))</f>
        <v>Estado</v>
      </c>
      <c r="E48" s="450" t="str">
        <f aca="false">IF($D$5&gt;=5,"Estado",IF($D$5=$K$13,K48,IF($D$5=$J$13,J48,IF($D$5=$I$13,I48,H48))))</f>
        <v>Estado</v>
      </c>
      <c r="F48" s="450" t="str">
        <f aca="false">IF($E$5&gt;=5,"Estado",IF($E$5=$K$13,K48,IF($E$5=$J$13,J48,IF($E$5=$I$13,I48,H48))))</f>
        <v>Estado</v>
      </c>
      <c r="G48" s="450" t="str">
        <f aca="false">IF($F$5&gt;=5,"Estado",IF($F$5=$K$13,K48,IF($F$5=$J$13,J48,IF($F$5=$I$13,I48,H48))))</f>
        <v>Estado</v>
      </c>
      <c r="H48" s="451" t="s">
        <v>1081</v>
      </c>
      <c r="I48" s="451" t="s">
        <v>39</v>
      </c>
      <c r="J48" s="451" t="s">
        <v>39</v>
      </c>
      <c r="K48" s="451" t="s">
        <v>1081</v>
      </c>
    </row>
    <row r="49" customFormat="false" ht="15" hidden="false" customHeight="false" outlineLevel="0" collapsed="false">
      <c r="A49" s="452" t="n">
        <v>36</v>
      </c>
      <c r="B49" s="449" t="s">
        <v>555</v>
      </c>
      <c r="C49" s="450" t="str">
        <f aca="false">IF($B$5&gt;=5,"Estado",IF($B$5=$K$13,K49,IF($B$5=$J$13,J49,IF($B$5=$I$13,I49,H49))))</f>
        <v>Estado</v>
      </c>
      <c r="D49" s="450" t="str">
        <f aca="false">IF($C$5&gt;=5,"Estado",IF($C$5=$K$13,K49,IF($C$5=$J$13,J49,IF($C$5=$I$13,I49,H49))))</f>
        <v>Estado</v>
      </c>
      <c r="E49" s="450" t="str">
        <f aca="false">IF($D$5&gt;=5,"Estado",IF($D$5=$K$13,K49,IF($D$5=$J$13,J49,IF($D$5=$I$13,I49,H49))))</f>
        <v>Estado</v>
      </c>
      <c r="F49" s="450" t="str">
        <f aca="false">IF($E$5&gt;=5,"Estado",IF($E$5=$K$13,K49,IF($E$5=$J$13,J49,IF($E$5=$I$13,I49,H49))))</f>
        <v>Estado</v>
      </c>
      <c r="G49" s="450" t="str">
        <f aca="false">IF($F$5&gt;=5,"Estado",IF($F$5=$K$13,K49,IF($F$5=$J$13,J49,IF($F$5=$I$13,I49,H49))))</f>
        <v>Estado</v>
      </c>
      <c r="H49" s="451" t="s">
        <v>1081</v>
      </c>
      <c r="I49" s="451" t="s">
        <v>39</v>
      </c>
      <c r="J49" s="451" t="s">
        <v>39</v>
      </c>
      <c r="K49" s="451" t="s">
        <v>1081</v>
      </c>
    </row>
    <row r="50" customFormat="false" ht="15" hidden="false" customHeight="false" outlineLevel="0" collapsed="false">
      <c r="A50" s="452" t="n">
        <v>37</v>
      </c>
      <c r="B50" s="454" t="s">
        <v>558</v>
      </c>
      <c r="C50" s="450" t="str">
        <f aca="false">IF($B$5&gt;=5,"Estado",IF($B$5=$K$13,K50,IF($B$5=$J$13,J50,IF($B$5=$I$13,I50,H50))))</f>
        <v>Estado</v>
      </c>
      <c r="D50" s="450" t="str">
        <f aca="false">IF($C$5&gt;=5,"Estado",IF($C$5=$K$13,K50,IF($C$5=$J$13,J50,IF($C$5=$I$13,I50,H50))))</f>
        <v>Estado</v>
      </c>
      <c r="E50" s="450" t="str">
        <f aca="false">IF($D$5&gt;=5,"Estado",IF($D$5=$K$13,K50,IF($D$5=$J$13,J50,IF($D$5=$I$13,I50,H50))))</f>
        <v>Estado</v>
      </c>
      <c r="F50" s="450" t="str">
        <f aca="false">IF($E$5&gt;=5,"Estado",IF($E$5=$K$13,K50,IF($E$5=$J$13,J50,IF($E$5=$I$13,I50,H50))))</f>
        <v>Estado</v>
      </c>
      <c r="G50" s="450" t="str">
        <f aca="false">IF($F$5&gt;=5,"Estado",IF($F$5=$K$13,K50,IF($F$5=$J$13,J50,IF($F$5=$I$13,I50,H50))))</f>
        <v>Estado</v>
      </c>
      <c r="H50" s="451" t="s">
        <v>1081</v>
      </c>
      <c r="I50" s="451" t="s">
        <v>1081</v>
      </c>
      <c r="J50" s="451" t="s">
        <v>1081</v>
      </c>
      <c r="K50" s="451" t="s">
        <v>39</v>
      </c>
    </row>
    <row r="51" customFormat="false" ht="15" hidden="false" customHeight="false" outlineLevel="0" collapsed="false">
      <c r="A51" s="452" t="n">
        <v>38</v>
      </c>
      <c r="B51" s="449" t="s">
        <v>560</v>
      </c>
      <c r="C51" s="450" t="str">
        <f aca="false">IF($B$5&gt;=5,"Estado",IF($B$5=$K$13,K51,IF($B$5=$J$13,J51,IF($B$5=$I$13,I51,H51))))</f>
        <v>Estado</v>
      </c>
      <c r="D51" s="450" t="str">
        <f aca="false">IF($C$5&gt;=5,"Estado",IF($C$5=$K$13,K51,IF($C$5=$J$13,J51,IF($C$5=$I$13,I51,H51))))</f>
        <v>Estado</v>
      </c>
      <c r="E51" s="450" t="str">
        <f aca="false">IF($D$5&gt;=5,"Estado",IF($D$5=$K$13,K51,IF($D$5=$J$13,J51,IF($D$5=$I$13,I51,H51))))</f>
        <v>Estado</v>
      </c>
      <c r="F51" s="450" t="str">
        <f aca="false">IF($E$5&gt;=5,"Estado",IF($E$5=$K$13,K51,IF($E$5=$J$13,J51,IF($E$5=$I$13,I51,H51))))</f>
        <v>Estado</v>
      </c>
      <c r="G51" s="450" t="str">
        <f aca="false">IF($F$5&gt;=5,"Estado",IF($F$5=$K$13,K51,IF($F$5=$J$13,J51,IF($F$5=$I$13,I51,H51))))</f>
        <v>Estado</v>
      </c>
      <c r="H51" s="451" t="s">
        <v>1081</v>
      </c>
      <c r="I51" s="451" t="s">
        <v>1081</v>
      </c>
      <c r="J51" s="451" t="s">
        <v>1081</v>
      </c>
      <c r="K51" s="451" t="s">
        <v>39</v>
      </c>
    </row>
    <row r="52" customFormat="false" ht="15" hidden="false" customHeight="false" outlineLevel="0" collapsed="false">
      <c r="A52" s="453" t="n">
        <v>39</v>
      </c>
      <c r="B52" s="454" t="s">
        <v>562</v>
      </c>
      <c r="C52" s="450" t="str">
        <f aca="false">IF($B$5&gt;=5,"Estado",IF($B$5=$K$13,K52,IF($B$5=$J$13,J52,IF($B$5=$I$13,I52,H52))))</f>
        <v>Estado</v>
      </c>
      <c r="D52" s="450" t="str">
        <f aca="false">IF($C$5&gt;=5,"Estado",IF($C$5=$K$13,K52,IF($C$5=$J$13,J52,IF($C$5=$I$13,I52,H52))))</f>
        <v>Estado</v>
      </c>
      <c r="E52" s="450" t="str">
        <f aca="false">IF($D$5&gt;=5,"Estado",IF($D$5=$K$13,K52,IF($D$5=$J$13,J52,IF($D$5=$I$13,I52,H52))))</f>
        <v>Estado</v>
      </c>
      <c r="F52" s="450" t="str">
        <f aca="false">IF($E$5&gt;=5,"Estado",IF($E$5=$K$13,K52,IF($E$5=$J$13,J52,IF($E$5=$I$13,I52,H52))))</f>
        <v>Estado</v>
      </c>
      <c r="G52" s="450" t="str">
        <f aca="false">IF($F$5&gt;=5,"Estado",IF($F$5=$K$13,K52,IF($F$5=$J$13,J52,IF($F$5=$I$13,I52,H52))))</f>
        <v>Estado</v>
      </c>
      <c r="H52" s="451" t="s">
        <v>1081</v>
      </c>
      <c r="I52" s="451" t="s">
        <v>39</v>
      </c>
      <c r="J52" s="451" t="s">
        <v>39</v>
      </c>
      <c r="K52" s="451" t="s">
        <v>1081</v>
      </c>
    </row>
    <row r="53" customFormat="false" ht="15" hidden="false" customHeight="false" outlineLevel="0" collapsed="false">
      <c r="A53" s="452" t="n">
        <v>40</v>
      </c>
      <c r="B53" s="449" t="s">
        <v>565</v>
      </c>
      <c r="C53" s="450" t="str">
        <f aca="false">IF($B$5&gt;=5,"Estado",IF($B$5=$K$13,K53,IF($B$5=$J$13,J53,IF($B$5=$I$13,I53,H53))))</f>
        <v>Estado</v>
      </c>
      <c r="D53" s="450" t="str">
        <f aca="false">IF($C$5&gt;=5,"Estado",IF($C$5=$K$13,K53,IF($C$5=$J$13,J53,IF($C$5=$I$13,I53,H53))))</f>
        <v>Estado</v>
      </c>
      <c r="E53" s="450" t="str">
        <f aca="false">IF($D$5&gt;=5,"Estado",IF($D$5=$K$13,K53,IF($D$5=$J$13,J53,IF($D$5=$I$13,I53,H53))))</f>
        <v>Estado</v>
      </c>
      <c r="F53" s="450" t="str">
        <f aca="false">IF($E$5&gt;=5,"Estado",IF($E$5=$K$13,K53,IF($E$5=$J$13,J53,IF($E$5=$I$13,I53,H53))))</f>
        <v>Estado</v>
      </c>
      <c r="G53" s="450" t="str">
        <f aca="false">IF($F$5&gt;=5,"Estado",IF($F$5=$K$13,K53,IF($F$5=$J$13,J53,IF($F$5=$I$13,I53,H53))))</f>
        <v>Estado</v>
      </c>
      <c r="H53" s="451" t="s">
        <v>1081</v>
      </c>
      <c r="I53" s="451" t="s">
        <v>39</v>
      </c>
      <c r="J53" s="451" t="s">
        <v>39</v>
      </c>
      <c r="K53" s="451" t="s">
        <v>1081</v>
      </c>
    </row>
    <row r="54" customFormat="false" ht="15" hidden="false" customHeight="false" outlineLevel="0" collapsed="false">
      <c r="A54" s="452" t="n">
        <v>41</v>
      </c>
      <c r="B54" s="454" t="s">
        <v>567</v>
      </c>
      <c r="C54" s="450" t="str">
        <f aca="false">IF($B$5&gt;=5,"Estado",IF($B$5=$K$13,K54,IF($B$5=$J$13,J54,IF($B$5=$I$13,I54,H54))))</f>
        <v>Estado</v>
      </c>
      <c r="D54" s="450" t="str">
        <f aca="false">IF($C$5&gt;=5,"Estado",IF($C$5=$K$13,K54,IF($C$5=$J$13,J54,IF($C$5=$I$13,I54,H54))))</f>
        <v>Estado</v>
      </c>
      <c r="E54" s="450" t="str">
        <f aca="false">IF($D$5&gt;=5,"Estado",IF($D$5=$K$13,K54,IF($D$5=$J$13,J54,IF($D$5=$I$13,I54,H54))))</f>
        <v>Estado</v>
      </c>
      <c r="F54" s="450" t="str">
        <f aca="false">IF($E$5&gt;=5,"Estado",IF($E$5=$K$13,K54,IF($E$5=$J$13,J54,IF($E$5=$I$13,I54,H54))))</f>
        <v>Estado</v>
      </c>
      <c r="G54" s="450" t="str">
        <f aca="false">IF($F$5&gt;=5,"Estado",IF($F$5=$K$13,K54,IF($F$5=$J$13,J54,IF($F$5=$I$13,I54,H54))))</f>
        <v>Estado</v>
      </c>
      <c r="H54" s="451" t="s">
        <v>1081</v>
      </c>
      <c r="I54" s="451" t="s">
        <v>39</v>
      </c>
      <c r="J54" s="451" t="s">
        <v>39</v>
      </c>
      <c r="K54" s="451" t="s">
        <v>39</v>
      </c>
    </row>
    <row r="55" customFormat="false" ht="15" hidden="false" customHeight="false" outlineLevel="0" collapsed="false">
      <c r="A55" s="452" t="n">
        <v>42</v>
      </c>
      <c r="B55" s="454" t="s">
        <v>576</v>
      </c>
      <c r="C55" s="450" t="str">
        <f aca="false">IF($B$5&gt;=5,"Estado",IF($B$5=$K$13,K55,IF($B$5=$J$13,J55,IF($B$5=$I$13,I55,H55))))</f>
        <v>Estado</v>
      </c>
      <c r="D55" s="450" t="str">
        <f aca="false">IF($C$5&gt;=5,"Estado",IF($C$5=$K$13,K55,IF($C$5=$J$13,J55,IF($C$5=$I$13,I55,H55))))</f>
        <v>Estado</v>
      </c>
      <c r="E55" s="450" t="str">
        <f aca="false">IF($D$5&gt;=5,"Estado",IF($D$5=$K$13,K55,IF($D$5=$J$13,J55,IF($D$5=$I$13,I55,H55))))</f>
        <v>Estado</v>
      </c>
      <c r="F55" s="450" t="str">
        <f aca="false">IF($E$5&gt;=5,"Estado",IF($E$5=$K$13,K55,IF($E$5=$J$13,J55,IF($E$5=$I$13,I55,H55))))</f>
        <v>Estado</v>
      </c>
      <c r="G55" s="450" t="str">
        <f aca="false">IF($F$5&gt;=5,"Estado",IF($F$5=$K$13,K55,IF($F$5=$J$13,J55,IF($F$5=$I$13,I55,H55))))</f>
        <v>Estado</v>
      </c>
      <c r="H55" s="451" t="s">
        <v>1081</v>
      </c>
      <c r="I55" s="451" t="s">
        <v>39</v>
      </c>
      <c r="J55" s="451" t="s">
        <v>39</v>
      </c>
      <c r="K55" s="451" t="s">
        <v>1081</v>
      </c>
    </row>
    <row r="56" customFormat="false" ht="15" hidden="false" customHeight="false" outlineLevel="0" collapsed="false">
      <c r="A56" s="452" t="n">
        <v>43</v>
      </c>
      <c r="B56" s="449" t="s">
        <v>580</v>
      </c>
      <c r="C56" s="450" t="str">
        <f aca="false">IF($B$5&gt;=5,"Estado",IF($B$5=$K$13,K56,IF($B$5=$J$13,J56,IF($B$5=$I$13,I56,H56))))</f>
        <v>Estado</v>
      </c>
      <c r="D56" s="450" t="str">
        <f aca="false">IF($C$5&gt;=5,"Estado",IF($C$5=$K$13,K56,IF($C$5=$J$13,J56,IF($C$5=$I$13,I56,H56))))</f>
        <v>Estado</v>
      </c>
      <c r="E56" s="450" t="str">
        <f aca="false">IF($D$5&gt;=5,"Estado",IF($D$5=$K$13,K56,IF($D$5=$J$13,J56,IF($D$5=$I$13,I56,H56))))</f>
        <v>Estado</v>
      </c>
      <c r="F56" s="450" t="str">
        <f aca="false">IF($E$5&gt;=5,"Estado",IF($E$5=$K$13,K56,IF($E$5=$J$13,J56,IF($E$5=$I$13,I56,H56))))</f>
        <v>Estado</v>
      </c>
      <c r="G56" s="450" t="str">
        <f aca="false">IF($F$5&gt;=5,"Estado",IF($F$5=$K$13,K56,IF($F$5=$J$13,J56,IF($F$5=$I$13,I56,H56))))</f>
        <v>Estado</v>
      </c>
      <c r="H56" s="451" t="s">
        <v>1081</v>
      </c>
      <c r="I56" s="451" t="s">
        <v>39</v>
      </c>
      <c r="J56" s="451" t="s">
        <v>39</v>
      </c>
      <c r="K56" s="451" t="s">
        <v>1081</v>
      </c>
    </row>
    <row r="57" customFormat="false" ht="15" hidden="false" customHeight="false" outlineLevel="0" collapsed="false">
      <c r="A57" s="452" t="n">
        <v>44</v>
      </c>
      <c r="B57" s="449" t="s">
        <v>600</v>
      </c>
      <c r="C57" s="450" t="str">
        <f aca="false">IF($B$5&gt;=5,"Estado",IF($B$5=$K$13,K57,IF($B$5=$J$13,J57,IF($B$5=$I$13,I57,H57))))</f>
        <v>Estado</v>
      </c>
      <c r="D57" s="450" t="str">
        <f aca="false">IF($C$5&gt;=5,"Estado",IF($C$5=$K$13,K57,IF($C$5=$J$13,J57,IF($C$5=$I$13,I57,H57))))</f>
        <v>Estado</v>
      </c>
      <c r="E57" s="450" t="str">
        <f aca="false">IF($D$5&gt;=5,"Estado",IF($D$5=$K$13,K57,IF($D$5=$J$13,J57,IF($D$5=$I$13,I57,H57))))</f>
        <v>Estado</v>
      </c>
      <c r="F57" s="450" t="str">
        <f aca="false">IF($E$5&gt;=5,"Estado",IF($E$5=$K$13,K57,IF($E$5=$J$13,J57,IF($E$5=$I$13,I57,H57))))</f>
        <v>Estado</v>
      </c>
      <c r="G57" s="450" t="str">
        <f aca="false">IF($F$5&gt;=5,"Estado",IF($F$5=$K$13,K57,IF($F$5=$J$13,J57,IF($F$5=$I$13,I57,H57))))</f>
        <v>Estado</v>
      </c>
      <c r="H57" s="451" t="s">
        <v>1081</v>
      </c>
      <c r="I57" s="451" t="s">
        <v>39</v>
      </c>
      <c r="J57" s="451" t="s">
        <v>39</v>
      </c>
      <c r="K57" s="451" t="s">
        <v>1081</v>
      </c>
    </row>
    <row r="58" customFormat="false" ht="15" hidden="false" customHeight="false" outlineLevel="0" collapsed="false">
      <c r="A58" s="452" t="n">
        <v>45</v>
      </c>
      <c r="B58" s="449" t="s">
        <v>605</v>
      </c>
      <c r="C58" s="450" t="str">
        <f aca="false">IF($B$5&gt;=5,"Estado",IF($B$5=$K$13,K58,IF($B$5=$J$13,J58,IF($B$5=$I$13,I58,H58))))</f>
        <v>Estado</v>
      </c>
      <c r="D58" s="450" t="str">
        <f aca="false">IF($C$5&gt;=5,"Estado",IF($C$5=$K$13,K58,IF($C$5=$J$13,J58,IF($C$5=$I$13,I58,H58))))</f>
        <v>Estado</v>
      </c>
      <c r="E58" s="450" t="str">
        <f aca="false">IF($D$5&gt;=5,"Estado",IF($D$5=$K$13,K58,IF($D$5=$J$13,J58,IF($D$5=$I$13,I58,H58))))</f>
        <v>Estado</v>
      </c>
      <c r="F58" s="450" t="str">
        <f aca="false">IF($E$5&gt;=5,"Estado",IF($E$5=$K$13,K58,IF($E$5=$J$13,J58,IF($E$5=$I$13,I58,H58))))</f>
        <v>Estado</v>
      </c>
      <c r="G58" s="450" t="str">
        <f aca="false">IF($F$5&gt;=5,"Estado",IF($F$5=$K$13,K58,IF($F$5=$J$13,J58,IF($F$5=$I$13,I58,H58))))</f>
        <v>Estado</v>
      </c>
      <c r="H58" s="451" t="s">
        <v>1081</v>
      </c>
      <c r="I58" s="451" t="s">
        <v>39</v>
      </c>
      <c r="J58" s="451" t="s">
        <v>39</v>
      </c>
      <c r="K58" s="451" t="s">
        <v>1081</v>
      </c>
    </row>
    <row r="59" customFormat="false" ht="15" hidden="false" customHeight="false" outlineLevel="0" collapsed="false">
      <c r="A59" s="452" t="n">
        <v>46</v>
      </c>
      <c r="B59" s="454" t="s">
        <v>608</v>
      </c>
      <c r="C59" s="450" t="str">
        <f aca="false">IF($B$5&gt;=5,"Estado",IF($B$5=$K$13,K59,IF($B$5=$J$13,J59,IF($B$5=$I$13,I59,H59))))</f>
        <v>Estado</v>
      </c>
      <c r="D59" s="450" t="str">
        <f aca="false">IF($C$5&gt;=5,"Estado",IF($C$5=$K$13,K59,IF($C$5=$J$13,J59,IF($C$5=$I$13,I59,H59))))</f>
        <v>Estado</v>
      </c>
      <c r="E59" s="450" t="str">
        <f aca="false">IF($D$5&gt;=5,"Estado",IF($D$5=$K$13,K59,IF($D$5=$J$13,J59,IF($D$5=$I$13,I59,H59))))</f>
        <v>Estado</v>
      </c>
      <c r="F59" s="450" t="str">
        <f aca="false">IF($E$5&gt;=5,"Estado",IF($E$5=$K$13,K59,IF($E$5=$J$13,J59,IF($E$5=$I$13,I59,H59))))</f>
        <v>Estado</v>
      </c>
      <c r="G59" s="450" t="str">
        <f aca="false">IF($F$5&gt;=5,"Estado",IF($F$5=$K$13,K59,IF($F$5=$J$13,J59,IF($F$5=$I$13,I59,H59))))</f>
        <v>Estado</v>
      </c>
      <c r="H59" s="451" t="s">
        <v>1081</v>
      </c>
      <c r="I59" s="451" t="s">
        <v>39</v>
      </c>
      <c r="J59" s="451" t="s">
        <v>39</v>
      </c>
      <c r="K59" s="451" t="s">
        <v>1081</v>
      </c>
    </row>
    <row r="60" customFormat="false" ht="15" hidden="false" customHeight="false" outlineLevel="0" collapsed="false">
      <c r="A60" s="452" t="n">
        <v>47</v>
      </c>
      <c r="B60" s="449" t="s">
        <v>610</v>
      </c>
      <c r="C60" s="450" t="str">
        <f aca="false">IF($B$5&gt;=5,"Estado",IF($B$5=$K$13,K60,IF($B$5=$J$13,J60,IF($B$5=$I$13,I60,H60))))</f>
        <v>Estado</v>
      </c>
      <c r="D60" s="450" t="str">
        <f aca="false">IF($C$5&gt;=5,"Estado",IF($C$5=$K$13,K60,IF($C$5=$J$13,J60,IF($C$5=$I$13,I60,H60))))</f>
        <v>Estado</v>
      </c>
      <c r="E60" s="450" t="str">
        <f aca="false">IF($D$5&gt;=5,"Estado",IF($D$5=$K$13,K60,IF($D$5=$J$13,J60,IF($D$5=$I$13,I60,H60))))</f>
        <v>Estado</v>
      </c>
      <c r="F60" s="450" t="str">
        <f aca="false">IF($E$5&gt;=5,"Estado",IF($E$5=$K$13,K60,IF($E$5=$J$13,J60,IF($E$5=$I$13,I60,H60))))</f>
        <v>Estado</v>
      </c>
      <c r="G60" s="450" t="str">
        <f aca="false">IF($F$5&gt;=5,"Estado",IF($F$5=$K$13,K60,IF($F$5=$J$13,J60,IF($F$5=$I$13,I60,H60))))</f>
        <v>Estado</v>
      </c>
      <c r="H60" s="451" t="s">
        <v>1081</v>
      </c>
      <c r="I60" s="451" t="s">
        <v>1081</v>
      </c>
      <c r="J60" s="451" t="s">
        <v>1081</v>
      </c>
      <c r="K60" s="451" t="s">
        <v>39</v>
      </c>
    </row>
    <row r="61" customFormat="false" ht="15" hidden="false" customHeight="false" outlineLevel="0" collapsed="false">
      <c r="A61" s="452" t="n">
        <v>48</v>
      </c>
      <c r="B61" s="449" t="s">
        <v>625</v>
      </c>
      <c r="C61" s="450" t="str">
        <f aca="false">IF($B$5&gt;=5,"Estado",IF($B$5=$K$13,K61,IF($B$5=$J$13,J61,IF($B$5=$I$13,I61,H61))))</f>
        <v>Sim</v>
      </c>
      <c r="D61" s="450" t="str">
        <f aca="false">IF($C$5&gt;=5,"Estado",IF($C$5=$K$13,K61,IF($C$5=$J$13,J61,IF($C$5=$I$13,I61,H61))))</f>
        <v>Sim</v>
      </c>
      <c r="E61" s="450" t="str">
        <f aca="false">IF($D$5&gt;=5,"Estado",IF($D$5=$K$13,K61,IF($D$5=$J$13,J61,IF($D$5=$I$13,I61,H61))))</f>
        <v>Sim</v>
      </c>
      <c r="F61" s="450" t="str">
        <f aca="false">IF($E$5&gt;=5,"Estado",IF($E$5=$K$13,K61,IF($E$5=$J$13,J61,IF($E$5=$I$13,I61,H61))))</f>
        <v>Sim</v>
      </c>
      <c r="G61" s="450" t="str">
        <f aca="false">IF($F$5&gt;=5,"Estado",IF($F$5=$K$13,K61,IF($F$5=$J$13,J61,IF($F$5=$I$13,I61,H61))))</f>
        <v>Sim</v>
      </c>
      <c r="H61" s="451" t="s">
        <v>39</v>
      </c>
      <c r="I61" s="451" t="s">
        <v>1081</v>
      </c>
      <c r="J61" s="451" t="s">
        <v>1081</v>
      </c>
      <c r="K61" s="451" t="s">
        <v>1081</v>
      </c>
    </row>
    <row r="62" customFormat="false" ht="15" hidden="false" customHeight="false" outlineLevel="0" collapsed="false">
      <c r="A62" s="452" t="n">
        <v>49</v>
      </c>
      <c r="B62" s="449" t="s">
        <v>636</v>
      </c>
      <c r="C62" s="450" t="str">
        <f aca="false">IF($B$5&gt;=5,"Estado",IF($B$5=$K$13,K62,IF($B$5=$J$13,J62,IF($B$5=$I$13,I62,H62))))</f>
        <v>Estado</v>
      </c>
      <c r="D62" s="450" t="str">
        <f aca="false">IF($C$5&gt;=5,"Estado",IF($C$5=$K$13,K62,IF($C$5=$J$13,J62,IF($C$5=$I$13,I62,H62))))</f>
        <v>Estado</v>
      </c>
      <c r="E62" s="450" t="str">
        <f aca="false">IF($D$5&gt;=5,"Estado",IF($D$5=$K$13,K62,IF($D$5=$J$13,J62,IF($D$5=$I$13,I62,H62))))</f>
        <v>Estado</v>
      </c>
      <c r="F62" s="450" t="str">
        <f aca="false">IF($E$5&gt;=5,"Estado",IF($E$5=$K$13,K62,IF($E$5=$J$13,J62,IF($E$5=$I$13,I62,H62))))</f>
        <v>Estado</v>
      </c>
      <c r="G62" s="450" t="str">
        <f aca="false">IF($F$5&gt;=5,"Estado",IF($F$5=$K$13,K62,IF($F$5=$J$13,J62,IF($F$5=$I$13,I62,H62))))</f>
        <v>Estado</v>
      </c>
      <c r="H62" s="451" t="s">
        <v>1081</v>
      </c>
      <c r="I62" s="451" t="s">
        <v>39</v>
      </c>
      <c r="J62" s="451" t="s">
        <v>39</v>
      </c>
      <c r="K62" s="451" t="s">
        <v>1081</v>
      </c>
    </row>
    <row r="63" customFormat="false" ht="15" hidden="false" customHeight="false" outlineLevel="0" collapsed="false">
      <c r="A63" s="452" t="n">
        <v>50</v>
      </c>
      <c r="B63" s="454" t="s">
        <v>638</v>
      </c>
      <c r="C63" s="450" t="str">
        <f aca="false">IF($B$5&gt;=5,"Estado",IF($B$5=$K$13,K63,IF($B$5=$J$13,J63,IF($B$5=$I$13,I63,H63))))</f>
        <v>Estado</v>
      </c>
      <c r="D63" s="450" t="str">
        <f aca="false">IF($C$5&gt;=5,"Estado",IF($C$5=$K$13,K63,IF($C$5=$J$13,J63,IF($C$5=$I$13,I63,H63))))</f>
        <v>Estado</v>
      </c>
      <c r="E63" s="450" t="str">
        <f aca="false">IF($D$5&gt;=5,"Estado",IF($D$5=$K$13,K63,IF($D$5=$J$13,J63,IF($D$5=$I$13,I63,H63))))</f>
        <v>Estado</v>
      </c>
      <c r="F63" s="450" t="str">
        <f aca="false">IF($E$5&gt;=5,"Estado",IF($E$5=$K$13,K63,IF($E$5=$J$13,J63,IF($E$5=$I$13,I63,H63))))</f>
        <v>Estado</v>
      </c>
      <c r="G63" s="450" t="str">
        <f aca="false">IF($F$5&gt;=5,"Estado",IF($F$5=$K$13,K63,IF($F$5=$J$13,J63,IF($F$5=$I$13,I63,H63))))</f>
        <v>Estado</v>
      </c>
      <c r="H63" s="451" t="s">
        <v>1081</v>
      </c>
      <c r="I63" s="451" t="s">
        <v>39</v>
      </c>
      <c r="J63" s="451" t="s">
        <v>39</v>
      </c>
      <c r="K63" s="451" t="s">
        <v>1081</v>
      </c>
    </row>
    <row r="64" customFormat="false" ht="15" hidden="false" customHeight="false" outlineLevel="0" collapsed="false">
      <c r="A64" s="452" t="n">
        <v>51</v>
      </c>
      <c r="B64" s="449" t="s">
        <v>640</v>
      </c>
      <c r="C64" s="450" t="str">
        <f aca="false">IF($B$5&gt;=5,"Estado",IF($B$5=$K$13,K64,IF($B$5=$J$13,J64,IF($B$5=$I$13,I64,H64))))</f>
        <v>Estado</v>
      </c>
      <c r="D64" s="450" t="str">
        <f aca="false">IF($C$5&gt;=5,"Estado",IF($C$5=$K$13,K64,IF($C$5=$J$13,J64,IF($C$5=$I$13,I64,H64))))</f>
        <v>Estado</v>
      </c>
      <c r="E64" s="450" t="str">
        <f aca="false">IF($D$5&gt;=5,"Estado",IF($D$5=$K$13,K64,IF($D$5=$J$13,J64,IF($D$5=$I$13,I64,H64))))</f>
        <v>Estado</v>
      </c>
      <c r="F64" s="450" t="str">
        <f aca="false">IF($E$5&gt;=5,"Estado",IF($E$5=$K$13,K64,IF($E$5=$J$13,J64,IF($E$5=$I$13,I64,H64))))</f>
        <v>Estado</v>
      </c>
      <c r="G64" s="450" t="str">
        <f aca="false">IF($F$5&gt;=5,"Estado",IF($F$5=$K$13,K64,IF($F$5=$J$13,J64,IF($F$5=$I$13,I64,H64))))</f>
        <v>Estado</v>
      </c>
      <c r="H64" s="451" t="s">
        <v>1081</v>
      </c>
      <c r="I64" s="451" t="s">
        <v>39</v>
      </c>
      <c r="J64" s="451" t="s">
        <v>39</v>
      </c>
      <c r="K64" s="451" t="s">
        <v>1081</v>
      </c>
    </row>
    <row r="65" customFormat="false" ht="15" hidden="false" customHeight="false" outlineLevel="0" collapsed="false">
      <c r="A65" s="452" t="n">
        <v>52</v>
      </c>
      <c r="B65" s="454" t="s">
        <v>643</v>
      </c>
      <c r="C65" s="450" t="str">
        <f aca="false">IF($B$5&gt;=5,"Estado",IF($B$5=$K$13,K65,IF($B$5=$J$13,J65,IF($B$5=$I$13,I65,H65))))</f>
        <v>Estado</v>
      </c>
      <c r="D65" s="450" t="str">
        <f aca="false">IF($C$5&gt;=5,"Estado",IF($C$5=$K$13,K65,IF($C$5=$J$13,J65,IF($C$5=$I$13,I65,H65))))</f>
        <v>Estado</v>
      </c>
      <c r="E65" s="450" t="str">
        <f aca="false">IF($D$5&gt;=5,"Estado",IF($D$5=$K$13,K65,IF($D$5=$J$13,J65,IF($D$5=$I$13,I65,H65))))</f>
        <v>Estado</v>
      </c>
      <c r="F65" s="450" t="str">
        <f aca="false">IF($E$5&gt;=5,"Estado",IF($E$5=$K$13,K65,IF($E$5=$J$13,J65,IF($E$5=$I$13,I65,H65))))</f>
        <v>Estado</v>
      </c>
      <c r="G65" s="450" t="str">
        <f aca="false">IF($F$5&gt;=5,"Estado",IF($F$5=$K$13,K65,IF($F$5=$J$13,J65,IF($F$5=$I$13,I65,H65))))</f>
        <v>Estado</v>
      </c>
      <c r="H65" s="451" t="s">
        <v>1081</v>
      </c>
      <c r="I65" s="451" t="s">
        <v>39</v>
      </c>
      <c r="J65" s="451" t="s">
        <v>39</v>
      </c>
      <c r="K65" s="451" t="s">
        <v>1081</v>
      </c>
    </row>
    <row r="66" customFormat="false" ht="15" hidden="false" customHeight="false" outlineLevel="0" collapsed="false">
      <c r="A66" s="452" t="n">
        <v>53</v>
      </c>
      <c r="B66" s="449" t="s">
        <v>645</v>
      </c>
      <c r="C66" s="450" t="str">
        <f aca="false">IF($B$5&gt;=5,"Estado",IF($B$5=$K$13,K66,IF($B$5=$J$13,J66,IF($B$5=$I$13,I66,H66))))</f>
        <v>Estado</v>
      </c>
      <c r="D66" s="450" t="str">
        <f aca="false">IF($C$5&gt;=5,"Estado",IF($C$5=$K$13,K66,IF($C$5=$J$13,J66,IF($C$5=$I$13,I66,H66))))</f>
        <v>Estado</v>
      </c>
      <c r="E66" s="450" t="str">
        <f aca="false">IF($D$5&gt;=5,"Estado",IF($D$5=$K$13,K66,IF($D$5=$J$13,J66,IF($D$5=$I$13,I66,H66))))</f>
        <v>Estado</v>
      </c>
      <c r="F66" s="450" t="str">
        <f aca="false">IF($E$5&gt;=5,"Estado",IF($E$5=$K$13,K66,IF($E$5=$J$13,J66,IF($E$5=$I$13,I66,H66))))</f>
        <v>Estado</v>
      </c>
      <c r="G66" s="450" t="str">
        <f aca="false">IF($F$5&gt;=5,"Estado",IF($F$5=$K$13,K66,IF($F$5=$J$13,J66,IF($F$5=$I$13,I66,H66))))</f>
        <v>Estado</v>
      </c>
      <c r="H66" s="451" t="s">
        <v>1081</v>
      </c>
      <c r="I66" s="451" t="s">
        <v>39</v>
      </c>
      <c r="J66" s="451" t="s">
        <v>39</v>
      </c>
      <c r="K66" s="451" t="s">
        <v>1081</v>
      </c>
    </row>
    <row r="67" customFormat="false" ht="15" hidden="false" customHeight="false" outlineLevel="0" collapsed="false">
      <c r="A67" s="452" t="n">
        <v>54</v>
      </c>
      <c r="B67" s="454" t="s">
        <v>648</v>
      </c>
      <c r="C67" s="450" t="str">
        <f aca="false">IF($B$5&gt;=5,"Estado",IF($B$5=$K$13,K67,IF($B$5=$J$13,J67,IF($B$5=$I$13,I67,H67))))</f>
        <v>Estado</v>
      </c>
      <c r="D67" s="450" t="str">
        <f aca="false">IF($C$5&gt;=5,"Estado",IF($C$5=$K$13,K67,IF($C$5=$J$13,J67,IF($C$5=$I$13,I67,H67))))</f>
        <v>Estado</v>
      </c>
      <c r="E67" s="450" t="str">
        <f aca="false">IF($D$5&gt;=5,"Estado",IF($D$5=$K$13,K67,IF($D$5=$J$13,J67,IF($D$5=$I$13,I67,H67))))</f>
        <v>Estado</v>
      </c>
      <c r="F67" s="450" t="str">
        <f aca="false">IF($E$5&gt;=5,"Estado",IF($E$5=$K$13,K67,IF($E$5=$J$13,J67,IF($E$5=$I$13,I67,H67))))</f>
        <v>Estado</v>
      </c>
      <c r="G67" s="450" t="str">
        <f aca="false">IF($F$5&gt;=5,"Estado",IF($F$5=$K$13,K67,IF($F$5=$J$13,J67,IF($F$5=$I$13,I67,H67))))</f>
        <v>Estado</v>
      </c>
      <c r="H67" s="451" t="s">
        <v>1081</v>
      </c>
      <c r="I67" s="451" t="s">
        <v>39</v>
      </c>
      <c r="J67" s="451" t="s">
        <v>39</v>
      </c>
      <c r="K67" s="451" t="s">
        <v>1081</v>
      </c>
    </row>
    <row r="68" customFormat="false" ht="15" hidden="false" customHeight="false" outlineLevel="0" collapsed="false">
      <c r="A68" s="452" t="n">
        <v>55</v>
      </c>
      <c r="B68" s="449" t="s">
        <v>651</v>
      </c>
      <c r="C68" s="450" t="str">
        <f aca="false">IF($B$5&gt;=5,"Estado",IF($B$5=$K$13,K68,IF($B$5=$J$13,J68,IF($B$5=$I$13,I68,H68))))</f>
        <v>Estado</v>
      </c>
      <c r="D68" s="450" t="str">
        <f aca="false">IF($C$5&gt;=5,"Estado",IF($C$5=$K$13,K68,IF($C$5=$J$13,J68,IF($C$5=$I$13,I68,H68))))</f>
        <v>Estado</v>
      </c>
      <c r="E68" s="450" t="str">
        <f aca="false">IF($D$5&gt;=5,"Estado",IF($D$5=$K$13,K68,IF($D$5=$J$13,J68,IF($D$5=$I$13,I68,H68))))</f>
        <v>Estado</v>
      </c>
      <c r="F68" s="450" t="str">
        <f aca="false">IF($E$5&gt;=5,"Estado",IF($E$5=$K$13,K68,IF($E$5=$J$13,J68,IF($E$5=$I$13,I68,H68))))</f>
        <v>Estado</v>
      </c>
      <c r="G68" s="450" t="str">
        <f aca="false">IF($F$5&gt;=5,"Estado",IF($F$5=$K$13,K68,IF($F$5=$J$13,J68,IF($F$5=$I$13,I68,H68))))</f>
        <v>Estado</v>
      </c>
      <c r="H68" s="451" t="s">
        <v>1081</v>
      </c>
      <c r="I68" s="451" t="s">
        <v>39</v>
      </c>
      <c r="J68" s="451" t="s">
        <v>39</v>
      </c>
      <c r="K68" s="451" t="s">
        <v>1081</v>
      </c>
    </row>
    <row r="69" customFormat="false" ht="15" hidden="false" customHeight="false" outlineLevel="0" collapsed="false">
      <c r="A69" s="452" t="n">
        <v>56</v>
      </c>
      <c r="B69" s="454" t="s">
        <v>654</v>
      </c>
      <c r="C69" s="450" t="str">
        <f aca="false">IF($B$5&gt;=5,"Estado",IF($B$5=$K$13,K69,IF($B$5=$J$13,J69,IF($B$5=$I$13,I69,H69))))</f>
        <v>Estado</v>
      </c>
      <c r="D69" s="450" t="str">
        <f aca="false">IF($C$5&gt;=5,"Estado",IF($C$5=$K$13,K69,IF($C$5=$J$13,J69,IF($C$5=$I$13,I69,H69))))</f>
        <v>Estado</v>
      </c>
      <c r="E69" s="450" t="str">
        <f aca="false">IF($D$5&gt;=5,"Estado",IF($D$5=$K$13,K69,IF($D$5=$J$13,J69,IF($D$5=$I$13,I69,H69))))</f>
        <v>Estado</v>
      </c>
      <c r="F69" s="450" t="str">
        <f aca="false">IF($E$5&gt;=5,"Estado",IF($E$5=$K$13,K69,IF($E$5=$J$13,J69,IF($E$5=$I$13,I69,H69))))</f>
        <v>Estado</v>
      </c>
      <c r="G69" s="450" t="str">
        <f aca="false">IF($F$5&gt;=5,"Estado",IF($F$5=$K$13,K69,IF($F$5=$J$13,J69,IF($F$5=$I$13,I69,H69))))</f>
        <v>Estado</v>
      </c>
      <c r="H69" s="451" t="s">
        <v>1081</v>
      </c>
      <c r="I69" s="451" t="s">
        <v>1081</v>
      </c>
      <c r="J69" s="451" t="s">
        <v>1081</v>
      </c>
      <c r="K69" s="451" t="s">
        <v>39</v>
      </c>
    </row>
    <row r="70" customFormat="false" ht="15" hidden="false" customHeight="false" outlineLevel="0" collapsed="false">
      <c r="A70" s="452" t="n">
        <v>57</v>
      </c>
      <c r="B70" s="449" t="s">
        <v>657</v>
      </c>
      <c r="C70" s="450" t="str">
        <f aca="false">IF($B$5&gt;=5,"Estado",IF($B$5=$K$13,K70,IF($B$5=$J$13,J70,IF($B$5=$I$13,I70,H70))))</f>
        <v>Estado</v>
      </c>
      <c r="D70" s="450" t="str">
        <f aca="false">IF($C$5&gt;=5,"Estado",IF($C$5=$K$13,K70,IF($C$5=$J$13,J70,IF($C$5=$I$13,I70,H70))))</f>
        <v>Estado</v>
      </c>
      <c r="E70" s="450" t="str">
        <f aca="false">IF($D$5&gt;=5,"Estado",IF($D$5=$K$13,K70,IF($D$5=$J$13,J70,IF($D$5=$I$13,I70,H70))))</f>
        <v>Estado</v>
      </c>
      <c r="F70" s="450" t="str">
        <f aca="false">IF($E$5&gt;=5,"Estado",IF($E$5=$K$13,K70,IF($E$5=$J$13,J70,IF($E$5=$I$13,I70,H70))))</f>
        <v>Estado</v>
      </c>
      <c r="G70" s="450" t="str">
        <f aca="false">IF($F$5&gt;=5,"Estado",IF($F$5=$K$13,K70,IF($F$5=$J$13,J70,IF($F$5=$I$13,I70,H70))))</f>
        <v>Estado</v>
      </c>
      <c r="H70" s="451" t="s">
        <v>1081</v>
      </c>
      <c r="I70" s="451" t="s">
        <v>39</v>
      </c>
      <c r="J70" s="451" t="s">
        <v>39</v>
      </c>
      <c r="K70" s="451" t="s">
        <v>1081</v>
      </c>
    </row>
    <row r="71" customFormat="false" ht="15" hidden="false" customHeight="false" outlineLevel="0" collapsed="false">
      <c r="A71" s="452" t="n">
        <v>58</v>
      </c>
      <c r="B71" s="454" t="s">
        <v>660</v>
      </c>
      <c r="C71" s="450" t="str">
        <f aca="false">IF($B$5&gt;=5,"Estado",IF($B$5=$K$13,K71,IF($B$5=$J$13,J71,IF($B$5=$I$13,I71,H71))))</f>
        <v>Estado</v>
      </c>
      <c r="D71" s="450" t="str">
        <f aca="false">IF($C$5&gt;=5,"Estado",IF($C$5=$K$13,K71,IF($C$5=$J$13,J71,IF($C$5=$I$13,I71,H71))))</f>
        <v>Estado</v>
      </c>
      <c r="E71" s="450" t="str">
        <f aca="false">IF($D$5&gt;=5,"Estado",IF($D$5=$K$13,K71,IF($D$5=$J$13,J71,IF($D$5=$I$13,I71,H71))))</f>
        <v>Estado</v>
      </c>
      <c r="F71" s="450" t="str">
        <f aca="false">IF($E$5&gt;=5,"Estado",IF($E$5=$K$13,K71,IF($E$5=$J$13,J71,IF($E$5=$I$13,I71,H71))))</f>
        <v>Estado</v>
      </c>
      <c r="G71" s="450" t="str">
        <f aca="false">IF($F$5&gt;=5,"Estado",IF($F$5=$K$13,K71,IF($F$5=$J$13,J71,IF($F$5=$I$13,I71,H71))))</f>
        <v>Estado</v>
      </c>
      <c r="H71" s="451" t="s">
        <v>1081</v>
      </c>
      <c r="I71" s="451" t="s">
        <v>39</v>
      </c>
      <c r="J71" s="451" t="s">
        <v>39</v>
      </c>
      <c r="K71" s="451" t="s">
        <v>1081</v>
      </c>
    </row>
    <row r="72" customFormat="false" ht="15" hidden="false" customHeight="false" outlineLevel="0" collapsed="false">
      <c r="A72" s="452" t="n">
        <v>59</v>
      </c>
      <c r="B72" s="449" t="s">
        <v>665</v>
      </c>
      <c r="C72" s="450" t="str">
        <f aca="false">IF($B$5&gt;=5,"Estado",IF($B$5=$K$13,K72,IF($B$5=$J$13,J72,IF($B$5=$I$13,I72,H72))))</f>
        <v>Estado</v>
      </c>
      <c r="D72" s="450" t="str">
        <f aca="false">IF($C$5&gt;=5,"Estado",IF($C$5=$K$13,K72,IF($C$5=$J$13,J72,IF($C$5=$I$13,I72,H72))))</f>
        <v>Estado</v>
      </c>
      <c r="E72" s="450" t="str">
        <f aca="false">IF($D$5&gt;=5,"Estado",IF($D$5=$K$13,K72,IF($D$5=$J$13,J72,IF($D$5=$I$13,I72,H72))))</f>
        <v>Estado</v>
      </c>
      <c r="F72" s="450" t="str">
        <f aca="false">IF($E$5&gt;=5,"Estado",IF($E$5=$K$13,K72,IF($E$5=$J$13,J72,IF($E$5=$I$13,I72,H72))))</f>
        <v>Estado</v>
      </c>
      <c r="G72" s="450" t="str">
        <f aca="false">IF($F$5&gt;=5,"Estado",IF($F$5=$K$13,K72,IF($F$5=$J$13,J72,IF($F$5=$I$13,I72,H72))))</f>
        <v>Estado</v>
      </c>
      <c r="H72" s="451" t="s">
        <v>1081</v>
      </c>
      <c r="I72" s="451" t="s">
        <v>39</v>
      </c>
      <c r="J72" s="451" t="s">
        <v>1081</v>
      </c>
      <c r="K72" s="451" t="s">
        <v>1081</v>
      </c>
    </row>
    <row r="73" customFormat="false" ht="15" hidden="false" customHeight="false" outlineLevel="0" collapsed="false">
      <c r="A73" s="452" t="n">
        <v>60</v>
      </c>
      <c r="B73" s="454" t="s">
        <v>670</v>
      </c>
      <c r="C73" s="450" t="str">
        <f aca="false">IF($B$5&gt;=5,"Estado",IF($B$5=$K$13,K73,IF($B$5=$J$13,J73,IF($B$5=$I$13,I73,H73))))</f>
        <v>Estado</v>
      </c>
      <c r="D73" s="450" t="str">
        <f aca="false">IF($C$5&gt;=5,"Estado",IF($C$5=$K$13,K73,IF($C$5=$J$13,J73,IF($C$5=$I$13,I73,H73))))</f>
        <v>Estado</v>
      </c>
      <c r="E73" s="450" t="str">
        <f aca="false">IF($D$5&gt;=5,"Estado",IF($D$5=$K$13,K73,IF($D$5=$J$13,J73,IF($D$5=$I$13,I73,H73))))</f>
        <v>Estado</v>
      </c>
      <c r="F73" s="450" t="str">
        <f aca="false">IF($E$5&gt;=5,"Estado",IF($E$5=$K$13,K73,IF($E$5=$J$13,J73,IF($E$5=$I$13,I73,H73))))</f>
        <v>Estado</v>
      </c>
      <c r="G73" s="450" t="str">
        <f aca="false">IF($F$5&gt;=5,"Estado",IF($F$5=$K$13,K73,IF($F$5=$J$13,J73,IF($F$5=$I$13,I73,H73))))</f>
        <v>Estado</v>
      </c>
      <c r="H73" s="451" t="s">
        <v>1081</v>
      </c>
      <c r="I73" s="451" t="s">
        <v>39</v>
      </c>
      <c r="J73" s="451" t="s">
        <v>39</v>
      </c>
      <c r="K73" s="451" t="s">
        <v>1081</v>
      </c>
    </row>
    <row r="74" customFormat="false" ht="15" hidden="false" customHeight="false" outlineLevel="0" collapsed="false">
      <c r="A74" s="452" t="n">
        <v>61</v>
      </c>
      <c r="B74" s="449" t="s">
        <v>673</v>
      </c>
      <c r="C74" s="450" t="str">
        <f aca="false">IF($B$5&gt;=5,"Estado",IF($B$5=$K$13,K74,IF($B$5=$J$13,J74,IF($B$5=$I$13,I74,H74))))</f>
        <v>Sim</v>
      </c>
      <c r="D74" s="450" t="str">
        <f aca="false">IF($C$5&gt;=5,"Estado",IF($C$5=$K$13,K74,IF($C$5=$J$13,J74,IF($C$5=$I$13,I74,H74))))</f>
        <v>Sim</v>
      </c>
      <c r="E74" s="450" t="str">
        <f aca="false">IF($D$5&gt;=5,"Estado",IF($D$5=$K$13,K74,IF($D$5=$J$13,J74,IF($D$5=$I$13,I74,H74))))</f>
        <v>Sim</v>
      </c>
      <c r="F74" s="450" t="str">
        <f aca="false">IF($E$5&gt;=5,"Estado",IF($E$5=$K$13,K74,IF($E$5=$J$13,J74,IF($E$5=$I$13,I74,H74))))</f>
        <v>Sim</v>
      </c>
      <c r="G74" s="450" t="str">
        <f aca="false">IF($F$5&gt;=5,"Estado",IF($F$5=$K$13,K74,IF($F$5=$J$13,J74,IF($F$5=$I$13,I74,H74))))</f>
        <v>Sim</v>
      </c>
      <c r="H74" s="451" t="s">
        <v>39</v>
      </c>
      <c r="I74" s="451" t="s">
        <v>1081</v>
      </c>
      <c r="J74" s="451" t="s">
        <v>1081</v>
      </c>
      <c r="K74" s="451" t="s">
        <v>1081</v>
      </c>
    </row>
    <row r="75" customFormat="false" ht="15" hidden="false" customHeight="false" outlineLevel="0" collapsed="false">
      <c r="A75" s="452" t="n">
        <v>62</v>
      </c>
      <c r="B75" s="454" t="s">
        <v>677</v>
      </c>
      <c r="C75" s="450" t="str">
        <f aca="false">IF($B$5&gt;=5,"Estado",IF($B$5=$K$13,K75,IF($B$5=$J$13,J75,IF($B$5=$I$13,I75,H75))))</f>
        <v>Estado</v>
      </c>
      <c r="D75" s="450" t="str">
        <f aca="false">IF($C$5&gt;=5,"Estado",IF($C$5=$K$13,K75,IF($C$5=$J$13,J75,IF($C$5=$I$13,I75,H75))))</f>
        <v>Estado</v>
      </c>
      <c r="E75" s="450" t="str">
        <f aca="false">IF($D$5&gt;=5,"Estado",IF($D$5=$K$13,K75,IF($D$5=$J$13,J75,IF($D$5=$I$13,I75,H75))))</f>
        <v>Estado</v>
      </c>
      <c r="F75" s="450" t="str">
        <f aca="false">IF($E$5&gt;=5,"Estado",IF($E$5=$K$13,K75,IF($E$5=$J$13,J75,IF($E$5=$I$13,I75,H75))))</f>
        <v>Estado</v>
      </c>
      <c r="G75" s="450" t="str">
        <f aca="false">IF($F$5&gt;=5,"Estado",IF($F$5=$K$13,K75,IF($F$5=$J$13,J75,IF($F$5=$I$13,I75,H75))))</f>
        <v>Estado</v>
      </c>
      <c r="H75" s="451" t="s">
        <v>1081</v>
      </c>
      <c r="I75" s="451" t="s">
        <v>39</v>
      </c>
      <c r="J75" s="451" t="s">
        <v>39</v>
      </c>
      <c r="K75" s="451" t="s">
        <v>1081</v>
      </c>
    </row>
    <row r="76" customFormat="false" ht="15" hidden="false" customHeight="false" outlineLevel="0" collapsed="false">
      <c r="A76" s="452" t="n">
        <v>63</v>
      </c>
      <c r="B76" s="454" t="s">
        <v>691</v>
      </c>
      <c r="C76" s="450" t="str">
        <f aca="false">IF($B$5&gt;=5,"Estado",IF($B$5=$K$13,K76,IF($B$5=$J$13,J76,IF($B$5=$I$13,I76,H76))))</f>
        <v>Estado</v>
      </c>
      <c r="D76" s="450" t="str">
        <f aca="false">IF($C$5&gt;=5,"Estado",IF($C$5=$K$13,K76,IF($C$5=$J$13,J76,IF($C$5=$I$13,I76,H76))))</f>
        <v>Estado</v>
      </c>
      <c r="E76" s="450" t="str">
        <f aca="false">IF($D$5&gt;=5,"Estado",IF($D$5=$K$13,K76,IF($D$5=$J$13,J76,IF($D$5=$I$13,I76,H76))))</f>
        <v>Estado</v>
      </c>
      <c r="F76" s="450" t="str">
        <f aca="false">IF($E$5&gt;=5,"Estado",IF($E$5=$K$13,K76,IF($E$5=$J$13,J76,IF($E$5=$I$13,I76,H76))))</f>
        <v>Estado</v>
      </c>
      <c r="G76" s="450" t="str">
        <f aca="false">IF($F$5&gt;=5,"Estado",IF($F$5=$K$13,K76,IF($F$5=$J$13,J76,IF($F$5=$I$13,I76,H76))))</f>
        <v>Estado</v>
      </c>
      <c r="H76" s="451" t="s">
        <v>1081</v>
      </c>
      <c r="I76" s="451" t="s">
        <v>39</v>
      </c>
      <c r="J76" s="451" t="s">
        <v>39</v>
      </c>
      <c r="K76" s="451" t="s">
        <v>1081</v>
      </c>
    </row>
    <row r="77" customFormat="false" ht="15" hidden="false" customHeight="false" outlineLevel="0" collapsed="false">
      <c r="A77" s="452" t="n">
        <v>64</v>
      </c>
      <c r="B77" s="449" t="s">
        <v>695</v>
      </c>
      <c r="C77" s="450" t="str">
        <f aca="false">IF($B$5&gt;=5,"Estado",IF($B$5=$K$13,K77,IF($B$5=$J$13,J77,IF($B$5=$I$13,I77,H77))))</f>
        <v>Estado</v>
      </c>
      <c r="D77" s="450" t="str">
        <f aca="false">IF($C$5&gt;=5,"Estado",IF($C$5=$K$13,K77,IF($C$5=$J$13,J77,IF($C$5=$I$13,I77,H77))))</f>
        <v>Estado</v>
      </c>
      <c r="E77" s="450" t="str">
        <f aca="false">IF($D$5&gt;=5,"Estado",IF($D$5=$K$13,K77,IF($D$5=$J$13,J77,IF($D$5=$I$13,I77,H77))))</f>
        <v>Estado</v>
      </c>
      <c r="F77" s="450" t="str">
        <f aca="false">IF($E$5&gt;=5,"Estado",IF($E$5=$K$13,K77,IF($E$5=$J$13,J77,IF($E$5=$I$13,I77,H77))))</f>
        <v>Estado</v>
      </c>
      <c r="G77" s="450" t="str">
        <f aca="false">IF($F$5&gt;=5,"Estado",IF($F$5=$K$13,K77,IF($F$5=$J$13,J77,IF($F$5=$I$13,I77,H77))))</f>
        <v>Estado</v>
      </c>
      <c r="H77" s="451" t="s">
        <v>1081</v>
      </c>
      <c r="I77" s="451" t="s">
        <v>39</v>
      </c>
      <c r="J77" s="451" t="s">
        <v>39</v>
      </c>
      <c r="K77" s="451" t="s">
        <v>1081</v>
      </c>
    </row>
    <row r="78" customFormat="false" ht="15" hidden="false" customHeight="false" outlineLevel="0" collapsed="false">
      <c r="A78" s="452" t="n">
        <v>65</v>
      </c>
      <c r="B78" s="454" t="s">
        <v>699</v>
      </c>
      <c r="C78" s="450" t="str">
        <f aca="false">IF($B$5&gt;=5,"Estado",IF($B$5=$K$13,K78,IF($B$5=$J$13,J78,IF($B$5=$I$13,I78,H78))))</f>
        <v>Estado</v>
      </c>
      <c r="D78" s="450" t="str">
        <f aca="false">IF($C$5&gt;=5,"Estado",IF($C$5=$K$13,K78,IF($C$5=$J$13,J78,IF($C$5=$I$13,I78,H78))))</f>
        <v>Estado</v>
      </c>
      <c r="E78" s="450" t="str">
        <f aca="false">IF($D$5&gt;=5,"Estado",IF($D$5=$K$13,K78,IF($D$5=$J$13,J78,IF($D$5=$I$13,I78,H78))))</f>
        <v>Estado</v>
      </c>
      <c r="F78" s="450" t="str">
        <f aca="false">IF($E$5&gt;=5,"Estado",IF($E$5=$K$13,K78,IF($E$5=$J$13,J78,IF($E$5=$I$13,I78,H78))))</f>
        <v>Estado</v>
      </c>
      <c r="G78" s="450" t="str">
        <f aca="false">IF($F$5&gt;=5,"Estado",IF($F$5=$K$13,K78,IF($F$5=$J$13,J78,IF($F$5=$I$13,I78,H78))))</f>
        <v>Estado</v>
      </c>
      <c r="H78" s="451" t="s">
        <v>1081</v>
      </c>
      <c r="I78" s="451" t="s">
        <v>39</v>
      </c>
      <c r="J78" s="451" t="s">
        <v>1081</v>
      </c>
      <c r="K78" s="451" t="s">
        <v>1081</v>
      </c>
    </row>
    <row r="79" customFormat="false" ht="15" hidden="false" customHeight="false" outlineLevel="0" collapsed="false">
      <c r="A79" s="452" t="n">
        <v>66</v>
      </c>
      <c r="B79" s="449" t="s">
        <v>703</v>
      </c>
      <c r="C79" s="450" t="str">
        <f aca="false">IF($B$5&gt;=5,"Estado",IF($B$5=$K$13,K79,IF($B$5=$J$13,J79,IF($B$5=$I$13,I79,H79))))</f>
        <v>Estado</v>
      </c>
      <c r="D79" s="450" t="str">
        <f aca="false">IF($C$5&gt;=5,"Estado",IF($C$5=$K$13,K79,IF($C$5=$J$13,J79,IF($C$5=$I$13,I79,H79))))</f>
        <v>Estado</v>
      </c>
      <c r="E79" s="450" t="str">
        <f aca="false">IF($D$5&gt;=5,"Estado",IF($D$5=$K$13,K79,IF($D$5=$J$13,J79,IF($D$5=$I$13,I79,H79))))</f>
        <v>Estado</v>
      </c>
      <c r="F79" s="450" t="str">
        <f aca="false">IF($E$5&gt;=5,"Estado",IF($E$5=$K$13,K79,IF($E$5=$J$13,J79,IF($E$5=$I$13,I79,H79))))</f>
        <v>Estado</v>
      </c>
      <c r="G79" s="450" t="str">
        <f aca="false">IF($F$5&gt;=5,"Estado",IF($F$5=$K$13,K79,IF($F$5=$J$13,J79,IF($F$5=$I$13,I79,H79))))</f>
        <v>Estado</v>
      </c>
      <c r="H79" s="451" t="s">
        <v>1081</v>
      </c>
      <c r="I79" s="451" t="s">
        <v>39</v>
      </c>
      <c r="J79" s="451" t="s">
        <v>39</v>
      </c>
      <c r="K79" s="451" t="s">
        <v>1081</v>
      </c>
    </row>
    <row r="80" customFormat="false" ht="15" hidden="false" customHeight="false" outlineLevel="0" collapsed="false">
      <c r="A80" s="452" t="n">
        <v>67</v>
      </c>
      <c r="B80" s="454" t="s">
        <v>707</v>
      </c>
      <c r="C80" s="450" t="str">
        <f aca="false">IF($B$5&gt;=5,"Estado",IF($B$5=$K$13,K80,IF($B$5=$J$13,J80,IF($B$5=$I$13,I80,H80))))</f>
        <v>Sim</v>
      </c>
      <c r="D80" s="450" t="str">
        <f aca="false">IF($C$5&gt;=5,"Estado",IF($C$5=$K$13,K80,IF($C$5=$J$13,J80,IF($C$5=$I$13,I80,H80))))</f>
        <v>Sim</v>
      </c>
      <c r="E80" s="450" t="str">
        <f aca="false">IF($D$5&gt;=5,"Estado",IF($D$5=$K$13,K80,IF($D$5=$J$13,J80,IF($D$5=$I$13,I80,H80))))</f>
        <v>Sim</v>
      </c>
      <c r="F80" s="450" t="str">
        <f aca="false">IF($E$5&gt;=5,"Estado",IF($E$5=$K$13,K80,IF($E$5=$J$13,J80,IF($E$5=$I$13,I80,H80))))</f>
        <v>Sim</v>
      </c>
      <c r="G80" s="450" t="str">
        <f aca="false">IF($F$5&gt;=5,"Estado",IF($F$5=$K$13,K80,IF($F$5=$J$13,J80,IF($F$5=$I$13,I80,H80))))</f>
        <v>Sim</v>
      </c>
      <c r="H80" s="451" t="s">
        <v>39</v>
      </c>
      <c r="I80" s="451" t="s">
        <v>1081</v>
      </c>
      <c r="J80" s="451" t="s">
        <v>1081</v>
      </c>
      <c r="K80" s="451" t="s">
        <v>1081</v>
      </c>
    </row>
    <row r="81" customFormat="false" ht="15" hidden="false" customHeight="false" outlineLevel="0" collapsed="false">
      <c r="A81" s="452" t="n">
        <v>68</v>
      </c>
      <c r="B81" s="449" t="s">
        <v>711</v>
      </c>
      <c r="C81" s="450" t="str">
        <f aca="false">IF($B$5&gt;=5,"Estado",IF($B$5=$K$13,K81,IF($B$5=$J$13,J81,IF($B$5=$I$13,I81,H81))))</f>
        <v>Estado</v>
      </c>
      <c r="D81" s="450" t="str">
        <f aca="false">IF($C$5&gt;=5,"Estado",IF($C$5=$K$13,K81,IF($C$5=$J$13,J81,IF($C$5=$I$13,I81,H81))))</f>
        <v>Estado</v>
      </c>
      <c r="E81" s="450" t="str">
        <f aca="false">IF($D$5&gt;=5,"Estado",IF($D$5=$K$13,K81,IF($D$5=$J$13,J81,IF($D$5=$I$13,I81,H81))))</f>
        <v>Estado</v>
      </c>
      <c r="F81" s="450" t="str">
        <f aca="false">IF($E$5&gt;=5,"Estado",IF($E$5=$K$13,K81,IF($E$5=$J$13,J81,IF($E$5=$I$13,I81,H81))))</f>
        <v>Estado</v>
      </c>
      <c r="G81" s="450" t="str">
        <f aca="false">IF($F$5&gt;=5,"Estado",IF($F$5=$K$13,K81,IF($F$5=$J$13,J81,IF($F$5=$I$13,I81,H81))))</f>
        <v>Estado</v>
      </c>
      <c r="H81" s="451" t="s">
        <v>1081</v>
      </c>
      <c r="I81" s="451" t="s">
        <v>39</v>
      </c>
      <c r="J81" s="451" t="s">
        <v>39</v>
      </c>
      <c r="K81" s="451" t="s">
        <v>1081</v>
      </c>
    </row>
    <row r="82" customFormat="false" ht="15" hidden="false" customHeight="false" outlineLevel="0" collapsed="false">
      <c r="A82" s="452" t="n">
        <v>69</v>
      </c>
      <c r="B82" s="449" t="s">
        <v>718</v>
      </c>
      <c r="C82" s="450" t="str">
        <f aca="false">IF($B$5&gt;=5,"Estado",IF($B$5=$K$13,K82,IF($B$5=$J$13,J82,IF($B$5=$I$13,I82,H82))))</f>
        <v>Sim</v>
      </c>
      <c r="D82" s="450" t="str">
        <f aca="false">IF($C$5&gt;=5,"Estado",IF($C$5=$K$13,K82,IF($C$5=$J$13,J82,IF($C$5=$I$13,I82,H82))))</f>
        <v>Sim</v>
      </c>
      <c r="E82" s="450" t="str">
        <f aca="false">IF($D$5&gt;=5,"Estado",IF($D$5=$K$13,K82,IF($D$5=$J$13,J82,IF($D$5=$I$13,I82,H82))))</f>
        <v>Sim</v>
      </c>
      <c r="F82" s="450" t="str">
        <f aca="false">IF($E$5&gt;=5,"Estado",IF($E$5=$K$13,K82,IF($E$5=$J$13,J82,IF($E$5=$I$13,I82,H82))))</f>
        <v>Sim</v>
      </c>
      <c r="G82" s="450" t="str">
        <f aca="false">IF($F$5&gt;=5,"Estado",IF($F$5=$K$13,K82,IF($F$5=$J$13,J82,IF($F$5=$I$13,I82,H82))))</f>
        <v>Sim</v>
      </c>
      <c r="H82" s="451" t="s">
        <v>39</v>
      </c>
      <c r="I82" s="451" t="s">
        <v>1081</v>
      </c>
      <c r="J82" s="451" t="s">
        <v>1081</v>
      </c>
      <c r="K82" s="451" t="s">
        <v>1081</v>
      </c>
    </row>
    <row r="83" customFormat="false" ht="15" hidden="false" customHeight="false" outlineLevel="0" collapsed="false">
      <c r="A83" s="452" t="n">
        <v>70</v>
      </c>
      <c r="B83" s="454" t="s">
        <v>721</v>
      </c>
      <c r="C83" s="450" t="str">
        <f aca="false">IF($B$5&gt;=5,"Estado",IF($B$5=$K$13,K83,IF($B$5=$J$13,J83,IF($B$5=$I$13,I83,H83))))</f>
        <v>Estado</v>
      </c>
      <c r="D83" s="450" t="str">
        <f aca="false">IF($C$5&gt;=5,"Estado",IF($C$5=$K$13,K83,IF($C$5=$J$13,J83,IF($C$5=$I$13,I83,H83))))</f>
        <v>Estado</v>
      </c>
      <c r="E83" s="450" t="str">
        <f aca="false">IF($D$5&gt;=5,"Estado",IF($D$5=$K$13,K83,IF($D$5=$J$13,J83,IF($D$5=$I$13,I83,H83))))</f>
        <v>Estado</v>
      </c>
      <c r="F83" s="450" t="str">
        <f aca="false">IF($E$5&gt;=5,"Estado",IF($E$5=$K$13,K83,IF($E$5=$J$13,J83,IF($E$5=$I$13,I83,H83))))</f>
        <v>Estado</v>
      </c>
      <c r="G83" s="450" t="str">
        <f aca="false">IF($F$5&gt;=5,"Estado",IF($F$5=$K$13,K83,IF($F$5=$J$13,J83,IF($F$5=$I$13,I83,H83))))</f>
        <v>Estado</v>
      </c>
      <c r="H83" s="451" t="s">
        <v>1081</v>
      </c>
      <c r="I83" s="451" t="s">
        <v>39</v>
      </c>
      <c r="J83" s="451" t="s">
        <v>39</v>
      </c>
      <c r="K83" s="451" t="s">
        <v>1081</v>
      </c>
    </row>
    <row r="84" customFormat="false" ht="15" hidden="false" customHeight="false" outlineLevel="0" collapsed="false">
      <c r="A84" s="452" t="n">
        <v>71</v>
      </c>
      <c r="B84" s="449" t="s">
        <v>724</v>
      </c>
      <c r="C84" s="450" t="str">
        <f aca="false">IF($B$5&gt;=5,"Estado",IF($B$5=$K$13,K84,IF($B$5=$J$13,J84,IF($B$5=$I$13,I84,H84))))</f>
        <v>Sim</v>
      </c>
      <c r="D84" s="450" t="str">
        <f aca="false">IF($C$5&gt;=5,"Estado",IF($C$5=$K$13,K84,IF($C$5=$J$13,J84,IF($C$5=$I$13,I84,H84))))</f>
        <v>Sim</v>
      </c>
      <c r="E84" s="450" t="str">
        <f aca="false">IF($D$5&gt;=5,"Estado",IF($D$5=$K$13,K84,IF($D$5=$J$13,J84,IF($D$5=$I$13,I84,H84))))</f>
        <v>Sim</v>
      </c>
      <c r="F84" s="450" t="str">
        <f aca="false">IF($E$5&gt;=5,"Estado",IF($E$5=$K$13,K84,IF($E$5=$J$13,J84,IF($E$5=$I$13,I84,H84))))</f>
        <v>Sim</v>
      </c>
      <c r="G84" s="450" t="str">
        <f aca="false">IF($F$5&gt;=5,"Estado",IF($F$5=$K$13,K84,IF($F$5=$J$13,J84,IF($F$5=$I$13,I84,H84))))</f>
        <v>Sim</v>
      </c>
      <c r="H84" s="451" t="s">
        <v>39</v>
      </c>
      <c r="I84" s="451" t="s">
        <v>1081</v>
      </c>
      <c r="J84" s="451" t="s">
        <v>1081</v>
      </c>
      <c r="K84" s="451" t="s">
        <v>1081</v>
      </c>
    </row>
    <row r="85" customFormat="false" ht="15" hidden="false" customHeight="false" outlineLevel="0" collapsed="false">
      <c r="A85" s="452" t="n">
        <v>72</v>
      </c>
      <c r="B85" s="454" t="s">
        <v>727</v>
      </c>
      <c r="C85" s="450" t="str">
        <f aca="false">IF($B$5&gt;=5,"Estado",IF($B$5=$K$13,K85,IF($B$5=$J$13,J85,IF($B$5=$I$13,I85,H85))))</f>
        <v>Sim</v>
      </c>
      <c r="D85" s="450" t="str">
        <f aca="false">IF($C$5&gt;=5,"Estado",IF($C$5=$K$13,K85,IF($C$5=$J$13,J85,IF($C$5=$I$13,I85,H85))))</f>
        <v>Sim</v>
      </c>
      <c r="E85" s="450" t="str">
        <f aca="false">IF($D$5&gt;=5,"Estado",IF($D$5=$K$13,K85,IF($D$5=$J$13,J85,IF($D$5=$I$13,I85,H85))))</f>
        <v>Sim</v>
      </c>
      <c r="F85" s="450" t="str">
        <f aca="false">IF($E$5&gt;=5,"Estado",IF($E$5=$K$13,K85,IF($E$5=$J$13,J85,IF($E$5=$I$13,I85,H85))))</f>
        <v>Sim</v>
      </c>
      <c r="G85" s="450" t="str">
        <f aca="false">IF($F$5&gt;=5,"Estado",IF($F$5=$K$13,K85,IF($F$5=$J$13,J85,IF($F$5=$I$13,I85,H85))))</f>
        <v>Sim</v>
      </c>
      <c r="H85" s="451" t="s">
        <v>39</v>
      </c>
      <c r="I85" s="451" t="s">
        <v>1081</v>
      </c>
      <c r="J85" s="451" t="s">
        <v>1081</v>
      </c>
      <c r="K85" s="451" t="s">
        <v>1081</v>
      </c>
    </row>
    <row r="86" customFormat="false" ht="15" hidden="false" customHeight="false" outlineLevel="0" collapsed="false">
      <c r="A86" s="452" t="n">
        <v>73</v>
      </c>
      <c r="B86" s="449" t="s">
        <v>729</v>
      </c>
      <c r="C86" s="450" t="str">
        <f aca="false">IF($B$5&gt;=5,"Estado",IF($B$5=$K$13,K86,IF($B$5=$J$13,J86,IF($B$5=$I$13,I86,H86))))</f>
        <v>Sim</v>
      </c>
      <c r="D86" s="450" t="str">
        <f aca="false">IF($C$5&gt;=5,"Estado",IF($C$5=$K$13,K86,IF($C$5=$J$13,J86,IF($C$5=$I$13,I86,H86))))</f>
        <v>Sim</v>
      </c>
      <c r="E86" s="450" t="str">
        <f aca="false">IF($D$5&gt;=5,"Estado",IF($D$5=$K$13,K86,IF($D$5=$J$13,J86,IF($D$5=$I$13,I86,H86))))</f>
        <v>Sim</v>
      </c>
      <c r="F86" s="450" t="str">
        <f aca="false">IF($E$5&gt;=5,"Estado",IF($E$5=$K$13,K86,IF($E$5=$J$13,J86,IF($E$5=$I$13,I86,H86))))</f>
        <v>Sim</v>
      </c>
      <c r="G86" s="450" t="str">
        <f aca="false">IF($F$5&gt;=5,"Estado",IF($F$5=$K$13,K86,IF($F$5=$J$13,J86,IF($F$5=$I$13,I86,H86))))</f>
        <v>Sim</v>
      </c>
      <c r="H86" s="451" t="s">
        <v>39</v>
      </c>
      <c r="I86" s="451" t="s">
        <v>1081</v>
      </c>
      <c r="J86" s="451" t="s">
        <v>1081</v>
      </c>
      <c r="K86" s="451" t="s">
        <v>1081</v>
      </c>
    </row>
    <row r="87" customFormat="false" ht="15" hidden="false" customHeight="false" outlineLevel="0" collapsed="false">
      <c r="A87" s="452" t="n">
        <v>74</v>
      </c>
      <c r="B87" s="454" t="s">
        <v>732</v>
      </c>
      <c r="C87" s="450" t="str">
        <f aca="false">IF($B$5&gt;=5,"Estado",IF($B$5=$K$13,K87,IF($B$5=$J$13,J87,IF($B$5=$I$13,I87,H87))))</f>
        <v>Estado</v>
      </c>
      <c r="D87" s="450" t="str">
        <f aca="false">IF($C$5&gt;=5,"Estado",IF($C$5=$K$13,K87,IF($C$5=$J$13,J87,IF($C$5=$I$13,I87,H87))))</f>
        <v>Estado</v>
      </c>
      <c r="E87" s="450" t="str">
        <f aca="false">IF($D$5&gt;=5,"Estado",IF($D$5=$K$13,K87,IF($D$5=$J$13,J87,IF($D$5=$I$13,I87,H87))))</f>
        <v>Estado</v>
      </c>
      <c r="F87" s="450" t="str">
        <f aca="false">IF($E$5&gt;=5,"Estado",IF($E$5=$K$13,K87,IF($E$5=$J$13,J87,IF($E$5=$I$13,I87,H87))))</f>
        <v>Estado</v>
      </c>
      <c r="G87" s="450" t="str">
        <f aca="false">IF($F$5&gt;=5,"Estado",IF($F$5=$K$13,K87,IF($F$5=$J$13,J87,IF($F$5=$I$13,I87,H87))))</f>
        <v>Estado</v>
      </c>
      <c r="H87" s="451" t="s">
        <v>1081</v>
      </c>
      <c r="I87" s="451" t="s">
        <v>39</v>
      </c>
      <c r="J87" s="451" t="s">
        <v>39</v>
      </c>
      <c r="K87" s="451" t="s">
        <v>1081</v>
      </c>
    </row>
    <row r="88" customFormat="false" ht="15" hidden="false" customHeight="false" outlineLevel="0" collapsed="false">
      <c r="A88" s="452" t="n">
        <v>75</v>
      </c>
      <c r="B88" s="449" t="s">
        <v>734</v>
      </c>
      <c r="C88" s="450" t="str">
        <f aca="false">IF($B$5&gt;=5,"Estado",IF($B$5=$K$13,K88,IF($B$5=$J$13,J88,IF($B$5=$I$13,I88,H88))))</f>
        <v>Estado</v>
      </c>
      <c r="D88" s="450" t="str">
        <f aca="false">IF($C$5&gt;=5,"Estado",IF($C$5=$K$13,K88,IF($C$5=$J$13,J88,IF($C$5=$I$13,I88,H88))))</f>
        <v>Estado</v>
      </c>
      <c r="E88" s="450" t="str">
        <f aca="false">IF($D$5&gt;=5,"Estado",IF($D$5=$K$13,K88,IF($D$5=$J$13,J88,IF($D$5=$I$13,I88,H88))))</f>
        <v>Estado</v>
      </c>
      <c r="F88" s="450" t="str">
        <f aca="false">IF($E$5&gt;=5,"Estado",IF($E$5=$K$13,K88,IF($E$5=$J$13,J88,IF($E$5=$I$13,I88,H88))))</f>
        <v>Estado</v>
      </c>
      <c r="G88" s="450" t="str">
        <f aca="false">IF($F$5&gt;=5,"Estado",IF($F$5=$K$13,K88,IF($F$5=$J$13,J88,IF($F$5=$I$13,I88,H88))))</f>
        <v>Estado</v>
      </c>
      <c r="H88" s="451" t="s">
        <v>1081</v>
      </c>
      <c r="I88" s="451" t="s">
        <v>39</v>
      </c>
      <c r="J88" s="451" t="s">
        <v>39</v>
      </c>
      <c r="K88" s="451" t="s">
        <v>1081</v>
      </c>
    </row>
    <row r="89" customFormat="false" ht="15" hidden="false" customHeight="false" outlineLevel="0" collapsed="false">
      <c r="A89" s="452" t="n">
        <v>76</v>
      </c>
      <c r="B89" s="454" t="s">
        <v>738</v>
      </c>
      <c r="C89" s="450" t="str">
        <f aca="false">IF($B$5&gt;=5,"Estado",IF($B$5=$K$13,K89,IF($B$5=$J$13,J89,IF($B$5=$I$13,I89,H89))))</f>
        <v>Estado</v>
      </c>
      <c r="D89" s="450" t="str">
        <f aca="false">IF($C$5&gt;=5,"Estado",IF($C$5=$K$13,K89,IF($C$5=$J$13,J89,IF($C$5=$I$13,I89,H89))))</f>
        <v>Estado</v>
      </c>
      <c r="E89" s="450" t="str">
        <f aca="false">IF($D$5&gt;=5,"Estado",IF($D$5=$K$13,K89,IF($D$5=$J$13,J89,IF($D$5=$I$13,I89,H89))))</f>
        <v>Estado</v>
      </c>
      <c r="F89" s="450" t="str">
        <f aca="false">IF($E$5&gt;=5,"Estado",IF($E$5=$K$13,K89,IF($E$5=$J$13,J89,IF($E$5=$I$13,I89,H89))))</f>
        <v>Estado</v>
      </c>
      <c r="G89" s="450" t="str">
        <f aca="false">IF($F$5&gt;=5,"Estado",IF($F$5=$K$13,K89,IF($F$5=$J$13,J89,IF($F$5=$I$13,I89,H89))))</f>
        <v>Estado</v>
      </c>
      <c r="H89" s="451" t="s">
        <v>1081</v>
      </c>
      <c r="I89" s="451" t="s">
        <v>39</v>
      </c>
      <c r="J89" s="451" t="s">
        <v>39</v>
      </c>
      <c r="K89" s="451" t="s">
        <v>1081</v>
      </c>
    </row>
    <row r="90" customFormat="false" ht="15" hidden="false" customHeight="false" outlineLevel="0" collapsed="false">
      <c r="A90" s="452" t="n">
        <v>77</v>
      </c>
      <c r="B90" s="449" t="s">
        <v>742</v>
      </c>
      <c r="C90" s="450" t="str">
        <f aca="false">IF($B$5&gt;=5,"Estado",IF($B$5=$K$13,K90,IF($B$5=$J$13,J90,IF($B$5=$I$13,I90,H90))))</f>
        <v>Estado</v>
      </c>
      <c r="D90" s="450" t="str">
        <f aca="false">IF($C$5&gt;=5,"Estado",IF($C$5=$K$13,K90,IF($C$5=$J$13,J90,IF($C$5=$I$13,I90,H90))))</f>
        <v>Estado</v>
      </c>
      <c r="E90" s="450" t="str">
        <f aca="false">IF($D$5&gt;=5,"Estado",IF($D$5=$K$13,K90,IF($D$5=$J$13,J90,IF($D$5=$I$13,I90,H90))))</f>
        <v>Estado</v>
      </c>
      <c r="F90" s="450" t="str">
        <f aca="false">IF($E$5&gt;=5,"Estado",IF($E$5=$K$13,K90,IF($E$5=$J$13,J90,IF($E$5=$I$13,I90,H90))))</f>
        <v>Estado</v>
      </c>
      <c r="G90" s="450" t="str">
        <f aca="false">IF($F$5&gt;=5,"Estado",IF($F$5=$K$13,K90,IF($F$5=$J$13,J90,IF($F$5=$I$13,I90,H90))))</f>
        <v>Estado</v>
      </c>
      <c r="H90" s="451" t="s">
        <v>1081</v>
      </c>
      <c r="I90" s="451" t="s">
        <v>39</v>
      </c>
      <c r="J90" s="451" t="s">
        <v>1081</v>
      </c>
      <c r="K90" s="451" t="s">
        <v>1081</v>
      </c>
    </row>
    <row r="91" customFormat="false" ht="15" hidden="false" customHeight="false" outlineLevel="0" collapsed="false">
      <c r="A91" s="452" t="n">
        <v>78</v>
      </c>
      <c r="B91" s="454" t="s">
        <v>745</v>
      </c>
      <c r="C91" s="450" t="str">
        <f aca="false">IF($B$5&gt;=5,"Estado",IF($B$5=$K$13,K91,IF($B$5=$J$13,J91,IF($B$5=$I$13,I91,H91))))</f>
        <v>Estado</v>
      </c>
      <c r="D91" s="450" t="str">
        <f aca="false">IF($C$5&gt;=5,"Estado",IF($C$5=$K$13,K91,IF($C$5=$J$13,J91,IF($C$5=$I$13,I91,H91))))</f>
        <v>Estado</v>
      </c>
      <c r="E91" s="450" t="str">
        <f aca="false">IF($D$5&gt;=5,"Estado",IF($D$5=$K$13,K91,IF($D$5=$J$13,J91,IF($D$5=$I$13,I91,H91))))</f>
        <v>Estado</v>
      </c>
      <c r="F91" s="450" t="str">
        <f aca="false">IF($E$5&gt;=5,"Estado",IF($E$5=$K$13,K91,IF($E$5=$J$13,J91,IF($E$5=$I$13,I91,H91))))</f>
        <v>Estado</v>
      </c>
      <c r="G91" s="450" t="str">
        <f aca="false">IF($F$5&gt;=5,"Estado",IF($F$5=$K$13,K91,IF($F$5=$J$13,J91,IF($F$5=$I$13,I91,H91))))</f>
        <v>Estado</v>
      </c>
      <c r="H91" s="451" t="s">
        <v>1081</v>
      </c>
      <c r="I91" s="451" t="s">
        <v>39</v>
      </c>
      <c r="J91" s="451" t="s">
        <v>39</v>
      </c>
      <c r="K91" s="451" t="s">
        <v>1081</v>
      </c>
    </row>
    <row r="92" customFormat="false" ht="15" hidden="false" customHeight="false" outlineLevel="0" collapsed="false">
      <c r="A92" s="452" t="n">
        <v>79</v>
      </c>
      <c r="B92" s="449" t="s">
        <v>748</v>
      </c>
      <c r="C92" s="450" t="str">
        <f aca="false">IF($B$5&gt;=5,"Estado",IF($B$5=$K$13,K92,IF($B$5=$J$13,J92,IF($B$5=$I$13,I92,H92))))</f>
        <v>Sim</v>
      </c>
      <c r="D92" s="450" t="str">
        <f aca="false">IF($C$5&gt;=5,"Estado",IF($C$5=$K$13,K92,IF($C$5=$J$13,J92,IF($C$5=$I$13,I92,H92))))</f>
        <v>Sim</v>
      </c>
      <c r="E92" s="450" t="str">
        <f aca="false">IF($D$5&gt;=5,"Estado",IF($D$5=$K$13,K92,IF($D$5=$J$13,J92,IF($D$5=$I$13,I92,H92))))</f>
        <v>Sim</v>
      </c>
      <c r="F92" s="450" t="str">
        <f aca="false">IF($E$5&gt;=5,"Estado",IF($E$5=$K$13,K92,IF($E$5=$J$13,J92,IF($E$5=$I$13,I92,H92))))</f>
        <v>Sim</v>
      </c>
      <c r="G92" s="450" t="str">
        <f aca="false">IF($F$5&gt;=5,"Estado",IF($F$5=$K$13,K92,IF($F$5=$J$13,J92,IF($F$5=$I$13,I92,H92))))</f>
        <v>Sim</v>
      </c>
      <c r="H92" s="451" t="s">
        <v>39</v>
      </c>
      <c r="I92" s="451" t="s">
        <v>1081</v>
      </c>
      <c r="J92" s="451" t="s">
        <v>1081</v>
      </c>
      <c r="K92" s="451" t="s">
        <v>1081</v>
      </c>
    </row>
    <row r="93" customFormat="false" ht="15" hidden="false" customHeight="false" outlineLevel="0" collapsed="false">
      <c r="A93" s="452" t="n">
        <v>80</v>
      </c>
      <c r="B93" s="454" t="s">
        <v>750</v>
      </c>
      <c r="C93" s="450" t="str">
        <f aca="false">IF($B$5&gt;=5,"Estado",IF($B$5=$K$13,K93,IF($B$5=$J$13,J93,IF($B$5=$I$13,I93,H93))))</f>
        <v>Estado</v>
      </c>
      <c r="D93" s="450" t="str">
        <f aca="false">IF($C$5&gt;=5,"Estado",IF($C$5=$K$13,K93,IF($C$5=$J$13,J93,IF($C$5=$I$13,I93,H93))))</f>
        <v>Estado</v>
      </c>
      <c r="E93" s="450" t="str">
        <f aca="false">IF($D$5&gt;=5,"Estado",IF($D$5=$K$13,K93,IF($D$5=$J$13,J93,IF($D$5=$I$13,I93,H93))))</f>
        <v>Estado</v>
      </c>
      <c r="F93" s="450" t="str">
        <f aca="false">IF($E$5&gt;=5,"Estado",IF($E$5=$K$13,K93,IF($E$5=$J$13,J93,IF($E$5=$I$13,I93,H93))))</f>
        <v>Estado</v>
      </c>
      <c r="G93" s="450" t="str">
        <f aca="false">IF($F$5&gt;=5,"Estado",IF($F$5=$K$13,K93,IF($F$5=$J$13,J93,IF($F$5=$I$13,I93,H93))))</f>
        <v>Estado</v>
      </c>
      <c r="H93" s="451" t="s">
        <v>1081</v>
      </c>
      <c r="I93" s="451" t="s">
        <v>39</v>
      </c>
      <c r="J93" s="451" t="s">
        <v>39</v>
      </c>
      <c r="K93" s="451" t="s">
        <v>1081</v>
      </c>
    </row>
    <row r="94" customFormat="false" ht="15" hidden="false" customHeight="false" outlineLevel="0" collapsed="false">
      <c r="A94" s="453" t="n">
        <v>81</v>
      </c>
      <c r="B94" s="449" t="s">
        <v>753</v>
      </c>
      <c r="C94" s="450" t="str">
        <f aca="false">IF($B$5&gt;=5,"Estado",IF($B$5=$K$13,K94,IF($B$5=$J$13,J94,IF($B$5=$I$13,I94,H94))))</f>
        <v>Estado</v>
      </c>
      <c r="D94" s="450" t="str">
        <f aca="false">IF($C$5&gt;=5,"Estado",IF($C$5=$K$13,K94,IF($C$5=$J$13,J94,IF($C$5=$I$13,I94,H94))))</f>
        <v>Estado</v>
      </c>
      <c r="E94" s="450" t="str">
        <f aca="false">IF($D$5&gt;=5,"Estado",IF($D$5=$K$13,K94,IF($D$5=$J$13,J94,IF($D$5=$I$13,I94,H94))))</f>
        <v>Estado</v>
      </c>
      <c r="F94" s="450" t="str">
        <f aca="false">IF($E$5&gt;=5,"Estado",IF($E$5=$K$13,K94,IF($E$5=$J$13,J94,IF($E$5=$I$13,I94,H94))))</f>
        <v>Estado</v>
      </c>
      <c r="G94" s="450" t="str">
        <f aca="false">IF($F$5&gt;=5,"Estado",IF($F$5=$K$13,K94,IF($F$5=$J$13,J94,IF($F$5=$I$13,I94,H94))))</f>
        <v>Estado</v>
      </c>
      <c r="H94" s="451" t="s">
        <v>1081</v>
      </c>
      <c r="I94" s="451" t="s">
        <v>39</v>
      </c>
      <c r="J94" s="451" t="s">
        <v>39</v>
      </c>
      <c r="K94" s="451" t="s">
        <v>1081</v>
      </c>
    </row>
    <row r="95" customFormat="false" ht="15" hidden="false" customHeight="false" outlineLevel="0" collapsed="false">
      <c r="A95" s="452" t="n">
        <v>82</v>
      </c>
      <c r="B95" s="454" t="s">
        <v>843</v>
      </c>
      <c r="C95" s="450" t="str">
        <f aca="false">IF($B$5&gt;=5,"Estado",IF($B$5=$K$13,K95,IF($B$5=$J$13,J95,IF($B$5=$I$13,I95,H95))))</f>
        <v>Sim</v>
      </c>
      <c r="D95" s="450" t="str">
        <f aca="false">IF($C$5&gt;=5,"Estado",IF($C$5=$K$13,K95,IF($C$5=$J$13,J95,IF($C$5=$I$13,I95,H95))))</f>
        <v>Sim</v>
      </c>
      <c r="E95" s="450" t="str">
        <f aca="false">IF($D$5&gt;=5,"Estado",IF($D$5=$K$13,K95,IF($D$5=$J$13,J95,IF($D$5=$I$13,I95,H95))))</f>
        <v>Sim</v>
      </c>
      <c r="F95" s="450" t="str">
        <f aca="false">IF($E$5&gt;=5,"Estado",IF($E$5=$K$13,K95,IF($E$5=$J$13,J95,IF($E$5=$I$13,I95,H95))))</f>
        <v>Sim</v>
      </c>
      <c r="G95" s="450" t="str">
        <f aca="false">IF($F$5&gt;=5,"Estado",IF($F$5=$K$13,K95,IF($F$5=$J$13,J95,IF($F$5=$I$13,I95,H95))))</f>
        <v>Sim</v>
      </c>
      <c r="H95" s="451" t="s">
        <v>39</v>
      </c>
      <c r="I95" s="451" t="s">
        <v>1081</v>
      </c>
      <c r="J95" s="451" t="s">
        <v>1081</v>
      </c>
      <c r="K95" s="451" t="s">
        <v>1081</v>
      </c>
    </row>
    <row r="96" customFormat="false" ht="15" hidden="false" customHeight="false" outlineLevel="0" collapsed="false">
      <c r="A96" s="452" t="n">
        <v>83</v>
      </c>
      <c r="B96" s="449" t="s">
        <v>848</v>
      </c>
      <c r="C96" s="450" t="str">
        <f aca="false">IF($B$5&gt;=5,"Estado",IF($B$5=$K$13,K96,IF($B$5=$J$13,J96,IF($B$5=$I$13,I96,H96))))</f>
        <v>Sim</v>
      </c>
      <c r="D96" s="450" t="str">
        <f aca="false">IF($C$5&gt;=5,"Estado",IF($C$5=$K$13,K96,IF($C$5=$J$13,J96,IF($C$5=$I$13,I96,H96))))</f>
        <v>Sim</v>
      </c>
      <c r="E96" s="450" t="str">
        <f aca="false">IF($D$5&gt;=5,"Estado",IF($D$5=$K$13,K96,IF($D$5=$J$13,J96,IF($D$5=$I$13,I96,H96))))</f>
        <v>Sim</v>
      </c>
      <c r="F96" s="450" t="str">
        <f aca="false">IF($E$5&gt;=5,"Estado",IF($E$5=$K$13,K96,IF($E$5=$J$13,J96,IF($E$5=$I$13,I96,H96))))</f>
        <v>Sim</v>
      </c>
      <c r="G96" s="450" t="str">
        <f aca="false">IF($F$5&gt;=5,"Estado",IF($F$5=$K$13,K96,IF($F$5=$J$13,J96,IF($F$5=$I$13,I96,H96))))</f>
        <v>Sim</v>
      </c>
      <c r="H96" s="451" t="s">
        <v>39</v>
      </c>
      <c r="I96" s="451" t="s">
        <v>1081</v>
      </c>
      <c r="J96" s="451" t="s">
        <v>1081</v>
      </c>
      <c r="K96" s="451" t="s">
        <v>1081</v>
      </c>
    </row>
    <row r="97" customFormat="false" ht="15" hidden="false" customHeight="false" outlineLevel="0" collapsed="false">
      <c r="A97" s="452" t="n">
        <v>84</v>
      </c>
      <c r="B97" s="454" t="s">
        <v>852</v>
      </c>
      <c r="C97" s="450" t="str">
        <f aca="false">IF($B$5&gt;=5,"Estado",IF($B$5=$K$13,K97,IF($B$5=$J$13,J97,IF($B$5=$I$13,I97,H97))))</f>
        <v>Estado</v>
      </c>
      <c r="D97" s="450" t="str">
        <f aca="false">IF($C$5&gt;=5,"Estado",IF($C$5=$K$13,K97,IF($C$5=$J$13,J97,IF($C$5=$I$13,I97,H97))))</f>
        <v>Estado</v>
      </c>
      <c r="E97" s="450" t="str">
        <f aca="false">IF($D$5&gt;=5,"Estado",IF($D$5=$K$13,K97,IF($D$5=$J$13,J97,IF($D$5=$I$13,I97,H97))))</f>
        <v>Estado</v>
      </c>
      <c r="F97" s="450" t="str">
        <f aca="false">IF($E$5&gt;=5,"Estado",IF($E$5=$K$13,K97,IF($E$5=$J$13,J97,IF($E$5=$I$13,I97,H97))))</f>
        <v>Estado</v>
      </c>
      <c r="G97" s="450" t="str">
        <f aca="false">IF($F$5&gt;=5,"Estado",IF($F$5=$K$13,K97,IF($F$5=$J$13,J97,IF($F$5=$I$13,I97,H97))))</f>
        <v>Estado</v>
      </c>
      <c r="H97" s="451" t="s">
        <v>1081</v>
      </c>
      <c r="I97" s="451" t="s">
        <v>39</v>
      </c>
      <c r="J97" s="451" t="s">
        <v>39</v>
      </c>
      <c r="K97" s="451" t="s">
        <v>1081</v>
      </c>
    </row>
    <row r="98" customFormat="false" ht="15" hidden="false" customHeight="false" outlineLevel="0" collapsed="false">
      <c r="A98" s="452" t="n">
        <v>85</v>
      </c>
      <c r="B98" s="449" t="s">
        <v>856</v>
      </c>
      <c r="C98" s="450" t="str">
        <f aca="false">IF($B$5&gt;=5,"Estado",IF($B$5=$K$13,K98,IF($B$5=$J$13,J98,IF($B$5=$I$13,I98,H98))))</f>
        <v>Estado</v>
      </c>
      <c r="D98" s="450" t="str">
        <f aca="false">IF($C$5&gt;=5,"Estado",IF($C$5=$K$13,K98,IF($C$5=$J$13,J98,IF($C$5=$I$13,I98,H98))))</f>
        <v>Estado</v>
      </c>
      <c r="E98" s="450" t="str">
        <f aca="false">IF($D$5&gt;=5,"Estado",IF($D$5=$K$13,K98,IF($D$5=$J$13,J98,IF($D$5=$I$13,I98,H98))))</f>
        <v>Estado</v>
      </c>
      <c r="F98" s="450" t="str">
        <f aca="false">IF($E$5&gt;=5,"Estado",IF($E$5=$K$13,K98,IF($E$5=$J$13,J98,IF($E$5=$I$13,I98,H98))))</f>
        <v>Estado</v>
      </c>
      <c r="G98" s="450" t="str">
        <f aca="false">IF($F$5&gt;=5,"Estado",IF($F$5=$K$13,K98,IF($F$5=$J$13,J98,IF($F$5=$I$13,I98,H98))))</f>
        <v>Estado</v>
      </c>
      <c r="H98" s="451" t="s">
        <v>1081</v>
      </c>
      <c r="I98" s="451" t="s">
        <v>39</v>
      </c>
      <c r="J98" s="451" t="s">
        <v>39</v>
      </c>
      <c r="K98" s="451" t="s">
        <v>1081</v>
      </c>
    </row>
    <row r="99" customFormat="false" ht="15" hidden="false" customHeight="false" outlineLevel="0" collapsed="false">
      <c r="A99" s="452" t="n">
        <v>86</v>
      </c>
      <c r="B99" s="454" t="s">
        <v>860</v>
      </c>
      <c r="C99" s="450" t="str">
        <f aca="false">IF($B$5&gt;=5,"Estado",IF($B$5=$K$13,K99,IF($B$5=$J$13,J99,IF($B$5=$I$13,I99,H99))))</f>
        <v>Estado</v>
      </c>
      <c r="D99" s="450" t="str">
        <f aca="false">IF($C$5&gt;=5,"Estado",IF($C$5=$K$13,K99,IF($C$5=$J$13,J99,IF($C$5=$I$13,I99,H99))))</f>
        <v>Estado</v>
      </c>
      <c r="E99" s="450" t="str">
        <f aca="false">IF($D$5&gt;=5,"Estado",IF($D$5=$K$13,K99,IF($D$5=$J$13,J99,IF($D$5=$I$13,I99,H99))))</f>
        <v>Estado</v>
      </c>
      <c r="F99" s="450" t="str">
        <f aca="false">IF($E$5&gt;=5,"Estado",IF($E$5=$K$13,K99,IF($E$5=$J$13,J99,IF($E$5=$I$13,I99,H99))))</f>
        <v>Estado</v>
      </c>
      <c r="G99" s="450" t="str">
        <f aca="false">IF($F$5&gt;=5,"Estado",IF($F$5=$K$13,K99,IF($F$5=$J$13,J99,IF($F$5=$I$13,I99,H99))))</f>
        <v>Estado</v>
      </c>
      <c r="H99" s="451" t="s">
        <v>1081</v>
      </c>
      <c r="I99" s="451" t="s">
        <v>39</v>
      </c>
      <c r="J99" s="451" t="s">
        <v>39</v>
      </c>
      <c r="K99" s="451" t="s">
        <v>1081</v>
      </c>
    </row>
    <row r="100" customFormat="false" ht="15" hidden="false" customHeight="false" outlineLevel="0" collapsed="false">
      <c r="A100" s="452" t="n">
        <v>87</v>
      </c>
      <c r="B100" s="449" t="s">
        <v>864</v>
      </c>
      <c r="C100" s="450" t="str">
        <f aca="false">IF($B$5&gt;=5,"Estado",IF($B$5=$K$13,K100,IF($B$5=$J$13,J100,IF($B$5=$I$13,I100,H100))))</f>
        <v>Estado</v>
      </c>
      <c r="D100" s="450" t="str">
        <f aca="false">IF($C$5&gt;=5,"Estado",IF($C$5=$K$13,K100,IF($C$5=$J$13,J100,IF($C$5=$I$13,I100,H100))))</f>
        <v>Estado</v>
      </c>
      <c r="E100" s="450" t="str">
        <f aca="false">IF($D$5&gt;=5,"Estado",IF($D$5=$K$13,K100,IF($D$5=$J$13,J100,IF($D$5=$I$13,I100,H100))))</f>
        <v>Estado</v>
      </c>
      <c r="F100" s="450" t="str">
        <f aca="false">IF($E$5&gt;=5,"Estado",IF($E$5=$K$13,K100,IF($E$5=$J$13,J100,IF($E$5=$I$13,I100,H100))))</f>
        <v>Estado</v>
      </c>
      <c r="G100" s="450" t="str">
        <f aca="false">IF($F$5&gt;=5,"Estado",IF($F$5=$K$13,K100,IF($F$5=$J$13,J100,IF($F$5=$I$13,I100,H100))))</f>
        <v>Estado</v>
      </c>
      <c r="H100" s="451" t="s">
        <v>1081</v>
      </c>
      <c r="I100" s="451" t="s">
        <v>39</v>
      </c>
      <c r="J100" s="451" t="s">
        <v>39</v>
      </c>
      <c r="K100" s="451" t="s">
        <v>1081</v>
      </c>
    </row>
    <row r="101" customFormat="false" ht="15" hidden="false" customHeight="false" outlineLevel="0" collapsed="false">
      <c r="A101" s="452" t="n">
        <v>88</v>
      </c>
      <c r="B101" s="449" t="s">
        <v>870</v>
      </c>
      <c r="C101" s="450" t="str">
        <f aca="false">IF($B$5&gt;=5,"Estado",IF($B$5=$K$13,K101,IF($B$5=$J$13,J101,IF($B$5=$I$13,I101,H101))))</f>
        <v>Estado</v>
      </c>
      <c r="D101" s="450" t="str">
        <f aca="false">IF($C$5&gt;=5,"Estado",IF($C$5=$K$13,K101,IF($C$5=$J$13,J101,IF($C$5=$I$13,I101,H101))))</f>
        <v>Estado</v>
      </c>
      <c r="E101" s="450" t="str">
        <f aca="false">IF($D$5&gt;=5,"Estado",IF($D$5=$K$13,K101,IF($D$5=$J$13,J101,IF($D$5=$I$13,I101,H101))))</f>
        <v>Estado</v>
      </c>
      <c r="F101" s="450" t="str">
        <f aca="false">IF($E$5&gt;=5,"Estado",IF($E$5=$K$13,K101,IF($E$5=$J$13,J101,IF($E$5=$I$13,I101,H101))))</f>
        <v>Estado</v>
      </c>
      <c r="G101" s="450" t="str">
        <f aca="false">IF($F$5&gt;=5,"Estado",IF($F$5=$K$13,K101,IF($F$5=$J$13,J101,IF($F$5=$I$13,I101,H101))))</f>
        <v>Estado</v>
      </c>
      <c r="H101" s="451" t="s">
        <v>1081</v>
      </c>
      <c r="I101" s="451" t="s">
        <v>39</v>
      </c>
      <c r="J101" s="451" t="s">
        <v>39</v>
      </c>
      <c r="K101" s="451" t="s">
        <v>1081</v>
      </c>
    </row>
    <row r="102" customFormat="false" ht="15" hidden="false" customHeight="false" outlineLevel="0" collapsed="false">
      <c r="A102" s="452" t="n">
        <v>89</v>
      </c>
      <c r="B102" s="454" t="s">
        <v>873</v>
      </c>
      <c r="C102" s="450" t="str">
        <f aca="false">IF($B$5&gt;=5,"Estado",IF($B$5=$K$13,K102,IF($B$5=$J$13,J102,IF($B$5=$I$13,I102,H102))))</f>
        <v>Estado</v>
      </c>
      <c r="D102" s="450" t="str">
        <f aca="false">IF($C$5&gt;=5,"Estado",IF($C$5=$K$13,K102,IF($C$5=$J$13,J102,IF($C$5=$I$13,I102,H102))))</f>
        <v>Estado</v>
      </c>
      <c r="E102" s="450" t="str">
        <f aca="false">IF($D$5&gt;=5,"Estado",IF($D$5=$K$13,K102,IF($D$5=$J$13,J102,IF($D$5=$I$13,I102,H102))))</f>
        <v>Estado</v>
      </c>
      <c r="F102" s="450" t="str">
        <f aca="false">IF($E$5&gt;=5,"Estado",IF($E$5=$K$13,K102,IF($E$5=$J$13,J102,IF($E$5=$I$13,I102,H102))))</f>
        <v>Estado</v>
      </c>
      <c r="G102" s="450" t="str">
        <f aca="false">IF($F$5&gt;=5,"Estado",IF($F$5=$K$13,K102,IF($F$5=$J$13,J102,IF($F$5=$I$13,I102,H102))))</f>
        <v>Estado</v>
      </c>
      <c r="H102" s="451" t="s">
        <v>1081</v>
      </c>
      <c r="I102" s="451" t="s">
        <v>39</v>
      </c>
      <c r="J102" s="451" t="s">
        <v>39</v>
      </c>
      <c r="K102" s="451" t="s">
        <v>1081</v>
      </c>
    </row>
    <row r="103" customFormat="false" ht="15" hidden="false" customHeight="false" outlineLevel="0" collapsed="false">
      <c r="A103" s="452" t="n">
        <v>90</v>
      </c>
      <c r="B103" s="449" t="s">
        <v>883</v>
      </c>
      <c r="C103" s="450" t="str">
        <f aca="false">IF($B$5&gt;=5,"Estado",IF($B$5=$K$13,K103,IF($B$5=$J$13,J103,IF($B$5=$I$13,I103,H103))))</f>
        <v>Estado</v>
      </c>
      <c r="D103" s="450" t="str">
        <f aca="false">IF($C$5&gt;=5,"Estado",IF($C$5=$K$13,K103,IF($C$5=$J$13,J103,IF($C$5=$I$13,I103,H103))))</f>
        <v>Estado</v>
      </c>
      <c r="E103" s="450" t="str">
        <f aca="false">IF($D$5&gt;=5,"Estado",IF($D$5=$K$13,K103,IF($D$5=$J$13,J103,IF($D$5=$I$13,I103,H103))))</f>
        <v>Estado</v>
      </c>
      <c r="F103" s="450" t="str">
        <f aca="false">IF($E$5&gt;=5,"Estado",IF($E$5=$K$13,K103,IF($E$5=$J$13,J103,IF($E$5=$I$13,I103,H103))))</f>
        <v>Estado</v>
      </c>
      <c r="G103" s="450" t="str">
        <f aca="false">IF($F$5&gt;=5,"Estado",IF($F$5=$K$13,K103,IF($F$5=$J$13,J103,IF($F$5=$I$13,I103,H103))))</f>
        <v>Estado</v>
      </c>
      <c r="H103" s="451" t="s">
        <v>1081</v>
      </c>
      <c r="I103" s="451" t="s">
        <v>39</v>
      </c>
      <c r="J103" s="451" t="s">
        <v>39</v>
      </c>
      <c r="K103" s="451" t="s">
        <v>1081</v>
      </c>
    </row>
    <row r="104" customFormat="false" ht="15" hidden="false" customHeight="false" outlineLevel="0" collapsed="false">
      <c r="A104" s="452" t="n">
        <v>91</v>
      </c>
      <c r="B104" s="449" t="s">
        <v>891</v>
      </c>
      <c r="C104" s="450" t="str">
        <f aca="false">IF($B$5&gt;=5,"Estado",IF($B$5=$K$13,K104,IF($B$5=$J$13,J104,IF($B$5=$I$13,I104,H104))))</f>
        <v>Estado</v>
      </c>
      <c r="D104" s="450" t="str">
        <f aca="false">IF($C$5&gt;=5,"Estado",IF($C$5=$K$13,K104,IF($C$5=$J$13,J104,IF($C$5=$I$13,I104,H104))))</f>
        <v>Estado</v>
      </c>
      <c r="E104" s="450" t="str">
        <f aca="false">IF($D$5&gt;=5,"Estado",IF($D$5=$K$13,K104,IF($D$5=$J$13,J104,IF($D$5=$I$13,I104,H104))))</f>
        <v>Estado</v>
      </c>
      <c r="F104" s="450" t="str">
        <f aca="false">IF($E$5&gt;=5,"Estado",IF($E$5=$K$13,K104,IF($E$5=$J$13,J104,IF($E$5=$I$13,I104,H104))))</f>
        <v>Estado</v>
      </c>
      <c r="G104" s="450" t="str">
        <f aca="false">IF($F$5&gt;=5,"Estado",IF($F$5=$K$13,K104,IF($F$5=$J$13,J104,IF($F$5=$I$13,I104,H104))))</f>
        <v>Estado</v>
      </c>
      <c r="H104" s="451" t="s">
        <v>1081</v>
      </c>
      <c r="I104" s="451" t="s">
        <v>39</v>
      </c>
      <c r="J104" s="451" t="s">
        <v>1081</v>
      </c>
      <c r="K104" s="451" t="s">
        <v>1081</v>
      </c>
    </row>
    <row r="105" customFormat="false" ht="15" hidden="false" customHeight="false" outlineLevel="0" collapsed="false">
      <c r="A105" s="452" t="n">
        <v>92</v>
      </c>
      <c r="B105" s="454" t="s">
        <v>894</v>
      </c>
      <c r="C105" s="450" t="str">
        <f aca="false">IF($B$5&gt;=5,"Estado",IF($B$5=$K$13,K105,IF($B$5=$J$13,J105,IF($B$5=$I$13,I105,H105))))</f>
        <v>Estado</v>
      </c>
      <c r="D105" s="450" t="str">
        <f aca="false">IF($C$5&gt;=5,"Estado",IF($C$5=$K$13,K105,IF($C$5=$J$13,J105,IF($C$5=$I$13,I105,H105))))</f>
        <v>Estado</v>
      </c>
      <c r="E105" s="450" t="str">
        <f aca="false">IF($D$5&gt;=5,"Estado",IF($D$5=$K$13,K105,IF($D$5=$J$13,J105,IF($D$5=$I$13,I105,H105))))</f>
        <v>Estado</v>
      </c>
      <c r="F105" s="450" t="str">
        <f aca="false">IF($E$5&gt;=5,"Estado",IF($E$5=$K$13,K105,IF($E$5=$J$13,J105,IF($E$5=$I$13,I105,H105))))</f>
        <v>Estado</v>
      </c>
      <c r="G105" s="450" t="str">
        <f aca="false">IF($F$5&gt;=5,"Estado",IF($F$5=$K$13,K105,IF($F$5=$J$13,J105,IF($F$5=$I$13,I105,H105))))</f>
        <v>Estado</v>
      </c>
      <c r="H105" s="451" t="s">
        <v>1081</v>
      </c>
      <c r="I105" s="451" t="s">
        <v>39</v>
      </c>
      <c r="J105" s="451" t="s">
        <v>1081</v>
      </c>
      <c r="K105" s="451" t="s">
        <v>1081</v>
      </c>
    </row>
    <row r="106" customFormat="false" ht="15" hidden="false" customHeight="false" outlineLevel="0" collapsed="false">
      <c r="A106" s="452" t="n">
        <v>93</v>
      </c>
      <c r="B106" s="449" t="s">
        <v>903</v>
      </c>
      <c r="C106" s="450" t="str">
        <f aca="false">IF($B$5&gt;=5,"Estado",IF($B$5=$K$13,K106,IF($B$5=$J$13,J106,IF($B$5=$I$13,I106,H106))))</f>
        <v>Sim</v>
      </c>
      <c r="D106" s="450" t="str">
        <f aca="false">IF($C$5&gt;=5,"Estado",IF($C$5=$K$13,K106,IF($C$5=$J$13,J106,IF($C$5=$I$13,I106,H106))))</f>
        <v>Sim</v>
      </c>
      <c r="E106" s="450" t="str">
        <f aca="false">IF($D$5&gt;=5,"Estado",IF($D$5=$K$13,K106,IF($D$5=$J$13,J106,IF($D$5=$I$13,I106,H106))))</f>
        <v>Sim</v>
      </c>
      <c r="F106" s="450" t="str">
        <f aca="false">IF($E$5&gt;=5,"Estado",IF($E$5=$K$13,K106,IF($E$5=$J$13,J106,IF($E$5=$I$13,I106,H106))))</f>
        <v>Sim</v>
      </c>
      <c r="G106" s="450" t="str">
        <f aca="false">IF($F$5&gt;=5,"Estado",IF($F$5=$K$13,K106,IF($F$5=$J$13,J106,IF($F$5=$I$13,I106,H106))))</f>
        <v>Sim</v>
      </c>
      <c r="H106" s="451" t="s">
        <v>39</v>
      </c>
      <c r="I106" s="451" t="s">
        <v>1081</v>
      </c>
      <c r="J106" s="451" t="s">
        <v>1081</v>
      </c>
      <c r="K106" s="451" t="s">
        <v>1081</v>
      </c>
    </row>
    <row r="107" customFormat="false" ht="15" hidden="false" customHeight="false" outlineLevel="0" collapsed="false">
      <c r="A107" s="452" t="n">
        <v>94</v>
      </c>
      <c r="B107" s="454" t="s">
        <v>906</v>
      </c>
      <c r="C107" s="450" t="str">
        <f aca="false">IF($B$5&gt;=5,"Estado",IF($B$5=$K$13,K107,IF($B$5=$J$13,J107,IF($B$5=$I$13,I107,H107))))</f>
        <v>Estado</v>
      </c>
      <c r="D107" s="450" t="str">
        <f aca="false">IF($C$5&gt;=5,"Estado",IF($C$5=$K$13,K107,IF($C$5=$J$13,J107,IF($C$5=$I$13,I107,H107))))</f>
        <v>Estado</v>
      </c>
      <c r="E107" s="450" t="str">
        <f aca="false">IF($D$5&gt;=5,"Estado",IF($D$5=$K$13,K107,IF($D$5=$J$13,J107,IF($D$5=$I$13,I107,H107))))</f>
        <v>Estado</v>
      </c>
      <c r="F107" s="450" t="str">
        <f aca="false">IF($E$5&gt;=5,"Estado",IF($E$5=$K$13,K107,IF($E$5=$J$13,J107,IF($E$5=$I$13,I107,H107))))</f>
        <v>Estado</v>
      </c>
      <c r="G107" s="450" t="str">
        <f aca="false">IF($F$5&gt;=5,"Estado",IF($F$5=$K$13,K107,IF($F$5=$J$13,J107,IF($F$5=$I$13,I107,H107))))</f>
        <v>Estado</v>
      </c>
      <c r="H107" s="451" t="s">
        <v>1081</v>
      </c>
      <c r="I107" s="451" t="s">
        <v>39</v>
      </c>
      <c r="J107" s="451" t="s">
        <v>39</v>
      </c>
      <c r="K107" s="451" t="s">
        <v>1081</v>
      </c>
    </row>
    <row r="108" customFormat="false" ht="15" hidden="false" customHeight="false" outlineLevel="0" collapsed="false">
      <c r="A108" s="452" t="n">
        <v>95</v>
      </c>
      <c r="B108" s="449" t="s">
        <v>909</v>
      </c>
      <c r="C108" s="450" t="str">
        <f aca="false">IF($B$5&gt;=5,"Estado",IF($B$5=$K$13,K108,IF($B$5=$J$13,J108,IF($B$5=$I$13,I108,H108))))</f>
        <v>Estado</v>
      </c>
      <c r="D108" s="450" t="str">
        <f aca="false">IF($C$5&gt;=5,"Estado",IF($C$5=$K$13,K108,IF($C$5=$J$13,J108,IF($C$5=$I$13,I108,H108))))</f>
        <v>Estado</v>
      </c>
      <c r="E108" s="450" t="str">
        <f aca="false">IF($D$5&gt;=5,"Estado",IF($D$5=$K$13,K108,IF($D$5=$J$13,J108,IF($D$5=$I$13,I108,H108))))</f>
        <v>Estado</v>
      </c>
      <c r="F108" s="450" t="str">
        <f aca="false">IF($E$5&gt;=5,"Estado",IF($E$5=$K$13,K108,IF($E$5=$J$13,J108,IF($E$5=$I$13,I108,H108))))</f>
        <v>Estado</v>
      </c>
      <c r="G108" s="450" t="str">
        <f aca="false">IF($F$5&gt;=5,"Estado",IF($F$5=$K$13,K108,IF($F$5=$J$13,J108,IF($F$5=$I$13,I108,H108))))</f>
        <v>Estado</v>
      </c>
      <c r="H108" s="451" t="s">
        <v>1081</v>
      </c>
      <c r="I108" s="451" t="s">
        <v>39</v>
      </c>
      <c r="J108" s="451" t="s">
        <v>39</v>
      </c>
      <c r="K108" s="451" t="s">
        <v>39</v>
      </c>
    </row>
    <row r="109" customFormat="false" ht="15" hidden="false" customHeight="false" outlineLevel="0" collapsed="false">
      <c r="A109" s="452" t="n">
        <v>96</v>
      </c>
      <c r="B109" s="454" t="s">
        <v>912</v>
      </c>
      <c r="C109" s="450" t="str">
        <f aca="false">IF($B$5&gt;=5,"Estado",IF($B$5=$K$13,K109,IF($B$5=$J$13,J109,IF($B$5=$I$13,I109,H109))))</f>
        <v>Estado</v>
      </c>
      <c r="D109" s="450" t="str">
        <f aca="false">IF($C$5&gt;=5,"Estado",IF($C$5=$K$13,K109,IF($C$5=$J$13,J109,IF($C$5=$I$13,I109,H109))))</f>
        <v>Estado</v>
      </c>
      <c r="E109" s="450" t="str">
        <f aca="false">IF($D$5&gt;=5,"Estado",IF($D$5=$K$13,K109,IF($D$5=$J$13,J109,IF($D$5=$I$13,I109,H109))))</f>
        <v>Estado</v>
      </c>
      <c r="F109" s="450" t="str">
        <f aca="false">IF($E$5&gt;=5,"Estado",IF($E$5=$K$13,K109,IF($E$5=$J$13,J109,IF($E$5=$I$13,I109,H109))))</f>
        <v>Estado</v>
      </c>
      <c r="G109" s="450" t="str">
        <f aca="false">IF($F$5&gt;=5,"Estado",IF($F$5=$K$13,K109,IF($F$5=$J$13,J109,IF($F$5=$I$13,I109,H109))))</f>
        <v>Estado</v>
      </c>
      <c r="H109" s="451" t="s">
        <v>1081</v>
      </c>
      <c r="I109" s="451" t="s">
        <v>39</v>
      </c>
      <c r="J109" s="451" t="s">
        <v>39</v>
      </c>
      <c r="K109" s="451" t="s">
        <v>1081</v>
      </c>
    </row>
    <row r="110" customFormat="false" ht="15" hidden="false" customHeight="false" outlineLevel="0" collapsed="false">
      <c r="A110" s="452" t="n">
        <v>97</v>
      </c>
      <c r="B110" s="449" t="s">
        <v>914</v>
      </c>
      <c r="C110" s="450" t="str">
        <f aca="false">IF($B$5&gt;=5,"Estado",IF($B$5=$K$13,K110,IF($B$5=$J$13,J110,IF($B$5=$I$13,I110,H110))))</f>
        <v>Sim</v>
      </c>
      <c r="D110" s="450" t="str">
        <f aca="false">IF($C$5&gt;=5,"Estado",IF($C$5=$K$13,K110,IF($C$5=$J$13,J110,IF($C$5=$I$13,I110,H110))))</f>
        <v>Sim</v>
      </c>
      <c r="E110" s="450" t="str">
        <f aca="false">IF($D$5&gt;=5,"Estado",IF($D$5=$K$13,K110,IF($D$5=$J$13,J110,IF($D$5=$I$13,I110,H110))))</f>
        <v>Sim</v>
      </c>
      <c r="F110" s="450" t="str">
        <f aca="false">IF($E$5&gt;=5,"Estado",IF($E$5=$K$13,K110,IF($E$5=$J$13,J110,IF($E$5=$I$13,I110,H110))))</f>
        <v>Sim</v>
      </c>
      <c r="G110" s="450" t="str">
        <f aca="false">IF($F$5&gt;=5,"Estado",IF($F$5=$K$13,K110,IF($F$5=$J$13,J110,IF($F$5=$I$13,I110,H110))))</f>
        <v>Sim</v>
      </c>
      <c r="H110" s="451" t="s">
        <v>39</v>
      </c>
      <c r="I110" s="451" t="s">
        <v>1081</v>
      </c>
      <c r="J110" s="451" t="s">
        <v>1081</v>
      </c>
      <c r="K110" s="451" t="s">
        <v>1081</v>
      </c>
    </row>
    <row r="111" customFormat="false" ht="15" hidden="false" customHeight="false" outlineLevel="0" collapsed="false">
      <c r="A111" s="452" t="n">
        <v>98</v>
      </c>
      <c r="B111" s="454" t="s">
        <v>919</v>
      </c>
      <c r="C111" s="450" t="str">
        <f aca="false">IF($B$5&gt;=5,"Estado",IF($B$5=$K$13,K111,IF($B$5=$J$13,J111,IF($B$5=$I$13,I111,H111))))</f>
        <v>Sim</v>
      </c>
      <c r="D111" s="450" t="str">
        <f aca="false">IF($C$5&gt;=5,"Estado",IF($C$5=$K$13,K111,IF($C$5=$J$13,J111,IF($C$5=$I$13,I111,H111))))</f>
        <v>Sim</v>
      </c>
      <c r="E111" s="450" t="str">
        <f aca="false">IF($D$5&gt;=5,"Estado",IF($D$5=$K$13,K111,IF($D$5=$J$13,J111,IF($D$5=$I$13,I111,H111))))</f>
        <v>Sim</v>
      </c>
      <c r="F111" s="450" t="str">
        <f aca="false">IF($E$5&gt;=5,"Estado",IF($E$5=$K$13,K111,IF($E$5=$J$13,J111,IF($E$5=$I$13,I111,H111))))</f>
        <v>Sim</v>
      </c>
      <c r="G111" s="450" t="str">
        <f aca="false">IF($F$5&gt;=5,"Estado",IF($F$5=$K$13,K111,IF($F$5=$J$13,J111,IF($F$5=$I$13,I111,H111))))</f>
        <v>Sim</v>
      </c>
      <c r="H111" s="451" t="s">
        <v>39</v>
      </c>
      <c r="I111" s="451" t="s">
        <v>1081</v>
      </c>
      <c r="J111" s="451" t="s">
        <v>1081</v>
      </c>
      <c r="K111" s="451" t="s">
        <v>1081</v>
      </c>
    </row>
    <row r="112" customFormat="false" ht="15" hidden="false" customHeight="false" outlineLevel="0" collapsed="false">
      <c r="A112" s="452" t="n">
        <v>99</v>
      </c>
      <c r="B112" s="449" t="s">
        <v>921</v>
      </c>
      <c r="C112" s="450" t="str">
        <f aca="false">IF($B$5&gt;=5,"Estado",IF($B$5=$K$13,K112,IF($B$5=$J$13,J112,IF($B$5=$I$13,I112,H112))))</f>
        <v>Estado</v>
      </c>
      <c r="D112" s="450" t="str">
        <f aca="false">IF($C$5&gt;=5,"Estado",IF($C$5=$K$13,K112,IF($C$5=$J$13,J112,IF($C$5=$I$13,I112,H112))))</f>
        <v>Estado</v>
      </c>
      <c r="E112" s="450" t="str">
        <f aca="false">IF($D$5&gt;=5,"Estado",IF($D$5=$K$13,K112,IF($D$5=$J$13,J112,IF($D$5=$I$13,I112,H112))))</f>
        <v>Estado</v>
      </c>
      <c r="F112" s="450" t="str">
        <f aca="false">IF($E$5&gt;=5,"Estado",IF($E$5=$K$13,K112,IF($E$5=$J$13,J112,IF($E$5=$I$13,I112,H112))))</f>
        <v>Estado</v>
      </c>
      <c r="G112" s="450" t="str">
        <f aca="false">IF($F$5&gt;=5,"Estado",IF($F$5=$K$13,K112,IF($F$5=$J$13,J112,IF($F$5=$I$13,I112,H112))))</f>
        <v>Estado</v>
      </c>
      <c r="H112" s="451" t="s">
        <v>1081</v>
      </c>
      <c r="I112" s="451" t="s">
        <v>39</v>
      </c>
      <c r="J112" s="451" t="s">
        <v>39</v>
      </c>
      <c r="K112" s="451" t="s">
        <v>1081</v>
      </c>
    </row>
    <row r="113" customFormat="false" ht="15" hidden="false" customHeight="false" outlineLevel="0" collapsed="false">
      <c r="A113" s="452" t="n">
        <v>100</v>
      </c>
      <c r="B113" s="454" t="s">
        <v>923</v>
      </c>
      <c r="C113" s="450" t="str">
        <f aca="false">IF($B$5&gt;=5,"Estado",IF($B$5=$K$13,K113,IF($B$5=$J$13,J113,IF($B$5=$I$13,I113,H113))))</f>
        <v>Sim</v>
      </c>
      <c r="D113" s="450" t="str">
        <f aca="false">IF($C$5&gt;=5,"Estado",IF($C$5=$K$13,K113,IF($C$5=$J$13,J113,IF($C$5=$I$13,I113,H113))))</f>
        <v>Sim</v>
      </c>
      <c r="E113" s="450" t="str">
        <f aca="false">IF($D$5&gt;=5,"Estado",IF($D$5=$K$13,K113,IF($D$5=$J$13,J113,IF($D$5=$I$13,I113,H113))))</f>
        <v>Sim</v>
      </c>
      <c r="F113" s="450" t="str">
        <f aca="false">IF($E$5&gt;=5,"Estado",IF($E$5=$K$13,K113,IF($E$5=$J$13,J113,IF($E$5=$I$13,I113,H113))))</f>
        <v>Sim</v>
      </c>
      <c r="G113" s="450" t="str">
        <f aca="false">IF($F$5&gt;=5,"Estado",IF($F$5=$K$13,K113,IF($F$5=$J$13,J113,IF($F$5=$I$13,I113,H113))))</f>
        <v>Sim</v>
      </c>
      <c r="H113" s="451" t="s">
        <v>39</v>
      </c>
      <c r="I113" s="451" t="s">
        <v>1081</v>
      </c>
      <c r="J113" s="451" t="s">
        <v>1081</v>
      </c>
      <c r="K113" s="451" t="s">
        <v>1081</v>
      </c>
    </row>
    <row r="114" customFormat="false" ht="15" hidden="false" customHeight="false" outlineLevel="0" collapsed="false">
      <c r="A114" s="452" t="n">
        <v>101</v>
      </c>
      <c r="B114" s="454" t="s">
        <v>927</v>
      </c>
      <c r="C114" s="450" t="str">
        <f aca="false">IF($B$5&gt;=5,"Estado",IF($B$5=$K$13,K114,IF($B$5=$J$13,J114,IF($B$5=$I$13,I114,H114))))</f>
        <v>Estado</v>
      </c>
      <c r="D114" s="450" t="str">
        <f aca="false">IF($C$5&gt;=5,"Estado",IF($C$5=$K$13,K114,IF($C$5=$J$13,J114,IF($C$5=$I$13,I114,H114))))</f>
        <v>Estado</v>
      </c>
      <c r="E114" s="450" t="str">
        <f aca="false">IF($D$5&gt;=5,"Estado",IF($D$5=$K$13,K114,IF($D$5=$J$13,J114,IF($D$5=$I$13,I114,H114))))</f>
        <v>Estado</v>
      </c>
      <c r="F114" s="450" t="str">
        <f aca="false">IF($E$5&gt;=5,"Estado",IF($E$5=$K$13,K114,IF($E$5=$J$13,J114,IF($E$5=$I$13,I114,H114))))</f>
        <v>Estado</v>
      </c>
      <c r="G114" s="450" t="str">
        <f aca="false">IF($F$5&gt;=5,"Estado",IF($F$5=$K$13,K114,IF($F$5=$J$13,J114,IF($F$5=$I$13,I114,H114))))</f>
        <v>Estado</v>
      </c>
      <c r="H114" s="451" t="s">
        <v>1081</v>
      </c>
      <c r="I114" s="451" t="s">
        <v>39</v>
      </c>
      <c r="J114" s="451" t="s">
        <v>39</v>
      </c>
      <c r="K114" s="451" t="s">
        <v>1081</v>
      </c>
    </row>
    <row r="115" customFormat="false" ht="15" hidden="false" customHeight="false" outlineLevel="0" collapsed="false">
      <c r="A115" s="448" t="n">
        <v>102</v>
      </c>
      <c r="B115" s="449" t="s">
        <v>930</v>
      </c>
      <c r="C115" s="450" t="str">
        <f aca="false">IF($B$5&gt;=5,"Estado",IF($B$5=$K$13,K115,IF($B$5=$J$13,J115,IF($B$5=$I$13,I115,H115))))</f>
        <v>Estado</v>
      </c>
      <c r="D115" s="450" t="str">
        <f aca="false">IF($C$5&gt;=5,"Estado",IF($C$5=$K$13,K115,IF($C$5=$J$13,J115,IF($C$5=$I$13,I115,H115))))</f>
        <v>Estado</v>
      </c>
      <c r="E115" s="450" t="str">
        <f aca="false">IF($D$5&gt;=5,"Estado",IF($D$5=$K$13,K115,IF($D$5=$J$13,J115,IF($D$5=$I$13,I115,H115))))</f>
        <v>Estado</v>
      </c>
      <c r="F115" s="450" t="str">
        <f aca="false">IF($E$5&gt;=5,"Estado",IF($E$5=$K$13,K115,IF($E$5=$J$13,J115,IF($E$5=$I$13,I115,H115))))</f>
        <v>Estado</v>
      </c>
      <c r="G115" s="450" t="str">
        <f aca="false">IF($F$5&gt;=5,"Estado",IF($F$5=$K$13,K115,IF($F$5=$J$13,J115,IF($F$5=$I$13,I115,H115))))</f>
        <v>Estado</v>
      </c>
      <c r="H115" s="451" t="s">
        <v>1081</v>
      </c>
      <c r="I115" s="451" t="s">
        <v>39</v>
      </c>
      <c r="J115" s="451" t="s">
        <v>39</v>
      </c>
      <c r="K115" s="451" t="s">
        <v>1081</v>
      </c>
    </row>
    <row r="116" customFormat="false" ht="15" hidden="false" customHeight="false" outlineLevel="0" collapsed="false">
      <c r="A116" s="452" t="n">
        <v>103</v>
      </c>
      <c r="B116" s="449" t="s">
        <v>939</v>
      </c>
      <c r="C116" s="450" t="str">
        <f aca="false">IF($B$5&gt;=5,"Estado",IF($B$5=$K$13,K116,IF($B$5=$J$13,J116,IF($B$5=$I$13,I116,H116))))</f>
        <v>Sim</v>
      </c>
      <c r="D116" s="450" t="str">
        <f aca="false">IF($C$5&gt;=5,"Estado",IF($C$5=$K$13,K116,IF($C$5=$J$13,J116,IF($C$5=$I$13,I116,H116))))</f>
        <v>Sim</v>
      </c>
      <c r="E116" s="450" t="str">
        <f aca="false">IF($D$5&gt;=5,"Estado",IF($D$5=$K$13,K116,IF($D$5=$J$13,J116,IF($D$5=$I$13,I116,H116))))</f>
        <v>Sim</v>
      </c>
      <c r="F116" s="450" t="str">
        <f aca="false">IF($E$5&gt;=5,"Estado",IF($E$5=$K$13,K116,IF($E$5=$J$13,J116,IF($E$5=$I$13,I116,H116))))</f>
        <v>Sim</v>
      </c>
      <c r="G116" s="450" t="str">
        <f aca="false">IF($F$5&gt;=5,"Estado",IF($F$5=$K$13,K116,IF($F$5=$J$13,J116,IF($F$5=$I$13,I116,H116))))</f>
        <v>Sim</v>
      </c>
      <c r="H116" s="451" t="s">
        <v>39</v>
      </c>
      <c r="I116" s="451" t="s">
        <v>1081</v>
      </c>
      <c r="J116" s="451" t="s">
        <v>1081</v>
      </c>
      <c r="K116" s="451" t="s">
        <v>1081</v>
      </c>
    </row>
    <row r="117" customFormat="false" ht="15" hidden="false" customHeight="false" outlineLevel="0" collapsed="false">
      <c r="A117" s="452" t="n">
        <v>104</v>
      </c>
      <c r="B117" s="454" t="s">
        <v>942</v>
      </c>
      <c r="C117" s="450" t="str">
        <f aca="false">IF($B$5&gt;=5,"Estado",IF($B$5=$K$13,K117,IF($B$5=$J$13,J117,IF($B$5=$I$13,I117,H117))))</f>
        <v>Estado</v>
      </c>
      <c r="D117" s="450" t="str">
        <f aca="false">IF($C$5&gt;=5,"Estado",IF($C$5=$K$13,K117,IF($C$5=$J$13,J117,IF($C$5=$I$13,I117,H117))))</f>
        <v>Estado</v>
      </c>
      <c r="E117" s="450" t="str">
        <f aca="false">IF($D$5&gt;=5,"Estado",IF($D$5=$K$13,K117,IF($D$5=$J$13,J117,IF($D$5=$I$13,I117,H117))))</f>
        <v>Estado</v>
      </c>
      <c r="F117" s="450" t="str">
        <f aca="false">IF($E$5&gt;=5,"Estado",IF($E$5=$K$13,K117,IF($E$5=$J$13,J117,IF($E$5=$I$13,I117,H117))))</f>
        <v>Estado</v>
      </c>
      <c r="G117" s="450" t="str">
        <f aca="false">IF($F$5&gt;=5,"Estado",IF($F$5=$K$13,K117,IF($F$5=$J$13,J117,IF($F$5=$I$13,I117,H117))))</f>
        <v>Estado</v>
      </c>
      <c r="H117" s="451" t="s">
        <v>1081</v>
      </c>
      <c r="I117" s="451" t="s">
        <v>39</v>
      </c>
      <c r="J117" s="451" t="s">
        <v>39</v>
      </c>
      <c r="K117" s="451" t="s">
        <v>1081</v>
      </c>
    </row>
    <row r="118" customFormat="false" ht="15" hidden="false" customHeight="false" outlineLevel="0" collapsed="false">
      <c r="A118" s="452" t="n">
        <v>105</v>
      </c>
      <c r="B118" s="449" t="s">
        <v>944</v>
      </c>
      <c r="C118" s="450" t="str">
        <f aca="false">IF($B$5&gt;=5,"Estado",IF($B$5=$K$13,K118,IF($B$5=$J$13,J118,IF($B$5=$I$13,I118,H118))))</f>
        <v>Estado</v>
      </c>
      <c r="D118" s="450" t="str">
        <f aca="false">IF($C$5&gt;=5,"Estado",IF($C$5=$K$13,K118,IF($C$5=$J$13,J118,IF($C$5=$I$13,I118,H118))))</f>
        <v>Estado</v>
      </c>
      <c r="E118" s="450" t="str">
        <f aca="false">IF($D$5&gt;=5,"Estado",IF($D$5=$K$13,K118,IF($D$5=$J$13,J118,IF($D$5=$I$13,I118,H118))))</f>
        <v>Estado</v>
      </c>
      <c r="F118" s="450" t="str">
        <f aca="false">IF($E$5&gt;=5,"Estado",IF($E$5=$K$13,K118,IF($E$5=$J$13,J118,IF($E$5=$I$13,I118,H118))))</f>
        <v>Estado</v>
      </c>
      <c r="G118" s="450" t="str">
        <f aca="false">IF($F$5&gt;=5,"Estado",IF($F$5=$K$13,K118,IF($F$5=$J$13,J118,IF($F$5=$I$13,I118,H118))))</f>
        <v>Estado</v>
      </c>
      <c r="H118" s="451" t="s">
        <v>1081</v>
      </c>
      <c r="I118" s="451" t="s">
        <v>1081</v>
      </c>
      <c r="J118" s="451" t="s">
        <v>1081</v>
      </c>
      <c r="K118" s="451" t="s">
        <v>39</v>
      </c>
    </row>
    <row r="119" customFormat="false" ht="15" hidden="false" customHeight="false" outlineLevel="0" collapsed="false">
      <c r="A119" s="452" t="n">
        <v>106</v>
      </c>
      <c r="B119" s="454" t="s">
        <v>946</v>
      </c>
      <c r="C119" s="450" t="str">
        <f aca="false">IF($B$5&gt;=5,"Estado",IF($B$5=$K$13,K119,IF($B$5=$J$13,J119,IF($B$5=$I$13,I119,H119))))</f>
        <v>Estado</v>
      </c>
      <c r="D119" s="450" t="str">
        <f aca="false">IF($C$5&gt;=5,"Estado",IF($C$5=$K$13,K119,IF($C$5=$J$13,J119,IF($C$5=$I$13,I119,H119))))</f>
        <v>Estado</v>
      </c>
      <c r="E119" s="450" t="str">
        <f aca="false">IF($D$5&gt;=5,"Estado",IF($D$5=$K$13,K119,IF($D$5=$J$13,J119,IF($D$5=$I$13,I119,H119))))</f>
        <v>Estado</v>
      </c>
      <c r="F119" s="450" t="str">
        <f aca="false">IF($E$5&gt;=5,"Estado",IF($E$5=$K$13,K119,IF($E$5=$J$13,J119,IF($E$5=$I$13,I119,H119))))</f>
        <v>Estado</v>
      </c>
      <c r="G119" s="450" t="str">
        <f aca="false">IF($F$5&gt;=5,"Estado",IF($F$5=$K$13,K119,IF($F$5=$J$13,J119,IF($F$5=$I$13,I119,H119))))</f>
        <v>Estado</v>
      </c>
      <c r="H119" s="451" t="s">
        <v>1081</v>
      </c>
      <c r="I119" s="451" t="s">
        <v>1081</v>
      </c>
      <c r="J119" s="451" t="s">
        <v>1081</v>
      </c>
      <c r="K119" s="451" t="s">
        <v>39</v>
      </c>
    </row>
    <row r="120" customFormat="false" ht="15" hidden="false" customHeight="false" outlineLevel="0" collapsed="false">
      <c r="A120" s="452" t="n">
        <v>107</v>
      </c>
      <c r="B120" s="449" t="s">
        <v>949</v>
      </c>
      <c r="C120" s="450" t="str">
        <f aca="false">IF($B$5&gt;=5,"Estado",IF($B$5=$K$13,K120,IF($B$5=$J$13,J120,IF($B$5=$I$13,I120,H120))))</f>
        <v>Estado</v>
      </c>
      <c r="D120" s="450" t="str">
        <f aca="false">IF($C$5&gt;=5,"Estado",IF($C$5=$K$13,K120,IF($C$5=$J$13,J120,IF($C$5=$I$13,I120,H120))))</f>
        <v>Estado</v>
      </c>
      <c r="E120" s="450" t="str">
        <f aca="false">IF($D$5&gt;=5,"Estado",IF($D$5=$K$13,K120,IF($D$5=$J$13,J120,IF($D$5=$I$13,I120,H120))))</f>
        <v>Estado</v>
      </c>
      <c r="F120" s="450" t="str">
        <f aca="false">IF($E$5&gt;=5,"Estado",IF($E$5=$K$13,K120,IF($E$5=$J$13,J120,IF($E$5=$I$13,I120,H120))))</f>
        <v>Estado</v>
      </c>
      <c r="G120" s="450" t="str">
        <f aca="false">IF($F$5&gt;=5,"Estado",IF($F$5=$K$13,K120,IF($F$5=$J$13,J120,IF($F$5=$I$13,I120,H120))))</f>
        <v>Estado</v>
      </c>
      <c r="H120" s="451" t="s">
        <v>1081</v>
      </c>
      <c r="I120" s="451" t="s">
        <v>39</v>
      </c>
      <c r="J120" s="451" t="s">
        <v>1081</v>
      </c>
      <c r="K120" s="451" t="s">
        <v>1081</v>
      </c>
    </row>
    <row r="121" customFormat="false" ht="15" hidden="false" customHeight="false" outlineLevel="0" collapsed="false">
      <c r="A121" s="452" t="n">
        <v>108</v>
      </c>
      <c r="B121" s="454" t="s">
        <v>952</v>
      </c>
      <c r="C121" s="450" t="str">
        <f aca="false">IF($B$5&gt;=5,"Estado",IF($B$5=$K$13,K121,IF($B$5=$J$13,J121,IF($B$5=$I$13,I121,H121))))</f>
        <v>Estado</v>
      </c>
      <c r="D121" s="450" t="str">
        <f aca="false">IF($C$5&gt;=5,"Estado",IF($C$5=$K$13,K121,IF($C$5=$J$13,J121,IF($C$5=$I$13,I121,H121))))</f>
        <v>Estado</v>
      </c>
      <c r="E121" s="450" t="str">
        <f aca="false">IF($D$5&gt;=5,"Estado",IF($D$5=$K$13,K121,IF($D$5=$J$13,J121,IF($D$5=$I$13,I121,H121))))</f>
        <v>Estado</v>
      </c>
      <c r="F121" s="450" t="str">
        <f aca="false">IF($E$5&gt;=5,"Estado",IF($E$5=$K$13,K121,IF($E$5=$J$13,J121,IF($E$5=$I$13,I121,H121))))</f>
        <v>Estado</v>
      </c>
      <c r="G121" s="450" t="str">
        <f aca="false">IF($F$5&gt;=5,"Estado",IF($F$5=$K$13,K121,IF($F$5=$J$13,J121,IF($F$5=$I$13,I121,H121))))</f>
        <v>Estado</v>
      </c>
      <c r="H121" s="451" t="s">
        <v>1081</v>
      </c>
      <c r="I121" s="451" t="s">
        <v>1081</v>
      </c>
      <c r="J121" s="451" t="s">
        <v>1081</v>
      </c>
      <c r="K121" s="451" t="s">
        <v>39</v>
      </c>
    </row>
    <row r="122" customFormat="false" ht="15" hidden="false" customHeight="false" outlineLevel="0" collapsed="false">
      <c r="A122" s="452" t="n">
        <v>109</v>
      </c>
      <c r="B122" s="449" t="s">
        <v>956</v>
      </c>
      <c r="C122" s="450" t="str">
        <f aca="false">IF($B$5&gt;=5,"Estado",IF($B$5=$K$13,K122,IF($B$5=$J$13,J122,IF($B$5=$I$13,I122,H122))))</f>
        <v>Estado</v>
      </c>
      <c r="D122" s="450" t="str">
        <f aca="false">IF($C$5&gt;=5,"Estado",IF($C$5=$K$13,K122,IF($C$5=$J$13,J122,IF($C$5=$I$13,I122,H122))))</f>
        <v>Estado</v>
      </c>
      <c r="E122" s="450" t="str">
        <f aca="false">IF($D$5&gt;=5,"Estado",IF($D$5=$K$13,K122,IF($D$5=$J$13,J122,IF($D$5=$I$13,I122,H122))))</f>
        <v>Estado</v>
      </c>
      <c r="F122" s="450" t="str">
        <f aca="false">IF($E$5&gt;=5,"Estado",IF($E$5=$K$13,K122,IF($E$5=$J$13,J122,IF($E$5=$I$13,I122,H122))))</f>
        <v>Estado</v>
      </c>
      <c r="G122" s="450" t="str">
        <f aca="false">IF($F$5&gt;=5,"Estado",IF($F$5=$K$13,K122,IF($F$5=$J$13,J122,IF($F$5=$I$13,I122,H122))))</f>
        <v>Estado</v>
      </c>
      <c r="H122" s="451" t="s">
        <v>1081</v>
      </c>
      <c r="I122" s="451" t="s">
        <v>39</v>
      </c>
      <c r="J122" s="451" t="s">
        <v>39</v>
      </c>
      <c r="K122" s="451" t="s">
        <v>1081</v>
      </c>
    </row>
    <row r="123" customFormat="false" ht="15" hidden="false" customHeight="false" outlineLevel="0" collapsed="false">
      <c r="A123" s="452" t="n">
        <v>110</v>
      </c>
      <c r="B123" s="454" t="s">
        <v>958</v>
      </c>
      <c r="C123" s="450" t="str">
        <f aca="false">IF($B$5&gt;=5,"Estado",IF($B$5=$K$13,K123,IF($B$5=$J$13,J123,IF($B$5=$I$13,I123,H123))))</f>
        <v>Estado</v>
      </c>
      <c r="D123" s="450" t="str">
        <f aca="false">IF($C$5&gt;=5,"Estado",IF($C$5=$K$13,K123,IF($C$5=$J$13,J123,IF($C$5=$I$13,I123,H123))))</f>
        <v>Estado</v>
      </c>
      <c r="E123" s="450" t="str">
        <f aca="false">IF($D$5&gt;=5,"Estado",IF($D$5=$K$13,K123,IF($D$5=$J$13,J123,IF($D$5=$I$13,I123,H123))))</f>
        <v>Estado</v>
      </c>
      <c r="F123" s="450" t="str">
        <f aca="false">IF($E$5&gt;=5,"Estado",IF($E$5=$K$13,K123,IF($E$5=$J$13,J123,IF($E$5=$I$13,I123,H123))))</f>
        <v>Estado</v>
      </c>
      <c r="G123" s="450" t="str">
        <f aca="false">IF($F$5&gt;=5,"Estado",IF($F$5=$K$13,K123,IF($F$5=$J$13,J123,IF($F$5=$I$13,I123,H123))))</f>
        <v>Estado</v>
      </c>
      <c r="H123" s="451" t="s">
        <v>1081</v>
      </c>
      <c r="I123" s="451" t="s">
        <v>1081</v>
      </c>
      <c r="J123" s="451" t="s">
        <v>1081</v>
      </c>
      <c r="K123" s="451" t="s">
        <v>39</v>
      </c>
    </row>
    <row r="124" customFormat="false" ht="15" hidden="false" customHeight="false" outlineLevel="0" collapsed="false">
      <c r="A124" s="452" t="n">
        <v>111</v>
      </c>
      <c r="B124" s="449" t="s">
        <v>961</v>
      </c>
      <c r="C124" s="450" t="str">
        <f aca="false">IF($B$5&gt;=5,"Estado",IF($B$5=$K$13,K124,IF($B$5=$J$13,J124,IF($B$5=$I$13,I124,H124))))</f>
        <v>Estado</v>
      </c>
      <c r="D124" s="450" t="str">
        <f aca="false">IF($C$5&gt;=5,"Estado",IF($C$5=$K$13,K124,IF($C$5=$J$13,J124,IF($C$5=$I$13,I124,H124))))</f>
        <v>Estado</v>
      </c>
      <c r="E124" s="450" t="str">
        <f aca="false">IF($D$5&gt;=5,"Estado",IF($D$5=$K$13,K124,IF($D$5=$J$13,J124,IF($D$5=$I$13,I124,H124))))</f>
        <v>Estado</v>
      </c>
      <c r="F124" s="450" t="str">
        <f aca="false">IF($E$5&gt;=5,"Estado",IF($E$5=$K$13,K124,IF($E$5=$J$13,J124,IF($E$5=$I$13,I124,H124))))</f>
        <v>Estado</v>
      </c>
      <c r="G124" s="450" t="str">
        <f aca="false">IF($F$5&gt;=5,"Estado",IF($F$5=$K$13,K124,IF($F$5=$J$13,J124,IF($F$5=$I$13,I124,H124))))</f>
        <v>Estado</v>
      </c>
      <c r="H124" s="451" t="s">
        <v>1081</v>
      </c>
      <c r="I124" s="451" t="s">
        <v>1081</v>
      </c>
      <c r="J124" s="451" t="s">
        <v>1081</v>
      </c>
      <c r="K124" s="451" t="s">
        <v>39</v>
      </c>
    </row>
    <row r="125" customFormat="false" ht="15" hidden="false" customHeight="false" outlineLevel="0" collapsed="false">
      <c r="A125" s="452" t="n">
        <v>112</v>
      </c>
      <c r="B125" s="454" t="s">
        <v>964</v>
      </c>
      <c r="C125" s="450" t="str">
        <f aca="false">IF($B$5&gt;=5,"Estado",IF($B$5=$K$13,K125,IF($B$5=$J$13,J125,IF($B$5=$I$13,I125,H125))))</f>
        <v>Estado</v>
      </c>
      <c r="D125" s="450" t="str">
        <f aca="false">IF($C$5&gt;=5,"Estado",IF($C$5=$K$13,K125,IF($C$5=$J$13,J125,IF($C$5=$I$13,I125,H125))))</f>
        <v>Estado</v>
      </c>
      <c r="E125" s="450" t="str">
        <f aca="false">IF($D$5&gt;=5,"Estado",IF($D$5=$K$13,K125,IF($D$5=$J$13,J125,IF($D$5=$I$13,I125,H125))))</f>
        <v>Estado</v>
      </c>
      <c r="F125" s="450" t="str">
        <f aca="false">IF($E$5&gt;=5,"Estado",IF($E$5=$K$13,K125,IF($E$5=$J$13,J125,IF($E$5=$I$13,I125,H125))))</f>
        <v>Estado</v>
      </c>
      <c r="G125" s="450" t="str">
        <f aca="false">IF($F$5&gt;=5,"Estado",IF($F$5=$K$13,K125,IF($F$5=$J$13,J125,IF($F$5=$I$13,I125,H125))))</f>
        <v>Estado</v>
      </c>
      <c r="H125" s="451" t="s">
        <v>1081</v>
      </c>
      <c r="I125" s="451" t="s">
        <v>1081</v>
      </c>
      <c r="J125" s="451" t="s">
        <v>1081</v>
      </c>
      <c r="K125" s="451" t="s">
        <v>39</v>
      </c>
    </row>
    <row r="126" customFormat="false" ht="15" hidden="false" customHeight="false" outlineLevel="0" collapsed="false">
      <c r="A126" s="452" t="n">
        <v>113</v>
      </c>
      <c r="B126" s="449" t="s">
        <v>966</v>
      </c>
      <c r="C126" s="450" t="str">
        <f aca="false">IF($B$5&gt;=5,"Estado",IF($B$5=$K$13,K126,IF($B$5=$J$13,J126,IF($B$5=$I$13,I126,H126))))</f>
        <v>Estado</v>
      </c>
      <c r="D126" s="450" t="str">
        <f aca="false">IF($C$5&gt;=5,"Estado",IF($C$5=$K$13,K126,IF($C$5=$J$13,J126,IF($C$5=$I$13,I126,H126))))</f>
        <v>Estado</v>
      </c>
      <c r="E126" s="450" t="str">
        <f aca="false">IF($D$5&gt;=5,"Estado",IF($D$5=$K$13,K126,IF($D$5=$J$13,J126,IF($D$5=$I$13,I126,H126))))</f>
        <v>Estado</v>
      </c>
      <c r="F126" s="450" t="str">
        <f aca="false">IF($E$5&gt;=5,"Estado",IF($E$5=$K$13,K126,IF($E$5=$J$13,J126,IF($E$5=$I$13,I126,H126))))</f>
        <v>Estado</v>
      </c>
      <c r="G126" s="450" t="str">
        <f aca="false">IF($F$5&gt;=5,"Estado",IF($F$5=$K$13,K126,IF($F$5=$J$13,J126,IF($F$5=$I$13,I126,H126))))</f>
        <v>Estado</v>
      </c>
      <c r="H126" s="451" t="s">
        <v>1081</v>
      </c>
      <c r="I126" s="451" t="s">
        <v>1081</v>
      </c>
      <c r="J126" s="451" t="s">
        <v>1081</v>
      </c>
      <c r="K126" s="451" t="s">
        <v>39</v>
      </c>
    </row>
    <row r="127" customFormat="false" ht="15" hidden="false" customHeight="false" outlineLevel="0" collapsed="false">
      <c r="A127" s="452" t="n">
        <v>114</v>
      </c>
      <c r="B127" s="454" t="s">
        <v>969</v>
      </c>
      <c r="C127" s="450" t="str">
        <f aca="false">IF($B$5&gt;=5,"Estado",IF($B$5=$K$13,K127,IF($B$5=$J$13,J127,IF($B$5=$I$13,I127,H127))))</f>
        <v>Estado</v>
      </c>
      <c r="D127" s="450" t="str">
        <f aca="false">IF($C$5&gt;=5,"Estado",IF($C$5=$K$13,K127,IF($C$5=$J$13,J127,IF($C$5=$I$13,I127,H127))))</f>
        <v>Estado</v>
      </c>
      <c r="E127" s="450" t="str">
        <f aca="false">IF($D$5&gt;=5,"Estado",IF($D$5=$K$13,K127,IF($D$5=$J$13,J127,IF($D$5=$I$13,I127,H127))))</f>
        <v>Estado</v>
      </c>
      <c r="F127" s="450" t="str">
        <f aca="false">IF($E$5&gt;=5,"Estado",IF($E$5=$K$13,K127,IF($E$5=$J$13,J127,IF($E$5=$I$13,I127,H127))))</f>
        <v>Estado</v>
      </c>
      <c r="G127" s="450" t="str">
        <f aca="false">IF($F$5&gt;=5,"Estado",IF($F$5=$K$13,K127,IF($F$5=$J$13,J127,IF($F$5=$I$13,I127,H127))))</f>
        <v>Estado</v>
      </c>
      <c r="H127" s="451" t="s">
        <v>1081</v>
      </c>
      <c r="I127" s="451" t="s">
        <v>1081</v>
      </c>
      <c r="J127" s="451" t="s">
        <v>1081</v>
      </c>
      <c r="K127" s="451" t="s">
        <v>39</v>
      </c>
    </row>
    <row r="128" customFormat="false" ht="15" hidden="false" customHeight="false" outlineLevel="0" collapsed="false">
      <c r="A128" s="452" t="n">
        <v>115</v>
      </c>
      <c r="B128" s="449" t="s">
        <v>971</v>
      </c>
      <c r="C128" s="450" t="str">
        <f aca="false">IF($B$5&gt;=5,"Estado",IF($B$5=$K$13,K128,IF($B$5=$J$13,J128,IF($B$5=$I$13,I128,H128))))</f>
        <v>Estado</v>
      </c>
      <c r="D128" s="450" t="str">
        <f aca="false">IF($C$5&gt;=5,"Estado",IF($C$5=$K$13,K128,IF($C$5=$J$13,J128,IF($C$5=$I$13,I128,H128))))</f>
        <v>Estado</v>
      </c>
      <c r="E128" s="450" t="str">
        <f aca="false">IF($D$5&gt;=5,"Estado",IF($D$5=$K$13,K128,IF($D$5=$J$13,J128,IF($D$5=$I$13,I128,H128))))</f>
        <v>Estado</v>
      </c>
      <c r="F128" s="450" t="str">
        <f aca="false">IF($E$5&gt;=5,"Estado",IF($E$5=$K$13,K128,IF($E$5=$J$13,J128,IF($E$5=$I$13,I128,H128))))</f>
        <v>Estado</v>
      </c>
      <c r="G128" s="450" t="str">
        <f aca="false">IF($F$5&gt;=5,"Estado",IF($F$5=$K$13,K128,IF($F$5=$J$13,J128,IF($F$5=$I$13,I128,H128))))</f>
        <v>Estado</v>
      </c>
      <c r="H128" s="451" t="s">
        <v>1081</v>
      </c>
      <c r="I128" s="451" t="s">
        <v>39</v>
      </c>
      <c r="J128" s="451" t="s">
        <v>39</v>
      </c>
      <c r="K128" s="451" t="s">
        <v>1081</v>
      </c>
    </row>
    <row r="129" customFormat="false" ht="15" hidden="false" customHeight="false" outlineLevel="0" collapsed="false">
      <c r="A129" s="452" t="n">
        <v>116</v>
      </c>
      <c r="B129" s="454" t="s">
        <v>992</v>
      </c>
      <c r="C129" s="450" t="str">
        <f aca="false">IF($B$5&gt;=5,"Estado",IF($B$5=$K$13,K129,IF($B$5=$J$13,J129,IF($B$5=$I$13,I129,H129))))</f>
        <v>Estado</v>
      </c>
      <c r="D129" s="450" t="str">
        <f aca="false">IF($C$5&gt;=5,"Estado",IF($C$5=$K$13,K129,IF($C$5=$J$13,J129,IF($C$5=$I$13,I129,H129))))</f>
        <v>Estado</v>
      </c>
      <c r="E129" s="450" t="str">
        <f aca="false">IF($D$5&gt;=5,"Estado",IF($D$5=$K$13,K129,IF($D$5=$J$13,J129,IF($D$5=$I$13,I129,H129))))</f>
        <v>Estado</v>
      </c>
      <c r="F129" s="450" t="str">
        <f aca="false">IF($E$5&gt;=5,"Estado",IF($E$5=$K$13,K129,IF($E$5=$J$13,J129,IF($E$5=$I$13,I129,H129))))</f>
        <v>Estado</v>
      </c>
      <c r="G129" s="450" t="str">
        <f aca="false">IF($F$5&gt;=5,"Estado",IF($F$5=$K$13,K129,IF($F$5=$J$13,J129,IF($F$5=$I$13,I129,H129))))</f>
        <v>Estado</v>
      </c>
      <c r="H129" s="451" t="s">
        <v>1081</v>
      </c>
      <c r="I129" s="451" t="s">
        <v>39</v>
      </c>
      <c r="J129" s="451" t="s">
        <v>39</v>
      </c>
      <c r="K129" s="451" t="s">
        <v>39</v>
      </c>
    </row>
    <row r="130" customFormat="false" ht="15" hidden="false" customHeight="false" outlineLevel="0" collapsed="false">
      <c r="A130" s="452" t="n">
        <v>117</v>
      </c>
      <c r="B130" s="449" t="s">
        <v>996</v>
      </c>
      <c r="C130" s="450" t="str">
        <f aca="false">IF($B$5&gt;=5,"Estado",IF($B$5=$K$13,K130,IF($B$5=$J$13,J130,IF($B$5=$I$13,I130,H130))))</f>
        <v>Estado</v>
      </c>
      <c r="D130" s="450" t="str">
        <f aca="false">IF($C$5&gt;=5,"Estado",IF($C$5=$K$13,K130,IF($C$5=$J$13,J130,IF($C$5=$I$13,I130,H130))))</f>
        <v>Estado</v>
      </c>
      <c r="E130" s="450" t="str">
        <f aca="false">IF($D$5&gt;=5,"Estado",IF($D$5=$K$13,K130,IF($D$5=$J$13,J130,IF($D$5=$I$13,I130,H130))))</f>
        <v>Estado</v>
      </c>
      <c r="F130" s="450" t="str">
        <f aca="false">IF($E$5&gt;=5,"Estado",IF($E$5=$K$13,K130,IF($E$5=$J$13,J130,IF($E$5=$I$13,I130,H130))))</f>
        <v>Estado</v>
      </c>
      <c r="G130" s="450" t="str">
        <f aca="false">IF($F$5&gt;=5,"Estado",IF($F$5=$K$13,K130,IF($F$5=$J$13,J130,IF($F$5=$I$13,I130,H130))))</f>
        <v>Estado</v>
      </c>
      <c r="H130" s="451" t="s">
        <v>1081</v>
      </c>
      <c r="I130" s="451" t="s">
        <v>39</v>
      </c>
      <c r="J130" s="451" t="s">
        <v>39</v>
      </c>
      <c r="K130" s="451" t="s">
        <v>1081</v>
      </c>
    </row>
    <row r="131" customFormat="false" ht="15" hidden="false" customHeight="false" outlineLevel="0" collapsed="false">
      <c r="A131" s="452" t="n">
        <v>118</v>
      </c>
      <c r="B131" s="454" t="s">
        <v>999</v>
      </c>
      <c r="C131" s="450" t="str">
        <f aca="false">IF($B$5&gt;=5,"Estado",IF($B$5=$K$13,K131,IF($B$5=$J$13,J131,IF($B$5=$I$13,I131,H131))))</f>
        <v>Estado</v>
      </c>
      <c r="D131" s="450" t="str">
        <f aca="false">IF($C$5&gt;=5,"Estado",IF($C$5=$K$13,K131,IF($C$5=$J$13,J131,IF($C$5=$I$13,I131,H131))))</f>
        <v>Estado</v>
      </c>
      <c r="E131" s="450" t="str">
        <f aca="false">IF($D$5&gt;=5,"Estado",IF($D$5=$K$13,K131,IF($D$5=$J$13,J131,IF($D$5=$I$13,I131,H131))))</f>
        <v>Estado</v>
      </c>
      <c r="F131" s="450" t="str">
        <f aca="false">IF($E$5&gt;=5,"Estado",IF($E$5=$K$13,K131,IF($E$5=$J$13,J131,IF($E$5=$I$13,I131,H131))))</f>
        <v>Estado</v>
      </c>
      <c r="G131" s="450" t="str">
        <f aca="false">IF($F$5&gt;=5,"Estado",IF($F$5=$K$13,K131,IF($F$5=$J$13,J131,IF($F$5=$I$13,I131,H131))))</f>
        <v>Estado</v>
      </c>
      <c r="H131" s="451" t="s">
        <v>1081</v>
      </c>
      <c r="I131" s="451" t="s">
        <v>39</v>
      </c>
      <c r="J131" s="451" t="s">
        <v>39</v>
      </c>
      <c r="K131" s="451" t="s">
        <v>39</v>
      </c>
    </row>
    <row r="132" customFormat="false" ht="15" hidden="false" customHeight="false" outlineLevel="0" collapsed="false">
      <c r="A132" s="452" t="n">
        <v>119</v>
      </c>
      <c r="B132" s="449" t="s">
        <v>1003</v>
      </c>
      <c r="C132" s="450" t="str">
        <f aca="false">IF($B$5&gt;=5,"Estado",IF($B$5=$K$13,K132,IF($B$5=$J$13,J132,IF($B$5=$I$13,I132,H132))))</f>
        <v>Estado</v>
      </c>
      <c r="D132" s="450" t="str">
        <f aca="false">IF($C$5&gt;=5,"Estado",IF($C$5=$K$13,K132,IF($C$5=$J$13,J132,IF($C$5=$I$13,I132,H132))))</f>
        <v>Estado</v>
      </c>
      <c r="E132" s="450" t="str">
        <f aca="false">IF($D$5&gt;=5,"Estado",IF($D$5=$K$13,K132,IF($D$5=$J$13,J132,IF($D$5=$I$13,I132,H132))))</f>
        <v>Estado</v>
      </c>
      <c r="F132" s="450" t="str">
        <f aca="false">IF($E$5&gt;=5,"Estado",IF($E$5=$K$13,K132,IF($E$5=$J$13,J132,IF($E$5=$I$13,I132,H132))))</f>
        <v>Estado</v>
      </c>
      <c r="G132" s="450" t="str">
        <f aca="false">IF($F$5&gt;=5,"Estado",IF($F$5=$K$13,K132,IF($F$5=$J$13,J132,IF($F$5=$I$13,I132,H132))))</f>
        <v>Estado</v>
      </c>
      <c r="H132" s="451" t="s">
        <v>1081</v>
      </c>
      <c r="I132" s="451" t="s">
        <v>39</v>
      </c>
      <c r="J132" s="451" t="s">
        <v>39</v>
      </c>
      <c r="K132" s="451" t="s">
        <v>1081</v>
      </c>
    </row>
    <row r="133" customFormat="false" ht="15" hidden="false" customHeight="false" outlineLevel="0" collapsed="false">
      <c r="A133" s="453" t="n">
        <v>120</v>
      </c>
      <c r="B133" s="454" t="s">
        <v>1006</v>
      </c>
      <c r="C133" s="450" t="str">
        <f aca="false">IF($B$5&gt;=5,"Estado",IF($B$5=$K$13,K133,IF($B$5=$J$13,J133,IF($B$5=$I$13,I133,H133))))</f>
        <v>Estado</v>
      </c>
      <c r="D133" s="450" t="str">
        <f aca="false">IF($C$5&gt;=5,"Estado",IF($C$5=$K$13,K133,IF($C$5=$J$13,J133,IF($C$5=$I$13,I133,H133))))</f>
        <v>Estado</v>
      </c>
      <c r="E133" s="450" t="str">
        <f aca="false">IF($D$5&gt;=5,"Estado",IF($D$5=$K$13,K133,IF($D$5=$J$13,J133,IF($D$5=$I$13,I133,H133))))</f>
        <v>Estado</v>
      </c>
      <c r="F133" s="450" t="str">
        <f aca="false">IF($E$5&gt;=5,"Estado",IF($E$5=$K$13,K133,IF($E$5=$J$13,J133,IF($E$5=$I$13,I133,H133))))</f>
        <v>Estado</v>
      </c>
      <c r="G133" s="450" t="str">
        <f aca="false">IF($F$5&gt;=5,"Estado",IF($F$5=$K$13,K133,IF($F$5=$J$13,J133,IF($F$5=$I$13,I133,H133))))</f>
        <v>Estado</v>
      </c>
      <c r="H133" s="451" t="s">
        <v>1081</v>
      </c>
      <c r="I133" s="451" t="s">
        <v>1081</v>
      </c>
      <c r="J133" s="451" t="s">
        <v>1081</v>
      </c>
      <c r="K133" s="451" t="s">
        <v>39</v>
      </c>
    </row>
    <row r="134" customFormat="false" ht="15" hidden="false" customHeight="false" outlineLevel="0" collapsed="false">
      <c r="A134" s="448" t="n">
        <v>121</v>
      </c>
      <c r="B134" s="449" t="s">
        <v>1008</v>
      </c>
      <c r="C134" s="450" t="str">
        <f aca="false">IF($B$5&gt;=5,"Estado",IF($B$5=$K$13,K134,IF($B$5=$J$13,J134,IF($B$5=$I$13,I134,H134))))</f>
        <v>Estado</v>
      </c>
      <c r="D134" s="450" t="str">
        <f aca="false">IF($C$5&gt;=5,"Estado",IF($C$5=$K$13,K134,IF($C$5=$J$13,J134,IF($C$5=$I$13,I134,H134))))</f>
        <v>Estado</v>
      </c>
      <c r="E134" s="450" t="str">
        <f aca="false">IF($D$5&gt;=5,"Estado",IF($D$5=$K$13,K134,IF($D$5=$J$13,J134,IF($D$5=$I$13,I134,H134))))</f>
        <v>Estado</v>
      </c>
      <c r="F134" s="450" t="str">
        <f aca="false">IF($E$5&gt;=5,"Estado",IF($E$5=$K$13,K134,IF($E$5=$J$13,J134,IF($E$5=$I$13,I134,H134))))</f>
        <v>Estado</v>
      </c>
      <c r="G134" s="450" t="str">
        <f aca="false">IF($F$5&gt;=5,"Estado",IF($F$5=$K$13,K134,IF($F$5=$J$13,J134,IF($F$5=$I$13,I134,H134))))</f>
        <v>Estado</v>
      </c>
      <c r="H134" s="451" t="s">
        <v>1081</v>
      </c>
      <c r="I134" s="451" t="s">
        <v>39</v>
      </c>
      <c r="J134" s="451" t="s">
        <v>39</v>
      </c>
      <c r="K134" s="451" t="s">
        <v>1081</v>
      </c>
    </row>
    <row r="135" customFormat="false" ht="15" hidden="false" customHeight="false" outlineLevel="0" collapsed="false">
      <c r="A135" s="452" t="n">
        <v>122</v>
      </c>
      <c r="B135" s="454" t="s">
        <v>1011</v>
      </c>
      <c r="C135" s="450" t="str">
        <f aca="false">IF($B$5&gt;=5,"Estado",IF($B$5=$K$13,K135,IF($B$5=$J$13,J135,IF($B$5=$I$13,I135,H135))))</f>
        <v>Estado</v>
      </c>
      <c r="D135" s="450" t="str">
        <f aca="false">IF($C$5&gt;=5,"Estado",IF($C$5=$K$13,K135,IF($C$5=$J$13,J135,IF($C$5=$I$13,I135,H135))))</f>
        <v>Estado</v>
      </c>
      <c r="E135" s="450" t="str">
        <f aca="false">IF($D$5&gt;=5,"Estado",IF($D$5=$K$13,K135,IF($D$5=$J$13,J135,IF($D$5=$I$13,I135,H135))))</f>
        <v>Estado</v>
      </c>
      <c r="F135" s="450" t="str">
        <f aca="false">IF($E$5&gt;=5,"Estado",IF($E$5=$K$13,K135,IF($E$5=$J$13,J135,IF($E$5=$I$13,I135,H135))))</f>
        <v>Estado</v>
      </c>
      <c r="G135" s="450" t="str">
        <f aca="false">IF($F$5&gt;=5,"Estado",IF($F$5=$K$13,K135,IF($F$5=$J$13,J135,IF($F$5=$I$13,I135,H135))))</f>
        <v>Estado</v>
      </c>
      <c r="H135" s="451" t="s">
        <v>1081</v>
      </c>
      <c r="I135" s="451" t="s">
        <v>1081</v>
      </c>
      <c r="J135" s="451" t="s">
        <v>1081</v>
      </c>
      <c r="K135" s="451" t="s">
        <v>39</v>
      </c>
    </row>
    <row r="136" customFormat="false" ht="15" hidden="false" customHeight="false" outlineLevel="0" collapsed="false">
      <c r="A136" s="453" t="n">
        <v>123</v>
      </c>
      <c r="B136" s="449" t="s">
        <v>1014</v>
      </c>
      <c r="C136" s="450" t="str">
        <f aca="false">IF($B$5&gt;=5,"Estado",IF($B$5=$K$13,K136,IF($B$5=$J$13,J136,IF($B$5=$I$13,I136,H136))))</f>
        <v>Estado</v>
      </c>
      <c r="D136" s="450" t="str">
        <f aca="false">IF($C$5&gt;=5,"Estado",IF($C$5=$K$13,K136,IF($C$5=$J$13,J136,IF($C$5=$I$13,I136,H136))))</f>
        <v>Estado</v>
      </c>
      <c r="E136" s="450" t="str">
        <f aca="false">IF($D$5&gt;=5,"Estado",IF($D$5=$K$13,K136,IF($D$5=$J$13,J136,IF($D$5=$I$13,I136,H136))))</f>
        <v>Estado</v>
      </c>
      <c r="F136" s="450" t="str">
        <f aca="false">IF($E$5&gt;=5,"Estado",IF($E$5=$K$13,K136,IF($E$5=$J$13,J136,IF($E$5=$I$13,I136,H136))))</f>
        <v>Estado</v>
      </c>
      <c r="G136" s="450" t="str">
        <f aca="false">IF($F$5&gt;=5,"Estado",IF($F$5=$K$13,K136,IF($F$5=$J$13,J136,IF($F$5=$I$13,I136,H136))))</f>
        <v>Estado</v>
      </c>
      <c r="H136" s="451" t="s">
        <v>1081</v>
      </c>
      <c r="I136" s="451" t="s">
        <v>39</v>
      </c>
      <c r="J136" s="451" t="s">
        <v>39</v>
      </c>
      <c r="K136" s="451" t="s">
        <v>1081</v>
      </c>
    </row>
    <row r="137" customFormat="false" ht="15" hidden="false" customHeight="false" outlineLevel="0" collapsed="false">
      <c r="A137" s="448" t="n">
        <v>124</v>
      </c>
      <c r="B137" s="373" t="s">
        <v>1031</v>
      </c>
      <c r="C137" s="450" t="str">
        <f aca="false">IF($B$5&gt;=5,"Estado",IF($B$5=$K$13,K137,IF($B$5=$J$13,J137,IF($B$5=$I$13,I137,H137))))</f>
        <v>Estado</v>
      </c>
      <c r="D137" s="450" t="str">
        <f aca="false">IF($C$5&gt;=5,"Estado",IF($C$5=$K$13,K137,IF($C$5=$J$13,J137,IF($C$5=$I$13,I137,H137))))</f>
        <v>Estado</v>
      </c>
      <c r="E137" s="450" t="str">
        <f aca="false">IF($D$5&gt;=5,"Estado",IF($D$5=$K$13,K137,IF($D$5=$J$13,J137,IF($D$5=$I$13,I137,H137))))</f>
        <v>Estado</v>
      </c>
      <c r="F137" s="450" t="str">
        <f aca="false">IF($E$5&gt;=5,"Estado",IF($E$5=$K$13,K137,IF($E$5=$J$13,J137,IF($E$5=$I$13,I137,H137))))</f>
        <v>Estado</v>
      </c>
      <c r="G137" s="450" t="str">
        <f aca="false">IF($F$5&gt;=5,"Estado",IF($F$5=$K$13,K137,IF($F$5=$J$13,J137,IF($F$5=$I$13,I137,H137))))</f>
        <v>Estado</v>
      </c>
      <c r="H137" s="451" t="s">
        <v>1081</v>
      </c>
      <c r="I137" s="451" t="s">
        <v>39</v>
      </c>
      <c r="J137" s="451" t="s">
        <v>39</v>
      </c>
      <c r="K137" s="451" t="s">
        <v>1081</v>
      </c>
    </row>
    <row r="138" customFormat="false" ht="15" hidden="false" customHeight="false" outlineLevel="0" collapsed="false">
      <c r="A138" s="452" t="n">
        <v>125</v>
      </c>
      <c r="B138" s="380" t="s">
        <v>1034</v>
      </c>
      <c r="C138" s="450" t="str">
        <f aca="false">IF($B$5&gt;=5,"Estado",IF($B$5=$K$13,K138,IF($B$5=$J$13,J138,IF($B$5=$I$13,I138,H138))))</f>
        <v>Estado</v>
      </c>
      <c r="D138" s="450" t="str">
        <f aca="false">IF($C$5&gt;=5,"Estado",IF($C$5=$K$13,K138,IF($C$5=$J$13,J138,IF($C$5=$I$13,I138,H138))))</f>
        <v>Estado</v>
      </c>
      <c r="E138" s="450" t="str">
        <f aca="false">IF($D$5&gt;=5,"Estado",IF($D$5=$K$13,K138,IF($D$5=$J$13,J138,IF($D$5=$I$13,I138,H138))))</f>
        <v>Estado</v>
      </c>
      <c r="F138" s="450" t="str">
        <f aca="false">IF($E$5&gt;=5,"Estado",IF($E$5=$K$13,K138,IF($E$5=$J$13,J138,IF($E$5=$I$13,I138,H138))))</f>
        <v>Estado</v>
      </c>
      <c r="G138" s="450" t="str">
        <f aca="false">IF($F$5&gt;=5,"Estado",IF($F$5=$K$13,K138,IF($F$5=$J$13,J138,IF($F$5=$I$13,I138,H138))))</f>
        <v>Estado</v>
      </c>
      <c r="H138" s="451" t="s">
        <v>1081</v>
      </c>
      <c r="I138" s="451" t="s">
        <v>39</v>
      </c>
      <c r="J138" s="451" t="s">
        <v>39</v>
      </c>
      <c r="K138" s="451" t="s">
        <v>1081</v>
      </c>
    </row>
    <row r="139" customFormat="false" ht="15" hidden="false" customHeight="false" outlineLevel="0" collapsed="false">
      <c r="A139" s="452" t="n">
        <v>126</v>
      </c>
      <c r="B139" s="373" t="s">
        <v>1037</v>
      </c>
      <c r="C139" s="450" t="str">
        <f aca="false">IF($B$5&gt;=5,"Estado",IF($B$5=$K$13,K139,IF($B$5=$J$13,J139,IF($B$5=$I$13,I139,H139))))</f>
        <v>Estado</v>
      </c>
      <c r="D139" s="450" t="str">
        <f aca="false">IF($C$5&gt;=5,"Estado",IF($C$5=$K$13,K139,IF($C$5=$J$13,J139,IF($C$5=$I$13,I139,H139))))</f>
        <v>Estado</v>
      </c>
      <c r="E139" s="450" t="str">
        <f aca="false">IF($D$5&gt;=5,"Estado",IF($D$5=$K$13,K139,IF($D$5=$J$13,J139,IF($D$5=$I$13,I139,H139))))</f>
        <v>Estado</v>
      </c>
      <c r="F139" s="450" t="str">
        <f aca="false">IF($E$5&gt;=5,"Estado",IF($E$5=$K$13,K139,IF($E$5=$J$13,J139,IF($E$5=$I$13,I139,H139))))</f>
        <v>Estado</v>
      </c>
      <c r="G139" s="450" t="str">
        <f aca="false">IF($F$5&gt;=5,"Estado",IF($F$5=$K$13,K139,IF($F$5=$J$13,J139,IF($F$5=$I$13,I139,H139))))</f>
        <v>Estado</v>
      </c>
      <c r="H139" s="451" t="s">
        <v>1081</v>
      </c>
      <c r="I139" s="451" t="s">
        <v>39</v>
      </c>
      <c r="J139" s="451" t="s">
        <v>39</v>
      </c>
      <c r="K139" s="451" t="s">
        <v>39</v>
      </c>
    </row>
    <row r="140" customFormat="false" ht="15" hidden="false" customHeight="false" outlineLevel="0" collapsed="false">
      <c r="A140" s="452" t="n">
        <v>127</v>
      </c>
      <c r="B140" s="380" t="s">
        <v>1042</v>
      </c>
      <c r="C140" s="450" t="str">
        <f aca="false">IF($B$5&gt;=5,"Estado",IF($B$5=$K$13,K140,IF($B$5=$J$13,J140,IF($B$5=$I$13,I140,H140))))</f>
        <v>Estado</v>
      </c>
      <c r="D140" s="450" t="str">
        <f aca="false">IF($C$5&gt;=5,"Estado",IF($C$5=$K$13,K140,IF($C$5=$J$13,J140,IF($C$5=$I$13,I140,H140))))</f>
        <v>Estado</v>
      </c>
      <c r="E140" s="450" t="str">
        <f aca="false">IF($D$5&gt;=5,"Estado",IF($D$5=$K$13,K140,IF($D$5=$J$13,J140,IF($D$5=$I$13,I140,H140))))</f>
        <v>Estado</v>
      </c>
      <c r="F140" s="450" t="str">
        <f aca="false">IF($E$5&gt;=5,"Estado",IF($E$5=$K$13,K140,IF($E$5=$J$13,J140,IF($E$5=$I$13,I140,H140))))</f>
        <v>Estado</v>
      </c>
      <c r="G140" s="450" t="str">
        <f aca="false">IF($F$5&gt;=5,"Estado",IF($F$5=$K$13,K140,IF($F$5=$J$13,J140,IF($F$5=$I$13,I140,H140))))</f>
        <v>Estado</v>
      </c>
      <c r="H140" s="451" t="s">
        <v>1081</v>
      </c>
      <c r="I140" s="451" t="s">
        <v>39</v>
      </c>
      <c r="J140" s="451" t="s">
        <v>39</v>
      </c>
      <c r="K140" s="451" t="s">
        <v>1081</v>
      </c>
    </row>
    <row r="141" customFormat="false" ht="15" hidden="false" customHeight="false" outlineLevel="0" collapsed="false">
      <c r="A141" s="452" t="n">
        <v>128</v>
      </c>
      <c r="B141" s="373" t="s">
        <v>1045</v>
      </c>
      <c r="C141" s="450" t="str">
        <f aca="false">IF($B$5&gt;=5,"Estado",IF($B$5=$K$13,K141,IF($B$5=$J$13,J141,IF($B$5=$I$13,I141,H141))))</f>
        <v>Estado</v>
      </c>
      <c r="D141" s="450" t="str">
        <f aca="false">IF($C$5&gt;=5,"Estado",IF($C$5=$K$13,K141,IF($C$5=$J$13,J141,IF($C$5=$I$13,I141,H141))))</f>
        <v>Estado</v>
      </c>
      <c r="E141" s="450" t="str">
        <f aca="false">IF($D$5&gt;=5,"Estado",IF($D$5=$K$13,K141,IF($D$5=$J$13,J141,IF($D$5=$I$13,I141,H141))))</f>
        <v>Estado</v>
      </c>
      <c r="F141" s="450" t="str">
        <f aca="false">IF($E$5&gt;=5,"Estado",IF($E$5=$K$13,K141,IF($E$5=$J$13,J141,IF($E$5=$I$13,I141,H141))))</f>
        <v>Estado</v>
      </c>
      <c r="G141" s="450" t="str">
        <f aca="false">IF($F$5&gt;=5,"Estado",IF($F$5=$K$13,K141,IF($F$5=$J$13,J141,IF($F$5=$I$13,I141,H141))))</f>
        <v>Estado</v>
      </c>
      <c r="H141" s="451" t="s">
        <v>1081</v>
      </c>
      <c r="I141" s="451" t="s">
        <v>39</v>
      </c>
      <c r="J141" s="451" t="s">
        <v>39</v>
      </c>
      <c r="K141" s="451" t="s">
        <v>1081</v>
      </c>
    </row>
    <row r="142" customFormat="false" ht="15" hidden="false" customHeight="false" outlineLevel="0" collapsed="false">
      <c r="A142" s="452" t="n">
        <v>129</v>
      </c>
      <c r="B142" s="380" t="s">
        <v>1049</v>
      </c>
      <c r="C142" s="450" t="str">
        <f aca="false">IF($B$5&gt;=5,"Estado",IF($B$5=$K$13,K142,IF($B$5=$J$13,J142,IF($B$5=$I$13,I142,H142))))</f>
        <v>Estado</v>
      </c>
      <c r="D142" s="450" t="str">
        <f aca="false">IF($C$5&gt;=5,"Estado",IF($C$5=$K$13,K142,IF($C$5=$J$13,J142,IF($C$5=$I$13,I142,H142))))</f>
        <v>Estado</v>
      </c>
      <c r="E142" s="450" t="str">
        <f aca="false">IF($D$5&gt;=5,"Estado",IF($D$5=$K$13,K142,IF($D$5=$J$13,J142,IF($D$5=$I$13,I142,H142))))</f>
        <v>Estado</v>
      </c>
      <c r="F142" s="450" t="str">
        <f aca="false">IF($E$5&gt;=5,"Estado",IF($E$5=$K$13,K142,IF($E$5=$J$13,J142,IF($E$5=$I$13,I142,H142))))</f>
        <v>Estado</v>
      </c>
      <c r="G142" s="450" t="str">
        <f aca="false">IF($F$5&gt;=5,"Estado",IF($F$5=$K$13,K142,IF($F$5=$J$13,J142,IF($F$5=$I$13,I142,H142))))</f>
        <v>Estado</v>
      </c>
      <c r="H142" s="451" t="s">
        <v>1081</v>
      </c>
      <c r="I142" s="451" t="s">
        <v>39</v>
      </c>
      <c r="J142" s="451" t="s">
        <v>39</v>
      </c>
      <c r="K142" s="451" t="s">
        <v>1081</v>
      </c>
    </row>
    <row r="143" customFormat="false" ht="15" hidden="false" customHeight="false" outlineLevel="0" collapsed="false">
      <c r="A143" s="452" t="n">
        <v>130</v>
      </c>
      <c r="B143" s="373" t="s">
        <v>1052</v>
      </c>
      <c r="C143" s="450" t="str">
        <f aca="false">IF($B$5&gt;=5,"Estado",IF($B$5=$K$13,K143,IF($B$5=$J$13,J143,IF($B$5=$I$13,I143,H143))))</f>
        <v>Estado</v>
      </c>
      <c r="D143" s="450" t="str">
        <f aca="false">IF($C$5&gt;=5,"Estado",IF($C$5=$K$13,K143,IF($C$5=$J$13,J143,IF($C$5=$I$13,I143,H143))))</f>
        <v>Estado</v>
      </c>
      <c r="E143" s="450" t="str">
        <f aca="false">IF($D$5&gt;=5,"Estado",IF($D$5=$K$13,K143,IF($D$5=$J$13,J143,IF($D$5=$I$13,I143,H143))))</f>
        <v>Estado</v>
      </c>
      <c r="F143" s="450" t="str">
        <f aca="false">IF($E$5&gt;=5,"Estado",IF($E$5=$K$13,K143,IF($E$5=$J$13,J143,IF($E$5=$I$13,I143,H143))))</f>
        <v>Estado</v>
      </c>
      <c r="G143" s="450" t="str">
        <f aca="false">IF($F$5&gt;=5,"Estado",IF($F$5=$K$13,K143,IF($F$5=$J$13,J143,IF($F$5=$I$13,I143,H143))))</f>
        <v>Estado</v>
      </c>
      <c r="H143" s="451" t="s">
        <v>1081</v>
      </c>
      <c r="I143" s="451" t="s">
        <v>39</v>
      </c>
      <c r="J143" s="451" t="s">
        <v>39</v>
      </c>
      <c r="K143" s="451" t="s">
        <v>1081</v>
      </c>
    </row>
    <row r="144" customFormat="false" ht="15" hidden="false" customHeight="false" outlineLevel="0" collapsed="false">
      <c r="A144" s="452" t="n">
        <v>131</v>
      </c>
      <c r="B144" s="380" t="s">
        <v>1055</v>
      </c>
      <c r="C144" s="450" t="str">
        <f aca="false">IF($B$5&gt;=5,"Estado",IF($B$5=$K$13,K144,IF($B$5=$J$13,J144,IF($B$5=$I$13,I144,H144))))</f>
        <v>Estado</v>
      </c>
      <c r="D144" s="450" t="str">
        <f aca="false">IF($C$5&gt;=5,"Estado",IF($C$5=$K$13,K144,IF($C$5=$J$13,J144,IF($C$5=$I$13,I144,H144))))</f>
        <v>Estado</v>
      </c>
      <c r="E144" s="450" t="str">
        <f aca="false">IF($D$5&gt;=5,"Estado",IF($D$5=$K$13,K144,IF($D$5=$J$13,J144,IF($D$5=$I$13,I144,H144))))</f>
        <v>Estado</v>
      </c>
      <c r="F144" s="450" t="str">
        <f aca="false">IF($E$5&gt;=5,"Estado",IF($E$5=$K$13,K144,IF($E$5=$J$13,J144,IF($E$5=$I$13,I144,H144))))</f>
        <v>Estado</v>
      </c>
      <c r="G144" s="450" t="str">
        <f aca="false">IF($F$5&gt;=5,"Estado",IF($F$5=$K$13,K144,IF($F$5=$J$13,J144,IF($F$5=$I$13,I144,H144))))</f>
        <v>Estado</v>
      </c>
      <c r="H144" s="451" t="s">
        <v>1081</v>
      </c>
      <c r="I144" s="451" t="s">
        <v>39</v>
      </c>
      <c r="J144" s="451" t="s">
        <v>39</v>
      </c>
      <c r="K144" s="451" t="s">
        <v>1081</v>
      </c>
    </row>
    <row r="145" customFormat="false" ht="15" hidden="false" customHeight="false" outlineLevel="0" collapsed="false">
      <c r="A145" s="452" t="n">
        <v>132</v>
      </c>
      <c r="B145" s="373" t="s">
        <v>1059</v>
      </c>
      <c r="C145" s="450" t="str">
        <f aca="false">IF($B$5&gt;=5,"Estado",IF($B$5=$K$13,K145,IF($B$5=$J$13,J145,IF($B$5=$I$13,I145,H145))))</f>
        <v>Estado</v>
      </c>
      <c r="D145" s="450" t="str">
        <f aca="false">IF($C$5&gt;=5,"Estado",IF($C$5=$K$13,K145,IF($C$5=$J$13,J145,IF($C$5=$I$13,I145,H145))))</f>
        <v>Estado</v>
      </c>
      <c r="E145" s="450" t="str">
        <f aca="false">IF($D$5&gt;=5,"Estado",IF($D$5=$K$13,K145,IF($D$5=$J$13,J145,IF($D$5=$I$13,I145,H145))))</f>
        <v>Estado</v>
      </c>
      <c r="F145" s="450" t="str">
        <f aca="false">IF($E$5&gt;=5,"Estado",IF($E$5=$K$13,K145,IF($E$5=$J$13,J145,IF($E$5=$I$13,I145,H145))))</f>
        <v>Estado</v>
      </c>
      <c r="G145" s="450" t="str">
        <f aca="false">IF($F$5&gt;=5,"Estado",IF($F$5=$K$13,K145,IF($F$5=$J$13,J145,IF($F$5=$I$13,I145,H145))))</f>
        <v>Estado</v>
      </c>
      <c r="H145" s="451" t="s">
        <v>1081</v>
      </c>
      <c r="I145" s="451" t="s">
        <v>39</v>
      </c>
      <c r="J145" s="451" t="s">
        <v>1081</v>
      </c>
      <c r="K145" s="451" t="s">
        <v>1081</v>
      </c>
    </row>
    <row r="146" customFormat="false" ht="15" hidden="false" customHeight="false" outlineLevel="0" collapsed="false">
      <c r="A146" s="452" t="n">
        <v>133</v>
      </c>
      <c r="B146" s="380" t="s">
        <v>1063</v>
      </c>
      <c r="C146" s="450" t="str">
        <f aca="false">IF($B$5&gt;=5,"Estado",IF($B$5=$K$13,K146,IF($B$5=$J$13,J146,IF($B$5=$I$13,I146,H146))))</f>
        <v>Estado</v>
      </c>
      <c r="D146" s="450" t="str">
        <f aca="false">IF($C$5&gt;=5,"Estado",IF($C$5=$K$13,K146,IF($C$5=$J$13,J146,IF($C$5=$I$13,I146,H146))))</f>
        <v>Estado</v>
      </c>
      <c r="E146" s="450" t="str">
        <f aca="false">IF($D$5&gt;=5,"Estado",IF($D$5=$K$13,K146,IF($D$5=$J$13,J146,IF($D$5=$I$13,I146,H146))))</f>
        <v>Estado</v>
      </c>
      <c r="F146" s="450" t="str">
        <f aca="false">IF($E$5&gt;=5,"Estado",IF($E$5=$K$13,K146,IF($E$5=$J$13,J146,IF($E$5=$I$13,I146,H146))))</f>
        <v>Estado</v>
      </c>
      <c r="G146" s="450" t="str">
        <f aca="false">IF($F$5&gt;=5,"Estado",IF($F$5=$K$13,K146,IF($F$5=$J$13,J146,IF($F$5=$I$13,I146,H146))))</f>
        <v>Estado</v>
      </c>
      <c r="H146" s="451" t="s">
        <v>1081</v>
      </c>
      <c r="I146" s="451" t="s">
        <v>39</v>
      </c>
      <c r="J146" s="451" t="s">
        <v>39</v>
      </c>
      <c r="K146" s="451" t="s">
        <v>1081</v>
      </c>
    </row>
    <row r="147" customFormat="false" ht="15" hidden="false" customHeight="false" outlineLevel="0" collapsed="false">
      <c r="A147" s="453" t="n">
        <v>134</v>
      </c>
      <c r="B147" s="373" t="s">
        <v>1066</v>
      </c>
      <c r="C147" s="450" t="str">
        <f aca="false">IF($B$5&gt;=5,"Estado",IF($B$5=$K$13,K147,IF($B$5=$J$13,J147,IF($B$5=$I$13,I147,H147))))</f>
        <v>Estado</v>
      </c>
      <c r="D147" s="450" t="str">
        <f aca="false">IF($C$5&gt;=5,"Estado",IF($C$5=$K$13,K147,IF($C$5=$J$13,J147,IF($C$5=$I$13,I147,H147))))</f>
        <v>Estado</v>
      </c>
      <c r="E147" s="450" t="str">
        <f aca="false">IF($D$5&gt;=5,"Estado",IF($D$5=$K$13,K147,IF($D$5=$J$13,J147,IF($D$5=$I$13,I147,H147))))</f>
        <v>Estado</v>
      </c>
      <c r="F147" s="450" t="str">
        <f aca="false">IF($E$5&gt;=5,"Estado",IF($E$5=$K$13,K147,IF($E$5=$J$13,J147,IF($E$5=$I$13,I147,H147))))</f>
        <v>Estado</v>
      </c>
      <c r="G147" s="450" t="str">
        <f aca="false">IF($F$5&gt;=5,"Estado",IF($F$5=$K$13,K147,IF($F$5=$J$13,J147,IF($F$5=$I$13,I147,H147))))</f>
        <v>Estado</v>
      </c>
      <c r="H147" s="451" t="s">
        <v>1081</v>
      </c>
      <c r="I147" s="455" t="s">
        <v>39</v>
      </c>
      <c r="J147" s="455" t="s">
        <v>39</v>
      </c>
      <c r="K147" s="451" t="s">
        <v>1081</v>
      </c>
    </row>
  </sheetData>
  <autoFilter ref="A13:K147"/>
  <mergeCells count="2">
    <mergeCell ref="C6:F6"/>
    <mergeCell ref="H12:K12"/>
  </mergeCells>
  <conditionalFormatting sqref="B3:F3">
    <cfRule type="expression" priority="2" aboveAverage="0" equalAverage="0" bottom="0" percent="0" rank="0" text="" dxfId="22">
      <formula>#ref!="OCULTAR"</formula>
    </cfRule>
  </conditionalFormatting>
  <conditionalFormatting sqref="B122:B132">
    <cfRule type="expression" priority="3" aboveAverage="0" equalAverage="0" bottom="0" percent="0" rank="0" text="" dxfId="23">
      <formula>#ref!="OCULTAR"</formula>
    </cfRule>
  </conditionalFormatting>
  <conditionalFormatting sqref="B94:B115">
    <cfRule type="expression" priority="4" aboveAverage="0" equalAverage="0" bottom="0" percent="0" rank="0" text="" dxfId="24">
      <formula>#ref!="OCULTAR"</formula>
    </cfRule>
  </conditionalFormatting>
  <conditionalFormatting sqref="B134">
    <cfRule type="expression" priority="5" aboveAverage="0" equalAverage="0" bottom="0" percent="0" rank="0" text="" dxfId="25">
      <formula>#ref!="OCULTAR"</formula>
    </cfRule>
  </conditionalFormatting>
  <conditionalFormatting sqref="B72">
    <cfRule type="expression" priority="6" aboveAverage="0" equalAverage="0" bottom="0" percent="0" rank="0" text="" dxfId="26">
      <formula>#ref!="OCULTAR"</formula>
    </cfRule>
  </conditionalFormatting>
  <conditionalFormatting sqref="B32">
    <cfRule type="expression" priority="7" aboveAverage="0" equalAverage="0" bottom="0" percent="0" rank="0" text="" dxfId="27">
      <formula>#ref!="OCULTAR"</formula>
    </cfRule>
  </conditionalFormatting>
  <conditionalFormatting sqref="B17:B31 B33:B71 B73:B93 B116:B121 B133 B135:B136">
    <cfRule type="expression" priority="8" aboveAverage="0" equalAverage="0" bottom="0" percent="0" rank="0" text="" dxfId="28">
      <formula>#ref!="OCULTAR"</formula>
    </cfRule>
  </conditionalFormatting>
  <conditionalFormatting sqref="B14:B16">
    <cfRule type="expression" priority="9" aboveAverage="0" equalAverage="0" bottom="0" percent="0" rank="0" text="" dxfId="29">
      <formula>#ref!="OCULTAR"</formula>
    </cfRule>
  </conditionalFormatting>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4C6A8"/>
    <pageSetUpPr fitToPage="false"/>
  </sheetPr>
  <dimension ref="A1:T122"/>
  <sheetViews>
    <sheetView showFormulas="false" showGridLines="true" showRowColHeaders="fals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9.1484375" defaultRowHeight="15" customHeight="true" zeroHeight="false" outlineLevelRow="0" outlineLevelCol="0"/>
  <cols>
    <col collapsed="false" customWidth="true" hidden="false" outlineLevel="0" max="1" min="1" style="295" width="9.86"/>
    <col collapsed="false" customWidth="true" hidden="false" outlineLevel="0" max="3" min="3" style="295" width="11.43"/>
    <col collapsed="false" customWidth="true" hidden="false" outlineLevel="0" max="4" min="4" style="295" width="13.42"/>
    <col collapsed="false" customWidth="true" hidden="false" outlineLevel="0" max="11" min="11" style="295" width="12.86"/>
    <col collapsed="false" customWidth="true" hidden="false" outlineLevel="0" max="13" min="13" style="295" width="12"/>
  </cols>
  <sheetData>
    <row r="1" customFormat="false" ht="15" hidden="false" customHeight="false" outlineLevel="0" collapsed="false">
      <c r="A1" s="456" t="s">
        <v>1082</v>
      </c>
      <c r="B1" s="457"/>
      <c r="C1" s="457"/>
      <c r="D1" s="457"/>
      <c r="E1" s="457"/>
      <c r="F1" s="458"/>
    </row>
    <row r="2" customFormat="false" ht="15" hidden="false" customHeight="false" outlineLevel="0" collapsed="false">
      <c r="A2" s="459"/>
      <c r="D2" s="460" t="s">
        <v>18</v>
      </c>
      <c r="F2" s="461"/>
    </row>
    <row r="3" customFormat="false" ht="15" hidden="false" customHeight="false" outlineLevel="0" collapsed="false">
      <c r="A3" s="462" t="s">
        <v>86</v>
      </c>
      <c r="B3" s="463" t="n">
        <f aca="false">'TELA 1'!O28</f>
        <v>0</v>
      </c>
      <c r="D3" s="464" t="s">
        <v>1083</v>
      </c>
      <c r="E3" s="465" t="str">
        <f aca="false">IF('TELA 1'!D7="x",'TELA 1'!O11,"")</f>
        <v/>
      </c>
      <c r="F3" s="466" t="s">
        <v>236</v>
      </c>
      <c r="H3" s="467" t="n">
        <f aca="false">'TELA 3'!B8</f>
        <v>0</v>
      </c>
      <c r="I3" s="467" t="n">
        <f aca="false">'TELA 3'!AE8</f>
        <v>0</v>
      </c>
      <c r="K3" s="468" t="s">
        <v>131</v>
      </c>
      <c r="L3" s="469" t="s">
        <v>1084</v>
      </c>
      <c r="M3" s="469" t="s">
        <v>1085</v>
      </c>
    </row>
    <row r="4" customFormat="false" ht="15" hidden="false" customHeight="false" outlineLevel="0" collapsed="false">
      <c r="A4" s="462" t="s">
        <v>94</v>
      </c>
      <c r="B4" s="463" t="n">
        <f aca="false">'TELA 1'!O31</f>
        <v>0</v>
      </c>
      <c r="D4" s="464" t="s">
        <v>1086</v>
      </c>
      <c r="E4" s="470" t="str">
        <f aca="false">IF('TELA 1'!I7="x",'TELA 1'!O11,"")</f>
        <v/>
      </c>
      <c r="F4" s="466"/>
      <c r="H4" s="467" t="n">
        <f aca="false">'TELA 3'!B10</f>
        <v>0</v>
      </c>
      <c r="I4" s="467" t="n">
        <f aca="false">'TELA 3'!AE10</f>
        <v>0</v>
      </c>
      <c r="K4" s="468" t="s">
        <v>311</v>
      </c>
      <c r="L4" s="468" t="n">
        <f aca="false">COUNTIF($I$3:$I$7,"Não passível")</f>
        <v>0</v>
      </c>
      <c r="M4" s="380" t="str">
        <f aca="false">IF(L10&gt;0,K10,IF(L9&gt;0,K9,IF(L8&gt;0,K8,IF(L7&gt;0,K7,IF(L6&gt;0,K6,IF(L5&gt;0,K5,IF(L4&gt;0,K4,"")))))))</f>
        <v/>
      </c>
    </row>
    <row r="5" customFormat="false" ht="15" hidden="false" customHeight="false" outlineLevel="0" collapsed="false">
      <c r="A5" s="462" t="s">
        <v>96</v>
      </c>
      <c r="B5" s="463" t="n">
        <f aca="false">'TELA 1'!O34</f>
        <v>0</v>
      </c>
      <c r="D5" s="468" t="s">
        <v>1087</v>
      </c>
      <c r="E5" s="468" t="str">
        <f aca="false">IF('TELA 1'!D8="x",'TELA 1'!O11,"")</f>
        <v/>
      </c>
      <c r="F5" s="461"/>
      <c r="H5" s="467" t="n">
        <f aca="false">'TELA 3'!B12</f>
        <v>0</v>
      </c>
      <c r="I5" s="467" t="n">
        <f aca="false">'TELA 3'!AE12</f>
        <v>0</v>
      </c>
      <c r="K5" s="471" t="n">
        <v>1</v>
      </c>
      <c r="L5" s="468" t="n">
        <f aca="false">COUNTIF($I$3:$I$7,"1")</f>
        <v>0</v>
      </c>
      <c r="M5" s="380"/>
    </row>
    <row r="6" customFormat="false" ht="15" hidden="false" customHeight="false" outlineLevel="0" collapsed="false">
      <c r="A6" s="462" t="s">
        <v>98</v>
      </c>
      <c r="B6" s="463" t="n">
        <f aca="false">'TELA 1'!O39</f>
        <v>0</v>
      </c>
      <c r="D6" s="468" t="s">
        <v>1088</v>
      </c>
      <c r="E6" s="468" t="str">
        <f aca="false">IF('TELA 1'!D9="x",'TELA 1'!O11,"")</f>
        <v/>
      </c>
      <c r="F6" s="461"/>
      <c r="H6" s="467" t="n">
        <f aca="false">'TELA 3'!B14</f>
        <v>0</v>
      </c>
      <c r="I6" s="467" t="n">
        <f aca="false">'TELA 3'!AE14</f>
        <v>0</v>
      </c>
      <c r="K6" s="471" t="n">
        <v>2</v>
      </c>
      <c r="L6" s="468" t="n">
        <f aca="false">COUNTIF($I$3:$I$7,"2")</f>
        <v>0</v>
      </c>
      <c r="M6" s="380"/>
    </row>
    <row r="7" customFormat="false" ht="15" hidden="false" customHeight="false" outlineLevel="0" collapsed="false">
      <c r="A7" s="462" t="s">
        <v>101</v>
      </c>
      <c r="B7" s="463" t="n">
        <f aca="false">'TELA 1'!O42</f>
        <v>0</v>
      </c>
      <c r="D7" s="295" t="s">
        <v>1089</v>
      </c>
      <c r="E7" s="295" t="n">
        <f aca="false">COUNTIF(E3:E6,"0")</f>
        <v>0</v>
      </c>
      <c r="F7" s="461"/>
      <c r="H7" s="467" t="n">
        <f aca="false">'TELA 3'!B16</f>
        <v>0</v>
      </c>
      <c r="I7" s="467" t="n">
        <f aca="false">'TELA 3'!AE16</f>
        <v>0</v>
      </c>
      <c r="K7" s="471" t="n">
        <v>3</v>
      </c>
      <c r="L7" s="468" t="n">
        <f aca="false">COUNTIF($I$3:$I$7,"3")</f>
        <v>0</v>
      </c>
      <c r="M7" s="380"/>
    </row>
    <row r="8" customFormat="false" ht="15" hidden="false" customHeight="false" outlineLevel="0" collapsed="false">
      <c r="A8" s="462" t="s">
        <v>108</v>
      </c>
      <c r="B8" s="463" t="n">
        <f aca="false">'TELA 1'!O45</f>
        <v>0</v>
      </c>
      <c r="F8" s="461"/>
      <c r="K8" s="471" t="n">
        <v>4</v>
      </c>
      <c r="L8" s="468" t="n">
        <f aca="false">COUNTIF($I$3:$I$7,"4")</f>
        <v>0</v>
      </c>
      <c r="M8" s="380"/>
    </row>
    <row r="9" customFormat="false" ht="15" hidden="false" customHeight="false" outlineLevel="0" collapsed="false">
      <c r="A9" s="462" t="s">
        <v>110</v>
      </c>
      <c r="B9" s="463" t="n">
        <f aca="false">'TELA 1'!O48</f>
        <v>0</v>
      </c>
      <c r="F9" s="461"/>
      <c r="K9" s="471" t="n">
        <v>5</v>
      </c>
      <c r="L9" s="468" t="n">
        <f aca="false">COUNTIF($I$3:$I$7,"5")</f>
        <v>0</v>
      </c>
      <c r="M9" s="380"/>
    </row>
    <row r="10" customFormat="false" ht="15" hidden="false" customHeight="false" outlineLevel="0" collapsed="false">
      <c r="A10" s="462" t="s">
        <v>1090</v>
      </c>
      <c r="B10" s="463" t="n">
        <f aca="false">'TELA 1'!O51</f>
        <v>0</v>
      </c>
      <c r="F10" s="461"/>
      <c r="K10" s="471" t="n">
        <v>6</v>
      </c>
      <c r="L10" s="468" t="n">
        <f aca="false">COUNTIF($I$3:$I$7,"6")</f>
        <v>0</v>
      </c>
      <c r="M10" s="380"/>
    </row>
    <row r="11" customFormat="false" ht="15" hidden="false" customHeight="false" outlineLevel="0" collapsed="false">
      <c r="A11" s="472" t="s">
        <v>1091</v>
      </c>
      <c r="B11" s="463" t="n">
        <f aca="false">'TELA 1'!O54</f>
        <v>0</v>
      </c>
      <c r="F11" s="461"/>
    </row>
    <row r="12" customFormat="false" ht="15" hidden="false" customHeight="false" outlineLevel="0" collapsed="false">
      <c r="A12" s="462" t="s">
        <v>1092</v>
      </c>
      <c r="B12" s="463" t="n">
        <f aca="false">'TELA 1'!O67</f>
        <v>0</v>
      </c>
      <c r="F12" s="461"/>
      <c r="G12" s="295" t="s">
        <v>1093</v>
      </c>
      <c r="H12" s="295" t="s">
        <v>1094</v>
      </c>
    </row>
    <row r="13" customFormat="false" ht="15" hidden="false" customHeight="false" outlineLevel="0" collapsed="false">
      <c r="A13" s="462" t="s">
        <v>1092</v>
      </c>
      <c r="B13" s="463" t="n">
        <f aca="false">'TELA 1'!O70</f>
        <v>0</v>
      </c>
      <c r="F13" s="461"/>
      <c r="G13" s="295" t="n">
        <v>1</v>
      </c>
      <c r="I13" s="295" t="s">
        <v>1095</v>
      </c>
      <c r="J13" s="295" t="s">
        <v>1096</v>
      </c>
    </row>
    <row r="14" customFormat="false" ht="15" hidden="false" customHeight="false" outlineLevel="0" collapsed="false">
      <c r="A14" s="462" t="s">
        <v>1097</v>
      </c>
      <c r="B14" s="463" t="n">
        <f aca="false">'TELA 1'!O79</f>
        <v>0</v>
      </c>
      <c r="F14" s="461"/>
    </row>
    <row r="15" customFormat="false" ht="15" hidden="false" customHeight="false" outlineLevel="0" collapsed="false">
      <c r="A15" s="462" t="s">
        <v>1098</v>
      </c>
      <c r="B15" s="463" t="n">
        <f aca="false">'TELA 1'!O82</f>
        <v>0</v>
      </c>
      <c r="F15" s="461"/>
    </row>
    <row r="16" customFormat="false" ht="15" hidden="false" customHeight="false" outlineLevel="0" collapsed="false">
      <c r="A16" s="473" t="s">
        <v>1099</v>
      </c>
      <c r="B16" s="474" t="n">
        <f aca="false">C19</f>
        <v>0</v>
      </c>
      <c r="F16" s="461"/>
    </row>
    <row r="17" customFormat="false" ht="15" hidden="false" customHeight="false" outlineLevel="0" collapsed="false">
      <c r="A17" s="475"/>
      <c r="F17" s="461"/>
    </row>
    <row r="18" customFormat="false" ht="19.4" hidden="false" customHeight="false" outlineLevel="0" collapsed="false">
      <c r="A18" s="476" t="s">
        <v>1100</v>
      </c>
      <c r="B18" s="469" t="s">
        <v>1084</v>
      </c>
      <c r="C18" s="469" t="s">
        <v>1085</v>
      </c>
      <c r="F18" s="461"/>
    </row>
    <row r="19" customFormat="false" ht="15" hidden="false" customHeight="true" outlineLevel="0" collapsed="false">
      <c r="A19" s="477" t="n">
        <v>0</v>
      </c>
      <c r="B19" s="478" t="n">
        <f aca="false">COUNTIF(B3:B15,"0")</f>
        <v>13</v>
      </c>
      <c r="C19" s="479" t="n">
        <f aca="false">IF(E7&gt;0,A19,IF(B22&gt;A19,A63,IF(B21&gt;A19,A21,IF(B20&lt;&gt;A19,A20,IF(B19&lt;&gt;B22,A19,A63)))))</f>
        <v>0</v>
      </c>
      <c r="F19" s="461"/>
    </row>
    <row r="20" customFormat="false" ht="15" hidden="false" customHeight="true" outlineLevel="0" collapsed="false">
      <c r="A20" s="477" t="n">
        <v>1</v>
      </c>
      <c r="B20" s="478" t="n">
        <f aca="false">COUNTIF(B3:B15,"1")</f>
        <v>0</v>
      </c>
      <c r="C20" s="479"/>
      <c r="F20" s="461"/>
    </row>
    <row r="21" customFormat="false" ht="15" hidden="false" customHeight="true" outlineLevel="0" collapsed="false">
      <c r="A21" s="477" t="n">
        <v>2</v>
      </c>
      <c r="B21" s="478" t="n">
        <f aca="false">COUNTIF(B3:B15,"2")</f>
        <v>0</v>
      </c>
      <c r="C21" s="479"/>
      <c r="F21" s="461"/>
    </row>
    <row r="22" customFormat="false" ht="35.05" hidden="false" customHeight="false" outlineLevel="0" collapsed="false">
      <c r="A22" s="477" t="s">
        <v>1101</v>
      </c>
      <c r="B22" s="478" t="n">
        <f aca="false">COUNTIF(B3:B15,"Resposta obrigatória.")</f>
        <v>0</v>
      </c>
      <c r="C22" s="479"/>
      <c r="F22" s="461"/>
    </row>
    <row r="23" customFormat="false" ht="15" hidden="false" customHeight="false" outlineLevel="0" collapsed="false">
      <c r="A23" s="480"/>
      <c r="B23" s="481"/>
      <c r="C23" s="481"/>
      <c r="D23" s="481"/>
      <c r="E23" s="481"/>
      <c r="F23" s="482"/>
    </row>
    <row r="28" customFormat="false" ht="31.5" hidden="false" customHeight="true" outlineLevel="0" collapsed="false">
      <c r="B28" s="483"/>
      <c r="C28" s="484"/>
      <c r="D28" s="485" t="s">
        <v>1102</v>
      </c>
      <c r="E28" s="485"/>
      <c r="F28" s="485"/>
      <c r="G28" s="485"/>
      <c r="H28" s="485"/>
      <c r="I28" s="485"/>
      <c r="K28" s="483"/>
      <c r="L28" s="484"/>
      <c r="M28" s="484"/>
      <c r="N28" s="486"/>
      <c r="O28" s="486"/>
      <c r="P28" s="486"/>
      <c r="Q28" s="486"/>
      <c r="R28" s="486"/>
      <c r="S28" s="486"/>
    </row>
    <row r="29" customFormat="false" ht="15" hidden="false" customHeight="false" outlineLevel="0" collapsed="false">
      <c r="B29" s="484"/>
      <c r="C29" s="484"/>
      <c r="D29" s="485" t="s">
        <v>1103</v>
      </c>
      <c r="E29" s="485" t="s">
        <v>1104</v>
      </c>
      <c r="F29" s="485" t="s">
        <v>1105</v>
      </c>
      <c r="G29" s="485" t="s">
        <v>1106</v>
      </c>
      <c r="H29" s="485" t="s">
        <v>1107</v>
      </c>
      <c r="I29" s="485" t="s">
        <v>1108</v>
      </c>
      <c r="K29" s="484"/>
      <c r="L29" s="484"/>
      <c r="M29" s="484"/>
      <c r="N29" s="484"/>
      <c r="O29" s="484"/>
      <c r="P29" s="484"/>
      <c r="Q29" s="484"/>
      <c r="R29" s="484"/>
      <c r="S29" s="484"/>
    </row>
    <row r="30" customFormat="false" ht="15" hidden="false" customHeight="false" outlineLevel="0" collapsed="false">
      <c r="B30" s="484"/>
      <c r="C30" s="484"/>
      <c r="D30" s="485" t="n">
        <v>1</v>
      </c>
      <c r="E30" s="485" t="n">
        <v>2</v>
      </c>
      <c r="F30" s="485" t="n">
        <v>3</v>
      </c>
      <c r="G30" s="485" t="n">
        <v>4</v>
      </c>
      <c r="H30" s="485" t="n">
        <v>5</v>
      </c>
      <c r="I30" s="485" t="n">
        <v>6</v>
      </c>
      <c r="K30" s="484"/>
      <c r="L30" s="484"/>
      <c r="M30" s="484"/>
      <c r="N30" s="484"/>
      <c r="O30" s="484"/>
      <c r="P30" s="484"/>
      <c r="Q30" s="484"/>
      <c r="R30" s="484"/>
      <c r="S30" s="484"/>
    </row>
    <row r="31" customFormat="false" ht="25.35" hidden="false" customHeight="true" outlineLevel="0" collapsed="false">
      <c r="A31" s="487" t="s">
        <v>1109</v>
      </c>
      <c r="B31" s="380" t="n">
        <v>0</v>
      </c>
      <c r="C31" s="488" t="s">
        <v>1110</v>
      </c>
      <c r="D31" s="489" t="s">
        <v>1111</v>
      </c>
      <c r="E31" s="489" t="s">
        <v>1111</v>
      </c>
      <c r="F31" s="489" t="s">
        <v>1112</v>
      </c>
      <c r="G31" s="489" t="s">
        <v>1113</v>
      </c>
      <c r="H31" s="489" t="s">
        <v>1114</v>
      </c>
      <c r="I31" s="489" t="s">
        <v>1114</v>
      </c>
      <c r="K31" s="490"/>
      <c r="L31" s="491"/>
      <c r="M31" s="491"/>
      <c r="N31" s="491"/>
      <c r="O31" s="491"/>
      <c r="P31" s="491"/>
      <c r="Q31" s="491"/>
      <c r="R31" s="491"/>
      <c r="S31" s="491"/>
      <c r="T31" s="491"/>
    </row>
    <row r="32" customFormat="false" ht="15" hidden="false" customHeight="false" outlineLevel="0" collapsed="false">
      <c r="A32" s="487"/>
      <c r="B32" s="380" t="n">
        <v>1</v>
      </c>
      <c r="C32" s="488" t="s">
        <v>1115</v>
      </c>
      <c r="D32" s="489" t="s">
        <v>1111</v>
      </c>
      <c r="E32" s="489" t="s">
        <v>1112</v>
      </c>
      <c r="F32" s="489" t="s">
        <v>1113</v>
      </c>
      <c r="G32" s="489" t="s">
        <v>1114</v>
      </c>
      <c r="H32" s="489" t="s">
        <v>1114</v>
      </c>
      <c r="I32" s="489" t="s">
        <v>1116</v>
      </c>
      <c r="K32" s="490"/>
      <c r="L32" s="491"/>
      <c r="M32" s="491"/>
      <c r="N32" s="491"/>
      <c r="O32" s="491"/>
      <c r="P32" s="491"/>
      <c r="Q32" s="491"/>
      <c r="R32" s="491"/>
      <c r="S32" s="491"/>
      <c r="T32" s="491"/>
    </row>
    <row r="33" customFormat="false" ht="15" hidden="false" customHeight="false" outlineLevel="0" collapsed="false">
      <c r="A33" s="487"/>
      <c r="B33" s="380" t="n">
        <v>2</v>
      </c>
      <c r="C33" s="488" t="s">
        <v>1117</v>
      </c>
      <c r="D33" s="489" t="s">
        <v>1112</v>
      </c>
      <c r="E33" s="489" t="s">
        <v>1113</v>
      </c>
      <c r="F33" s="489" t="s">
        <v>1114</v>
      </c>
      <c r="G33" s="489" t="s">
        <v>1114</v>
      </c>
      <c r="H33" s="489" t="s">
        <v>1116</v>
      </c>
      <c r="I33" s="489" t="s">
        <v>1116</v>
      </c>
      <c r="K33" s="490"/>
      <c r="L33" s="491"/>
      <c r="M33" s="491"/>
      <c r="N33" s="491"/>
      <c r="O33" s="491"/>
      <c r="P33" s="491"/>
      <c r="Q33" s="491"/>
      <c r="R33" s="491"/>
      <c r="S33" s="491"/>
      <c r="T33" s="491"/>
    </row>
    <row r="34" customFormat="false" ht="15" hidden="false" customHeight="false" outlineLevel="0" collapsed="false">
      <c r="L34" s="491"/>
      <c r="M34" s="491"/>
      <c r="N34" s="491"/>
      <c r="O34" s="491"/>
      <c r="P34" s="491"/>
      <c r="Q34" s="491"/>
      <c r="R34" s="491"/>
      <c r="S34" s="491"/>
      <c r="T34" s="491"/>
    </row>
    <row r="35" customFormat="false" ht="15" hidden="false" customHeight="false" outlineLevel="0" collapsed="false">
      <c r="A35" s="492"/>
      <c r="B35" s="492"/>
      <c r="C35" s="492"/>
      <c r="D35" s="492"/>
      <c r="E35" s="492"/>
      <c r="F35" s="492"/>
      <c r="G35" s="492"/>
      <c r="H35" s="492"/>
      <c r="I35" s="493" t="s">
        <v>1118</v>
      </c>
      <c r="J35" s="492"/>
      <c r="K35" s="492"/>
      <c r="L35" s="492"/>
    </row>
    <row r="36" customFormat="false" ht="15" hidden="false" customHeight="false" outlineLevel="0" collapsed="false">
      <c r="A36" s="492"/>
      <c r="B36" s="492"/>
      <c r="C36" s="492"/>
      <c r="D36" s="492"/>
      <c r="E36" s="492"/>
      <c r="F36" s="492"/>
      <c r="G36" s="492"/>
      <c r="H36" s="492"/>
      <c r="I36" s="493" t="s">
        <v>1111</v>
      </c>
      <c r="J36" s="492"/>
      <c r="K36" s="492"/>
      <c r="L36" s="492" t="s">
        <v>39</v>
      </c>
    </row>
    <row r="37" customFormat="false" ht="15" hidden="false" customHeight="false" outlineLevel="0" collapsed="false">
      <c r="A37" s="492"/>
      <c r="B37" s="492" t="s">
        <v>1100</v>
      </c>
      <c r="C37" s="492"/>
      <c r="D37" s="494" t="n">
        <f aca="false">B16</f>
        <v>0</v>
      </c>
      <c r="E37" s="492"/>
      <c r="F37" s="492" t="str">
        <f aca="false">IF(D37=B31,C31,IF(D37=B32,C32,IF(D37=B33,C33,"Pendente")))</f>
        <v>FL_0</v>
      </c>
      <c r="G37" s="492"/>
      <c r="H37" s="492"/>
      <c r="I37" s="493" t="s">
        <v>1112</v>
      </c>
      <c r="J37" s="492"/>
      <c r="K37" s="492"/>
      <c r="L37" s="492" t="s">
        <v>38</v>
      </c>
    </row>
    <row r="38" customFormat="false" ht="15" hidden="false" customHeight="false" outlineLevel="0" collapsed="false">
      <c r="A38" s="492"/>
      <c r="B38" s="492" t="s">
        <v>131</v>
      </c>
      <c r="C38" s="492"/>
      <c r="D38" s="495" t="str">
        <f aca="false">M4</f>
        <v/>
      </c>
      <c r="E38" s="492"/>
      <c r="F38" s="492" t="str">
        <f aca="false">IF(D38=1,D29,IF(D38=2,E29,IF(D38=3,F29,IF(D38=4,G29,IF(D38=5,H29,IF(D38=6,I29,"Pendente"))))))</f>
        <v>Pendente</v>
      </c>
      <c r="G38" s="492"/>
      <c r="H38" s="492"/>
      <c r="I38" s="493" t="s">
        <v>236</v>
      </c>
      <c r="J38" s="492"/>
      <c r="K38" s="492"/>
      <c r="L38" s="492" t="s">
        <v>1119</v>
      </c>
    </row>
    <row r="39" customFormat="false" ht="15" hidden="false" customHeight="false" outlineLevel="0" collapsed="false">
      <c r="A39" s="492"/>
      <c r="B39" s="492" t="e">
        <f aca="true">INDIRECT(F37) INDIRECT(F38)</f>
        <v>#REF!</v>
      </c>
      <c r="C39" s="492"/>
      <c r="D39" s="492" t="str">
        <f aca="false">IF(D37="Preenchimento incompleto.",A63,IFERROR(B39,D38))</f>
        <v/>
      </c>
      <c r="E39" s="492"/>
      <c r="F39" s="492"/>
      <c r="G39" s="492"/>
      <c r="H39" s="492"/>
      <c r="I39" s="493" t="s">
        <v>1113</v>
      </c>
      <c r="J39" s="492"/>
      <c r="K39" s="492"/>
      <c r="L39" s="492"/>
    </row>
    <row r="40" customFormat="false" ht="15" hidden="false" customHeight="false" outlineLevel="0" collapsed="false">
      <c r="A40" s="492"/>
      <c r="B40" s="492"/>
      <c r="C40" s="492" t="s">
        <v>1120</v>
      </c>
      <c r="D40" s="496" t="e">
        <f aca="false">IF(E40=I37,E40,'Documentos gerais'!AS8)</f>
        <v>#VALUE!</v>
      </c>
      <c r="E40" s="497" t="str">
        <f aca="false">IF('Documentos gerais'!AY8="Sim",I37,"Não")</f>
        <v>Não</v>
      </c>
      <c r="F40" s="497" t="s">
        <v>1121</v>
      </c>
      <c r="G40" s="492"/>
      <c r="H40" s="492"/>
      <c r="I40" s="492"/>
      <c r="J40" s="492"/>
      <c r="K40" s="492"/>
      <c r="L40" s="492"/>
    </row>
    <row r="41" customFormat="false" ht="15" hidden="false" customHeight="false" outlineLevel="0" collapsed="false">
      <c r="A41" s="492"/>
      <c r="B41" s="492"/>
      <c r="C41" s="492" t="s">
        <v>236</v>
      </c>
      <c r="D41" s="493" t="str">
        <f aca="false">IF(OR(E3=0,E4=0),F3,"")</f>
        <v/>
      </c>
      <c r="E41" s="492"/>
      <c r="F41" s="492"/>
      <c r="G41" s="492"/>
      <c r="H41" s="492" t="s">
        <v>1077</v>
      </c>
      <c r="I41" s="492"/>
      <c r="J41" s="492"/>
      <c r="K41" s="492"/>
      <c r="L41" s="492"/>
    </row>
    <row r="42" customFormat="false" ht="15" hidden="false" customHeight="false" outlineLevel="0" collapsed="false">
      <c r="A42" s="498" t="s">
        <v>1122</v>
      </c>
      <c r="B42" s="498"/>
      <c r="C42" s="492"/>
      <c r="D42" s="492"/>
      <c r="E42" s="492"/>
      <c r="F42" s="492"/>
      <c r="G42" s="492"/>
      <c r="H42" s="499" t="str">
        <f aca="false">IF('TELA 3'!M49="Preenchimento incompleto.",L38,IF($D$38="Não passível",$A$75,IF('TELA 3'!M49=I36,A64,IF('TELA 3'!M49=I37,A65,IF(D41=I38,A67,A66)))))</f>
        <v>Preencher Tela 6.</v>
      </c>
      <c r="I42" s="492"/>
      <c r="J42" s="492"/>
      <c r="K42" s="492"/>
      <c r="L42" s="492"/>
    </row>
    <row r="43" customFormat="false" ht="15" hidden="false" customHeight="false" outlineLevel="0" collapsed="false">
      <c r="A43" s="500"/>
      <c r="B43" s="500"/>
      <c r="C43" s="500"/>
      <c r="D43" s="500"/>
      <c r="E43" s="501" t="s">
        <v>1123</v>
      </c>
      <c r="F43" s="500" t="s">
        <v>1124</v>
      </c>
      <c r="G43" s="500" t="s">
        <v>1125</v>
      </c>
      <c r="H43" s="502"/>
      <c r="I43" s="492"/>
      <c r="J43" s="492"/>
      <c r="K43" s="492"/>
      <c r="L43" s="492"/>
    </row>
    <row r="44" customFormat="false" ht="15" hidden="false" customHeight="true" outlineLevel="0" collapsed="false">
      <c r="A44" s="503" t="s">
        <v>1126</v>
      </c>
      <c r="B44" s="503"/>
      <c r="C44" s="504" t="s">
        <v>1127</v>
      </c>
      <c r="D44" s="505" t="str">
        <f aca="false">IF(D38="","",IF(OR(D38&gt;2,L37,'Documentos gerais'!AE8=L37),L37,L36))</f>
        <v/>
      </c>
      <c r="E44" s="506"/>
      <c r="F44" s="507" t="e">
        <f aca="false">IF(AND(OR(D39=I36,D39=I37),'Documentos gerais'!W11=$L$36),I39,D40)</f>
        <v>#VALUE!</v>
      </c>
      <c r="G44" s="505" t="str">
        <f aca="false">IF('TELA 3'!F41="x",CONCATENATE(A70,"."," ",A75),"")</f>
        <v/>
      </c>
      <c r="H44" s="492"/>
      <c r="I44" s="492"/>
      <c r="J44" s="492"/>
      <c r="K44" s="492"/>
      <c r="L44" s="492"/>
    </row>
    <row r="45" customFormat="false" ht="15" hidden="false" customHeight="false" outlineLevel="0" collapsed="false">
      <c r="A45" s="503"/>
      <c r="B45" s="503"/>
      <c r="C45" s="504" t="s">
        <v>1128</v>
      </c>
      <c r="D45" s="505" t="str">
        <f aca="false">IF(AND(D39=I36,$D$44="Sim"),$I$37,D39)</f>
        <v/>
      </c>
      <c r="E45" s="505" t="e">
        <f aca="false">IF(OR('tela 3'!#ref!&lt;&gt;"",'tela 3'!#ref!&lt;&gt;""),auxiliar!I37,"Não")</f>
        <v>#VALUE!</v>
      </c>
      <c r="F45" s="500"/>
      <c r="G45" s="505" t="str">
        <f aca="false">IF(G44="","",A75)</f>
        <v/>
      </c>
      <c r="H45" s="492"/>
      <c r="I45" s="492"/>
      <c r="J45" s="492"/>
      <c r="K45" s="492"/>
      <c r="L45" s="492"/>
    </row>
    <row r="46" customFormat="false" ht="15" hidden="false" customHeight="false" outlineLevel="0" collapsed="false">
      <c r="A46" s="503"/>
      <c r="B46" s="503"/>
      <c r="C46" s="504" t="s">
        <v>236</v>
      </c>
      <c r="D46" s="508" t="n">
        <f aca="false">IF(E3=0,F3,C47)</f>
        <v>0</v>
      </c>
      <c r="E46" s="508"/>
      <c r="F46" s="506"/>
      <c r="G46" s="506"/>
    </row>
    <row r="47" customFormat="false" ht="15" hidden="false" customHeight="false" outlineLevel="0" collapsed="false">
      <c r="A47" s="509"/>
      <c r="B47" s="509"/>
      <c r="C47" s="506"/>
      <c r="D47" s="506"/>
      <c r="E47" s="505" t="e">
        <f aca="false">IF(F44=I39,I39,IF(E45=I37,I37,D40))</f>
        <v>#VALUE!</v>
      </c>
      <c r="F47" s="506"/>
      <c r="G47" s="506"/>
    </row>
    <row r="48" customFormat="false" ht="15" hidden="false" customHeight="false" outlineLevel="0" collapsed="false">
      <c r="A48" s="510" t="s">
        <v>1129</v>
      </c>
    </row>
    <row r="50" customFormat="false" ht="15" hidden="false" customHeight="false" outlineLevel="0" collapsed="false">
      <c r="A50" s="511" t="s">
        <v>1130</v>
      </c>
    </row>
    <row r="51" customFormat="false" ht="15" hidden="false" customHeight="false" outlineLevel="0" collapsed="false">
      <c r="A51" s="512" t="s">
        <v>1131</v>
      </c>
    </row>
    <row r="52" customFormat="false" ht="15" hidden="false" customHeight="false" outlineLevel="0" collapsed="false">
      <c r="A52" s="511" t="s">
        <v>1132</v>
      </c>
    </row>
    <row r="53" customFormat="false" ht="15" hidden="false" customHeight="false" outlineLevel="0" collapsed="false">
      <c r="A53" s="512" t="s">
        <v>1133</v>
      </c>
    </row>
    <row r="54" customFormat="false" ht="15" hidden="false" customHeight="false" outlineLevel="0" collapsed="false">
      <c r="A54" s="512" t="s">
        <v>1134</v>
      </c>
    </row>
    <row r="55" customFormat="false" ht="15" hidden="false" customHeight="false" outlineLevel="0" collapsed="false">
      <c r="A55" s="513" t="s">
        <v>1135</v>
      </c>
    </row>
    <row r="60" customFormat="false" ht="15" hidden="false" customHeight="false" outlineLevel="0" collapsed="false">
      <c r="A60" s="514" t="s">
        <v>1136</v>
      </c>
      <c r="F60" s="295" t="s">
        <v>1137</v>
      </c>
      <c r="H60" s="515" t="s">
        <v>1138</v>
      </c>
    </row>
    <row r="61" customFormat="false" ht="15" hidden="false" customHeight="false" outlineLevel="0" collapsed="false">
      <c r="A61" s="295" t="s">
        <v>1139</v>
      </c>
      <c r="F61" s="295" t="s">
        <v>1140</v>
      </c>
      <c r="H61" s="515" t="s">
        <v>1141</v>
      </c>
    </row>
    <row r="62" customFormat="false" ht="15" hidden="false" customHeight="false" outlineLevel="0" collapsed="false">
      <c r="A62" s="295" t="s">
        <v>1142</v>
      </c>
      <c r="F62" s="516" t="e">
        <f aca="false">IF(D40="LAT",F60,IF(OR(D40="LAC1",D40="LAC2"),F61,""))</f>
        <v>#VALUE!</v>
      </c>
      <c r="H62" s="515" t="s">
        <v>1143</v>
      </c>
    </row>
    <row r="63" customFormat="false" ht="15" hidden="false" customHeight="false" outlineLevel="0" collapsed="false">
      <c r="A63" s="295" t="s">
        <v>1144</v>
      </c>
    </row>
    <row r="64" customFormat="false" ht="15" hidden="false" customHeight="false" outlineLevel="0" collapsed="false">
      <c r="A64" s="295" t="s">
        <v>1145</v>
      </c>
      <c r="C64" s="295" t="s">
        <v>1146</v>
      </c>
    </row>
    <row r="65" customFormat="false" ht="15" hidden="false" customHeight="false" outlineLevel="0" collapsed="false">
      <c r="A65" s="295" t="s">
        <v>1147</v>
      </c>
      <c r="E65" s="295" t="s">
        <v>1148</v>
      </c>
    </row>
    <row r="66" customFormat="false" ht="15" hidden="false" customHeight="false" outlineLevel="0" collapsed="false">
      <c r="A66" s="295" t="s">
        <v>1149</v>
      </c>
      <c r="E66" s="295" t="s">
        <v>1150</v>
      </c>
    </row>
    <row r="67" customFormat="false" ht="15" hidden="false" customHeight="false" outlineLevel="0" collapsed="false">
      <c r="A67" s="295" t="s">
        <v>1151</v>
      </c>
      <c r="C67" s="295" t="s">
        <v>1152</v>
      </c>
      <c r="E67" s="295" t="s">
        <v>1112</v>
      </c>
    </row>
    <row r="68" customFormat="false" ht="15" hidden="false" customHeight="false" outlineLevel="0" collapsed="false">
      <c r="A68" s="295" t="s">
        <v>1153</v>
      </c>
      <c r="C68" s="295" t="s">
        <v>1154</v>
      </c>
      <c r="E68" s="295" t="s">
        <v>1155</v>
      </c>
    </row>
    <row r="69" customFormat="false" ht="15" hidden="false" customHeight="false" outlineLevel="0" collapsed="false">
      <c r="A69" s="295" t="s">
        <v>1156</v>
      </c>
      <c r="E69" s="295" t="s">
        <v>1157</v>
      </c>
    </row>
    <row r="70" customFormat="false" ht="15" hidden="false" customHeight="false" outlineLevel="0" collapsed="false">
      <c r="A70" s="295" t="s">
        <v>311</v>
      </c>
      <c r="E70" s="295" t="s">
        <v>1158</v>
      </c>
    </row>
    <row r="71" customFormat="false" ht="15" hidden="false" customHeight="false" outlineLevel="0" collapsed="false">
      <c r="A71" s="517" t="s">
        <v>1159</v>
      </c>
      <c r="G71" s="517" t="s">
        <v>1160</v>
      </c>
    </row>
    <row r="72" customFormat="false" ht="15" hidden="false" customHeight="false" outlineLevel="0" collapsed="false">
      <c r="A72" s="517" t="s">
        <v>1161</v>
      </c>
      <c r="G72" s="517" t="s">
        <v>1162</v>
      </c>
    </row>
    <row r="73" customFormat="false" ht="15" hidden="false" customHeight="false" outlineLevel="0" collapsed="false">
      <c r="A73" s="518" t="s">
        <v>1163</v>
      </c>
      <c r="C73" s="295" t="s">
        <v>1164</v>
      </c>
      <c r="K73" s="519"/>
    </row>
    <row r="74" customFormat="false" ht="15" hidden="false" customHeight="false" outlineLevel="0" collapsed="false">
      <c r="A74" s="520"/>
      <c r="C74" s="295" t="s">
        <v>1165</v>
      </c>
      <c r="K74" s="521" t="str">
        <f aca="false">IF('Documentos gerais'!AE11="Não","",auxiliar!C74)</f>
        <v/>
      </c>
    </row>
    <row r="75" customFormat="false" ht="15" hidden="false" customHeight="false" outlineLevel="0" collapsed="false">
      <c r="A75" s="295" t="s">
        <v>1166</v>
      </c>
      <c r="K75" s="522" t="str">
        <f aca="false">CONCATENATE(A74," ",K74)</f>
        <v> </v>
      </c>
    </row>
    <row r="76" customFormat="false" ht="15" hidden="false" customHeight="false" outlineLevel="0" collapsed="false">
      <c r="A76" s="295" t="s">
        <v>1145</v>
      </c>
      <c r="D76" s="295" t="s">
        <v>1149</v>
      </c>
      <c r="K76" s="295" t="str">
        <f aca="false">IF(D44=$L$36,K75,"")</f>
        <v/>
      </c>
    </row>
    <row r="77" customFormat="false" ht="15" hidden="false" customHeight="false" outlineLevel="0" collapsed="false">
      <c r="A77" s="295" t="s">
        <v>1147</v>
      </c>
    </row>
    <row r="78" customFormat="false" ht="15" hidden="false" customHeight="false" outlineLevel="0" collapsed="false">
      <c r="A78" s="295" t="s">
        <v>1167</v>
      </c>
    </row>
    <row r="79" customFormat="false" ht="15" hidden="false" customHeight="false" outlineLevel="0" collapsed="false">
      <c r="A79" s="295" t="s">
        <v>1168</v>
      </c>
      <c r="F79" s="295" t="s">
        <v>1169</v>
      </c>
      <c r="H79" s="523" t="s">
        <v>1170</v>
      </c>
    </row>
    <row r="80" customFormat="false" ht="15" hidden="false" customHeight="false" outlineLevel="0" collapsed="false">
      <c r="A80" s="295" t="s">
        <v>1171</v>
      </c>
    </row>
    <row r="81" customFormat="false" ht="15" hidden="false" customHeight="false" outlineLevel="0" collapsed="false">
      <c r="A81" s="295" t="s">
        <v>1172</v>
      </c>
    </row>
    <row r="82" customFormat="false" ht="15" hidden="false" customHeight="false" outlineLevel="0" collapsed="false">
      <c r="A82" s="295" t="s">
        <v>1173</v>
      </c>
    </row>
    <row r="83" customFormat="false" ht="15" hidden="false" customHeight="false" outlineLevel="0" collapsed="false">
      <c r="A83" s="295" t="s">
        <v>1174</v>
      </c>
      <c r="I83" s="295" t="s">
        <v>1175</v>
      </c>
    </row>
    <row r="84" customFormat="false" ht="15" hidden="false" customHeight="false" outlineLevel="0" collapsed="false">
      <c r="A84" s="295" t="s">
        <v>1176</v>
      </c>
      <c r="G84" s="295" t="s">
        <v>1177</v>
      </c>
      <c r="I84" s="468" t="str">
        <f aca="false">IF(B86=E87,A87,"")</f>
        <v/>
      </c>
    </row>
    <row r="85" customFormat="false" ht="15" hidden="false" customHeight="false" outlineLevel="0" collapsed="false">
      <c r="B85" s="468" t="s">
        <v>1177</v>
      </c>
      <c r="C85" s="468" t="s">
        <v>1178</v>
      </c>
      <c r="G85" s="295" t="s">
        <v>1178</v>
      </c>
      <c r="I85" s="295" t="str">
        <f aca="false">IF(C86=E88,A88,"")</f>
        <v/>
      </c>
    </row>
    <row r="86" customFormat="false" ht="15" hidden="false" customHeight="false" outlineLevel="0" collapsed="false">
      <c r="A86" s="295" t="s">
        <v>1075</v>
      </c>
      <c r="B86" s="468" t="str">
        <f aca="false">IF('Documentos gerais'!AK8="Sim",'Documentos gerais'!AK10,"")</f>
        <v/>
      </c>
      <c r="C86" s="468" t="str">
        <f aca="false">IF('Documentos gerais'!V8="Sim",'Documentos gerais'!V10,"")</f>
        <v/>
      </c>
    </row>
    <row r="87" customFormat="false" ht="15" hidden="false" customHeight="false" outlineLevel="0" collapsed="false">
      <c r="A87" s="295" t="s">
        <v>1179</v>
      </c>
      <c r="E87" s="524" t="s">
        <v>779</v>
      </c>
    </row>
    <row r="88" customFormat="false" ht="15" hidden="false" customHeight="false" outlineLevel="0" collapsed="false">
      <c r="A88" s="295" t="s">
        <v>1180</v>
      </c>
      <c r="E88" s="524" t="s">
        <v>812</v>
      </c>
    </row>
    <row r="89" customFormat="false" ht="15" hidden="false" customHeight="false" outlineLevel="0" collapsed="false">
      <c r="A89" s="295" t="s">
        <v>1181</v>
      </c>
    </row>
    <row r="90" customFormat="false" ht="15" hidden="false" customHeight="false" outlineLevel="0" collapsed="false">
      <c r="A90" s="295" t="s">
        <v>1182</v>
      </c>
    </row>
    <row r="92" customFormat="false" ht="15" hidden="false" customHeight="false" outlineLevel="0" collapsed="false">
      <c r="A92" s="524" t="s">
        <v>812</v>
      </c>
    </row>
    <row r="93" customFormat="false" ht="15" hidden="false" customHeight="false" outlineLevel="0" collapsed="false">
      <c r="A93" s="525" t="s">
        <v>1183</v>
      </c>
    </row>
    <row r="94" customFormat="false" ht="15" hidden="false" customHeight="false" outlineLevel="0" collapsed="false">
      <c r="A94" s="525" t="s">
        <v>1184</v>
      </c>
    </row>
    <row r="95" customFormat="false" ht="15" hidden="false" customHeight="false" outlineLevel="0" collapsed="false">
      <c r="A95" s="517" t="s">
        <v>1185</v>
      </c>
    </row>
    <row r="96" customFormat="false" ht="15" hidden="false" customHeight="false" outlineLevel="0" collapsed="false">
      <c r="A96" s="517" t="s">
        <v>1186</v>
      </c>
    </row>
    <row r="98" customFormat="false" ht="15" hidden="false" customHeight="false" outlineLevel="0" collapsed="false">
      <c r="A98" s="524" t="s">
        <v>779</v>
      </c>
    </row>
    <row r="99" customFormat="false" ht="15" hidden="false" customHeight="false" outlineLevel="0" collapsed="false">
      <c r="A99" s="295" t="s">
        <v>1187</v>
      </c>
    </row>
    <row r="100" customFormat="false" ht="15" hidden="false" customHeight="false" outlineLevel="0" collapsed="false">
      <c r="A100" s="295" t="s">
        <v>1188</v>
      </c>
      <c r="C100" s="295" t="s">
        <v>1189</v>
      </c>
    </row>
    <row r="101" customFormat="false" ht="15" hidden="false" customHeight="false" outlineLevel="0" collapsed="false">
      <c r="C101" s="295" t="s">
        <v>93</v>
      </c>
    </row>
    <row r="103" customFormat="false" ht="15" hidden="false" customHeight="false" outlineLevel="0" collapsed="false">
      <c r="A103" s="464" t="e">
        <f aca="false">IF(E3=0,F3,B39)</f>
        <v>#REF!</v>
      </c>
    </row>
    <row r="105" customFormat="false" ht="15" hidden="false" customHeight="false" outlineLevel="0" collapsed="false">
      <c r="A105" s="524" t="s">
        <v>371</v>
      </c>
      <c r="B105" s="295" t="s">
        <v>1190</v>
      </c>
      <c r="C105" s="295" t="s">
        <v>1191</v>
      </c>
    </row>
    <row r="106" customFormat="false" ht="15" hidden="false" customHeight="false" outlineLevel="0" collapsed="false">
      <c r="B106" s="519" t="s">
        <v>1127</v>
      </c>
      <c r="C106" s="519" t="str">
        <f aca="false">IF('Documentos gerais'!$AW$8=$L$36,$C$105,"")</f>
        <v/>
      </c>
    </row>
    <row r="107" customFormat="false" ht="15" hidden="false" customHeight="false" outlineLevel="0" collapsed="false">
      <c r="B107" s="295" t="s">
        <v>1192</v>
      </c>
    </row>
    <row r="108" customFormat="false" ht="15" hidden="false" customHeight="false" outlineLevel="0" collapsed="false">
      <c r="B108" s="526" t="s">
        <v>1193</v>
      </c>
    </row>
    <row r="110" customFormat="false" ht="15" hidden="false" customHeight="false" outlineLevel="0" collapsed="false">
      <c r="A110" s="295" t="s">
        <v>1194</v>
      </c>
      <c r="B110" s="295" t="e">
        <f aca="false">#VALUE!</f>
        <v>#VALUE!</v>
      </c>
    </row>
    <row r="112" customFormat="false" ht="15" hidden="false" customHeight="false" outlineLevel="0" collapsed="false">
      <c r="B112" s="295" t="s">
        <v>1195</v>
      </c>
    </row>
    <row r="113" customFormat="false" ht="15" hidden="false" customHeight="false" outlineLevel="0" collapsed="false">
      <c r="A113" s="295" t="s">
        <v>1196</v>
      </c>
      <c r="B113" s="295" t="e">
        <f aca="false">CONCATENATE('tela 4'!#ref!," ",'tela 4'!#ref!," ",'tela 4'!#ref!," ",'tela 4'!#ref!," ",'tela 4'!#ref!)</f>
        <v>#VALUE!</v>
      </c>
      <c r="C113" s="527" t="e">
        <f aca="false">IF(B113=";;;;","",B113)</f>
        <v>#VALUE!</v>
      </c>
    </row>
    <row r="114" customFormat="false" ht="15" hidden="false" customHeight="false" outlineLevel="0" collapsed="false">
      <c r="A114" s="295" t="s">
        <v>1197</v>
      </c>
      <c r="B114" s="527" t="str">
        <f aca="false">'TELA 4'!M19</f>
        <v/>
      </c>
    </row>
    <row r="115" customFormat="false" ht="15" hidden="false" customHeight="false" outlineLevel="0" collapsed="false">
      <c r="A115" s="295" t="s">
        <v>1198</v>
      </c>
      <c r="B115" s="527" t="str">
        <f aca="false">'TELA 4'!G20</f>
        <v/>
      </c>
    </row>
    <row r="116" customFormat="false" ht="15" hidden="false" customHeight="false" outlineLevel="0" collapsed="false">
      <c r="A116" s="295" t="s">
        <v>1199</v>
      </c>
      <c r="B116" s="295" t="str">
        <f aca="false">'TELA 4'!V24</f>
        <v/>
      </c>
    </row>
    <row r="117" customFormat="false" ht="15" hidden="false" customHeight="false" outlineLevel="0" collapsed="false">
      <c r="A117" s="295" t="s">
        <v>1200</v>
      </c>
      <c r="B117" s="527" t="e">
        <f aca="false">'tela 4'!#ref!</f>
        <v>#VALUE!</v>
      </c>
    </row>
    <row r="118" customFormat="false" ht="23.85" hidden="false" customHeight="false" outlineLevel="0" collapsed="false">
      <c r="A118" s="528" t="s">
        <v>1201</v>
      </c>
      <c r="B118" s="295" t="n">
        <f aca="false">'TELA 3'!M20</f>
        <v>0</v>
      </c>
    </row>
    <row r="120" customFormat="false" ht="15.75" hidden="false" customHeight="true" outlineLevel="0" collapsed="false">
      <c r="A120" s="529" t="s">
        <v>1202</v>
      </c>
      <c r="B120" s="525"/>
      <c r="C120" s="525"/>
      <c r="D120" s="525"/>
      <c r="E120" s="525"/>
      <c r="F120" s="525"/>
      <c r="G120" s="525"/>
      <c r="H120" s="525"/>
      <c r="I120" s="525"/>
      <c r="J120" s="525"/>
      <c r="K120" s="525"/>
      <c r="L120" s="525"/>
      <c r="M120" s="525"/>
      <c r="N120" s="529"/>
      <c r="O120" s="529"/>
    </row>
    <row r="121" customFormat="false" ht="15.75" hidden="false" customHeight="true" outlineLevel="0" collapsed="false">
      <c r="A121" s="530" t="s">
        <v>1203</v>
      </c>
      <c r="B121" s="525"/>
      <c r="C121" s="525"/>
      <c r="D121" s="525"/>
      <c r="E121" s="525"/>
      <c r="F121" s="525"/>
      <c r="G121" s="525"/>
      <c r="H121" s="525"/>
      <c r="I121" s="525"/>
      <c r="J121" s="525"/>
      <c r="K121" s="525"/>
      <c r="L121" s="525"/>
      <c r="M121" s="525"/>
      <c r="N121" s="529"/>
      <c r="O121" s="529"/>
    </row>
    <row r="122" customFormat="false" ht="15" hidden="false" customHeight="false" outlineLevel="0" collapsed="false">
      <c r="A122" s="517" t="s">
        <v>1204</v>
      </c>
    </row>
  </sheetData>
  <mergeCells count="9">
    <mergeCell ref="M4:M10"/>
    <mergeCell ref="C19:C22"/>
    <mergeCell ref="D28:I28"/>
    <mergeCell ref="N28:S28"/>
    <mergeCell ref="A31:A33"/>
    <mergeCell ref="K31:K33"/>
    <mergeCell ref="A42:B42"/>
    <mergeCell ref="A44:B46"/>
    <mergeCell ref="A47:B47"/>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9</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2017-05-12T20:38:45Z</dcterms:created>
  <dc:creator>Ivana Carla Coelho</dc:creator>
  <dc:description/>
  <dc:language>pt-BR</dc:language>
  <cp:lastModifiedBy/>
  <cp:lastPrinted>2026-01-07T12:03:40Z</cp:lastPrinted>
  <dcterms:modified xsi:type="dcterms:W3CDTF">2026-01-07T12:04:02Z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