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 D. HOLIK\Desktop\PMC\MERCADO MUNICIPAL\CD LICITACAO\"/>
    </mc:Choice>
  </mc:AlternateContent>
  <xr:revisionPtr revIDLastSave="0" documentId="8_{2FFD28BD-B8EA-4711-8CD3-7800EAB6590C}" xr6:coauthVersionLast="36" xr6:coauthVersionMax="36" xr10:uidLastSave="{00000000-0000-0000-0000-000000000000}"/>
  <bookViews>
    <workbookView xWindow="0" yWindow="0" windowWidth="11136" windowHeight="6792" xr2:uid="{00000000-000D-0000-FFFF-FFFF00000000}"/>
  </bookViews>
  <sheets>
    <sheet name="Table 1" sheetId="1" r:id="rId1"/>
    <sheet name="MEMORIA DE CALCULO" sheetId="2" r:id="rId2"/>
  </sheets>
  <definedNames>
    <definedName name="_xlnm.Print_Area" localSheetId="0">'Table 1'!$A$1:$I$148</definedName>
  </definedNames>
  <calcPr calcId="179021"/>
</workbook>
</file>

<file path=xl/calcChain.xml><?xml version="1.0" encoding="utf-8"?>
<calcChain xmlns="http://schemas.openxmlformats.org/spreadsheetml/2006/main">
  <c r="H119" i="1" l="1"/>
  <c r="H132" i="1"/>
  <c r="H126" i="1" l="1"/>
  <c r="H133" i="1"/>
  <c r="H131" i="1"/>
  <c r="H130" i="1"/>
  <c r="H129" i="1"/>
  <c r="G134" i="1" l="1"/>
  <c r="H51" i="1"/>
  <c r="H10" i="1"/>
  <c r="H66" i="1"/>
  <c r="H60" i="1"/>
  <c r="H65" i="1"/>
  <c r="H64" i="1"/>
  <c r="H100" i="1"/>
  <c r="H136" i="1"/>
  <c r="G137" i="1" s="1"/>
  <c r="E124" i="1"/>
  <c r="H124" i="1" s="1"/>
  <c r="H122" i="1"/>
  <c r="E123" i="1"/>
  <c r="H123" i="1" s="1"/>
  <c r="G112" i="2"/>
  <c r="F112" i="2"/>
  <c r="F120" i="2" s="1"/>
  <c r="H125" i="1"/>
  <c r="D124" i="2"/>
  <c r="D123" i="2"/>
  <c r="D122" i="2"/>
  <c r="D119" i="2"/>
  <c r="D120" i="2"/>
  <c r="D121" i="2"/>
  <c r="D118" i="2"/>
  <c r="D112" i="2"/>
  <c r="D111" i="2"/>
  <c r="D110" i="2"/>
  <c r="D109" i="2"/>
  <c r="B109" i="2"/>
  <c r="B108" i="2"/>
  <c r="D108" i="2" s="1"/>
  <c r="D104" i="2"/>
  <c r="D105" i="2"/>
  <c r="D103" i="2"/>
  <c r="C104" i="2"/>
  <c r="H9" i="1"/>
  <c r="H8" i="1"/>
  <c r="H83" i="1"/>
  <c r="H118" i="1"/>
  <c r="H114" i="1"/>
  <c r="H115" i="1"/>
  <c r="H117" i="1"/>
  <c r="H113" i="1"/>
  <c r="H90" i="1"/>
  <c r="H104" i="1"/>
  <c r="H105" i="1"/>
  <c r="H106" i="1"/>
  <c r="H107" i="1"/>
  <c r="H108" i="1"/>
  <c r="H109" i="1"/>
  <c r="H110" i="1"/>
  <c r="H111" i="1"/>
  <c r="H112" i="1"/>
  <c r="H116" i="1"/>
  <c r="H103" i="1"/>
  <c r="H95" i="1"/>
  <c r="H96" i="1"/>
  <c r="H97" i="1"/>
  <c r="H98" i="1"/>
  <c r="H99" i="1"/>
  <c r="G127" i="1" l="1"/>
  <c r="G101" i="1"/>
  <c r="G120" i="1"/>
  <c r="H72" i="1"/>
  <c r="H73" i="1"/>
  <c r="H74" i="1"/>
  <c r="H75" i="1"/>
  <c r="H76" i="1"/>
  <c r="H77" i="1"/>
  <c r="H78" i="1"/>
  <c r="H79" i="1"/>
  <c r="H80" i="1"/>
  <c r="H81" i="1"/>
  <c r="H82" i="1"/>
  <c r="H71" i="1"/>
  <c r="H55" i="1"/>
  <c r="G56" i="1" s="1"/>
  <c r="H52" i="1"/>
  <c r="H50" i="1"/>
  <c r="H49" i="1"/>
  <c r="H48" i="1"/>
  <c r="H47" i="1"/>
  <c r="H46" i="1"/>
  <c r="H45" i="1"/>
  <c r="G53" i="1" l="1"/>
  <c r="G84" i="1"/>
  <c r="H68" i="1"/>
  <c r="H67" i="1"/>
  <c r="H59" i="1" l="1"/>
  <c r="H61" i="1"/>
  <c r="H62" i="1"/>
  <c r="H63" i="1"/>
  <c r="H58" i="1"/>
  <c r="E93" i="2"/>
  <c r="E82" i="2"/>
  <c r="E87" i="2"/>
  <c r="D69" i="2"/>
  <c r="H41" i="1"/>
  <c r="E98" i="2"/>
  <c r="E97" i="2"/>
  <c r="E92" i="2"/>
  <c r="E91" i="2"/>
  <c r="E86" i="2"/>
  <c r="E85" i="2"/>
  <c r="E81" i="2"/>
  <c r="E80" i="2"/>
  <c r="B75" i="2"/>
  <c r="D75" i="2" s="1"/>
  <c r="B72" i="2"/>
  <c r="D72" i="2" s="1"/>
  <c r="H37" i="1"/>
  <c r="H38" i="1"/>
  <c r="H39" i="1"/>
  <c r="H40" i="1"/>
  <c r="H42" i="1"/>
  <c r="D68" i="2"/>
  <c r="D67" i="2"/>
  <c r="G69" i="1" l="1"/>
  <c r="H92" i="1"/>
  <c r="H91" i="1"/>
  <c r="H87" i="1"/>
  <c r="H88" i="1"/>
  <c r="H89" i="1"/>
  <c r="H86" i="1"/>
  <c r="H36" i="1"/>
  <c r="G43" i="1" s="1"/>
  <c r="G93" i="1" l="1"/>
  <c r="H30" i="1"/>
  <c r="H29" i="1"/>
  <c r="D56" i="2"/>
  <c r="D55" i="2"/>
  <c r="D54" i="2"/>
  <c r="D53" i="2"/>
  <c r="D52" i="2"/>
  <c r="D49" i="2"/>
  <c r="D46" i="2"/>
  <c r="D44" i="2"/>
  <c r="D45" i="2"/>
  <c r="D42" i="2"/>
  <c r="D43" i="2"/>
  <c r="D41" i="2"/>
  <c r="H24" i="1"/>
  <c r="H23" i="1"/>
  <c r="E31" i="2"/>
  <c r="E30" i="2"/>
  <c r="E29" i="2"/>
  <c r="E28" i="2"/>
  <c r="E22" i="2"/>
  <c r="B25" i="2" s="1"/>
  <c r="D25" i="2" s="1"/>
  <c r="E16" i="2"/>
  <c r="E15" i="2"/>
  <c r="E5" i="2"/>
  <c r="G5" i="2" s="1"/>
  <c r="E6" i="2"/>
  <c r="G6" i="2" s="1"/>
  <c r="H14" i="1"/>
  <c r="H15" i="1"/>
  <c r="H16" i="1"/>
  <c r="H17" i="1"/>
  <c r="H18" i="1"/>
  <c r="H19" i="1"/>
  <c r="H20" i="1"/>
  <c r="H21" i="1"/>
  <c r="H22" i="1"/>
  <c r="H25" i="1"/>
  <c r="H26" i="1"/>
  <c r="H27" i="1"/>
  <c r="H28" i="1"/>
  <c r="H31" i="1"/>
  <c r="H32" i="1"/>
  <c r="H33" i="1"/>
  <c r="H13" i="1"/>
  <c r="H7" i="1"/>
  <c r="G11" i="1" s="1"/>
  <c r="E10" i="2"/>
  <c r="E11" i="2"/>
  <c r="E9" i="2"/>
  <c r="E4" i="2"/>
  <c r="G4" i="2" s="1"/>
  <c r="E3" i="2"/>
  <c r="G3" i="2" s="1"/>
  <c r="E94" i="2" l="1"/>
  <c r="G34" i="1"/>
  <c r="G138" i="1" s="1"/>
  <c r="D58" i="2"/>
  <c r="I137" i="1" l="1"/>
  <c r="I134" i="1"/>
  <c r="I53" i="1" l="1"/>
  <c r="I93" i="1"/>
  <c r="I56" i="1"/>
  <c r="I101" i="1"/>
  <c r="I34" i="1"/>
  <c r="I69" i="1"/>
  <c r="I120" i="1"/>
  <c r="I84" i="1"/>
  <c r="I127" i="1"/>
  <c r="I43" i="1"/>
  <c r="I11" i="1"/>
</calcChain>
</file>

<file path=xl/sharedStrings.xml><?xml version="1.0" encoding="utf-8"?>
<sst xmlns="http://schemas.openxmlformats.org/spreadsheetml/2006/main" count="720" uniqueCount="433">
  <si>
    <r>
      <rPr>
        <b/>
        <sz val="11.5"/>
        <color rgb="FF818181"/>
        <rFont val="Arial"/>
        <family val="2"/>
      </rPr>
      <t>BDI (%)</t>
    </r>
  </si>
  <si>
    <t>DEMOLIÇAO PISO GRANILITE, LADRILHO HIDRAULICO, CERAMICO, CACOS, INCLUSIVE BASE</t>
  </si>
  <si>
    <t>13.50.002</t>
  </si>
  <si>
    <t>FDE</t>
  </si>
  <si>
    <t>DEMOLIÇÃO DE REVEST DE AZULEJOS, PASTILHAS E LADRILHOS INCL ARG ASSENTAMENTO</t>
  </si>
  <si>
    <t>12.50.002</t>
  </si>
  <si>
    <t>02.50.001</t>
  </si>
  <si>
    <t>DEMOLIÇÃO DE CONCRETO SIMPLES (MANUAL)</t>
  </si>
  <si>
    <t>2.3</t>
  </si>
  <si>
    <t>COMP</t>
  </si>
  <si>
    <t>LARG</t>
  </si>
  <si>
    <t>ESP</t>
  </si>
  <si>
    <t>VOL</t>
  </si>
  <si>
    <t>QUANT</t>
  </si>
  <si>
    <t>TOTAL</t>
  </si>
  <si>
    <t>2.4</t>
  </si>
  <si>
    <t>2.5</t>
  </si>
  <si>
    <t>PIAS</t>
  </si>
  <si>
    <t>06.60.001</t>
  </si>
  <si>
    <t>RETIRADA DE ESQUADRIAS METÁLICAS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</si>
  <si>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</si>
  <si>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</si>
  <si>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</si>
  <si>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</si>
  <si>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</si>
  <si>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</si>
  <si>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</si>
  <si>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</si>
  <si>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</si>
  <si>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</si>
  <si>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04.50.011</t>
  </si>
  <si>
    <t>DEMOLIÇÃO DE DIVISÓRIAS EM PLACAS PARA SANITÁRIOS</t>
  </si>
  <si>
    <t>2.16</t>
  </si>
  <si>
    <t>07.60.005</t>
  </si>
  <si>
    <t>RETIRADA DE ESTRUT DE MADEIRA EM TESOURA,PONTAL OU MISTA P/TELHA FIBRO-CIM SOBRE LAJE</t>
  </si>
  <si>
    <t>07.60.061</t>
  </si>
  <si>
    <t>RETIRADA DE TELHAS OND DE FIBRO-CIM/PLAST OU ALUM/PLANA PRE FAB - S/REAPROV</t>
  </si>
  <si>
    <t>2.17</t>
  </si>
  <si>
    <t>2.18</t>
  </si>
  <si>
    <t>PORTA</t>
  </si>
  <si>
    <t>ABERTURA DE VÃO BANH MASC.</t>
  </si>
  <si>
    <t>BANH MASC.</t>
  </si>
  <si>
    <t>BANH FEM.</t>
  </si>
  <si>
    <t>CORREDOR</t>
  </si>
  <si>
    <t>AREA</t>
  </si>
  <si>
    <t>ALT</t>
  </si>
  <si>
    <t>BANH MASC. LATERAL</t>
  </si>
  <si>
    <t>BANH MASC. FRONTAL</t>
  </si>
  <si>
    <t>BANH FEM. LATERAL</t>
  </si>
  <si>
    <t>BANH FEM. FRONT</t>
  </si>
  <si>
    <t xml:space="preserve">08.50.020 </t>
  </si>
  <si>
    <t>DEMOLIÇÃO DE CALHAS E RUFOS EM CHAPAS METALICAS</t>
  </si>
  <si>
    <t>PERIMETRO</t>
  </si>
  <si>
    <t>COBERTURA TELHADO</t>
  </si>
  <si>
    <t>2 TELHADO</t>
  </si>
  <si>
    <t>08.60.013</t>
  </si>
  <si>
    <t>un.</t>
  </si>
  <si>
    <t>2.19</t>
  </si>
  <si>
    <t>ALIMENTAÇÃO AGUA BANH MASC.</t>
  </si>
  <si>
    <t xml:space="preserve">PIAS </t>
  </si>
  <si>
    <t>MICTORIO</t>
  </si>
  <si>
    <t>LINEAR (M)</t>
  </si>
  <si>
    <t>DEMOLIÇÃO TUBULAÇÃO</t>
  </si>
  <si>
    <t xml:space="preserve">VASOS SANITARIOS </t>
  </si>
  <si>
    <t>RAMAL SECUNDARIO PIAS E MIC</t>
  </si>
  <si>
    <t>RAMAL SECUNDARIO VASOS</t>
  </si>
  <si>
    <t>RAMAL PRINCIPAL</t>
  </si>
  <si>
    <t>ESGOTO BANH MASCULINO E FEM</t>
  </si>
  <si>
    <t>ALIMENTAÇÃO AGUA BANH FEM.</t>
  </si>
  <si>
    <t>RAMAL SECUNDARIO PIAS</t>
  </si>
  <si>
    <t xml:space="preserve">TOTAL </t>
  </si>
  <si>
    <t xml:space="preserve">BANH.MASCULINO </t>
  </si>
  <si>
    <t>BANH. FEMININO</t>
  </si>
  <si>
    <t>09.62.024</t>
  </si>
  <si>
    <t>RETIRADA E DESMONTAGEM QD.DISTRIB, CAIXA PASSAGEM OU QD. CHAMADA</t>
  </si>
  <si>
    <t>09.64.014</t>
  </si>
  <si>
    <t>RETIRADA DE AP.ILUM.EM POSTE,ARANDELA EXT BRACO ACO OU PROJET EM FACHADA</t>
  </si>
  <si>
    <t>09.52.007</t>
  </si>
  <si>
    <t>REMOCAO DE TUBULACAO ELETRICA EMBUTIDA ATE 2"</t>
  </si>
  <si>
    <t>2.21</t>
  </si>
  <si>
    <t xml:space="preserve">HALL ENTRADA </t>
  </si>
  <si>
    <t>12.02.036</t>
  </si>
  <si>
    <t>REVESTIMENTO COM AZULEJOS RETIFICADOS LISOS BRANCO BRILHANTE</t>
  </si>
  <si>
    <t xml:space="preserve">3.PAREDES </t>
  </si>
  <si>
    <t>7.7</t>
  </si>
  <si>
    <t>16.02.090</t>
  </si>
  <si>
    <t>CIMENTADO DESEMPENADO COM JUNTA SECA E=3,5CM INCL ARG REG</t>
  </si>
  <si>
    <t>13.80.007</t>
  </si>
  <si>
    <t>PISO DE CONCRETO FCK=25MPA E=5CM</t>
  </si>
  <si>
    <t>RETIRADA DE RESERVATÓRIOS DE FIBRO CIMENTO ATE 1000 LITROS</t>
  </si>
  <si>
    <t xml:space="preserve">3.1 - alvenaria </t>
  </si>
  <si>
    <t xml:space="preserve">BANH PNE </t>
  </si>
  <si>
    <t>PERIM</t>
  </si>
  <si>
    <t xml:space="preserve">ALT </t>
  </si>
  <si>
    <t xml:space="preserve">AREA </t>
  </si>
  <si>
    <t>BANH. FAMILIA</t>
  </si>
  <si>
    <t>04.01.059</t>
  </si>
  <si>
    <t>VERGA/CINTA EM BLOCO DE CONCRETO CANALETA - 19 CM</t>
  </si>
  <si>
    <t>04.01.058</t>
  </si>
  <si>
    <t>VERGA/CINTA EM BLOCO DE CONCRETO CANALETA - 14 CM</t>
  </si>
  <si>
    <t>3.2</t>
  </si>
  <si>
    <t>3.3</t>
  </si>
  <si>
    <t>PERM</t>
  </si>
  <si>
    <t>3.4</t>
  </si>
  <si>
    <t>3.5</t>
  </si>
  <si>
    <t>3.6</t>
  </si>
  <si>
    <t>BANH FAMILIA</t>
  </si>
  <si>
    <t>BANH PNE</t>
  </si>
  <si>
    <t>DEMOLIÇÃO</t>
  </si>
  <si>
    <t>3.7</t>
  </si>
  <si>
    <t>12.02.007</t>
  </si>
  <si>
    <t>REBOCO</t>
  </si>
  <si>
    <t>4.COBERTURA</t>
  </si>
  <si>
    <t>DIVISORIA PIA BANH MASC</t>
  </si>
  <si>
    <t>IL-44 LUMINARIA PARA LAMPADA FLUORESCENTE (1X32W)</t>
  </si>
  <si>
    <t>09.05.042</t>
  </si>
  <si>
    <t>QUADRO DISTRIBUICAO, DISJ. GERAL 30A P/ 4 A 8 DISJS</t>
  </si>
  <si>
    <t>09.02.086</t>
  </si>
  <si>
    <t>DISJUNTOR BIPOLAR TERMOMAGNETICO 2X10A A 2X50A</t>
  </si>
  <si>
    <t>TELHA GALVALUME / ACO GALV SANDUICHE E=30MM (PUR) / (PIR) SUPERIOR TRAPEZ H=40MM / INFERIOR</t>
  </si>
  <si>
    <t>07.03.137</t>
  </si>
  <si>
    <t>07.04.034</t>
  </si>
  <si>
    <t>07.80.003</t>
  </si>
  <si>
    <t>07.80.005</t>
  </si>
  <si>
    <t>08.12.023</t>
  </si>
  <si>
    <t>4.6</t>
  </si>
  <si>
    <t>4.7</t>
  </si>
  <si>
    <t>07.80.004</t>
  </si>
  <si>
    <t>CUMEEIRA ACO PINT PO/COIL-COATING PERFIL OND/TRAP E=0,65MM H ATE 40MM</t>
  </si>
  <si>
    <t>TABUA DE 12 X 3 CM G1-C6</t>
  </si>
  <si>
    <t>VIGA DE MADEIRA 6 X 12 CM G1-C6</t>
  </si>
  <si>
    <t>VIGA DE MADEIRA 6 X 16 CM G1-C6</t>
  </si>
  <si>
    <t>CALHA OU AGUA FURTADA EM CHAPA GALV. N 26 - CORTE 1,00M</t>
  </si>
  <si>
    <t>M</t>
  </si>
  <si>
    <t>IMPERMEAB</t>
  </si>
  <si>
    <t>2,5+30X0,3</t>
  </si>
  <si>
    <t>08.12.003</t>
  </si>
  <si>
    <t>CONDUTOR DE CHAPA GALVANIZADA N 24 - DESENVOLVIMENTO DE 0,33 M</t>
  </si>
  <si>
    <t>08.09.019</t>
  </si>
  <si>
    <t>TUBO PVC NORMAL "SN" JUNTA ELÁSTICA DN 150 INCL CONEXÕES</t>
  </si>
  <si>
    <t>08.10.011</t>
  </si>
  <si>
    <t>CAIXA SIFONADA DE PVC DN 150X185X75MM C/GRELHA PVC CROMADO</t>
  </si>
  <si>
    <t>6.2</t>
  </si>
  <si>
    <t>6.4</t>
  </si>
  <si>
    <t>6.6</t>
  </si>
  <si>
    <t>6.8</t>
  </si>
  <si>
    <t xml:space="preserve">9.ESQUADRIAS </t>
  </si>
  <si>
    <t>05.01.029</t>
  </si>
  <si>
    <t>PM-74 PORTA SARRAFEADO MACIÇO P/BOXES L=62CM-COMPLETA</t>
  </si>
  <si>
    <t>06.01.072</t>
  </si>
  <si>
    <t>CAIXILHOS DE ALUMINIO -BASCULANTES</t>
  </si>
  <si>
    <t>06.02.017</t>
  </si>
  <si>
    <t>PF-17 PORTA EM CHAPA DE FERRO L=102CM</t>
  </si>
  <si>
    <t>unid.</t>
  </si>
  <si>
    <t>05.01.005</t>
  </si>
  <si>
    <t>PM-05 PORTA DE MADEIRA SARRAFEADA P/ PINT. BAT. MADEIRA L=92CM</t>
  </si>
  <si>
    <t>05.01.051</t>
  </si>
  <si>
    <t>PM-75 PORTA SARRAFEADA MACICA SANIT. ACESSIVEL BAT. MET.</t>
  </si>
  <si>
    <t>10 - APARELHOS HIDROSSANITÁRIOS</t>
  </si>
  <si>
    <t>9.1</t>
  </si>
  <si>
    <t>9.2</t>
  </si>
  <si>
    <t>9.3</t>
  </si>
  <si>
    <t>9.4</t>
  </si>
  <si>
    <t>9.5</t>
  </si>
  <si>
    <t>04.03.001</t>
  </si>
  <si>
    <t>DV-01 DIVISORIA DE GRANILITE - LATERAL ABERTA</t>
  </si>
  <si>
    <t>m</t>
  </si>
  <si>
    <t>04.03.003</t>
  </si>
  <si>
    <t>DV-03 DIVISORIA DE GRANILITE - FRONTAL</t>
  </si>
  <si>
    <t>04.03.002</t>
  </si>
  <si>
    <t>DV-02 DIVISORIA DE GRANILITE - LATERAL FECHADA</t>
  </si>
  <si>
    <t>SABONETEIRA PLASTICA TIPO DISPENSER P/ SABONETE LIQUIDO C/ RESERVATORIO 800 A 1500 ML, INCLUSO FIXAÇÃO.</t>
  </si>
  <si>
    <t>14.80.001</t>
  </si>
  <si>
    <t>ESPELHO DE CRISTAL 6MM LAPIDADO INCLUSIVE FIXAÇÃO COM COLA ADESIVA</t>
  </si>
  <si>
    <t>13.01.017</t>
  </si>
  <si>
    <t>ARGAMASSA DE REGULARIZACAO CIM/AREIA 1:3 ESP=2,50CM</t>
  </si>
  <si>
    <t>M²</t>
  </si>
  <si>
    <t>16.06.078</t>
  </si>
  <si>
    <t>FORNECIMENTO E INSTALAÇAO DE PLACA DE IDENTIFICAÇAO DE OBRA INCLUSO SUPORTE ESTRUTURA DE MADEIRA.</t>
  </si>
  <si>
    <t>16.06.077</t>
  </si>
  <si>
    <t>MANUTENÇÃO MENSAL DE PLACAS DE OBRA</t>
  </si>
  <si>
    <t>1.2</t>
  </si>
  <si>
    <t>PINTURA</t>
  </si>
  <si>
    <t>MURO LATERAL CORREDOR</t>
  </si>
  <si>
    <t xml:space="preserve">PINTURA EXTERNA MUROS </t>
  </si>
  <si>
    <t>MURO BAIA</t>
  </si>
  <si>
    <t>GRADIL</t>
  </si>
  <si>
    <t>PINTURA EXTERNA CONSTRUÇÃO</t>
  </si>
  <si>
    <t xml:space="preserve">PARTE EXTERNA BAIA </t>
  </si>
  <si>
    <t>PARTE EXTERNA CANTEIRO</t>
  </si>
  <si>
    <t>PARTE EXTERNA FRONTAL</t>
  </si>
  <si>
    <t>PARTE LATERAL BANH MASC</t>
  </si>
  <si>
    <t xml:space="preserve">BLOCO SUPERIOR </t>
  </si>
  <si>
    <t>IMPERMEBIALIZAÇÃO</t>
  </si>
  <si>
    <t xml:space="preserve">PINTURA INTERNA </t>
  </si>
  <si>
    <t>PINTURA TETO</t>
  </si>
  <si>
    <t>PINTURA INTERNA BANH MASC</t>
  </si>
  <si>
    <t xml:space="preserve">BANH FAMILIAR </t>
  </si>
  <si>
    <t>PINTURA INTERNA BANH  FEM</t>
  </si>
  <si>
    <t>PARTE SUPERIOR</t>
  </si>
  <si>
    <t>DML</t>
  </si>
  <si>
    <t>15.02.018</t>
  </si>
  <si>
    <t>ESMALTE A BASE DE AGUA</t>
  </si>
  <si>
    <t>24.02.060</t>
  </si>
  <si>
    <t>09.09.018</t>
  </si>
  <si>
    <t>IL-104 ARANDELA ALUMÍNIO INCLINADA 45º BLINDADA LÂMPADA BULBO LED &lt;= 13W</t>
  </si>
  <si>
    <t>09.11.004</t>
  </si>
  <si>
    <t>IL-106 LUMINÁRIA LED &lt;= 60 W APLICADA EM JARDINS E CIRCULAÇÕES POSTE METÁLICO H=3 M</t>
  </si>
  <si>
    <t>09.07.005</t>
  </si>
  <si>
    <t>FIO DE 4 MM2 - 750 V DE ISOLACAO</t>
  </si>
  <si>
    <t>09.11.040</t>
  </si>
  <si>
    <t>IL-100 PROJETOR LED &lt;= 50W C/DIFUSOR DE VIDRO TEMPERADO</t>
  </si>
  <si>
    <t>16.18.015</t>
  </si>
  <si>
    <t>LOCAÇÃO MENSAL SANITÁRIO QUÍMICO COM DUAS HIGIENIZAÇÕES NA SEMANA, INCLUSO COLETA DE EFLUENTES</t>
  </si>
  <si>
    <t>07.04.102</t>
  </si>
  <si>
    <t>RUFO LISO DE ACO GALV NATURAL E=0,65MM CORTE ATE 600MM</t>
  </si>
  <si>
    <t>9.6</t>
  </si>
  <si>
    <t>CDHU</t>
  </si>
  <si>
    <t>1.4</t>
  </si>
  <si>
    <t>12.1</t>
  </si>
  <si>
    <t>12.PAISAGISMO</t>
  </si>
  <si>
    <t>11.4</t>
  </si>
  <si>
    <t>16.03.031</t>
  </si>
  <si>
    <t>ARVORE ORNAMENTAL H=1,50 A 2.00M - TIPUANA</t>
  </si>
  <si>
    <t>16.11.005</t>
  </si>
  <si>
    <t>LIMPEZA DA OBRA</t>
  </si>
  <si>
    <t>FORRACAO - LIRIO AMARELO</t>
  </si>
  <si>
    <t>12.2</t>
  </si>
  <si>
    <t>16.03.088</t>
  </si>
  <si>
    <t>m²</t>
  </si>
  <si>
    <t>FORRAÇÃO TRAPOERABA</t>
  </si>
  <si>
    <t>16.03.114</t>
  </si>
  <si>
    <t>12.3</t>
  </si>
  <si>
    <t>SERVIÇOS DE PAISAGISMO</t>
  </si>
  <si>
    <t>12.4</t>
  </si>
  <si>
    <t>16.03.099</t>
  </si>
  <si>
    <t>mv</t>
  </si>
  <si>
    <t>11.5</t>
  </si>
  <si>
    <t>PREFEITA MUNICIPAL</t>
  </si>
  <si>
    <t>15.04.099</t>
  </si>
  <si>
    <t>SERVIÇOS</t>
  </si>
  <si>
    <t>CUSTO C/BDI</t>
  </si>
  <si>
    <t>CUSTO S/BDI</t>
  </si>
  <si>
    <t>Porta/portão de abrir em chapa, sob medida (LIXO)</t>
  </si>
  <si>
    <t>ENG. EMERSON KIOGI TANAKA</t>
  </si>
  <si>
    <t>PÉTALA GONÇALVES LACERDA</t>
  </si>
  <si>
    <t>SECRETARIO MUNICIPAL DE OBRAS E SERVIÇOS MUNICIPAIS</t>
  </si>
  <si>
    <t>CREA/SP 5062053931</t>
  </si>
  <si>
    <t>CORTE, RECORTE E REMOÇÃO DE ÁRVORES INCL.RAIZES 30CM&lt;DIAM&lt;45CM</t>
  </si>
  <si>
    <t>01.01.022</t>
  </si>
  <si>
    <t>10.17</t>
  </si>
  <si>
    <t>08.17.081</t>
  </si>
  <si>
    <t xml:space="preserve">TJ-03 TORNEIRA DE JARDIM </t>
  </si>
  <si>
    <t>REFORMA E ADEQUAÇÃO DO BANHEIRO PÚBLICO MUNICIPAL</t>
  </si>
  <si>
    <t>2.20</t>
  </si>
  <si>
    <t>4.8</t>
  </si>
  <si>
    <t>5.1</t>
  </si>
  <si>
    <t>5.IMPERMEABILIZAÇÃO E PROTEÇÃO</t>
  </si>
  <si>
    <t>6.INSTALAÇÕES ELÉTRICAS</t>
  </si>
  <si>
    <t>6.1</t>
  </si>
  <si>
    <t>6.3</t>
  </si>
  <si>
    <t>6.5</t>
  </si>
  <si>
    <t>6.7</t>
  </si>
  <si>
    <t>6.9</t>
  </si>
  <si>
    <t>6.11</t>
  </si>
  <si>
    <t>7.INSTALAÇÕES HIDRAULICAS E HIDROSANITARIAS</t>
  </si>
  <si>
    <t>7.1</t>
  </si>
  <si>
    <t>7.2</t>
  </si>
  <si>
    <t>7.3</t>
  </si>
  <si>
    <t>7.4</t>
  </si>
  <si>
    <t>7.5</t>
  </si>
  <si>
    <t>7.6</t>
  </si>
  <si>
    <t>7.8</t>
  </si>
  <si>
    <t>7.9</t>
  </si>
  <si>
    <t>7.10</t>
  </si>
  <si>
    <t>7.11</t>
  </si>
  <si>
    <t>7.12</t>
  </si>
  <si>
    <t>7.13</t>
  </si>
  <si>
    <t>8.PISOS</t>
  </si>
  <si>
    <t>8.1</t>
  </si>
  <si>
    <t>8.2</t>
  </si>
  <si>
    <t>8.3</t>
  </si>
  <si>
    <t>8.4</t>
  </si>
  <si>
    <t>8.5</t>
  </si>
  <si>
    <t>8.6</t>
  </si>
  <si>
    <t>8.7</t>
  </si>
  <si>
    <t>13.OUTROS SERVIÇOS</t>
  </si>
  <si>
    <t>13.1</t>
  </si>
  <si>
    <t>item</t>
  </si>
  <si>
    <t>código tabela</t>
  </si>
  <si>
    <t>quant.</t>
  </si>
  <si>
    <t>custo total</t>
  </si>
  <si>
    <t>Tabela</t>
  </si>
  <si>
    <t>1.1</t>
  </si>
  <si>
    <t>16.06.050</t>
  </si>
  <si>
    <t>CANTEIRO DE OBRAS - LARG 2,20M</t>
  </si>
  <si>
    <r>
      <rPr>
        <vertAlign val="subscript"/>
        <sz val="9.5"/>
        <rFont val="Arial"/>
        <family val="2"/>
      </rPr>
      <t>m</t>
    </r>
    <r>
      <rPr>
        <sz val="6"/>
        <rFont val="Arial"/>
        <family val="2"/>
      </rPr>
      <t>2</t>
    </r>
  </si>
  <si>
    <r>
      <t>1.3</t>
    </r>
    <r>
      <rPr>
        <sz val="11"/>
        <color theme="1"/>
        <rFont val="Calibri"/>
        <family val="2"/>
        <scheme val="minor"/>
      </rPr>
      <t/>
    </r>
  </si>
  <si>
    <t>TOTAL DA ETAPA</t>
  </si>
  <si>
    <t>2.1</t>
  </si>
  <si>
    <t>08.60.011</t>
  </si>
  <si>
    <t>RETIRADA DE APARELHOS SANITÁRIOS INCLUINDO ACESSÓRIOS</t>
  </si>
  <si>
    <t>2.2</t>
  </si>
  <si>
    <t>05.60.001</t>
  </si>
  <si>
    <t>RETIRADA DE FOLHAS DE PORTAS OU JANELAS</t>
  </si>
  <si>
    <t>04.50.001</t>
  </si>
  <si>
    <t>m³</t>
  </si>
  <si>
    <t>08.50.001</t>
  </si>
  <si>
    <t>DEMOLIÇÃO DE TUBULACÕES EM GERAL INCLUINDO CONEXÕES, CAIXAS E RALOS</t>
  </si>
  <si>
    <t>09.64.006</t>
  </si>
  <si>
    <t>RETIRADA DE APARELHOS DE ILUMINACAO, PLAFONS E PENDENTES P/LAMPADAS FLUORESC</t>
  </si>
  <si>
    <t>09.54.001</t>
  </si>
  <si>
    <t>09.62.017</t>
  </si>
  <si>
    <t>RETIRADA DE FIO EMBUTIDO ATE 16 MM2</t>
  </si>
  <si>
    <t>16.80.098</t>
  </si>
  <si>
    <t>RETIRADA DE ENTULHO</t>
  </si>
  <si>
    <t>16.80.097</t>
  </si>
  <si>
    <t>CAÇAMBA DE 4M3 PARA RETIRADA DE ENTULHO</t>
  </si>
  <si>
    <t>3.1</t>
  </si>
  <si>
    <t>04.01.072</t>
  </si>
  <si>
    <t>ALVENARIA DE TIJ. CERAMICO FURADO (BAIANO) ESP.NOM 15 CM</t>
  </si>
  <si>
    <t>12.02.002</t>
  </si>
  <si>
    <t>CHAPISCO</t>
  </si>
  <si>
    <t>12.02.005</t>
  </si>
  <si>
    <t>EMBOCO</t>
  </si>
  <si>
    <t>4.1</t>
  </si>
  <si>
    <r>
      <t>4.2</t>
    </r>
    <r>
      <rPr>
        <sz val="11"/>
        <color theme="1"/>
        <rFont val="Calibri"/>
        <family val="2"/>
        <scheme val="minor"/>
      </rPr>
      <t/>
    </r>
  </si>
  <si>
    <r>
      <t>4.3</t>
    </r>
    <r>
      <rPr>
        <sz val="11"/>
        <color theme="1"/>
        <rFont val="Calibri"/>
        <family val="2"/>
        <scheme val="minor"/>
      </rPr>
      <t/>
    </r>
  </si>
  <si>
    <r>
      <t>4.4</t>
    </r>
    <r>
      <rPr>
        <sz val="11"/>
        <color theme="1"/>
        <rFont val="Calibri"/>
        <family val="2"/>
        <scheme val="minor"/>
      </rPr>
      <t/>
    </r>
  </si>
  <si>
    <r>
      <t>4.5</t>
    </r>
    <r>
      <rPr>
        <sz val="11"/>
        <color theme="1"/>
        <rFont val="Calibri"/>
        <family val="2"/>
        <scheme val="minor"/>
      </rPr>
      <t/>
    </r>
  </si>
  <si>
    <t>11.02.027</t>
  </si>
  <si>
    <t>IMPERMEABILIZACAO C/ EMULSAO ACRILICA - 6 DEMAOS</t>
  </si>
  <si>
    <t>09.05.013</t>
  </si>
  <si>
    <t>ELETRODUTO DE PVC RIGIDO ROSCAVEL DE 25MM - INCL CONEXOES</t>
  </si>
  <si>
    <t>09.07.004</t>
  </si>
  <si>
    <t>FIO DE 2,50 MM2 - 750 V DE ISOLACAO</t>
  </si>
  <si>
    <t>09.08.029</t>
  </si>
  <si>
    <t>INTERRUPTOR DE 1 TECLA - ELETROD. PVC Ø 25MM AMARELO</t>
  </si>
  <si>
    <t>UN.</t>
  </si>
  <si>
    <t>09.08.046</t>
  </si>
  <si>
    <t>09.09.051</t>
  </si>
  <si>
    <t>08.03.016</t>
  </si>
  <si>
    <t>TUBO PVC RÍGIDO JUNTA SOLDÁVEL DE 25 INCL CONEXÕES</t>
  </si>
  <si>
    <t>08.03.019</t>
  </si>
  <si>
    <t>TUBO PVC RÍGIDO JUNTA SOLDÁVEL DE 50 INCL CONEXÕES</t>
  </si>
  <si>
    <t>08.03.020</t>
  </si>
  <si>
    <t>TUBO PVC RÍGIDO JUNTA SOLDÁVEL DE 60 INCL CONEXÕES M</t>
  </si>
  <si>
    <t>08.14.006</t>
  </si>
  <si>
    <t>REGISTRO DE GAVETA BRUTO DN 50MM (2") UN</t>
  </si>
  <si>
    <t>08.80.010</t>
  </si>
  <si>
    <t>CANOPLA PARA REGISTROS</t>
  </si>
  <si>
    <t>08.09.016</t>
  </si>
  <si>
    <t>TUBO PVC NORMAL "SN" JUNTA ELÁSTICA DN 50 INCL CONEXÕES</t>
  </si>
  <si>
    <t>08.09.017</t>
  </si>
  <si>
    <t>TUBO PVC NORMAL "SN" JUNTA ELÁSTICA DN 75 INCL CONEXÕES</t>
  </si>
  <si>
    <t>08.09.018</t>
  </si>
  <si>
    <t>TUBO PVC NORMAL "SN" JUNTA ELÁSTICA DN 100 INCL CONEXÕES</t>
  </si>
  <si>
    <t>08.10.008</t>
  </si>
  <si>
    <t>CAIXA SIFONADA DE PVC DN 100X150X50MM COM GRELHA DE AÇO
INOX COM FECHO ROTATIVO.</t>
  </si>
  <si>
    <t>UN</t>
  </si>
  <si>
    <t>08.10.057</t>
  </si>
  <si>
    <t>TERMINAL DE VENTILACAO EM PVC P/ ESGOTO DN 75MM (3")</t>
  </si>
  <si>
    <t>16.80.014</t>
  </si>
  <si>
    <t>LASTRO DE BRITA GRADUADA COMPACTAÇÃO MECÂNICA E=8CM</t>
  </si>
  <si>
    <t>16.80.015</t>
  </si>
  <si>
    <t>ISOLAMENTO COM LONA PRETA</t>
  </si>
  <si>
    <t>16.80.016</t>
  </si>
  <si>
    <t>TELA Q-92 PARA PISO DE CONCRETO</t>
  </si>
  <si>
    <t>13.01.018</t>
  </si>
  <si>
    <t>13.02.069</t>
  </si>
  <si>
    <t>PORCELANATO ESMALTADO</t>
  </si>
  <si>
    <t>10.1</t>
  </si>
  <si>
    <t>08.80.021</t>
  </si>
  <si>
    <t>TUBO DE DESCARGA EM PVC DN=40MM</t>
  </si>
  <si>
    <t>10.2</t>
  </si>
  <si>
    <t>08.04.044</t>
  </si>
  <si>
    <r>
      <t>10.3</t>
    </r>
    <r>
      <rPr>
        <sz val="11"/>
        <color theme="1"/>
        <rFont val="Calibri"/>
        <family val="2"/>
        <scheme val="minor"/>
      </rPr>
      <t/>
    </r>
  </si>
  <si>
    <t>08.16.001</t>
  </si>
  <si>
    <t>BACIA SIFONADA DE LOUCA BRANCA (VDR 6L) C/ ASSENTO</t>
  </si>
  <si>
    <t>cj.</t>
  </si>
  <si>
    <r>
      <t>10.4</t>
    </r>
    <r>
      <rPr>
        <sz val="11"/>
        <color theme="1"/>
        <rFont val="Calibri"/>
        <family val="2"/>
        <scheme val="minor"/>
      </rPr>
      <t/>
    </r>
  </si>
  <si>
    <t>08.16.090</t>
  </si>
  <si>
    <t>BR-02 LAVATORIO PARA SANITARIO ACESSIVEL</t>
  </si>
  <si>
    <r>
      <t>10.5</t>
    </r>
    <r>
      <rPr>
        <sz val="11"/>
        <color theme="1"/>
        <rFont val="Calibri"/>
        <family val="2"/>
        <scheme val="minor"/>
      </rPr>
      <t/>
    </r>
  </si>
  <si>
    <t>08.16.089</t>
  </si>
  <si>
    <t>BR-01 BACIA P/ SANITARIO ACESSIVEL</t>
  </si>
  <si>
    <r>
      <t>10.6</t>
    </r>
    <r>
      <rPr>
        <sz val="11"/>
        <color theme="1"/>
        <rFont val="Calibri"/>
        <family val="2"/>
        <scheme val="minor"/>
      </rPr>
      <t/>
    </r>
  </si>
  <si>
    <t>08.16.025</t>
  </si>
  <si>
    <t>MICTORIO DE LOUCA SIFONADO/AUTO ASPIRANTE BRANCO</t>
  </si>
  <si>
    <r>
      <t>10.7</t>
    </r>
    <r>
      <rPr>
        <sz val="11"/>
        <color theme="1"/>
        <rFont val="Calibri"/>
        <family val="2"/>
        <scheme val="minor"/>
      </rPr>
      <t/>
    </r>
  </si>
  <si>
    <t>08.17.030</t>
  </si>
  <si>
    <r>
      <rPr>
        <sz val="9.5"/>
        <rFont val="Arial"/>
        <family val="2"/>
      </rPr>
      <t>TAMPO PARA PIA MARMORE TRAVERTINO ESPESSURA DE 3 CM
(LAVATÓRIO)</t>
    </r>
  </si>
  <si>
    <r>
      <t>10.8</t>
    </r>
    <r>
      <rPr>
        <sz val="11"/>
        <color theme="1"/>
        <rFont val="Calibri"/>
        <family val="2"/>
        <scheme val="minor"/>
      </rPr>
      <t/>
    </r>
  </si>
  <si>
    <t>08.17.085</t>
  </si>
  <si>
    <t>TORNEIRA DE FECHAMENTO AUTOMATICO DE MESA</t>
  </si>
  <si>
    <r>
      <t>10.9</t>
    </r>
    <r>
      <rPr>
        <sz val="11"/>
        <color theme="1"/>
        <rFont val="Calibri"/>
        <family val="2"/>
        <scheme val="minor"/>
      </rPr>
      <t/>
    </r>
  </si>
  <si>
    <t>08.84.076</t>
  </si>
  <si>
    <t>VALVULA DE METAL CROMADO DE 1 1/2"</t>
  </si>
  <si>
    <r>
      <t>10.10</t>
    </r>
    <r>
      <rPr>
        <sz val="11"/>
        <color theme="1"/>
        <rFont val="Calibri"/>
        <family val="2"/>
        <scheme val="minor"/>
      </rPr>
      <t/>
    </r>
  </si>
  <si>
    <t>08.82.041</t>
  </si>
  <si>
    <t>SIFAO METALICO TIPO COPO DN 1 1/2 X 1 1/2"</t>
  </si>
  <si>
    <r>
      <t>10.11</t>
    </r>
    <r>
      <rPr>
        <sz val="11"/>
        <color theme="1"/>
        <rFont val="Calibri"/>
        <family val="2"/>
        <scheme val="minor"/>
      </rPr>
      <t/>
    </r>
  </si>
  <si>
    <r>
      <t>10.12</t>
    </r>
    <r>
      <rPr>
        <sz val="11"/>
        <color theme="1"/>
        <rFont val="Calibri"/>
        <family val="2"/>
        <scheme val="minor"/>
      </rPr>
      <t/>
    </r>
  </si>
  <si>
    <r>
      <t>10.13</t>
    </r>
    <r>
      <rPr>
        <sz val="11"/>
        <color theme="1"/>
        <rFont val="Calibri"/>
        <family val="2"/>
        <scheme val="minor"/>
      </rPr>
      <t/>
    </r>
  </si>
  <si>
    <r>
      <t>10.14</t>
    </r>
    <r>
      <rPr>
        <sz val="11"/>
        <color theme="1"/>
        <rFont val="Calibri"/>
        <family val="2"/>
        <scheme val="minor"/>
      </rPr>
      <t/>
    </r>
  </si>
  <si>
    <t>08.16.065</t>
  </si>
  <si>
    <t>PAPELEIRA DE LOUCA BRANCA DE 15X15CM</t>
  </si>
  <si>
    <r>
      <t>10.15</t>
    </r>
    <r>
      <rPr>
        <sz val="11"/>
        <color theme="1"/>
        <rFont val="Calibri"/>
        <family val="2"/>
        <scheme val="minor"/>
      </rPr>
      <t/>
    </r>
  </si>
  <si>
    <t>SINAPI</t>
  </si>
  <si>
    <r>
      <t>10.16</t>
    </r>
    <r>
      <rPr>
        <sz val="11"/>
        <color theme="1"/>
        <rFont val="Calibri"/>
        <family val="2"/>
        <scheme val="minor"/>
      </rPr>
      <t/>
    </r>
  </si>
  <si>
    <t>11.PINTURA</t>
  </si>
  <si>
    <t>11.1</t>
  </si>
  <si>
    <t>15.02.003</t>
  </si>
  <si>
    <t>MASSA NIVELADORA PARA INTERIOR PAREDES E TETÔ BANHEIRO</t>
  </si>
  <si>
    <t>11.2</t>
  </si>
  <si>
    <t>15.02.025</t>
  </si>
  <si>
    <t>TINTA LATEX STANDARD PAREDES E TETÔ</t>
  </si>
  <si>
    <t>11.3</t>
  </si>
  <si>
    <t>15.03.009</t>
  </si>
  <si>
    <t>ESMALTE EM CERCAS PORTOES E GRADIS (esquadrias e portoês)</t>
  </si>
  <si>
    <t>DATA 02/02/2023</t>
  </si>
  <si>
    <t>PINTURAS EM PAREDES EXTERNAS (ARTE EM GRAFITE)</t>
  </si>
  <si>
    <r>
      <rPr>
        <b/>
        <sz val="22.5"/>
        <color rgb="FF818181"/>
        <rFont val="Arial"/>
        <family val="2"/>
      </rPr>
      <t xml:space="preserve">Municipio de Caçapava
</t>
    </r>
    <r>
      <rPr>
        <b/>
        <sz val="11.5"/>
        <color rgb="FF818181"/>
        <rFont val="Arial"/>
        <family val="2"/>
      </rPr>
      <t>SECRETARIA MUNICIPAL DE OBRAS E SERVIÇOS MUNICIPAIS</t>
    </r>
  </si>
  <si>
    <t>2.DEMOLIÇÕES E RETIRADAS</t>
  </si>
  <si>
    <t>1.SERVIÇOS PRELIMINARES</t>
  </si>
  <si>
    <t>DEMOLIÇÃO DE ALVENARIAS EM GERAL E ELEMENTOS VAZADOS, INCL
REVESTIMENTOS</t>
  </si>
  <si>
    <t>REMOCAO DE INTERRUPTORES TOMADAS BOTOES DE CAMPAINHA E
CIGARRAS</t>
  </si>
  <si>
    <t>TOMADA 2P+T PADRAO NBR 14136 CORRENTE 10A-250V -ELETROD.
PVC Ø 25MM AMARELO.</t>
  </si>
  <si>
    <t>6.10</t>
  </si>
  <si>
    <t>ARGAMASSA DE REGULARIZACAO CIM/AREIA 1:3 C/ IMPERM.
ESP=2,50CM</t>
  </si>
  <si>
    <t>VALVULA DE DESCARGA C/ REG INCORP DN=40MM(1 1/2) ACAB
ANTIVANDALISMO</t>
  </si>
  <si>
    <t>12.5</t>
  </si>
  <si>
    <t xml:space="preserve">OBJETO:  PLANILHA ORÇAMENTÁRIA PARA REFORMA E ADEQUAÇÃO DO BANHEIRO PÚBLICO MUNICIPAL
LOCAL: AV DR. PEREIRA DE MATTOS, 263, CENTRO - CAÇAPAVA/SP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</si>
</sst>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;@"/>
  </numFmts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9.5"/>
      <color rgb="FF000000"/>
      <name val="Arial"/>
      <family val="2"/>
    </font>
    <font>
      <b/>
      <sz val="13"/>
      <color rgb="FF000000"/>
      <name val="Arial"/>
      <family val="2"/>
    </font>
    <font>
      <sz val="10.5"/>
      <name val="Calibri"/>
    </font>
    <font>
      <b/>
      <sz val="22.5"/>
      <color rgb="FF818181"/>
      <name val="Arial"/>
      <family val="2"/>
    </font>
    <font>
      <b/>
      <sz val="11.5"/>
      <color rgb="FF818181"/>
      <name val="Arial"/>
      <family val="2"/>
    </font>
    <font>
      <b/>
      <i/>
      <sz val="10.5"/>
      <name val="Arial"/>
      <family val="2"/>
    </font>
    <font>
      <b/>
      <sz val="9.5"/>
      <name val="Arial"/>
      <family val="2"/>
    </font>
    <font>
      <sz val="10.5"/>
      <name val="Calibri"/>
      <family val="1"/>
    </font>
    <font>
      <b/>
      <sz val="10"/>
      <color rgb="FF818181"/>
      <name val="Arial"/>
      <family val="2"/>
    </font>
    <font>
      <sz val="8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1.5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sz val="13"/>
      <name val="Arial"/>
      <family val="2"/>
    </font>
    <font>
      <sz val="9.5"/>
      <name val="Arial"/>
      <family val="2"/>
    </font>
    <font>
      <vertAlign val="subscript"/>
      <sz val="9.5"/>
      <name val="Arial"/>
      <family val="2"/>
    </font>
    <font>
      <sz val="6"/>
      <name val="Arial"/>
      <family val="2"/>
    </font>
    <font>
      <sz val="9.5"/>
      <color rgb="FF000000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41"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horizontal="center" vertical="top"/>
    </xf>
    <xf numFmtId="2" fontId="0" fillId="0" borderId="12" xfId="0" applyNumberForma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4" fontId="0" fillId="0" borderId="0" xfId="0" applyNumberFormat="1" applyAlignment="1">
      <alignment horizontal="left" vertical="top"/>
    </xf>
    <xf numFmtId="4" fontId="2" fillId="0" borderId="9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 indent="1"/>
    </xf>
    <xf numFmtId="4" fontId="2" fillId="0" borderId="4" xfId="0" applyNumberFormat="1" applyFont="1" applyBorder="1" applyAlignment="1">
      <alignment horizontal="center" vertical="center" shrinkToFit="1"/>
    </xf>
    <xf numFmtId="9" fontId="2" fillId="2" borderId="4" xfId="1" applyFont="1" applyFill="1" applyBorder="1" applyAlignment="1">
      <alignment horizontal="center" vertical="center" shrinkToFit="1"/>
    </xf>
    <xf numFmtId="4" fontId="2" fillId="0" borderId="20" xfId="0" applyNumberFormat="1" applyFont="1" applyBorder="1" applyAlignment="1">
      <alignment horizontal="center" vertical="center" shrinkToFit="1"/>
    </xf>
    <xf numFmtId="4" fontId="2" fillId="0" borderId="3" xfId="0" applyNumberFormat="1" applyFont="1" applyBorder="1" applyAlignment="1">
      <alignment horizontal="center" vertical="center" shrinkToFit="1"/>
    </xf>
    <xf numFmtId="4" fontId="2" fillId="0" borderId="21" xfId="0" applyNumberFormat="1" applyFont="1" applyBorder="1" applyAlignment="1">
      <alignment horizontal="center" vertical="center" shrinkToFit="1"/>
    </xf>
    <xf numFmtId="9" fontId="2" fillId="2" borderId="10" xfId="1" applyFont="1" applyFill="1" applyBorder="1" applyAlignment="1">
      <alignment horizontal="center" vertical="center" shrinkToFit="1"/>
    </xf>
    <xf numFmtId="2" fontId="3" fillId="0" borderId="4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left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left" vertical="top"/>
    </xf>
    <xf numFmtId="0" fontId="12" fillId="0" borderId="0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shrinkToFit="1"/>
    </xf>
    <xf numFmtId="0" fontId="14" fillId="0" borderId="9" xfId="0" applyFont="1" applyBorder="1" applyAlignment="1">
      <alignment horizontal="left" wrapText="1"/>
    </xf>
    <xf numFmtId="0" fontId="15" fillId="0" borderId="4" xfId="0" applyFont="1" applyBorder="1" applyAlignment="1">
      <alignment horizontal="center" vertical="top" wrapText="1"/>
    </xf>
    <xf numFmtId="164" fontId="17" fillId="0" borderId="9" xfId="0" applyNumberFormat="1" applyFont="1" applyBorder="1" applyAlignment="1">
      <alignment horizontal="left" vertical="top" indent="4" shrinkToFit="1"/>
    </xf>
    <xf numFmtId="0" fontId="14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22" fillId="4" borderId="4" xfId="0" applyNumberFormat="1" applyFont="1" applyFill="1" applyBorder="1" applyAlignment="1">
      <alignment horizontal="center" vertical="center" shrinkToFit="1"/>
    </xf>
    <xf numFmtId="2" fontId="22" fillId="0" borderId="4" xfId="0" applyNumberFormat="1" applyFont="1" applyBorder="1" applyAlignment="1">
      <alignment horizontal="center" vertical="center" shrinkToFit="1"/>
    </xf>
    <xf numFmtId="2" fontId="22" fillId="4" borderId="20" xfId="0" applyNumberFormat="1" applyFont="1" applyFill="1" applyBorder="1" applyAlignment="1">
      <alignment horizontal="center" vertical="center" shrinkToFit="1"/>
    </xf>
    <xf numFmtId="2" fontId="22" fillId="0" borderId="20" xfId="0" applyNumberFormat="1" applyFont="1" applyBorder="1" applyAlignment="1">
      <alignment horizontal="center" vertical="center" shrinkToFit="1"/>
    </xf>
    <xf numFmtId="2" fontId="22" fillId="4" borderId="12" xfId="0" applyNumberFormat="1" applyFont="1" applyFill="1" applyBorder="1" applyAlignment="1">
      <alignment horizontal="center" vertical="center" shrinkToFit="1"/>
    </xf>
    <xf numFmtId="2" fontId="22" fillId="0" borderId="12" xfId="0" applyNumberFormat="1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2" fontId="19" fillId="4" borderId="4" xfId="0" applyNumberFormat="1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2" fontId="22" fillId="4" borderId="8" xfId="0" applyNumberFormat="1" applyFont="1" applyFill="1" applyBorder="1" applyAlignment="1">
      <alignment horizontal="center" vertical="center" shrinkToFit="1"/>
    </xf>
    <xf numFmtId="2" fontId="22" fillId="4" borderId="11" xfId="0" applyNumberFormat="1" applyFont="1" applyFill="1" applyBorder="1" applyAlignment="1">
      <alignment horizontal="center" vertical="center" shrinkToFit="1"/>
    </xf>
    <xf numFmtId="0" fontId="19" fillId="4" borderId="11" xfId="0" applyFont="1" applyFill="1" applyBorder="1" applyAlignment="1">
      <alignment horizontal="center" vertical="center" wrapText="1"/>
    </xf>
    <xf numFmtId="1" fontId="22" fillId="4" borderId="4" xfId="0" applyNumberFormat="1" applyFont="1" applyFill="1" applyBorder="1" applyAlignment="1">
      <alignment horizontal="center" vertical="center" shrinkToFit="1"/>
    </xf>
    <xf numFmtId="0" fontId="14" fillId="4" borderId="0" xfId="0" applyFont="1" applyFill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 shrinkToFit="1"/>
    </xf>
    <xf numFmtId="2" fontId="22" fillId="4" borderId="9" xfId="0" applyNumberFormat="1" applyFont="1" applyFill="1" applyBorder="1" applyAlignment="1">
      <alignment horizontal="center" vertical="center" shrinkToFit="1"/>
    </xf>
    <xf numFmtId="2" fontId="22" fillId="4" borderId="6" xfId="0" applyNumberFormat="1" applyFont="1" applyFill="1" applyBorder="1" applyAlignment="1">
      <alignment horizontal="center" vertical="center" shrinkToFit="1"/>
    </xf>
    <xf numFmtId="4" fontId="22" fillId="0" borderId="12" xfId="0" applyNumberFormat="1" applyFont="1" applyBorder="1" applyAlignment="1">
      <alignment horizontal="center" vertical="center" shrinkToFit="1"/>
    </xf>
    <xf numFmtId="4" fontId="22" fillId="0" borderId="4" xfId="0" applyNumberFormat="1" applyFont="1" applyBorder="1" applyAlignment="1">
      <alignment horizontal="center" vertical="center" shrinkToFit="1"/>
    </xf>
    <xf numFmtId="0" fontId="19" fillId="4" borderId="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wrapText="1"/>
    </xf>
    <xf numFmtId="0" fontId="19" fillId="4" borderId="12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horizontal="center" wrapText="1"/>
    </xf>
    <xf numFmtId="2" fontId="22" fillId="4" borderId="12" xfId="0" applyNumberFormat="1" applyFont="1" applyFill="1" applyBorder="1" applyAlignment="1">
      <alignment horizontal="center" shrinkToFit="1"/>
    </xf>
    <xf numFmtId="2" fontId="22" fillId="0" borderId="12" xfId="0" applyNumberFormat="1" applyFont="1" applyBorder="1" applyAlignment="1">
      <alignment horizontal="center" shrinkToFit="1"/>
    </xf>
    <xf numFmtId="0" fontId="14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1" fontId="22" fillId="4" borderId="8" xfId="0" applyNumberFormat="1" applyFont="1" applyFill="1" applyBorder="1" applyAlignment="1">
      <alignment horizontal="center" vertical="center" shrinkToFit="1"/>
    </xf>
    <xf numFmtId="0" fontId="14" fillId="4" borderId="10" xfId="0" applyFont="1" applyFill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6" fillId="0" borderId="8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shrinkToFit="1"/>
    </xf>
    <xf numFmtId="4" fontId="2" fillId="2" borderId="9" xfId="0" applyNumberFormat="1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shrinkToFit="1"/>
    </xf>
    <xf numFmtId="4" fontId="2" fillId="2" borderId="7" xfId="0" applyNumberFormat="1" applyFont="1" applyFill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4" fontId="23" fillId="0" borderId="8" xfId="0" applyNumberFormat="1" applyFont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196983</xdr:colOff>
      <xdr:row>0</xdr:row>
      <xdr:rowOff>96697</xdr:rowOff>
    </xdr:from>
    <xdr:ext cx="508374" cy="523874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8374" cy="5238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0"/>
  <sheetViews>
    <sheetView tabSelected="1" view="pageBreakPreview" zoomScale="85" zoomScaleNormal="100" zoomScaleSheetLayoutView="85" workbookViewId="0">
      <selection activeCell="F136" sqref="F136:G136"/>
    </sheetView>
  </sheetViews>
  <sheetFormatPr defaultRowHeight="13.2" x14ac:dyDescent="0.25"/>
  <cols>
    <col min="1" max="1" width="7.33203125" customWidth="1"/>
    <col min="2" max="2" width="12.77734375" customWidth="1"/>
    <col min="3" max="3" width="80.77734375" customWidth="1"/>
    <col min="4" max="4" width="7.33203125" customWidth="1"/>
    <col min="5" max="6" width="12.44140625" customWidth="1"/>
    <col min="7" max="7" width="12.109375" customWidth="1"/>
    <col min="8" max="8" width="12.6640625" customWidth="1"/>
    <col min="9" max="9" width="11.33203125" customWidth="1"/>
    <col min="11" max="12" width="10.109375" bestFit="1" customWidth="1"/>
  </cols>
  <sheetData>
    <row r="1" spans="1:9" ht="50.4" customHeight="1" x14ac:dyDescent="0.25">
      <c r="A1" s="91" t="s">
        <v>422</v>
      </c>
      <c r="B1" s="92"/>
      <c r="C1" s="92"/>
      <c r="D1" s="92"/>
      <c r="E1" s="92"/>
      <c r="F1" s="92"/>
      <c r="G1" s="92"/>
      <c r="H1" s="92"/>
      <c r="I1" s="93"/>
    </row>
    <row r="2" spans="1:9" ht="16.5" customHeight="1" x14ac:dyDescent="0.25">
      <c r="A2" s="94" t="s">
        <v>432</v>
      </c>
      <c r="B2" s="95"/>
      <c r="C2" s="95"/>
      <c r="D2" s="96"/>
      <c r="E2" s="100"/>
      <c r="F2" s="101"/>
      <c r="G2" s="102"/>
      <c r="H2" s="29"/>
      <c r="I2" s="30" t="s">
        <v>0</v>
      </c>
    </row>
    <row r="3" spans="1:9" ht="34.5" customHeight="1" x14ac:dyDescent="0.25">
      <c r="A3" s="97"/>
      <c r="B3" s="98"/>
      <c r="C3" s="98"/>
      <c r="D3" s="99"/>
      <c r="E3" s="103" t="s">
        <v>420</v>
      </c>
      <c r="F3" s="104"/>
      <c r="G3" s="105"/>
      <c r="H3" s="31"/>
      <c r="I3" s="32"/>
    </row>
    <row r="4" spans="1:9" ht="29.4" customHeight="1" x14ac:dyDescent="0.25">
      <c r="A4" s="14" t="s">
        <v>288</v>
      </c>
      <c r="B4" s="15" t="s">
        <v>289</v>
      </c>
      <c r="C4" s="33" t="s">
        <v>240</v>
      </c>
      <c r="D4" s="14" t="s">
        <v>153</v>
      </c>
      <c r="E4" s="14" t="s">
        <v>290</v>
      </c>
      <c r="F4" s="14" t="s">
        <v>242</v>
      </c>
      <c r="G4" s="14" t="s">
        <v>241</v>
      </c>
      <c r="H4" s="14" t="s">
        <v>291</v>
      </c>
      <c r="I4" s="14" t="s">
        <v>292</v>
      </c>
    </row>
    <row r="5" spans="1:9" ht="19.350000000000001" customHeight="1" x14ac:dyDescent="0.25">
      <c r="A5" s="106" t="s">
        <v>253</v>
      </c>
      <c r="B5" s="107"/>
      <c r="C5" s="107"/>
      <c r="D5" s="107"/>
      <c r="E5" s="107"/>
      <c r="F5" s="107"/>
      <c r="G5" s="107"/>
      <c r="H5" s="107"/>
      <c r="I5" s="108"/>
    </row>
    <row r="6" spans="1:9" ht="15" customHeight="1" x14ac:dyDescent="0.25">
      <c r="A6" s="109" t="s">
        <v>424</v>
      </c>
      <c r="B6" s="110"/>
      <c r="C6" s="110"/>
      <c r="D6" s="110"/>
      <c r="E6" s="110"/>
      <c r="F6" s="110"/>
      <c r="G6" s="110"/>
      <c r="H6" s="110"/>
      <c r="I6" s="111"/>
    </row>
    <row r="7" spans="1:9" ht="15" customHeight="1" x14ac:dyDescent="0.25">
      <c r="A7" s="34" t="s">
        <v>293</v>
      </c>
      <c r="B7" s="35" t="s">
        <v>294</v>
      </c>
      <c r="C7" s="34" t="s">
        <v>295</v>
      </c>
      <c r="D7" s="36" t="s">
        <v>296</v>
      </c>
      <c r="E7" s="37">
        <v>11</v>
      </c>
      <c r="F7" s="37"/>
      <c r="G7" s="38"/>
      <c r="H7" s="16">
        <f>ROUND(G7*E7,2)</f>
        <v>0</v>
      </c>
      <c r="I7" s="34" t="s">
        <v>3</v>
      </c>
    </row>
    <row r="8" spans="1:9" ht="27.75" customHeight="1" x14ac:dyDescent="0.25">
      <c r="A8" s="34" t="s">
        <v>181</v>
      </c>
      <c r="B8" s="35" t="s">
        <v>177</v>
      </c>
      <c r="C8" s="34" t="s">
        <v>178</v>
      </c>
      <c r="D8" s="36" t="s">
        <v>296</v>
      </c>
      <c r="E8" s="39">
        <v>5</v>
      </c>
      <c r="F8" s="37"/>
      <c r="G8" s="40"/>
      <c r="H8" s="16">
        <f>ROUND(G8*E8,2)</f>
        <v>0</v>
      </c>
      <c r="I8" s="34" t="s">
        <v>3</v>
      </c>
    </row>
    <row r="9" spans="1:9" ht="27.75" customHeight="1" x14ac:dyDescent="0.25">
      <c r="A9" s="34" t="s">
        <v>297</v>
      </c>
      <c r="B9" s="35" t="s">
        <v>179</v>
      </c>
      <c r="C9" s="34" t="s">
        <v>180</v>
      </c>
      <c r="D9" s="36" t="s">
        <v>296</v>
      </c>
      <c r="E9" s="41">
        <v>20</v>
      </c>
      <c r="F9" s="39"/>
      <c r="G9" s="42"/>
      <c r="H9" s="16">
        <f>ROUND(G9*E9,2)</f>
        <v>0</v>
      </c>
      <c r="I9" s="34" t="s">
        <v>3</v>
      </c>
    </row>
    <row r="10" spans="1:9" ht="27.75" customHeight="1" x14ac:dyDescent="0.25">
      <c r="A10" s="43" t="s">
        <v>218</v>
      </c>
      <c r="B10" s="35" t="s">
        <v>212</v>
      </c>
      <c r="C10" s="34" t="s">
        <v>213</v>
      </c>
      <c r="D10" s="43" t="s">
        <v>56</v>
      </c>
      <c r="E10" s="41">
        <v>30</v>
      </c>
      <c r="F10" s="44"/>
      <c r="G10" s="42"/>
      <c r="H10" s="16">
        <f>ROUND(G10*E10,2)</f>
        <v>0</v>
      </c>
      <c r="I10" s="34" t="s">
        <v>3</v>
      </c>
    </row>
    <row r="11" spans="1:9" ht="19.350000000000001" customHeight="1" x14ac:dyDescent="0.25">
      <c r="A11" s="112" t="s">
        <v>298</v>
      </c>
      <c r="B11" s="113"/>
      <c r="C11" s="113"/>
      <c r="D11" s="113"/>
      <c r="E11" s="114"/>
      <c r="F11" s="45"/>
      <c r="G11" s="115">
        <f>ROUND(SUM(H7:H10),2)</f>
        <v>0</v>
      </c>
      <c r="H11" s="116"/>
      <c r="I11" s="17" t="e">
        <f>G11/$G$138</f>
        <v>#DIV/0!</v>
      </c>
    </row>
    <row r="12" spans="1:9" ht="14.4" customHeight="1" x14ac:dyDescent="0.25">
      <c r="A12" s="117" t="s">
        <v>423</v>
      </c>
      <c r="B12" s="118"/>
      <c r="C12" s="118"/>
      <c r="D12" s="118"/>
      <c r="E12" s="118"/>
      <c r="F12" s="118"/>
      <c r="G12" s="118"/>
      <c r="H12" s="118"/>
      <c r="I12" s="119"/>
    </row>
    <row r="13" spans="1:9" ht="14.25" customHeight="1" x14ac:dyDescent="0.25">
      <c r="A13" s="34" t="s">
        <v>299</v>
      </c>
      <c r="B13" s="35" t="s">
        <v>300</v>
      </c>
      <c r="C13" s="35" t="s">
        <v>301</v>
      </c>
      <c r="D13" s="35" t="s">
        <v>56</v>
      </c>
      <c r="E13" s="37">
        <v>27</v>
      </c>
      <c r="F13" s="37"/>
      <c r="G13" s="38"/>
      <c r="H13" s="16">
        <f t="shared" ref="H13:H33" si="0">ROUND(G13*E13,2)</f>
        <v>0</v>
      </c>
      <c r="I13" s="34" t="s">
        <v>3</v>
      </c>
    </row>
    <row r="14" spans="1:9" ht="13.5" customHeight="1" x14ac:dyDescent="0.25">
      <c r="A14" s="34" t="s">
        <v>302</v>
      </c>
      <c r="B14" s="35" t="s">
        <v>303</v>
      </c>
      <c r="C14" s="35" t="s">
        <v>304</v>
      </c>
      <c r="D14" s="35" t="s">
        <v>56</v>
      </c>
      <c r="E14" s="37">
        <v>20</v>
      </c>
      <c r="F14" s="37"/>
      <c r="G14" s="38"/>
      <c r="H14" s="16">
        <f t="shared" si="0"/>
        <v>0</v>
      </c>
      <c r="I14" s="34" t="s">
        <v>3</v>
      </c>
    </row>
    <row r="15" spans="1:9" ht="27" customHeight="1" x14ac:dyDescent="0.25">
      <c r="A15" s="34" t="s">
        <v>8</v>
      </c>
      <c r="B15" s="35" t="s">
        <v>305</v>
      </c>
      <c r="C15" s="35" t="s">
        <v>425</v>
      </c>
      <c r="D15" s="35" t="s">
        <v>306</v>
      </c>
      <c r="E15" s="37">
        <v>2.5</v>
      </c>
      <c r="F15" s="37"/>
      <c r="G15" s="38"/>
      <c r="H15" s="16">
        <f t="shared" si="0"/>
        <v>0</v>
      </c>
      <c r="I15" s="34" t="s">
        <v>3</v>
      </c>
    </row>
    <row r="16" spans="1:9" ht="24" x14ac:dyDescent="0.25">
      <c r="A16" s="34" t="s">
        <v>15</v>
      </c>
      <c r="B16" s="35" t="s">
        <v>5</v>
      </c>
      <c r="C16" s="35" t="s">
        <v>4</v>
      </c>
      <c r="D16" s="35" t="s">
        <v>229</v>
      </c>
      <c r="E16" s="47">
        <v>154.77000000000001</v>
      </c>
      <c r="F16" s="37"/>
      <c r="G16" s="38"/>
      <c r="H16" s="16">
        <f t="shared" si="0"/>
        <v>0</v>
      </c>
      <c r="I16" s="34" t="s">
        <v>3</v>
      </c>
    </row>
    <row r="17" spans="1:9" ht="24" x14ac:dyDescent="0.25">
      <c r="A17" s="34" t="s">
        <v>16</v>
      </c>
      <c r="B17" s="35" t="s">
        <v>2</v>
      </c>
      <c r="C17" s="35" t="s">
        <v>1</v>
      </c>
      <c r="D17" s="35" t="s">
        <v>229</v>
      </c>
      <c r="E17" s="37">
        <v>119.3</v>
      </c>
      <c r="F17" s="37"/>
      <c r="G17" s="38"/>
      <c r="H17" s="16">
        <f t="shared" si="0"/>
        <v>0</v>
      </c>
      <c r="I17" s="34" t="s">
        <v>3</v>
      </c>
    </row>
    <row r="18" spans="1:9" x14ac:dyDescent="0.25">
      <c r="A18" s="34" t="s">
        <v>20</v>
      </c>
      <c r="B18" s="35" t="s">
        <v>6</v>
      </c>
      <c r="C18" s="35" t="s">
        <v>7</v>
      </c>
      <c r="D18" s="35" t="s">
        <v>306</v>
      </c>
      <c r="E18" s="37">
        <v>5.97</v>
      </c>
      <c r="F18" s="37"/>
      <c r="G18" s="38"/>
      <c r="H18" s="16">
        <f t="shared" si="0"/>
        <v>0</v>
      </c>
      <c r="I18" s="34" t="s">
        <v>3</v>
      </c>
    </row>
    <row r="19" spans="1:9" x14ac:dyDescent="0.25">
      <c r="A19" s="34" t="s">
        <v>21</v>
      </c>
      <c r="B19" s="35" t="s">
        <v>18</v>
      </c>
      <c r="C19" s="35" t="s">
        <v>19</v>
      </c>
      <c r="D19" s="35" t="s">
        <v>229</v>
      </c>
      <c r="E19" s="37">
        <v>19.2</v>
      </c>
      <c r="F19" s="37"/>
      <c r="G19" s="38"/>
      <c r="H19" s="16">
        <f t="shared" si="0"/>
        <v>0</v>
      </c>
      <c r="I19" s="34" t="s">
        <v>3</v>
      </c>
    </row>
    <row r="20" spans="1:9" x14ac:dyDescent="0.25">
      <c r="A20" s="34" t="s">
        <v>22</v>
      </c>
      <c r="B20" s="35" t="s">
        <v>30</v>
      </c>
      <c r="C20" s="35" t="s">
        <v>31</v>
      </c>
      <c r="D20" s="35" t="s">
        <v>229</v>
      </c>
      <c r="E20" s="37">
        <v>49.88</v>
      </c>
      <c r="F20" s="37"/>
      <c r="G20" s="38"/>
      <c r="H20" s="16">
        <f t="shared" si="0"/>
        <v>0</v>
      </c>
      <c r="I20" s="34" t="s">
        <v>3</v>
      </c>
    </row>
    <row r="21" spans="1:9" ht="24" x14ac:dyDescent="0.25">
      <c r="A21" s="34" t="s">
        <v>23</v>
      </c>
      <c r="B21" s="35" t="s">
        <v>33</v>
      </c>
      <c r="C21" s="35" t="s">
        <v>34</v>
      </c>
      <c r="D21" s="35" t="s">
        <v>229</v>
      </c>
      <c r="E21" s="37">
        <v>127</v>
      </c>
      <c r="F21" s="37"/>
      <c r="G21" s="38"/>
      <c r="H21" s="16">
        <f t="shared" si="0"/>
        <v>0</v>
      </c>
      <c r="I21" s="34" t="s">
        <v>3</v>
      </c>
    </row>
    <row r="22" spans="1:9" x14ac:dyDescent="0.25">
      <c r="A22" s="34" t="s">
        <v>24</v>
      </c>
      <c r="B22" s="35" t="s">
        <v>35</v>
      </c>
      <c r="C22" s="35" t="s">
        <v>36</v>
      </c>
      <c r="D22" s="35" t="s">
        <v>229</v>
      </c>
      <c r="E22" s="37">
        <v>127</v>
      </c>
      <c r="F22" s="37"/>
      <c r="G22" s="38"/>
      <c r="H22" s="16">
        <f t="shared" si="0"/>
        <v>0</v>
      </c>
      <c r="I22" s="34" t="s">
        <v>3</v>
      </c>
    </row>
    <row r="23" spans="1:9" x14ac:dyDescent="0.25">
      <c r="A23" s="34" t="s">
        <v>25</v>
      </c>
      <c r="B23" s="35" t="s">
        <v>50</v>
      </c>
      <c r="C23" s="35" t="s">
        <v>51</v>
      </c>
      <c r="D23" s="35" t="s">
        <v>166</v>
      </c>
      <c r="E23" s="37">
        <v>77.599999999999994</v>
      </c>
      <c r="F23" s="37"/>
      <c r="G23" s="38"/>
      <c r="H23" s="16">
        <f t="shared" si="0"/>
        <v>0</v>
      </c>
      <c r="I23" s="34" t="s">
        <v>3</v>
      </c>
    </row>
    <row r="24" spans="1:9" x14ac:dyDescent="0.25">
      <c r="A24" s="34" t="s">
        <v>26</v>
      </c>
      <c r="B24" s="35" t="s">
        <v>55</v>
      </c>
      <c r="C24" s="35" t="s">
        <v>89</v>
      </c>
      <c r="D24" s="35" t="s">
        <v>56</v>
      </c>
      <c r="E24" s="37">
        <v>4</v>
      </c>
      <c r="F24" s="37"/>
      <c r="G24" s="38"/>
      <c r="H24" s="16">
        <f t="shared" si="0"/>
        <v>0</v>
      </c>
      <c r="I24" s="34" t="s">
        <v>3</v>
      </c>
    </row>
    <row r="25" spans="1:9" ht="25.35" customHeight="1" x14ac:dyDescent="0.25">
      <c r="A25" s="34" t="s">
        <v>27</v>
      </c>
      <c r="B25" s="35" t="s">
        <v>307</v>
      </c>
      <c r="C25" s="35" t="s">
        <v>308</v>
      </c>
      <c r="D25" s="35" t="s">
        <v>166</v>
      </c>
      <c r="E25" s="37">
        <v>181.3</v>
      </c>
      <c r="F25" s="37"/>
      <c r="G25" s="38"/>
      <c r="H25" s="16">
        <f t="shared" si="0"/>
        <v>0</v>
      </c>
      <c r="I25" s="34" t="s">
        <v>3</v>
      </c>
    </row>
    <row r="26" spans="1:9" ht="26.1" customHeight="1" x14ac:dyDescent="0.25">
      <c r="A26" s="34" t="s">
        <v>28</v>
      </c>
      <c r="B26" s="35" t="s">
        <v>309</v>
      </c>
      <c r="C26" s="35" t="s">
        <v>310</v>
      </c>
      <c r="D26" s="35" t="s">
        <v>56</v>
      </c>
      <c r="E26" s="37">
        <v>15</v>
      </c>
      <c r="F26" s="37"/>
      <c r="G26" s="38"/>
      <c r="H26" s="16">
        <f t="shared" si="0"/>
        <v>0</v>
      </c>
      <c r="I26" s="34" t="s">
        <v>3</v>
      </c>
    </row>
    <row r="27" spans="1:9" ht="27" customHeight="1" x14ac:dyDescent="0.25">
      <c r="A27" s="34" t="s">
        <v>29</v>
      </c>
      <c r="B27" s="35" t="s">
        <v>311</v>
      </c>
      <c r="C27" s="35" t="s">
        <v>426</v>
      </c>
      <c r="D27" s="35" t="s">
        <v>56</v>
      </c>
      <c r="E27" s="37">
        <v>4</v>
      </c>
      <c r="F27" s="37"/>
      <c r="G27" s="38"/>
      <c r="H27" s="16">
        <f t="shared" si="0"/>
        <v>0</v>
      </c>
      <c r="I27" s="34" t="s">
        <v>3</v>
      </c>
    </row>
    <row r="28" spans="1:9" ht="15.75" customHeight="1" x14ac:dyDescent="0.25">
      <c r="A28" s="34" t="s">
        <v>32</v>
      </c>
      <c r="B28" s="35" t="s">
        <v>312</v>
      </c>
      <c r="C28" s="35" t="s">
        <v>313</v>
      </c>
      <c r="D28" s="35" t="s">
        <v>166</v>
      </c>
      <c r="E28" s="37">
        <v>300</v>
      </c>
      <c r="F28" s="37"/>
      <c r="G28" s="38"/>
      <c r="H28" s="16">
        <f t="shared" si="0"/>
        <v>0</v>
      </c>
      <c r="I28" s="34" t="s">
        <v>3</v>
      </c>
    </row>
    <row r="29" spans="1:9" x14ac:dyDescent="0.25">
      <c r="A29" s="34" t="s">
        <v>37</v>
      </c>
      <c r="B29" s="35" t="s">
        <v>73</v>
      </c>
      <c r="C29" s="35" t="s">
        <v>74</v>
      </c>
      <c r="D29" s="35" t="s">
        <v>229</v>
      </c>
      <c r="E29" s="37">
        <v>0.5</v>
      </c>
      <c r="F29" s="37"/>
      <c r="G29" s="38"/>
      <c r="H29" s="16">
        <f t="shared" si="0"/>
        <v>0</v>
      </c>
      <c r="I29" s="34" t="s">
        <v>3</v>
      </c>
    </row>
    <row r="30" spans="1:9" x14ac:dyDescent="0.25">
      <c r="A30" s="34" t="s">
        <v>38</v>
      </c>
      <c r="B30" s="35" t="s">
        <v>75</v>
      </c>
      <c r="C30" s="35" t="s">
        <v>76</v>
      </c>
      <c r="D30" s="35" t="s">
        <v>56</v>
      </c>
      <c r="E30" s="37">
        <v>7</v>
      </c>
      <c r="F30" s="37"/>
      <c r="G30" s="38"/>
      <c r="H30" s="16">
        <f t="shared" si="0"/>
        <v>0</v>
      </c>
      <c r="I30" s="34" t="s">
        <v>3</v>
      </c>
    </row>
    <row r="31" spans="1:9" ht="14.4" customHeight="1" x14ac:dyDescent="0.25">
      <c r="A31" s="34" t="s">
        <v>57</v>
      </c>
      <c r="B31" s="35" t="s">
        <v>77</v>
      </c>
      <c r="C31" s="35" t="s">
        <v>78</v>
      </c>
      <c r="D31" s="35" t="s">
        <v>166</v>
      </c>
      <c r="E31" s="37">
        <v>60</v>
      </c>
      <c r="F31" s="37"/>
      <c r="G31" s="38"/>
      <c r="H31" s="16">
        <f t="shared" si="0"/>
        <v>0</v>
      </c>
      <c r="I31" s="34" t="s">
        <v>3</v>
      </c>
    </row>
    <row r="32" spans="1:9" ht="13.5" customHeight="1" x14ac:dyDescent="0.25">
      <c r="A32" s="34" t="s">
        <v>254</v>
      </c>
      <c r="B32" s="35" t="s">
        <v>314</v>
      </c>
      <c r="C32" s="35" t="s">
        <v>315</v>
      </c>
      <c r="D32" s="35" t="s">
        <v>306</v>
      </c>
      <c r="E32" s="37">
        <v>40</v>
      </c>
      <c r="F32" s="37"/>
      <c r="G32" s="38"/>
      <c r="H32" s="16">
        <f t="shared" si="0"/>
        <v>0</v>
      </c>
      <c r="I32" s="34" t="s">
        <v>3</v>
      </c>
    </row>
    <row r="33" spans="1:12" ht="13.5" customHeight="1" x14ac:dyDescent="0.25">
      <c r="A33" s="34" t="s">
        <v>79</v>
      </c>
      <c r="B33" s="35" t="s">
        <v>316</v>
      </c>
      <c r="C33" s="35" t="s">
        <v>317</v>
      </c>
      <c r="D33" s="35" t="s">
        <v>56</v>
      </c>
      <c r="E33" s="37">
        <v>10</v>
      </c>
      <c r="F33" s="37"/>
      <c r="G33" s="38"/>
      <c r="H33" s="16">
        <f t="shared" si="0"/>
        <v>0</v>
      </c>
      <c r="I33" s="34" t="s">
        <v>3</v>
      </c>
    </row>
    <row r="34" spans="1:12" ht="19.350000000000001" customHeight="1" x14ac:dyDescent="0.25">
      <c r="A34" s="112" t="s">
        <v>298</v>
      </c>
      <c r="B34" s="113"/>
      <c r="C34" s="113"/>
      <c r="D34" s="113"/>
      <c r="E34" s="120"/>
      <c r="F34" s="48"/>
      <c r="G34" s="121">
        <f>ROUND(SUM(H13:H33),2)</f>
        <v>0</v>
      </c>
      <c r="H34" s="116"/>
      <c r="I34" s="17" t="e">
        <f>G34/$G$138</f>
        <v>#DIV/0!</v>
      </c>
    </row>
    <row r="35" spans="1:12" ht="13.5" customHeight="1" x14ac:dyDescent="0.25">
      <c r="A35" s="117" t="s">
        <v>83</v>
      </c>
      <c r="B35" s="118"/>
      <c r="C35" s="118"/>
      <c r="D35" s="118"/>
      <c r="E35" s="118"/>
      <c r="F35" s="118"/>
      <c r="G35" s="118"/>
      <c r="H35" s="118"/>
      <c r="I35" s="119"/>
    </row>
    <row r="36" spans="1:12" ht="23.4" customHeight="1" x14ac:dyDescent="0.25">
      <c r="A36" s="34" t="s">
        <v>318</v>
      </c>
      <c r="B36" s="35" t="s">
        <v>319</v>
      </c>
      <c r="C36" s="49" t="s">
        <v>320</v>
      </c>
      <c r="D36" s="46" t="s">
        <v>296</v>
      </c>
      <c r="E36" s="37">
        <v>26.4</v>
      </c>
      <c r="F36" s="37"/>
      <c r="G36" s="38"/>
      <c r="H36" s="16">
        <f t="shared" ref="H36:H42" si="1">ROUND(G36*E36,2)</f>
        <v>0</v>
      </c>
      <c r="I36" s="50" t="s">
        <v>3</v>
      </c>
    </row>
    <row r="37" spans="1:12" ht="23.4" customHeight="1" x14ac:dyDescent="0.25">
      <c r="A37" s="34" t="s">
        <v>100</v>
      </c>
      <c r="B37" s="35" t="s">
        <v>96</v>
      </c>
      <c r="C37" s="49" t="s">
        <v>97</v>
      </c>
      <c r="D37" s="35" t="s">
        <v>166</v>
      </c>
      <c r="E37" s="37">
        <v>10.3</v>
      </c>
      <c r="F37" s="37"/>
      <c r="G37" s="38"/>
      <c r="H37" s="16">
        <f t="shared" si="1"/>
        <v>0</v>
      </c>
      <c r="I37" s="50" t="s">
        <v>3</v>
      </c>
    </row>
    <row r="38" spans="1:12" ht="23.4" customHeight="1" x14ac:dyDescent="0.25">
      <c r="A38" s="34" t="s">
        <v>101</v>
      </c>
      <c r="B38" s="35" t="s">
        <v>98</v>
      </c>
      <c r="C38" s="49" t="s">
        <v>99</v>
      </c>
      <c r="D38" s="35" t="s">
        <v>166</v>
      </c>
      <c r="E38" s="37">
        <v>20.6</v>
      </c>
      <c r="F38" s="37"/>
      <c r="G38" s="38"/>
      <c r="H38" s="16">
        <f t="shared" si="1"/>
        <v>0</v>
      </c>
      <c r="I38" s="50" t="s">
        <v>3</v>
      </c>
    </row>
    <row r="39" spans="1:12" ht="15" customHeight="1" x14ac:dyDescent="0.25">
      <c r="A39" s="34" t="s">
        <v>103</v>
      </c>
      <c r="B39" s="35" t="s">
        <v>321</v>
      </c>
      <c r="C39" s="35" t="s">
        <v>322</v>
      </c>
      <c r="D39" s="46" t="s">
        <v>296</v>
      </c>
      <c r="E39" s="37">
        <v>65.16</v>
      </c>
      <c r="F39" s="37"/>
      <c r="G39" s="38"/>
      <c r="H39" s="16">
        <f t="shared" si="1"/>
        <v>0</v>
      </c>
      <c r="I39" s="34" t="s">
        <v>3</v>
      </c>
    </row>
    <row r="40" spans="1:12" ht="15.6" customHeight="1" x14ac:dyDescent="0.25">
      <c r="A40" s="34" t="s">
        <v>104</v>
      </c>
      <c r="B40" s="35" t="s">
        <v>323</v>
      </c>
      <c r="C40" s="35" t="s">
        <v>324</v>
      </c>
      <c r="D40" s="46" t="s">
        <v>296</v>
      </c>
      <c r="E40" s="37">
        <v>65.16</v>
      </c>
      <c r="F40" s="37"/>
      <c r="G40" s="38"/>
      <c r="H40" s="16">
        <f t="shared" si="1"/>
        <v>0</v>
      </c>
      <c r="I40" s="34" t="s">
        <v>3</v>
      </c>
    </row>
    <row r="41" spans="1:12" ht="15.6" customHeight="1" x14ac:dyDescent="0.25">
      <c r="A41" s="34" t="s">
        <v>105</v>
      </c>
      <c r="B41" s="35" t="s">
        <v>110</v>
      </c>
      <c r="C41" s="35" t="s">
        <v>111</v>
      </c>
      <c r="D41" s="46" t="s">
        <v>296</v>
      </c>
      <c r="E41" s="37">
        <v>18.54</v>
      </c>
      <c r="F41" s="37"/>
      <c r="G41" s="38"/>
      <c r="H41" s="16">
        <f t="shared" si="1"/>
        <v>0</v>
      </c>
      <c r="I41" s="34" t="s">
        <v>3</v>
      </c>
    </row>
    <row r="42" spans="1:12" ht="15.6" customHeight="1" x14ac:dyDescent="0.25">
      <c r="A42" s="34" t="s">
        <v>109</v>
      </c>
      <c r="B42" s="35" t="s">
        <v>81</v>
      </c>
      <c r="C42" s="35" t="s">
        <v>82</v>
      </c>
      <c r="D42" s="46" t="s">
        <v>296</v>
      </c>
      <c r="E42" s="37">
        <v>201.39</v>
      </c>
      <c r="F42" s="37"/>
      <c r="G42" s="38"/>
      <c r="H42" s="16">
        <f t="shared" si="1"/>
        <v>0</v>
      </c>
      <c r="I42" s="34" t="s">
        <v>3</v>
      </c>
    </row>
    <row r="43" spans="1:12" ht="19.350000000000001" customHeight="1" x14ac:dyDescent="0.25">
      <c r="A43" s="112" t="s">
        <v>298</v>
      </c>
      <c r="B43" s="113"/>
      <c r="C43" s="113"/>
      <c r="D43" s="113"/>
      <c r="E43" s="120"/>
      <c r="F43" s="48"/>
      <c r="G43" s="121">
        <f>ROUND(SUM(H36:H42),2)</f>
        <v>0</v>
      </c>
      <c r="H43" s="116"/>
      <c r="I43" s="17" t="e">
        <f>G43/$G$138</f>
        <v>#DIV/0!</v>
      </c>
      <c r="L43" s="10"/>
    </row>
    <row r="44" spans="1:12" ht="19.350000000000001" customHeight="1" x14ac:dyDescent="0.25">
      <c r="A44" s="109" t="s">
        <v>112</v>
      </c>
      <c r="B44" s="110"/>
      <c r="C44" s="110"/>
      <c r="D44" s="110"/>
      <c r="E44" s="110"/>
      <c r="F44" s="110"/>
      <c r="G44" s="110"/>
      <c r="H44" s="110"/>
      <c r="I44" s="111"/>
      <c r="L44" s="10"/>
    </row>
    <row r="45" spans="1:12" ht="27.75" customHeight="1" x14ac:dyDescent="0.25">
      <c r="A45" s="35" t="s">
        <v>325</v>
      </c>
      <c r="B45" s="51" t="s">
        <v>120</v>
      </c>
      <c r="C45" s="51" t="s">
        <v>119</v>
      </c>
      <c r="D45" s="52" t="s">
        <v>296</v>
      </c>
      <c r="E45" s="39">
        <v>138.6</v>
      </c>
      <c r="F45" s="37"/>
      <c r="G45" s="40"/>
      <c r="H45" s="18">
        <f t="shared" ref="H45:H52" si="2">E45*G45</f>
        <v>0</v>
      </c>
      <c r="I45" s="53" t="s">
        <v>3</v>
      </c>
      <c r="L45" s="10"/>
    </row>
    <row r="46" spans="1:12" ht="24.75" customHeight="1" x14ac:dyDescent="0.25">
      <c r="A46" s="54" t="s">
        <v>326</v>
      </c>
      <c r="B46" s="55" t="s">
        <v>121</v>
      </c>
      <c r="C46" s="55" t="s">
        <v>128</v>
      </c>
      <c r="D46" s="56" t="s">
        <v>133</v>
      </c>
      <c r="E46" s="41">
        <v>39.5</v>
      </c>
      <c r="F46" s="37"/>
      <c r="G46" s="42"/>
      <c r="H46" s="18">
        <f t="shared" si="2"/>
        <v>0</v>
      </c>
      <c r="I46" s="53" t="s">
        <v>3</v>
      </c>
      <c r="L46" s="10"/>
    </row>
    <row r="47" spans="1:12" ht="19.350000000000001" customHeight="1" x14ac:dyDescent="0.25">
      <c r="A47" s="54" t="s">
        <v>327</v>
      </c>
      <c r="B47" s="55" t="s">
        <v>122</v>
      </c>
      <c r="C47" s="55" t="s">
        <v>129</v>
      </c>
      <c r="D47" s="56" t="s">
        <v>133</v>
      </c>
      <c r="E47" s="41">
        <v>226</v>
      </c>
      <c r="F47" s="37"/>
      <c r="G47" s="42"/>
      <c r="H47" s="18">
        <f t="shared" si="2"/>
        <v>0</v>
      </c>
      <c r="I47" s="53" t="s">
        <v>3</v>
      </c>
      <c r="L47" s="10"/>
    </row>
    <row r="48" spans="1:12" ht="19.350000000000001" customHeight="1" x14ac:dyDescent="0.25">
      <c r="A48" s="54" t="s">
        <v>328</v>
      </c>
      <c r="B48" s="55" t="s">
        <v>127</v>
      </c>
      <c r="C48" s="55" t="s">
        <v>130</v>
      </c>
      <c r="D48" s="56" t="s">
        <v>133</v>
      </c>
      <c r="E48" s="41">
        <v>72</v>
      </c>
      <c r="F48" s="37"/>
      <c r="G48" s="42"/>
      <c r="H48" s="18">
        <f t="shared" si="2"/>
        <v>0</v>
      </c>
      <c r="I48" s="53" t="s">
        <v>3</v>
      </c>
      <c r="L48" s="10"/>
    </row>
    <row r="49" spans="1:12" ht="19.350000000000001" customHeight="1" x14ac:dyDescent="0.25">
      <c r="A49" s="54" t="s">
        <v>329</v>
      </c>
      <c r="B49" s="55" t="s">
        <v>123</v>
      </c>
      <c r="C49" s="55" t="s">
        <v>131</v>
      </c>
      <c r="D49" s="56" t="s">
        <v>133</v>
      </c>
      <c r="E49" s="41">
        <v>72</v>
      </c>
      <c r="F49" s="37"/>
      <c r="G49" s="42"/>
      <c r="H49" s="18">
        <f t="shared" si="2"/>
        <v>0</v>
      </c>
      <c r="I49" s="53" t="s">
        <v>3</v>
      </c>
      <c r="L49" s="10"/>
    </row>
    <row r="50" spans="1:12" ht="19.350000000000001" customHeight="1" x14ac:dyDescent="0.25">
      <c r="A50" s="54" t="s">
        <v>125</v>
      </c>
      <c r="B50" s="55" t="s">
        <v>124</v>
      </c>
      <c r="C50" s="55" t="s">
        <v>132</v>
      </c>
      <c r="D50" s="56" t="s">
        <v>133</v>
      </c>
      <c r="E50" s="41">
        <v>72</v>
      </c>
      <c r="F50" s="37"/>
      <c r="G50" s="42"/>
      <c r="H50" s="18">
        <f t="shared" si="2"/>
        <v>0</v>
      </c>
      <c r="I50" s="53" t="s">
        <v>3</v>
      </c>
      <c r="L50" s="10"/>
    </row>
    <row r="51" spans="1:12" ht="19.350000000000001" customHeight="1" x14ac:dyDescent="0.25">
      <c r="A51" s="54" t="s">
        <v>126</v>
      </c>
      <c r="B51" s="55" t="s">
        <v>214</v>
      </c>
      <c r="C51" s="55" t="s">
        <v>215</v>
      </c>
      <c r="D51" s="56" t="s">
        <v>133</v>
      </c>
      <c r="E51" s="41">
        <v>75</v>
      </c>
      <c r="F51" s="37"/>
      <c r="G51" s="42"/>
      <c r="H51" s="19">
        <f t="shared" si="2"/>
        <v>0</v>
      </c>
      <c r="I51" s="53" t="s">
        <v>3</v>
      </c>
      <c r="L51" s="10"/>
    </row>
    <row r="52" spans="1:12" ht="16.5" customHeight="1" x14ac:dyDescent="0.25">
      <c r="A52" s="54" t="s">
        <v>255</v>
      </c>
      <c r="B52" s="55" t="s">
        <v>136</v>
      </c>
      <c r="C52" s="55" t="s">
        <v>137</v>
      </c>
      <c r="D52" s="56" t="s">
        <v>133</v>
      </c>
      <c r="E52" s="41">
        <v>75</v>
      </c>
      <c r="F52" s="37"/>
      <c r="G52" s="42"/>
      <c r="H52" s="20">
        <f t="shared" si="2"/>
        <v>0</v>
      </c>
      <c r="I52" s="57" t="s">
        <v>3</v>
      </c>
      <c r="L52" s="10"/>
    </row>
    <row r="53" spans="1:12" ht="19.350000000000001" customHeight="1" x14ac:dyDescent="0.25">
      <c r="A53" s="112" t="s">
        <v>298</v>
      </c>
      <c r="B53" s="114"/>
      <c r="C53" s="114"/>
      <c r="D53" s="114"/>
      <c r="E53" s="122"/>
      <c r="F53" s="58"/>
      <c r="G53" s="123">
        <f>ROUND(SUM(H45:H52),2)</f>
        <v>0</v>
      </c>
      <c r="H53" s="124"/>
      <c r="I53" s="17" t="e">
        <f>G53/$G$138</f>
        <v>#DIV/0!</v>
      </c>
      <c r="L53" s="10"/>
    </row>
    <row r="54" spans="1:12" ht="15.75" customHeight="1" x14ac:dyDescent="0.25">
      <c r="A54" s="109" t="s">
        <v>257</v>
      </c>
      <c r="B54" s="110"/>
      <c r="C54" s="110"/>
      <c r="D54" s="110"/>
      <c r="E54" s="110"/>
      <c r="F54" s="110"/>
      <c r="G54" s="110"/>
      <c r="H54" s="110"/>
      <c r="I54" s="119"/>
    </row>
    <row r="55" spans="1:12" ht="15.75" customHeight="1" x14ac:dyDescent="0.25">
      <c r="A55" s="35" t="s">
        <v>256</v>
      </c>
      <c r="B55" s="35" t="s">
        <v>330</v>
      </c>
      <c r="C55" s="35" t="s">
        <v>331</v>
      </c>
      <c r="D55" s="46" t="s">
        <v>296</v>
      </c>
      <c r="E55" s="37">
        <v>88.95</v>
      </c>
      <c r="F55" s="37"/>
      <c r="G55" s="38"/>
      <c r="H55" s="16">
        <f>E55*G55</f>
        <v>0</v>
      </c>
      <c r="I55" s="34" t="s">
        <v>3</v>
      </c>
    </row>
    <row r="56" spans="1:12" ht="19.350000000000001" customHeight="1" x14ac:dyDescent="0.25">
      <c r="A56" s="112" t="s">
        <v>298</v>
      </c>
      <c r="B56" s="113"/>
      <c r="C56" s="113"/>
      <c r="D56" s="113"/>
      <c r="E56" s="120"/>
      <c r="F56" s="48"/>
      <c r="G56" s="121">
        <f>H55</f>
        <v>0</v>
      </c>
      <c r="H56" s="116"/>
      <c r="I56" s="17" t="e">
        <f>G56/$G$138</f>
        <v>#DIV/0!</v>
      </c>
    </row>
    <row r="57" spans="1:12" ht="15.15" customHeight="1" x14ac:dyDescent="0.25">
      <c r="A57" s="117" t="s">
        <v>258</v>
      </c>
      <c r="B57" s="118"/>
      <c r="C57" s="118"/>
      <c r="D57" s="118"/>
      <c r="E57" s="118"/>
      <c r="F57" s="118"/>
      <c r="G57" s="118"/>
      <c r="H57" s="118"/>
      <c r="I57" s="119"/>
    </row>
    <row r="58" spans="1:12" ht="17.100000000000001" customHeight="1" x14ac:dyDescent="0.25">
      <c r="A58" s="34" t="s">
        <v>259</v>
      </c>
      <c r="B58" s="35" t="s">
        <v>332</v>
      </c>
      <c r="C58" s="35" t="s">
        <v>333</v>
      </c>
      <c r="D58" s="35" t="s">
        <v>133</v>
      </c>
      <c r="E58" s="37">
        <v>300</v>
      </c>
      <c r="F58" s="37"/>
      <c r="G58" s="38"/>
      <c r="H58" s="16">
        <f t="shared" ref="H58:H68" si="3">ROUND(G58*E58,2)</f>
        <v>0</v>
      </c>
      <c r="I58" s="34" t="s">
        <v>3</v>
      </c>
    </row>
    <row r="59" spans="1:12" ht="15" customHeight="1" x14ac:dyDescent="0.25">
      <c r="A59" s="34" t="s">
        <v>142</v>
      </c>
      <c r="B59" s="35" t="s">
        <v>334</v>
      </c>
      <c r="C59" s="35" t="s">
        <v>335</v>
      </c>
      <c r="D59" s="35" t="s">
        <v>133</v>
      </c>
      <c r="E59" s="37">
        <v>550</v>
      </c>
      <c r="F59" s="37"/>
      <c r="G59" s="38"/>
      <c r="H59" s="16">
        <f t="shared" si="3"/>
        <v>0</v>
      </c>
      <c r="I59" s="34" t="s">
        <v>3</v>
      </c>
    </row>
    <row r="60" spans="1:12" ht="15" customHeight="1" x14ac:dyDescent="0.25">
      <c r="A60" s="34" t="s">
        <v>260</v>
      </c>
      <c r="B60" s="35" t="s">
        <v>208</v>
      </c>
      <c r="C60" s="35" t="s">
        <v>209</v>
      </c>
      <c r="D60" s="35" t="s">
        <v>133</v>
      </c>
      <c r="E60" s="37">
        <v>200</v>
      </c>
      <c r="F60" s="37"/>
      <c r="G60" s="38"/>
      <c r="H60" s="16">
        <f t="shared" si="3"/>
        <v>0</v>
      </c>
      <c r="I60" s="34" t="s">
        <v>3</v>
      </c>
    </row>
    <row r="61" spans="1:12" ht="16.5" customHeight="1" x14ac:dyDescent="0.25">
      <c r="A61" s="34" t="s">
        <v>143</v>
      </c>
      <c r="B61" s="35" t="s">
        <v>336</v>
      </c>
      <c r="C61" s="35" t="s">
        <v>337</v>
      </c>
      <c r="D61" s="35" t="s">
        <v>338</v>
      </c>
      <c r="E61" s="37">
        <v>9</v>
      </c>
      <c r="F61" s="37"/>
      <c r="G61" s="38"/>
      <c r="H61" s="16">
        <f t="shared" si="3"/>
        <v>0</v>
      </c>
      <c r="I61" s="34" t="s">
        <v>3</v>
      </c>
    </row>
    <row r="62" spans="1:12" ht="28.5" customHeight="1" x14ac:dyDescent="0.25">
      <c r="A62" s="34" t="s">
        <v>261</v>
      </c>
      <c r="B62" s="35" t="s">
        <v>339</v>
      </c>
      <c r="C62" s="35" t="s">
        <v>427</v>
      </c>
      <c r="D62" s="35" t="s">
        <v>338</v>
      </c>
      <c r="E62" s="37">
        <v>3</v>
      </c>
      <c r="F62" s="37"/>
      <c r="G62" s="40"/>
      <c r="H62" s="16">
        <f t="shared" si="3"/>
        <v>0</v>
      </c>
      <c r="I62" s="34" t="s">
        <v>3</v>
      </c>
    </row>
    <row r="63" spans="1:12" ht="16.5" customHeight="1" x14ac:dyDescent="0.25">
      <c r="A63" s="34" t="s">
        <v>144</v>
      </c>
      <c r="B63" s="35" t="s">
        <v>340</v>
      </c>
      <c r="C63" s="35" t="s">
        <v>114</v>
      </c>
      <c r="D63" s="35" t="s">
        <v>338</v>
      </c>
      <c r="E63" s="37">
        <v>18</v>
      </c>
      <c r="F63" s="59"/>
      <c r="G63" s="42"/>
      <c r="H63" s="11">
        <f t="shared" si="3"/>
        <v>0</v>
      </c>
      <c r="I63" s="34" t="s">
        <v>3</v>
      </c>
    </row>
    <row r="64" spans="1:12" ht="28.5" customHeight="1" x14ac:dyDescent="0.25">
      <c r="A64" s="34" t="s">
        <v>262</v>
      </c>
      <c r="B64" s="35" t="s">
        <v>204</v>
      </c>
      <c r="C64" s="35" t="s">
        <v>205</v>
      </c>
      <c r="D64" s="35" t="s">
        <v>338</v>
      </c>
      <c r="E64" s="60">
        <v>3</v>
      </c>
      <c r="F64" s="59"/>
      <c r="G64" s="42"/>
      <c r="H64" s="11">
        <f t="shared" si="3"/>
        <v>0</v>
      </c>
      <c r="I64" s="34" t="s">
        <v>3</v>
      </c>
    </row>
    <row r="65" spans="1:12" ht="28.5" customHeight="1" x14ac:dyDescent="0.25">
      <c r="A65" s="34" t="s">
        <v>145</v>
      </c>
      <c r="B65" s="35" t="s">
        <v>206</v>
      </c>
      <c r="C65" s="35" t="s">
        <v>207</v>
      </c>
      <c r="D65" s="35" t="s">
        <v>338</v>
      </c>
      <c r="E65" s="60">
        <v>2</v>
      </c>
      <c r="F65" s="59"/>
      <c r="G65" s="42"/>
      <c r="H65" s="11">
        <f t="shared" si="3"/>
        <v>0</v>
      </c>
      <c r="I65" s="34" t="s">
        <v>3</v>
      </c>
    </row>
    <row r="66" spans="1:12" ht="28.5" customHeight="1" x14ac:dyDescent="0.25">
      <c r="A66" s="34" t="s">
        <v>263</v>
      </c>
      <c r="B66" s="35" t="s">
        <v>210</v>
      </c>
      <c r="C66" s="35" t="s">
        <v>211</v>
      </c>
      <c r="D66" s="35" t="s">
        <v>338</v>
      </c>
      <c r="E66" s="60">
        <v>2</v>
      </c>
      <c r="F66" s="59"/>
      <c r="G66" s="42"/>
      <c r="H66" s="11">
        <f t="shared" si="3"/>
        <v>0</v>
      </c>
      <c r="I66" s="34" t="s">
        <v>3</v>
      </c>
    </row>
    <row r="67" spans="1:12" ht="16.5" customHeight="1" x14ac:dyDescent="0.25">
      <c r="A67" s="34" t="s">
        <v>428</v>
      </c>
      <c r="B67" s="35" t="s">
        <v>115</v>
      </c>
      <c r="C67" s="35" t="s">
        <v>116</v>
      </c>
      <c r="D67" s="35" t="s">
        <v>338</v>
      </c>
      <c r="E67" s="60">
        <v>2</v>
      </c>
      <c r="F67" s="37"/>
      <c r="G67" s="42"/>
      <c r="H67" s="16">
        <f t="shared" si="3"/>
        <v>0</v>
      </c>
      <c r="I67" s="34" t="s">
        <v>3</v>
      </c>
      <c r="L67" s="10"/>
    </row>
    <row r="68" spans="1:12" ht="16.5" customHeight="1" x14ac:dyDescent="0.25">
      <c r="A68" s="34" t="s">
        <v>264</v>
      </c>
      <c r="B68" s="35" t="s">
        <v>117</v>
      </c>
      <c r="C68" s="35" t="s">
        <v>118</v>
      </c>
      <c r="D68" s="35" t="s">
        <v>338</v>
      </c>
      <c r="E68" s="60">
        <v>8</v>
      </c>
      <c r="F68" s="37"/>
      <c r="G68" s="42"/>
      <c r="H68" s="11">
        <f t="shared" si="3"/>
        <v>0</v>
      </c>
      <c r="I68" s="34" t="s">
        <v>3</v>
      </c>
    </row>
    <row r="69" spans="1:12" ht="19.350000000000001" customHeight="1" x14ac:dyDescent="0.25">
      <c r="A69" s="112" t="s">
        <v>298</v>
      </c>
      <c r="B69" s="113"/>
      <c r="C69" s="113"/>
      <c r="D69" s="113"/>
      <c r="E69" s="120"/>
      <c r="F69" s="58"/>
      <c r="G69" s="123">
        <f>ROUND(SUM(H58:H68),2)</f>
        <v>0</v>
      </c>
      <c r="H69" s="116"/>
      <c r="I69" s="17" t="e">
        <f>G69/$G$138</f>
        <v>#DIV/0!</v>
      </c>
    </row>
    <row r="70" spans="1:12" ht="15.15" customHeight="1" x14ac:dyDescent="0.25">
      <c r="A70" s="117" t="s">
        <v>265</v>
      </c>
      <c r="B70" s="118"/>
      <c r="C70" s="118"/>
      <c r="D70" s="118"/>
      <c r="E70" s="118"/>
      <c r="F70" s="118"/>
      <c r="G70" s="118"/>
      <c r="H70" s="118"/>
      <c r="I70" s="119"/>
    </row>
    <row r="71" spans="1:12" ht="18.899999999999999" customHeight="1" x14ac:dyDescent="0.25">
      <c r="A71" s="34" t="s">
        <v>266</v>
      </c>
      <c r="B71" s="35" t="s">
        <v>341</v>
      </c>
      <c r="C71" s="35" t="s">
        <v>342</v>
      </c>
      <c r="D71" s="35" t="s">
        <v>133</v>
      </c>
      <c r="E71" s="37">
        <v>48</v>
      </c>
      <c r="F71" s="37"/>
      <c r="G71" s="38"/>
      <c r="H71" s="11">
        <f t="shared" ref="H71:H83" si="4">ROUND(G71*E71,2)</f>
        <v>0</v>
      </c>
      <c r="I71" s="34" t="s">
        <v>3</v>
      </c>
    </row>
    <row r="72" spans="1:12" ht="20.100000000000001" customHeight="1" x14ac:dyDescent="0.25">
      <c r="A72" s="34" t="s">
        <v>267</v>
      </c>
      <c r="B72" s="35" t="s">
        <v>343</v>
      </c>
      <c r="C72" s="35" t="s">
        <v>344</v>
      </c>
      <c r="D72" s="35" t="s">
        <v>133</v>
      </c>
      <c r="E72" s="37">
        <v>180</v>
      </c>
      <c r="F72" s="37"/>
      <c r="G72" s="38"/>
      <c r="H72" s="11">
        <f t="shared" si="4"/>
        <v>0</v>
      </c>
      <c r="I72" s="34" t="s">
        <v>3</v>
      </c>
    </row>
    <row r="73" spans="1:12" ht="19.5" customHeight="1" x14ac:dyDescent="0.25">
      <c r="A73" s="34" t="s">
        <v>268</v>
      </c>
      <c r="B73" s="35" t="s">
        <v>345</v>
      </c>
      <c r="C73" s="35" t="s">
        <v>346</v>
      </c>
      <c r="D73" s="35" t="s">
        <v>133</v>
      </c>
      <c r="E73" s="37">
        <v>24</v>
      </c>
      <c r="F73" s="37"/>
      <c r="G73" s="38"/>
      <c r="H73" s="11">
        <f t="shared" si="4"/>
        <v>0</v>
      </c>
      <c r="I73" s="34" t="s">
        <v>3</v>
      </c>
    </row>
    <row r="74" spans="1:12" ht="19.5" customHeight="1" x14ac:dyDescent="0.25">
      <c r="A74" s="34" t="s">
        <v>269</v>
      </c>
      <c r="B74" s="35" t="s">
        <v>347</v>
      </c>
      <c r="C74" s="35" t="s">
        <v>348</v>
      </c>
      <c r="D74" s="35" t="s">
        <v>153</v>
      </c>
      <c r="E74" s="37">
        <v>4</v>
      </c>
      <c r="F74" s="37"/>
      <c r="G74" s="38"/>
      <c r="H74" s="11">
        <f t="shared" si="4"/>
        <v>0</v>
      </c>
      <c r="I74" s="34" t="s">
        <v>3</v>
      </c>
    </row>
    <row r="75" spans="1:12" ht="15.75" customHeight="1" x14ac:dyDescent="0.25">
      <c r="A75" s="34" t="s">
        <v>270</v>
      </c>
      <c r="B75" s="35" t="s">
        <v>349</v>
      </c>
      <c r="C75" s="35" t="s">
        <v>350</v>
      </c>
      <c r="D75" s="35" t="s">
        <v>153</v>
      </c>
      <c r="E75" s="37">
        <v>4</v>
      </c>
      <c r="F75" s="37"/>
      <c r="G75" s="38"/>
      <c r="H75" s="11">
        <f t="shared" si="4"/>
        <v>0</v>
      </c>
      <c r="I75" s="34" t="s">
        <v>3</v>
      </c>
    </row>
    <row r="76" spans="1:12" ht="24" customHeight="1" x14ac:dyDescent="0.25">
      <c r="A76" s="34" t="s">
        <v>271</v>
      </c>
      <c r="B76" s="35" t="s">
        <v>351</v>
      </c>
      <c r="C76" s="35" t="s">
        <v>352</v>
      </c>
      <c r="D76" s="35" t="s">
        <v>133</v>
      </c>
      <c r="E76" s="37">
        <v>72</v>
      </c>
      <c r="F76" s="37"/>
      <c r="G76" s="38"/>
      <c r="H76" s="11">
        <f t="shared" si="4"/>
        <v>0</v>
      </c>
      <c r="I76" s="34" t="s">
        <v>3</v>
      </c>
    </row>
    <row r="77" spans="1:12" ht="24" customHeight="1" x14ac:dyDescent="0.25">
      <c r="A77" s="34" t="s">
        <v>84</v>
      </c>
      <c r="B77" s="35" t="s">
        <v>353</v>
      </c>
      <c r="C77" s="35" t="s">
        <v>354</v>
      </c>
      <c r="D77" s="35" t="s">
        <v>133</v>
      </c>
      <c r="E77" s="37">
        <v>36</v>
      </c>
      <c r="F77" s="37"/>
      <c r="G77" s="38"/>
      <c r="H77" s="11">
        <f t="shared" si="4"/>
        <v>0</v>
      </c>
      <c r="I77" s="34" t="s">
        <v>3</v>
      </c>
    </row>
    <row r="78" spans="1:12" ht="24.6" customHeight="1" x14ac:dyDescent="0.25">
      <c r="A78" s="34" t="s">
        <v>272</v>
      </c>
      <c r="B78" s="35" t="s">
        <v>355</v>
      </c>
      <c r="C78" s="35" t="s">
        <v>356</v>
      </c>
      <c r="D78" s="35" t="s">
        <v>133</v>
      </c>
      <c r="E78" s="37">
        <v>48</v>
      </c>
      <c r="F78" s="37"/>
      <c r="G78" s="38"/>
      <c r="H78" s="11">
        <f t="shared" si="4"/>
        <v>0</v>
      </c>
      <c r="I78" s="34" t="s">
        <v>3</v>
      </c>
    </row>
    <row r="79" spans="1:12" ht="24.6" customHeight="1" x14ac:dyDescent="0.25">
      <c r="A79" s="34" t="s">
        <v>273</v>
      </c>
      <c r="B79" s="35" t="s">
        <v>138</v>
      </c>
      <c r="C79" s="35" t="s">
        <v>139</v>
      </c>
      <c r="D79" s="35" t="s">
        <v>133</v>
      </c>
      <c r="E79" s="37">
        <v>72</v>
      </c>
      <c r="F79" s="37"/>
      <c r="G79" s="38"/>
      <c r="H79" s="11">
        <f t="shared" si="4"/>
        <v>0</v>
      </c>
      <c r="I79" s="34" t="s">
        <v>3</v>
      </c>
    </row>
    <row r="80" spans="1:12" ht="28.5" customHeight="1" x14ac:dyDescent="0.25">
      <c r="A80" s="34" t="s">
        <v>274</v>
      </c>
      <c r="B80" s="35" t="s">
        <v>357</v>
      </c>
      <c r="C80" s="35" t="s">
        <v>358</v>
      </c>
      <c r="D80" s="35" t="s">
        <v>359</v>
      </c>
      <c r="E80" s="37">
        <v>8</v>
      </c>
      <c r="F80" s="37"/>
      <c r="G80" s="38"/>
      <c r="H80" s="11">
        <f t="shared" si="4"/>
        <v>0</v>
      </c>
      <c r="I80" s="34" t="s">
        <v>3</v>
      </c>
    </row>
    <row r="81" spans="1:9" ht="24.15" customHeight="1" x14ac:dyDescent="0.25">
      <c r="A81" s="34" t="s">
        <v>275</v>
      </c>
      <c r="B81" s="35" t="s">
        <v>140</v>
      </c>
      <c r="C81" s="35" t="s">
        <v>141</v>
      </c>
      <c r="D81" s="35" t="s">
        <v>359</v>
      </c>
      <c r="E81" s="37">
        <v>2</v>
      </c>
      <c r="F81" s="37"/>
      <c r="G81" s="38"/>
      <c r="H81" s="11">
        <f t="shared" si="4"/>
        <v>0</v>
      </c>
      <c r="I81" s="50" t="s">
        <v>3</v>
      </c>
    </row>
    <row r="82" spans="1:9" ht="15.75" customHeight="1" x14ac:dyDescent="0.25">
      <c r="A82" s="34" t="s">
        <v>276</v>
      </c>
      <c r="B82" s="35" t="s">
        <v>360</v>
      </c>
      <c r="C82" s="35" t="s">
        <v>361</v>
      </c>
      <c r="D82" s="35" t="s">
        <v>359</v>
      </c>
      <c r="E82" s="39">
        <v>2</v>
      </c>
      <c r="F82" s="37"/>
      <c r="G82" s="40"/>
      <c r="H82" s="11">
        <f t="shared" si="4"/>
        <v>0</v>
      </c>
      <c r="I82" s="34" t="s">
        <v>3</v>
      </c>
    </row>
    <row r="83" spans="1:9" ht="15.75" customHeight="1" x14ac:dyDescent="0.25">
      <c r="A83" s="43" t="s">
        <v>277</v>
      </c>
      <c r="B83" s="35" t="s">
        <v>174</v>
      </c>
      <c r="C83" s="35" t="s">
        <v>175</v>
      </c>
      <c r="D83" s="61" t="s">
        <v>176</v>
      </c>
      <c r="E83" s="41">
        <v>80</v>
      </c>
      <c r="F83" s="60"/>
      <c r="G83" s="42"/>
      <c r="H83" s="11">
        <f t="shared" si="4"/>
        <v>0</v>
      </c>
      <c r="I83" s="34" t="s">
        <v>3</v>
      </c>
    </row>
    <row r="84" spans="1:9" ht="19.350000000000001" customHeight="1" x14ac:dyDescent="0.25">
      <c r="A84" s="112" t="s">
        <v>298</v>
      </c>
      <c r="B84" s="113"/>
      <c r="C84" s="113"/>
      <c r="D84" s="113"/>
      <c r="E84" s="122"/>
      <c r="F84" s="58"/>
      <c r="G84" s="123">
        <f>ROUND(SUM(H71:H83),2)</f>
        <v>0</v>
      </c>
      <c r="H84" s="116"/>
      <c r="I84" s="17" t="e">
        <f>G84/$G$138</f>
        <v>#DIV/0!</v>
      </c>
    </row>
    <row r="85" spans="1:9" ht="13.5" customHeight="1" x14ac:dyDescent="0.25">
      <c r="A85" s="117" t="s">
        <v>278</v>
      </c>
      <c r="B85" s="118"/>
      <c r="C85" s="118"/>
      <c r="D85" s="118"/>
      <c r="E85" s="118"/>
      <c r="F85" s="118"/>
      <c r="G85" s="118"/>
      <c r="H85" s="118"/>
      <c r="I85" s="119"/>
    </row>
    <row r="86" spans="1:9" ht="15" customHeight="1" x14ac:dyDescent="0.25">
      <c r="A86" s="34" t="s">
        <v>279</v>
      </c>
      <c r="B86" s="35" t="s">
        <v>362</v>
      </c>
      <c r="C86" s="35" t="s">
        <v>363</v>
      </c>
      <c r="D86" s="46" t="s">
        <v>296</v>
      </c>
      <c r="E86" s="37">
        <v>119.3</v>
      </c>
      <c r="F86" s="37"/>
      <c r="G86" s="38"/>
      <c r="H86" s="16">
        <f t="shared" ref="H86:H92" si="5">ROUND(G86*E86,2)</f>
        <v>0</v>
      </c>
      <c r="I86" s="34" t="s">
        <v>3</v>
      </c>
    </row>
    <row r="87" spans="1:9" ht="14.25" customHeight="1" x14ac:dyDescent="0.25">
      <c r="A87" s="34" t="s">
        <v>280</v>
      </c>
      <c r="B87" s="35" t="s">
        <v>364</v>
      </c>
      <c r="C87" s="35" t="s">
        <v>365</v>
      </c>
      <c r="D87" s="46" t="s">
        <v>296</v>
      </c>
      <c r="E87" s="37">
        <v>119.3</v>
      </c>
      <c r="F87" s="37"/>
      <c r="G87" s="38"/>
      <c r="H87" s="16">
        <f t="shared" si="5"/>
        <v>0</v>
      </c>
      <c r="I87" s="34" t="s">
        <v>3</v>
      </c>
    </row>
    <row r="88" spans="1:9" ht="14.25" customHeight="1" x14ac:dyDescent="0.25">
      <c r="A88" s="34" t="s">
        <v>281</v>
      </c>
      <c r="B88" s="35" t="s">
        <v>366</v>
      </c>
      <c r="C88" s="35" t="s">
        <v>367</v>
      </c>
      <c r="D88" s="46" t="s">
        <v>296</v>
      </c>
      <c r="E88" s="37">
        <v>119.3</v>
      </c>
      <c r="F88" s="37"/>
      <c r="G88" s="38"/>
      <c r="H88" s="16">
        <f t="shared" si="5"/>
        <v>0</v>
      </c>
      <c r="I88" s="34" t="s">
        <v>3</v>
      </c>
    </row>
    <row r="89" spans="1:9" ht="23.1" customHeight="1" x14ac:dyDescent="0.25">
      <c r="A89" s="34" t="s">
        <v>282</v>
      </c>
      <c r="B89" s="35" t="s">
        <v>87</v>
      </c>
      <c r="C89" s="35" t="s">
        <v>88</v>
      </c>
      <c r="D89" s="46" t="s">
        <v>296</v>
      </c>
      <c r="E89" s="37">
        <v>119.3</v>
      </c>
      <c r="F89" s="37"/>
      <c r="G89" s="38"/>
      <c r="H89" s="16">
        <f t="shared" si="5"/>
        <v>0</v>
      </c>
      <c r="I89" s="34" t="s">
        <v>3</v>
      </c>
    </row>
    <row r="90" spans="1:9" ht="28.5" customHeight="1" x14ac:dyDescent="0.25">
      <c r="A90" s="34" t="s">
        <v>283</v>
      </c>
      <c r="B90" s="35" t="s">
        <v>368</v>
      </c>
      <c r="C90" s="35" t="s">
        <v>429</v>
      </c>
      <c r="D90" s="46" t="s">
        <v>296</v>
      </c>
      <c r="E90" s="37">
        <v>109.15</v>
      </c>
      <c r="F90" s="37"/>
      <c r="G90" s="38"/>
      <c r="H90" s="16">
        <f t="shared" si="5"/>
        <v>0</v>
      </c>
      <c r="I90" s="34" t="s">
        <v>3</v>
      </c>
    </row>
    <row r="91" spans="1:9" ht="16.350000000000001" customHeight="1" x14ac:dyDescent="0.25">
      <c r="A91" s="34" t="s">
        <v>284</v>
      </c>
      <c r="B91" s="35" t="s">
        <v>369</v>
      </c>
      <c r="C91" s="35" t="s">
        <v>370</v>
      </c>
      <c r="D91" s="52" t="s">
        <v>296</v>
      </c>
      <c r="E91" s="37">
        <v>109.15</v>
      </c>
      <c r="F91" s="37"/>
      <c r="G91" s="40"/>
      <c r="H91" s="16">
        <f t="shared" si="5"/>
        <v>0</v>
      </c>
      <c r="I91" s="34" t="s">
        <v>3</v>
      </c>
    </row>
    <row r="92" spans="1:9" ht="16.350000000000001" customHeight="1" x14ac:dyDescent="0.25">
      <c r="A92" s="43" t="s">
        <v>285</v>
      </c>
      <c r="B92" s="35" t="s">
        <v>85</v>
      </c>
      <c r="C92" s="54" t="s">
        <v>86</v>
      </c>
      <c r="D92" s="56" t="s">
        <v>296</v>
      </c>
      <c r="E92" s="60">
        <v>27</v>
      </c>
      <c r="F92" s="37"/>
      <c r="G92" s="42"/>
      <c r="H92" s="11">
        <f t="shared" si="5"/>
        <v>0</v>
      </c>
      <c r="I92" s="34" t="s">
        <v>3</v>
      </c>
    </row>
    <row r="93" spans="1:9" ht="19.350000000000001" customHeight="1" x14ac:dyDescent="0.25">
      <c r="A93" s="112" t="s">
        <v>298</v>
      </c>
      <c r="B93" s="113"/>
      <c r="C93" s="113"/>
      <c r="D93" s="114"/>
      <c r="E93" s="120"/>
      <c r="F93" s="58"/>
      <c r="G93" s="123">
        <f>ROUND(SUM(H86:H92),2)</f>
        <v>0</v>
      </c>
      <c r="H93" s="116"/>
      <c r="I93" s="17" t="e">
        <f>G93/$G$138</f>
        <v>#DIV/0!</v>
      </c>
    </row>
    <row r="94" spans="1:9" ht="13.5" customHeight="1" x14ac:dyDescent="0.25">
      <c r="A94" s="117" t="s">
        <v>146</v>
      </c>
      <c r="B94" s="118"/>
      <c r="C94" s="118"/>
      <c r="D94" s="118"/>
      <c r="E94" s="118"/>
      <c r="F94" s="118"/>
      <c r="G94" s="118"/>
      <c r="H94" s="118"/>
      <c r="I94" s="119"/>
    </row>
    <row r="95" spans="1:9" ht="28.5" customHeight="1" x14ac:dyDescent="0.25">
      <c r="A95" s="34" t="s">
        <v>159</v>
      </c>
      <c r="B95" s="62" t="s">
        <v>156</v>
      </c>
      <c r="C95" s="63" t="s">
        <v>157</v>
      </c>
      <c r="D95" s="35" t="s">
        <v>153</v>
      </c>
      <c r="E95" s="37">
        <v>1</v>
      </c>
      <c r="F95" s="37"/>
      <c r="G95" s="38"/>
      <c r="H95" s="11">
        <f t="shared" ref="H95:H100" si="6">ROUND(G95*E95,2)</f>
        <v>0</v>
      </c>
      <c r="I95" s="34" t="s">
        <v>3</v>
      </c>
    </row>
    <row r="96" spans="1:9" ht="28.5" customHeight="1" x14ac:dyDescent="0.25">
      <c r="A96" s="34" t="s">
        <v>160</v>
      </c>
      <c r="B96" s="86" t="s">
        <v>154</v>
      </c>
      <c r="C96" s="70" t="s">
        <v>155</v>
      </c>
      <c r="D96" s="71" t="s">
        <v>153</v>
      </c>
      <c r="E96" s="37">
        <v>4</v>
      </c>
      <c r="F96" s="37"/>
      <c r="G96" s="38"/>
      <c r="H96" s="11">
        <f t="shared" si="6"/>
        <v>0</v>
      </c>
      <c r="I96" s="34" t="s">
        <v>3</v>
      </c>
    </row>
    <row r="97" spans="1:11" ht="28.5" customHeight="1" x14ac:dyDescent="0.25">
      <c r="A97" s="34" t="s">
        <v>161</v>
      </c>
      <c r="B97" s="62" t="s">
        <v>151</v>
      </c>
      <c r="C97" s="87" t="s">
        <v>152</v>
      </c>
      <c r="D97" s="35" t="s">
        <v>153</v>
      </c>
      <c r="E97" s="37">
        <v>1</v>
      </c>
      <c r="F97" s="37"/>
      <c r="G97" s="38"/>
      <c r="H97" s="11">
        <f t="shared" si="6"/>
        <v>0</v>
      </c>
      <c r="I97" s="34" t="s">
        <v>3</v>
      </c>
    </row>
    <row r="98" spans="1:11" ht="28.5" customHeight="1" x14ac:dyDescent="0.25">
      <c r="A98" s="34" t="s">
        <v>162</v>
      </c>
      <c r="B98" s="62" t="s">
        <v>149</v>
      </c>
      <c r="C98" s="46" t="s">
        <v>150</v>
      </c>
      <c r="D98" s="35" t="s">
        <v>229</v>
      </c>
      <c r="E98" s="37">
        <v>19.2</v>
      </c>
      <c r="F98" s="37"/>
      <c r="G98" s="38"/>
      <c r="H98" s="11">
        <f t="shared" si="6"/>
        <v>0</v>
      </c>
      <c r="I98" s="34" t="s">
        <v>3</v>
      </c>
      <c r="K98" s="10"/>
    </row>
    <row r="99" spans="1:11" ht="26.4" customHeight="1" x14ac:dyDescent="0.25">
      <c r="A99" s="34" t="s">
        <v>163</v>
      </c>
      <c r="B99" s="62" t="s">
        <v>147</v>
      </c>
      <c r="C99" s="46" t="s">
        <v>148</v>
      </c>
      <c r="D99" s="35" t="s">
        <v>153</v>
      </c>
      <c r="E99" s="37">
        <v>14</v>
      </c>
      <c r="F99" s="37"/>
      <c r="G99" s="64"/>
      <c r="H99" s="11">
        <f t="shared" si="6"/>
        <v>0</v>
      </c>
      <c r="I99" s="34" t="s">
        <v>3</v>
      </c>
    </row>
    <row r="100" spans="1:11" ht="26.4" customHeight="1" x14ac:dyDescent="0.25">
      <c r="A100" s="43" t="s">
        <v>216</v>
      </c>
      <c r="B100" s="62" t="s">
        <v>203</v>
      </c>
      <c r="C100" s="46" t="s">
        <v>243</v>
      </c>
      <c r="D100" s="35" t="s">
        <v>229</v>
      </c>
      <c r="E100" s="65">
        <v>12</v>
      </c>
      <c r="F100" s="66"/>
      <c r="G100" s="67"/>
      <c r="H100" s="11">
        <f t="shared" si="6"/>
        <v>0</v>
      </c>
      <c r="I100" s="34" t="s">
        <v>217</v>
      </c>
    </row>
    <row r="101" spans="1:11" ht="19.350000000000001" customHeight="1" x14ac:dyDescent="0.25">
      <c r="A101" s="112" t="s">
        <v>298</v>
      </c>
      <c r="B101" s="113"/>
      <c r="C101" s="113"/>
      <c r="D101" s="113"/>
      <c r="E101" s="120"/>
      <c r="F101" s="58"/>
      <c r="G101" s="123">
        <f>ROUND(SUM(H95:H100),2)</f>
        <v>0</v>
      </c>
      <c r="H101" s="116"/>
      <c r="I101" s="17" t="e">
        <f>G101/$G$138</f>
        <v>#DIV/0!</v>
      </c>
    </row>
    <row r="102" spans="1:11" ht="14.4" customHeight="1" x14ac:dyDescent="0.25">
      <c r="A102" s="117" t="s">
        <v>158</v>
      </c>
      <c r="B102" s="118"/>
      <c r="C102" s="118"/>
      <c r="D102" s="118"/>
      <c r="E102" s="118"/>
      <c r="F102" s="118"/>
      <c r="G102" s="118"/>
      <c r="H102" s="118"/>
      <c r="I102" s="119"/>
    </row>
    <row r="103" spans="1:11" ht="15" customHeight="1" x14ac:dyDescent="0.25">
      <c r="A103" s="34" t="s">
        <v>371</v>
      </c>
      <c r="B103" s="35" t="s">
        <v>372</v>
      </c>
      <c r="C103" s="35" t="s">
        <v>373</v>
      </c>
      <c r="D103" s="35" t="s">
        <v>153</v>
      </c>
      <c r="E103" s="37">
        <v>16</v>
      </c>
      <c r="F103" s="37"/>
      <c r="G103" s="38"/>
      <c r="H103" s="11">
        <f t="shared" ref="H103:H113" si="7">ROUND(G103*E103,2)</f>
        <v>0</v>
      </c>
      <c r="I103" s="34" t="s">
        <v>3</v>
      </c>
    </row>
    <row r="104" spans="1:11" ht="27" customHeight="1" x14ac:dyDescent="0.25">
      <c r="A104" s="34" t="s">
        <v>374</v>
      </c>
      <c r="B104" s="35" t="s">
        <v>375</v>
      </c>
      <c r="C104" s="35" t="s">
        <v>430</v>
      </c>
      <c r="D104" s="35" t="s">
        <v>153</v>
      </c>
      <c r="E104" s="37">
        <v>16</v>
      </c>
      <c r="F104" s="37"/>
      <c r="G104" s="38"/>
      <c r="H104" s="11">
        <f t="shared" si="7"/>
        <v>0</v>
      </c>
      <c r="I104" s="34" t="s">
        <v>3</v>
      </c>
    </row>
    <row r="105" spans="1:11" ht="15" customHeight="1" x14ac:dyDescent="0.25">
      <c r="A105" s="34" t="s">
        <v>376</v>
      </c>
      <c r="B105" s="35" t="s">
        <v>377</v>
      </c>
      <c r="C105" s="35" t="s">
        <v>378</v>
      </c>
      <c r="D105" s="35" t="s">
        <v>379</v>
      </c>
      <c r="E105" s="37">
        <v>15</v>
      </c>
      <c r="F105" s="37"/>
      <c r="G105" s="38"/>
      <c r="H105" s="11">
        <f t="shared" si="7"/>
        <v>0</v>
      </c>
      <c r="I105" s="34" t="s">
        <v>3</v>
      </c>
    </row>
    <row r="106" spans="1:11" ht="14.25" customHeight="1" x14ac:dyDescent="0.25">
      <c r="A106" s="34" t="s">
        <v>380</v>
      </c>
      <c r="B106" s="35" t="s">
        <v>381</v>
      </c>
      <c r="C106" s="35" t="s">
        <v>382</v>
      </c>
      <c r="D106" s="35" t="s">
        <v>379</v>
      </c>
      <c r="E106" s="37">
        <v>1</v>
      </c>
      <c r="F106" s="37"/>
      <c r="G106" s="68"/>
      <c r="H106" s="11">
        <f t="shared" si="7"/>
        <v>0</v>
      </c>
      <c r="I106" s="34" t="s">
        <v>3</v>
      </c>
    </row>
    <row r="107" spans="1:11" ht="14.25" customHeight="1" x14ac:dyDescent="0.25">
      <c r="A107" s="34" t="s">
        <v>383</v>
      </c>
      <c r="B107" s="35" t="s">
        <v>384</v>
      </c>
      <c r="C107" s="35" t="s">
        <v>385</v>
      </c>
      <c r="D107" s="35" t="s">
        <v>379</v>
      </c>
      <c r="E107" s="37">
        <v>1</v>
      </c>
      <c r="F107" s="37"/>
      <c r="G107" s="68"/>
      <c r="H107" s="11">
        <f t="shared" si="7"/>
        <v>0</v>
      </c>
      <c r="I107" s="34" t="s">
        <v>3</v>
      </c>
    </row>
    <row r="108" spans="1:11" ht="14.25" customHeight="1" x14ac:dyDescent="0.25">
      <c r="A108" s="34" t="s">
        <v>386</v>
      </c>
      <c r="B108" s="35" t="s">
        <v>387</v>
      </c>
      <c r="C108" s="35" t="s">
        <v>388</v>
      </c>
      <c r="D108" s="35" t="s">
        <v>153</v>
      </c>
      <c r="E108" s="37">
        <v>6</v>
      </c>
      <c r="F108" s="37"/>
      <c r="G108" s="38"/>
      <c r="H108" s="11">
        <f t="shared" si="7"/>
        <v>0</v>
      </c>
      <c r="I108" s="34" t="s">
        <v>3</v>
      </c>
    </row>
    <row r="109" spans="1:11" ht="28.5" customHeight="1" x14ac:dyDescent="0.25">
      <c r="A109" s="34" t="s">
        <v>389</v>
      </c>
      <c r="B109" s="35" t="s">
        <v>390</v>
      </c>
      <c r="C109" s="46" t="s">
        <v>391</v>
      </c>
      <c r="D109" s="35" t="s">
        <v>229</v>
      </c>
      <c r="E109" s="37">
        <v>5.6</v>
      </c>
      <c r="F109" s="37"/>
      <c r="G109" s="38"/>
      <c r="H109" s="11">
        <f t="shared" si="7"/>
        <v>0</v>
      </c>
      <c r="I109" s="34" t="s">
        <v>3</v>
      </c>
    </row>
    <row r="110" spans="1:11" ht="14.25" customHeight="1" x14ac:dyDescent="0.25">
      <c r="A110" s="34" t="s">
        <v>392</v>
      </c>
      <c r="B110" s="35" t="s">
        <v>393</v>
      </c>
      <c r="C110" s="49" t="s">
        <v>394</v>
      </c>
      <c r="D110" s="35" t="s">
        <v>153</v>
      </c>
      <c r="E110" s="37">
        <v>9</v>
      </c>
      <c r="F110" s="37"/>
      <c r="G110" s="38"/>
      <c r="H110" s="11">
        <f t="shared" si="7"/>
        <v>0</v>
      </c>
      <c r="I110" s="50" t="s">
        <v>3</v>
      </c>
    </row>
    <row r="111" spans="1:11" ht="14.25" customHeight="1" x14ac:dyDescent="0.25">
      <c r="A111" s="34" t="s">
        <v>395</v>
      </c>
      <c r="B111" s="35" t="s">
        <v>396</v>
      </c>
      <c r="C111" s="35" t="s">
        <v>397</v>
      </c>
      <c r="D111" s="35" t="s">
        <v>153</v>
      </c>
      <c r="E111" s="37">
        <v>9</v>
      </c>
      <c r="F111" s="37"/>
      <c r="G111" s="38"/>
      <c r="H111" s="11">
        <f t="shared" si="7"/>
        <v>0</v>
      </c>
      <c r="I111" s="34" t="s">
        <v>3</v>
      </c>
    </row>
    <row r="112" spans="1:11" ht="14.25" customHeight="1" x14ac:dyDescent="0.25">
      <c r="A112" s="34" t="s">
        <v>398</v>
      </c>
      <c r="B112" s="35" t="s">
        <v>399</v>
      </c>
      <c r="C112" s="51" t="s">
        <v>400</v>
      </c>
      <c r="D112" s="35" t="s">
        <v>153</v>
      </c>
      <c r="E112" s="37">
        <v>9</v>
      </c>
      <c r="F112" s="37"/>
      <c r="G112" s="38"/>
      <c r="H112" s="11">
        <f t="shared" si="7"/>
        <v>0</v>
      </c>
      <c r="I112" s="34" t="s">
        <v>3</v>
      </c>
    </row>
    <row r="113" spans="1:9" x14ac:dyDescent="0.25">
      <c r="A113" s="34" t="s">
        <v>401</v>
      </c>
      <c r="B113" s="69" t="s">
        <v>164</v>
      </c>
      <c r="C113" s="70" t="s">
        <v>165</v>
      </c>
      <c r="D113" s="71" t="s">
        <v>166</v>
      </c>
      <c r="E113" s="37">
        <v>17</v>
      </c>
      <c r="F113" s="37"/>
      <c r="G113" s="38"/>
      <c r="H113" s="11">
        <f t="shared" si="7"/>
        <v>0</v>
      </c>
      <c r="I113" s="34" t="s">
        <v>3</v>
      </c>
    </row>
    <row r="114" spans="1:9" x14ac:dyDescent="0.25">
      <c r="A114" s="34" t="s">
        <v>402</v>
      </c>
      <c r="B114" s="69" t="s">
        <v>167</v>
      </c>
      <c r="C114" s="70" t="s">
        <v>168</v>
      </c>
      <c r="D114" s="72" t="s">
        <v>166</v>
      </c>
      <c r="E114" s="37">
        <v>7</v>
      </c>
      <c r="F114" s="37"/>
      <c r="G114" s="38"/>
      <c r="H114" s="11">
        <f t="shared" ref="H114:H115" si="8">ROUND(G114*E114,2)</f>
        <v>0</v>
      </c>
      <c r="I114" s="34" t="s">
        <v>3</v>
      </c>
    </row>
    <row r="115" spans="1:9" x14ac:dyDescent="0.25">
      <c r="A115" s="34" t="s">
        <v>403</v>
      </c>
      <c r="B115" s="69" t="s">
        <v>169</v>
      </c>
      <c r="C115" s="70" t="s">
        <v>170</v>
      </c>
      <c r="D115" s="55" t="s">
        <v>166</v>
      </c>
      <c r="E115" s="65">
        <v>1.3</v>
      </c>
      <c r="F115" s="37"/>
      <c r="G115" s="38"/>
      <c r="H115" s="11">
        <f t="shared" si="8"/>
        <v>0</v>
      </c>
      <c r="I115" s="34" t="s">
        <v>3</v>
      </c>
    </row>
    <row r="116" spans="1:9" ht="17.25" customHeight="1" x14ac:dyDescent="0.25">
      <c r="A116" s="34" t="s">
        <v>404</v>
      </c>
      <c r="B116" s="35" t="s">
        <v>405</v>
      </c>
      <c r="C116" s="49" t="s">
        <v>406</v>
      </c>
      <c r="D116" s="49" t="s">
        <v>153</v>
      </c>
      <c r="E116" s="37">
        <v>16</v>
      </c>
      <c r="F116" s="37"/>
      <c r="G116" s="38"/>
      <c r="H116" s="11">
        <f>ROUND(G116*E116,2)</f>
        <v>0</v>
      </c>
      <c r="I116" s="34" t="s">
        <v>3</v>
      </c>
    </row>
    <row r="117" spans="1:9" ht="36.75" customHeight="1" x14ac:dyDescent="0.25">
      <c r="A117" s="34" t="s">
        <v>407</v>
      </c>
      <c r="B117" s="62">
        <v>95547</v>
      </c>
      <c r="C117" s="35" t="s">
        <v>171</v>
      </c>
      <c r="D117" s="35" t="s">
        <v>153</v>
      </c>
      <c r="E117" s="37">
        <v>10</v>
      </c>
      <c r="F117" s="37"/>
      <c r="G117" s="38"/>
      <c r="H117" s="11">
        <f>ROUND(G117*E117,2)</f>
        <v>0</v>
      </c>
      <c r="I117" s="34" t="s">
        <v>408</v>
      </c>
    </row>
    <row r="118" spans="1:9" ht="26.1" customHeight="1" x14ac:dyDescent="0.25">
      <c r="A118" s="34" t="s">
        <v>409</v>
      </c>
      <c r="B118" s="35" t="s">
        <v>172</v>
      </c>
      <c r="C118" s="49" t="s">
        <v>173</v>
      </c>
      <c r="D118" s="35" t="s">
        <v>229</v>
      </c>
      <c r="E118" s="37">
        <v>7.5</v>
      </c>
      <c r="F118" s="37"/>
      <c r="G118" s="38"/>
      <c r="H118" s="11">
        <f>ROUND(G118*E118,2)</f>
        <v>0</v>
      </c>
      <c r="I118" s="34" t="s">
        <v>3</v>
      </c>
    </row>
    <row r="119" spans="1:9" ht="26.1" customHeight="1" x14ac:dyDescent="0.25">
      <c r="A119" s="34" t="s">
        <v>250</v>
      </c>
      <c r="B119" s="35" t="s">
        <v>251</v>
      </c>
      <c r="C119" s="49" t="s">
        <v>252</v>
      </c>
      <c r="D119" s="35" t="s">
        <v>153</v>
      </c>
      <c r="E119" s="37">
        <v>2</v>
      </c>
      <c r="F119" s="37"/>
      <c r="G119" s="38"/>
      <c r="H119" s="11">
        <f>ROUND(G119*E119,2)</f>
        <v>0</v>
      </c>
      <c r="I119" s="34" t="s">
        <v>3</v>
      </c>
    </row>
    <row r="120" spans="1:9" ht="19.350000000000001" customHeight="1" x14ac:dyDescent="0.25">
      <c r="A120" s="112" t="s">
        <v>298</v>
      </c>
      <c r="B120" s="113"/>
      <c r="C120" s="113"/>
      <c r="D120" s="113"/>
      <c r="E120" s="120"/>
      <c r="F120" s="48"/>
      <c r="G120" s="123">
        <f>ROUND(SUM(H103:H118),2)</f>
        <v>0</v>
      </c>
      <c r="H120" s="116"/>
      <c r="I120" s="17" t="e">
        <f>G120/$G$138</f>
        <v>#DIV/0!</v>
      </c>
    </row>
    <row r="121" spans="1:9" ht="13.5" customHeight="1" x14ac:dyDescent="0.25">
      <c r="A121" s="117" t="s">
        <v>410</v>
      </c>
      <c r="B121" s="118"/>
      <c r="C121" s="118"/>
      <c r="D121" s="118"/>
      <c r="E121" s="118"/>
      <c r="F121" s="118"/>
      <c r="G121" s="118"/>
      <c r="H121" s="118"/>
      <c r="I121" s="119"/>
    </row>
    <row r="122" spans="1:9" ht="15.75" customHeight="1" x14ac:dyDescent="0.25">
      <c r="A122" s="34" t="s">
        <v>411</v>
      </c>
      <c r="B122" s="35" t="s">
        <v>412</v>
      </c>
      <c r="C122" s="35" t="s">
        <v>413</v>
      </c>
      <c r="D122" s="46" t="s">
        <v>296</v>
      </c>
      <c r="E122" s="37">
        <v>269.8</v>
      </c>
      <c r="F122" s="37"/>
      <c r="G122" s="38"/>
      <c r="H122" s="11">
        <f>ROUND(G122*E122,2)</f>
        <v>0</v>
      </c>
      <c r="I122" s="34" t="s">
        <v>3</v>
      </c>
    </row>
    <row r="123" spans="1:9" ht="17.25" customHeight="1" x14ac:dyDescent="0.25">
      <c r="A123" s="34" t="s">
        <v>414</v>
      </c>
      <c r="B123" s="35" t="s">
        <v>415</v>
      </c>
      <c r="C123" s="35" t="s">
        <v>416</v>
      </c>
      <c r="D123" s="46" t="s">
        <v>296</v>
      </c>
      <c r="E123" s="37">
        <f>E122</f>
        <v>269.8</v>
      </c>
      <c r="F123" s="37"/>
      <c r="G123" s="38"/>
      <c r="H123" s="11">
        <f>ROUND(G123*E123,2)</f>
        <v>0</v>
      </c>
      <c r="I123" s="34" t="s">
        <v>3</v>
      </c>
    </row>
    <row r="124" spans="1:9" ht="19.350000000000001" customHeight="1" x14ac:dyDescent="0.25">
      <c r="A124" s="34" t="s">
        <v>417</v>
      </c>
      <c r="B124" s="35" t="s">
        <v>418</v>
      </c>
      <c r="C124" s="35" t="s">
        <v>419</v>
      </c>
      <c r="D124" s="46" t="s">
        <v>296</v>
      </c>
      <c r="E124" s="37">
        <f>42+19.2+25.2</f>
        <v>86.4</v>
      </c>
      <c r="F124" s="37"/>
      <c r="G124" s="38"/>
      <c r="H124" s="11">
        <f>ROUND(G124*E124,2)</f>
        <v>0</v>
      </c>
      <c r="I124" s="34" t="s">
        <v>3</v>
      </c>
    </row>
    <row r="125" spans="1:9" ht="17.850000000000001" customHeight="1" x14ac:dyDescent="0.25">
      <c r="A125" s="34" t="s">
        <v>221</v>
      </c>
      <c r="B125" s="35" t="s">
        <v>201</v>
      </c>
      <c r="C125" s="35" t="s">
        <v>202</v>
      </c>
      <c r="D125" s="35" t="s">
        <v>229</v>
      </c>
      <c r="E125" s="37">
        <v>540.09</v>
      </c>
      <c r="F125" s="37"/>
      <c r="G125" s="38"/>
      <c r="H125" s="11">
        <f>ROUND(G125*E125,2)</f>
        <v>0</v>
      </c>
      <c r="I125" s="34" t="s">
        <v>3</v>
      </c>
    </row>
    <row r="126" spans="1:9" ht="17.850000000000001" customHeight="1" x14ac:dyDescent="0.25">
      <c r="A126" s="34" t="s">
        <v>237</v>
      </c>
      <c r="B126" s="35" t="s">
        <v>239</v>
      </c>
      <c r="C126" s="35" t="s">
        <v>421</v>
      </c>
      <c r="D126" s="35" t="s">
        <v>236</v>
      </c>
      <c r="E126" s="37">
        <v>12</v>
      </c>
      <c r="F126" s="37"/>
      <c r="G126" s="38"/>
      <c r="H126" s="11">
        <f>ROUND(G126*E126,2)</f>
        <v>0</v>
      </c>
      <c r="I126" s="34" t="s">
        <v>3</v>
      </c>
    </row>
    <row r="127" spans="1:9" ht="19.350000000000001" customHeight="1" x14ac:dyDescent="0.25">
      <c r="A127" s="112" t="s">
        <v>298</v>
      </c>
      <c r="B127" s="113"/>
      <c r="C127" s="113"/>
      <c r="D127" s="113"/>
      <c r="E127" s="120"/>
      <c r="F127" s="48"/>
      <c r="G127" s="123">
        <f>ROUND(SUM(H122:H126),2)</f>
        <v>0</v>
      </c>
      <c r="H127" s="116"/>
      <c r="I127" s="17" t="e">
        <f>G127/$G$138</f>
        <v>#DIV/0!</v>
      </c>
    </row>
    <row r="128" spans="1:9" ht="13.5" customHeight="1" x14ac:dyDescent="0.25">
      <c r="A128" s="129" t="s">
        <v>220</v>
      </c>
      <c r="B128" s="130"/>
      <c r="C128" s="130"/>
      <c r="D128" s="130"/>
      <c r="E128" s="130"/>
      <c r="F128" s="130"/>
      <c r="G128" s="130"/>
      <c r="H128" s="130"/>
      <c r="I128" s="131"/>
    </row>
    <row r="129" spans="1:9" ht="17.850000000000001" customHeight="1" x14ac:dyDescent="0.25">
      <c r="A129" s="73" t="s">
        <v>219</v>
      </c>
      <c r="B129" s="74" t="s">
        <v>222</v>
      </c>
      <c r="C129" s="74" t="s">
        <v>223</v>
      </c>
      <c r="D129" s="75" t="s">
        <v>153</v>
      </c>
      <c r="E129" s="76">
        <v>5</v>
      </c>
      <c r="F129" s="76"/>
      <c r="G129" s="77"/>
      <c r="H129" s="28">
        <f>ROUND(G129*E129,2)</f>
        <v>0</v>
      </c>
      <c r="I129" s="73" t="s">
        <v>3</v>
      </c>
    </row>
    <row r="130" spans="1:9" ht="17.850000000000001" customHeight="1" x14ac:dyDescent="0.25">
      <c r="A130" s="73" t="s">
        <v>227</v>
      </c>
      <c r="B130" s="74" t="s">
        <v>228</v>
      </c>
      <c r="C130" s="74" t="s">
        <v>226</v>
      </c>
      <c r="D130" s="75" t="s">
        <v>229</v>
      </c>
      <c r="E130" s="76">
        <v>15</v>
      </c>
      <c r="F130" s="76"/>
      <c r="G130" s="77"/>
      <c r="H130" s="28">
        <f>ROUND(G130*E130,2)</f>
        <v>0</v>
      </c>
      <c r="I130" s="73" t="s">
        <v>3</v>
      </c>
    </row>
    <row r="131" spans="1:9" ht="17.850000000000001" customHeight="1" x14ac:dyDescent="0.25">
      <c r="A131" s="73" t="s">
        <v>232</v>
      </c>
      <c r="B131" s="74" t="s">
        <v>231</v>
      </c>
      <c r="C131" s="74" t="s">
        <v>230</v>
      </c>
      <c r="D131" s="75" t="s">
        <v>229</v>
      </c>
      <c r="E131" s="76">
        <v>10</v>
      </c>
      <c r="F131" s="76"/>
      <c r="G131" s="77"/>
      <c r="H131" s="28">
        <f>ROUND(G131*E131,2)</f>
        <v>0</v>
      </c>
      <c r="I131" s="73" t="s">
        <v>3</v>
      </c>
    </row>
    <row r="132" spans="1:9" ht="17.850000000000001" customHeight="1" x14ac:dyDescent="0.25">
      <c r="A132" s="78" t="s">
        <v>234</v>
      </c>
      <c r="B132" s="78" t="s">
        <v>249</v>
      </c>
      <c r="C132" s="78" t="s">
        <v>248</v>
      </c>
      <c r="D132" s="78" t="s">
        <v>153</v>
      </c>
      <c r="E132" s="88">
        <v>2</v>
      </c>
      <c r="F132" s="76"/>
      <c r="G132" s="78"/>
      <c r="H132" s="28">
        <f>ROUND(G132*E132,2)</f>
        <v>0</v>
      </c>
      <c r="I132" s="78" t="s">
        <v>3</v>
      </c>
    </row>
    <row r="133" spans="1:9" ht="17.850000000000001" customHeight="1" x14ac:dyDescent="0.25">
      <c r="A133" s="73" t="s">
        <v>431</v>
      </c>
      <c r="B133" s="74" t="s">
        <v>235</v>
      </c>
      <c r="C133" s="74" t="s">
        <v>233</v>
      </c>
      <c r="D133" s="75" t="s">
        <v>236</v>
      </c>
      <c r="E133" s="76">
        <v>10</v>
      </c>
      <c r="F133" s="76"/>
      <c r="G133" s="77"/>
      <c r="H133" s="28">
        <f>ROUND(G133*E133,2)</f>
        <v>0</v>
      </c>
      <c r="I133" s="73" t="s">
        <v>3</v>
      </c>
    </row>
    <row r="134" spans="1:9" ht="17.850000000000001" customHeight="1" x14ac:dyDescent="0.25">
      <c r="A134" s="132" t="s">
        <v>298</v>
      </c>
      <c r="B134" s="114"/>
      <c r="C134" s="114"/>
      <c r="D134" s="114"/>
      <c r="E134" s="122"/>
      <c r="F134" s="58"/>
      <c r="G134" s="123">
        <f>ROUND(SUM(H129:H133),2)</f>
        <v>0</v>
      </c>
      <c r="H134" s="124"/>
      <c r="I134" s="21" t="e">
        <f>G134/$G$138</f>
        <v>#DIV/0!</v>
      </c>
    </row>
    <row r="135" spans="1:9" ht="17.850000000000001" customHeight="1" x14ac:dyDescent="0.25">
      <c r="A135" s="129" t="s">
        <v>286</v>
      </c>
      <c r="B135" s="130"/>
      <c r="C135" s="130"/>
      <c r="D135" s="130"/>
      <c r="E135" s="130"/>
      <c r="F135" s="130"/>
      <c r="G135" s="130"/>
      <c r="H135" s="130"/>
      <c r="I135" s="131"/>
    </row>
    <row r="136" spans="1:9" ht="17.850000000000001" customHeight="1" x14ac:dyDescent="0.25">
      <c r="A136" s="34" t="s">
        <v>287</v>
      </c>
      <c r="B136" s="35" t="s">
        <v>224</v>
      </c>
      <c r="C136" s="35" t="s">
        <v>225</v>
      </c>
      <c r="D136" s="46" t="s">
        <v>296</v>
      </c>
      <c r="E136" s="37">
        <v>552</v>
      </c>
      <c r="F136" s="37"/>
      <c r="G136" s="37"/>
      <c r="H136" s="11">
        <f>ROUND(G136*E136,2)</f>
        <v>0</v>
      </c>
      <c r="I136" s="34" t="s">
        <v>3</v>
      </c>
    </row>
    <row r="137" spans="1:9" ht="19.350000000000001" customHeight="1" x14ac:dyDescent="0.25">
      <c r="A137" s="112" t="s">
        <v>298</v>
      </c>
      <c r="B137" s="113"/>
      <c r="C137" s="113"/>
      <c r="D137" s="113"/>
      <c r="E137" s="120"/>
      <c r="F137" s="48"/>
      <c r="G137" s="123">
        <f>ROUND(SUM(H136),2)</f>
        <v>0</v>
      </c>
      <c r="H137" s="116"/>
      <c r="I137" s="17" t="e">
        <f>G137/$G$138</f>
        <v>#DIV/0!</v>
      </c>
    </row>
    <row r="138" spans="1:9" ht="19.5" customHeight="1" x14ac:dyDescent="0.25">
      <c r="A138" s="125" t="s">
        <v>14</v>
      </c>
      <c r="B138" s="126"/>
      <c r="C138" s="126"/>
      <c r="D138" s="126"/>
      <c r="E138" s="127"/>
      <c r="F138" s="79"/>
      <c r="G138" s="128">
        <f>ROUND(SUM(G11+G34+G43+G53+G56+G69+G84+G93+G101+G120+G127+G134+G137),2)</f>
        <v>0</v>
      </c>
      <c r="H138" s="127"/>
      <c r="I138" s="22">
        <v>100</v>
      </c>
    </row>
    <row r="139" spans="1:9" ht="13.2" customHeight="1" x14ac:dyDescent="0.25">
      <c r="A139" s="80"/>
      <c r="B139" s="80"/>
      <c r="C139" s="80"/>
      <c r="D139" s="80"/>
      <c r="E139" s="80"/>
      <c r="F139" s="80"/>
      <c r="G139" s="80"/>
      <c r="H139" s="80"/>
      <c r="I139" s="80"/>
    </row>
    <row r="140" spans="1:9" ht="15.75" customHeight="1" x14ac:dyDescent="0.25">
      <c r="A140" s="80"/>
      <c r="B140" s="80"/>
      <c r="C140" s="80"/>
      <c r="D140" s="80"/>
      <c r="E140" s="80"/>
      <c r="F140" s="80"/>
      <c r="G140" s="80"/>
      <c r="H140" s="80"/>
      <c r="I140" s="80"/>
    </row>
    <row r="141" spans="1:9" x14ac:dyDescent="0.25">
      <c r="A141" s="80"/>
      <c r="B141" s="80"/>
      <c r="C141" s="80"/>
      <c r="D141" s="80"/>
      <c r="E141" s="80"/>
      <c r="F141" s="80"/>
      <c r="G141" s="80"/>
      <c r="H141" s="80"/>
      <c r="I141" s="80"/>
    </row>
    <row r="142" spans="1:9" x14ac:dyDescent="0.25">
      <c r="A142" s="80"/>
      <c r="B142" s="80"/>
      <c r="C142" s="80"/>
      <c r="D142" s="80"/>
      <c r="E142" s="80"/>
      <c r="F142" s="80"/>
      <c r="G142" s="80"/>
      <c r="H142" s="80"/>
      <c r="I142" s="80"/>
    </row>
    <row r="143" spans="1:9" x14ac:dyDescent="0.25">
      <c r="A143" s="80"/>
      <c r="B143" s="80"/>
      <c r="C143" s="80"/>
      <c r="D143" s="80"/>
      <c r="E143" s="80"/>
      <c r="F143" s="80"/>
      <c r="G143" s="80"/>
      <c r="H143" s="80"/>
      <c r="I143" s="80"/>
    </row>
    <row r="144" spans="1:9" x14ac:dyDescent="0.25">
      <c r="A144" s="80"/>
      <c r="B144" s="80"/>
      <c r="C144" s="80"/>
      <c r="D144" s="80"/>
      <c r="E144" s="89"/>
      <c r="F144" s="89"/>
      <c r="G144" s="89"/>
      <c r="H144" s="89"/>
      <c r="I144" s="89"/>
    </row>
    <row r="145" spans="1:9" x14ac:dyDescent="0.25">
      <c r="A145" s="80"/>
      <c r="B145" s="80"/>
      <c r="C145" s="81" t="s">
        <v>245</v>
      </c>
      <c r="D145" s="80"/>
      <c r="E145" s="89" t="s">
        <v>244</v>
      </c>
      <c r="F145" s="89"/>
      <c r="G145" s="89"/>
      <c r="H145" s="89"/>
      <c r="I145" s="89"/>
    </row>
    <row r="146" spans="1:9" x14ac:dyDescent="0.25">
      <c r="A146" s="80"/>
      <c r="B146" s="80"/>
      <c r="C146" s="82" t="s">
        <v>238</v>
      </c>
      <c r="D146" s="80"/>
      <c r="E146" s="89" t="s">
        <v>246</v>
      </c>
      <c r="F146" s="89"/>
      <c r="G146" s="89"/>
      <c r="H146" s="89"/>
      <c r="I146" s="89"/>
    </row>
    <row r="147" spans="1:9" ht="14.4" customHeight="1" x14ac:dyDescent="0.25">
      <c r="A147" s="83"/>
      <c r="B147" s="83"/>
      <c r="C147" s="84"/>
      <c r="D147" s="83"/>
      <c r="E147" s="85"/>
      <c r="F147" s="90" t="s">
        <v>247</v>
      </c>
      <c r="G147" s="90"/>
      <c r="H147" s="90"/>
      <c r="I147" s="83"/>
    </row>
    <row r="148" spans="1:9" ht="14.4" customHeight="1" x14ac:dyDescent="0.25">
      <c r="A148" s="23"/>
      <c r="B148" s="23"/>
      <c r="C148" s="24"/>
      <c r="D148" s="23"/>
      <c r="E148" s="25"/>
      <c r="F148" s="25"/>
      <c r="G148" s="25"/>
      <c r="H148" s="25"/>
      <c r="I148" s="23"/>
    </row>
    <row r="149" spans="1:9" x14ac:dyDescent="0.25">
      <c r="A149" s="26"/>
      <c r="B149" s="26"/>
      <c r="C149" s="26"/>
      <c r="D149" s="26"/>
      <c r="E149" s="26"/>
      <c r="F149" s="26"/>
      <c r="G149" s="26"/>
      <c r="H149" s="26"/>
      <c r="I149" s="26"/>
    </row>
    <row r="150" spans="1:9" x14ac:dyDescent="0.25">
      <c r="A150" s="26"/>
      <c r="B150" s="26"/>
      <c r="C150" s="27"/>
      <c r="D150" s="26"/>
      <c r="E150" s="26"/>
      <c r="F150" s="26"/>
      <c r="G150" s="26"/>
      <c r="H150" s="26"/>
      <c r="I150" s="26"/>
    </row>
  </sheetData>
  <mergeCells count="50">
    <mergeCell ref="A138:E138"/>
    <mergeCell ref="G138:H138"/>
    <mergeCell ref="A102:I102"/>
    <mergeCell ref="A120:E120"/>
    <mergeCell ref="G120:H120"/>
    <mergeCell ref="A121:I121"/>
    <mergeCell ref="A127:E127"/>
    <mergeCell ref="G127:H127"/>
    <mergeCell ref="A128:I128"/>
    <mergeCell ref="A134:E134"/>
    <mergeCell ref="G134:H134"/>
    <mergeCell ref="A135:I135"/>
    <mergeCell ref="A137:E137"/>
    <mergeCell ref="G137:H137"/>
    <mergeCell ref="A85:I85"/>
    <mergeCell ref="A93:E93"/>
    <mergeCell ref="G93:H93"/>
    <mergeCell ref="A94:I94"/>
    <mergeCell ref="A101:E101"/>
    <mergeCell ref="G101:H101"/>
    <mergeCell ref="A57:I57"/>
    <mergeCell ref="A69:E69"/>
    <mergeCell ref="G69:H69"/>
    <mergeCell ref="A70:I70"/>
    <mergeCell ref="A84:E84"/>
    <mergeCell ref="G84:H84"/>
    <mergeCell ref="A43:E43"/>
    <mergeCell ref="G43:H43"/>
    <mergeCell ref="A54:I54"/>
    <mergeCell ref="A56:E56"/>
    <mergeCell ref="G56:H56"/>
    <mergeCell ref="A44:I44"/>
    <mergeCell ref="A53:E53"/>
    <mergeCell ref="G53:H53"/>
    <mergeCell ref="E144:I144"/>
    <mergeCell ref="E145:I145"/>
    <mergeCell ref="E146:I146"/>
    <mergeCell ref="F147:H147"/>
    <mergeCell ref="A1:I1"/>
    <mergeCell ref="A2:D3"/>
    <mergeCell ref="E2:G2"/>
    <mergeCell ref="E3:G3"/>
    <mergeCell ref="A5:I5"/>
    <mergeCell ref="A6:I6"/>
    <mergeCell ref="A11:E11"/>
    <mergeCell ref="G11:H11"/>
    <mergeCell ref="A12:I12"/>
    <mergeCell ref="A34:E34"/>
    <mergeCell ref="G34:H34"/>
    <mergeCell ref="A35:I35"/>
  </mergeCells>
  <phoneticPr fontId="11" type="noConversion"/>
  <pageMargins left="0.7" right="0.7" top="0.75" bottom="0.75" header="0.3" footer="0.3"/>
  <pageSetup paperSize="9" scale="80" orientation="landscape" r:id="rId1"/>
  <rowBreaks count="2" manualBreakCount="2">
    <brk id="89" max="8" man="1"/>
    <brk id="120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D7D6F-8A8C-4219-A1D2-81FE511FA07A}">
  <dimension ref="A2:K124"/>
  <sheetViews>
    <sheetView topLeftCell="A100" workbookViewId="0">
      <selection activeCell="G113" sqref="G113"/>
    </sheetView>
  </sheetViews>
  <sheetFormatPr defaultRowHeight="13.2" x14ac:dyDescent="0.25"/>
  <cols>
    <col min="1" max="1" width="38.33203125" bestFit="1" customWidth="1"/>
    <col min="2" max="2" width="12.77734375" bestFit="1" customWidth="1"/>
    <col min="4" max="4" width="10" bestFit="1" customWidth="1"/>
    <col min="5" max="5" width="10.6640625" bestFit="1" customWidth="1"/>
  </cols>
  <sheetData>
    <row r="2" spans="1:7" x14ac:dyDescent="0.25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</row>
    <row r="3" spans="1:7" x14ac:dyDescent="0.25">
      <c r="A3" s="136" t="s">
        <v>17</v>
      </c>
      <c r="B3" s="1">
        <v>11.2</v>
      </c>
      <c r="C3" s="1">
        <v>0.6</v>
      </c>
      <c r="D3" s="1">
        <v>0.1</v>
      </c>
      <c r="E3" s="1">
        <f>B3*C3*D3</f>
        <v>0.67200000000000004</v>
      </c>
      <c r="F3" s="1">
        <v>1</v>
      </c>
      <c r="G3" s="1">
        <f>E3*F3</f>
        <v>0.67200000000000004</v>
      </c>
    </row>
    <row r="4" spans="1:7" x14ac:dyDescent="0.25">
      <c r="A4" s="137"/>
      <c r="B4" s="1">
        <v>1</v>
      </c>
      <c r="C4" s="1">
        <v>0.6</v>
      </c>
      <c r="D4" s="1">
        <v>0.1</v>
      </c>
      <c r="E4" s="1">
        <f>B4*C4*D4</f>
        <v>0.06</v>
      </c>
      <c r="F4" s="1">
        <v>4</v>
      </c>
      <c r="G4" s="1">
        <f>E4*F4</f>
        <v>0.24</v>
      </c>
    </row>
    <row r="5" spans="1:7" x14ac:dyDescent="0.25">
      <c r="A5" s="1" t="s">
        <v>40</v>
      </c>
      <c r="B5" s="1">
        <v>1.9</v>
      </c>
      <c r="C5" s="1">
        <v>2.1</v>
      </c>
      <c r="D5" s="1">
        <v>0.15</v>
      </c>
      <c r="E5" s="1">
        <f t="shared" ref="E5:E6" si="0">B5*C5*D5</f>
        <v>0.59849999999999992</v>
      </c>
      <c r="F5" s="1">
        <v>1</v>
      </c>
      <c r="G5" s="1">
        <f t="shared" ref="G5:G6" si="1">E5*F5</f>
        <v>0.59849999999999992</v>
      </c>
    </row>
    <row r="6" spans="1:7" x14ac:dyDescent="0.25">
      <c r="A6" s="1" t="s">
        <v>39</v>
      </c>
      <c r="B6" s="1">
        <v>1</v>
      </c>
      <c r="C6" s="1">
        <v>2.1</v>
      </c>
      <c r="D6" s="1">
        <v>0.15</v>
      </c>
      <c r="E6" s="1">
        <f t="shared" si="0"/>
        <v>0.315</v>
      </c>
      <c r="F6" s="1">
        <v>2</v>
      </c>
      <c r="G6" s="1">
        <f t="shared" si="1"/>
        <v>0.63</v>
      </c>
    </row>
    <row r="8" spans="1:7" x14ac:dyDescent="0.25">
      <c r="A8" s="1" t="s">
        <v>21</v>
      </c>
      <c r="B8" s="1" t="s">
        <v>9</v>
      </c>
      <c r="C8" s="1" t="s">
        <v>10</v>
      </c>
      <c r="D8" s="1" t="s">
        <v>13</v>
      </c>
      <c r="E8" s="1" t="s">
        <v>14</v>
      </c>
    </row>
    <row r="9" spans="1:7" x14ac:dyDescent="0.25">
      <c r="B9" s="1">
        <v>1.5</v>
      </c>
      <c r="C9" s="1">
        <v>0.6</v>
      </c>
      <c r="D9" s="1">
        <v>2</v>
      </c>
      <c r="E9" s="1">
        <f>B9/C9*D9</f>
        <v>5</v>
      </c>
    </row>
    <row r="10" spans="1:7" x14ac:dyDescent="0.25">
      <c r="A10" s="1"/>
      <c r="B10" s="1">
        <v>0.6</v>
      </c>
      <c r="C10" s="1">
        <v>0.5</v>
      </c>
      <c r="D10" s="1">
        <v>62</v>
      </c>
      <c r="E10" s="1">
        <f t="shared" ref="E10:E11" si="2">B10/C10*D10</f>
        <v>74.399999999999991</v>
      </c>
    </row>
    <row r="11" spans="1:7" x14ac:dyDescent="0.25">
      <c r="A11" s="1"/>
      <c r="B11" s="1">
        <v>0.4</v>
      </c>
      <c r="C11" s="1">
        <v>1.5</v>
      </c>
      <c r="D11" s="1">
        <v>2</v>
      </c>
      <c r="E11" s="3">
        <f t="shared" si="2"/>
        <v>0.53333333333333333</v>
      </c>
    </row>
    <row r="14" spans="1:7" x14ac:dyDescent="0.25">
      <c r="A14" s="1" t="s">
        <v>15</v>
      </c>
      <c r="B14" s="1" t="s">
        <v>9</v>
      </c>
      <c r="C14" s="1" t="s">
        <v>10</v>
      </c>
      <c r="D14" s="1" t="s">
        <v>13</v>
      </c>
      <c r="E14" s="1" t="s">
        <v>14</v>
      </c>
    </row>
    <row r="15" spans="1:7" x14ac:dyDescent="0.25">
      <c r="A15" s="1" t="s">
        <v>41</v>
      </c>
      <c r="B15" s="1">
        <v>39.200000000000003</v>
      </c>
      <c r="C15" s="1">
        <v>2.1</v>
      </c>
      <c r="D15" s="1"/>
      <c r="E15" s="1">
        <f>B15*C15</f>
        <v>82.320000000000007</v>
      </c>
    </row>
    <row r="16" spans="1:7" x14ac:dyDescent="0.25">
      <c r="A16" s="1" t="s">
        <v>42</v>
      </c>
      <c r="B16" s="1">
        <v>34.5</v>
      </c>
      <c r="C16" s="1">
        <v>2.1</v>
      </c>
      <c r="D16" s="1"/>
      <c r="E16" s="1">
        <f>B16*C16</f>
        <v>72.45</v>
      </c>
    </row>
    <row r="19" spans="1:5" x14ac:dyDescent="0.25">
      <c r="A19" s="4" t="s">
        <v>16</v>
      </c>
      <c r="B19" s="1" t="s">
        <v>9</v>
      </c>
      <c r="C19" s="1" t="s">
        <v>10</v>
      </c>
      <c r="D19" s="1" t="s">
        <v>13</v>
      </c>
      <c r="E19" s="1" t="s">
        <v>14</v>
      </c>
    </row>
    <row r="20" spans="1:5" x14ac:dyDescent="0.25">
      <c r="A20" s="1" t="s">
        <v>41</v>
      </c>
      <c r="B20" s="1"/>
      <c r="C20" s="1"/>
      <c r="D20" s="1"/>
      <c r="E20" s="1">
        <v>44.3</v>
      </c>
    </row>
    <row r="21" spans="1:5" x14ac:dyDescent="0.25">
      <c r="A21" s="1" t="s">
        <v>42</v>
      </c>
      <c r="B21" s="1"/>
      <c r="C21" s="1"/>
      <c r="D21" s="1"/>
      <c r="E21" s="1">
        <v>48</v>
      </c>
    </row>
    <row r="22" spans="1:5" x14ac:dyDescent="0.25">
      <c r="A22" s="4" t="s">
        <v>43</v>
      </c>
      <c r="B22" s="1">
        <v>15</v>
      </c>
      <c r="C22" s="1">
        <v>1.8</v>
      </c>
      <c r="D22" s="1"/>
      <c r="E22" s="1">
        <f>B22*C22</f>
        <v>27</v>
      </c>
    </row>
    <row r="24" spans="1:5" x14ac:dyDescent="0.25">
      <c r="A24" s="4" t="s">
        <v>20</v>
      </c>
      <c r="B24" s="4" t="s">
        <v>44</v>
      </c>
      <c r="C24" s="4" t="s">
        <v>11</v>
      </c>
      <c r="D24" s="4" t="s">
        <v>12</v>
      </c>
    </row>
    <row r="25" spans="1:5" x14ac:dyDescent="0.25">
      <c r="A25" s="1"/>
      <c r="B25" s="1">
        <f>SUM(E20:E22)</f>
        <v>119.3</v>
      </c>
      <c r="C25" s="1">
        <v>0.05</v>
      </c>
      <c r="D25" s="1">
        <f>B25*C25</f>
        <v>5.9649999999999999</v>
      </c>
    </row>
    <row r="27" spans="1:5" x14ac:dyDescent="0.25">
      <c r="A27" s="4" t="s">
        <v>22</v>
      </c>
      <c r="B27" s="4" t="s">
        <v>45</v>
      </c>
      <c r="C27" s="4" t="s">
        <v>10</v>
      </c>
      <c r="D27" s="4" t="s">
        <v>13</v>
      </c>
      <c r="E27" s="4" t="s">
        <v>14</v>
      </c>
    </row>
    <row r="28" spans="1:5" x14ac:dyDescent="0.25">
      <c r="A28" s="4" t="s">
        <v>46</v>
      </c>
      <c r="B28" s="1">
        <v>1.9</v>
      </c>
      <c r="C28" s="1">
        <v>1.25</v>
      </c>
      <c r="D28" s="1">
        <v>5</v>
      </c>
      <c r="E28" s="1">
        <f>B28*C28*D28</f>
        <v>11.875</v>
      </c>
    </row>
    <row r="29" spans="1:5" x14ac:dyDescent="0.25">
      <c r="A29" s="4" t="s">
        <v>47</v>
      </c>
      <c r="B29" s="1">
        <v>1.9</v>
      </c>
      <c r="C29" s="1">
        <v>2.8</v>
      </c>
      <c r="D29" s="1"/>
      <c r="E29" s="1">
        <f>B29*C29</f>
        <v>5.3199999999999994</v>
      </c>
    </row>
    <row r="30" spans="1:5" x14ac:dyDescent="0.25">
      <c r="A30" s="4" t="s">
        <v>48</v>
      </c>
      <c r="B30" s="1">
        <v>1.9</v>
      </c>
      <c r="C30" s="1">
        <v>1.25</v>
      </c>
      <c r="D30" s="1">
        <v>10</v>
      </c>
      <c r="E30" s="1">
        <f>B30*C30*D30</f>
        <v>23.75</v>
      </c>
    </row>
    <row r="31" spans="1:5" x14ac:dyDescent="0.25">
      <c r="A31" s="4" t="s">
        <v>49</v>
      </c>
      <c r="B31" s="1">
        <v>1.9</v>
      </c>
      <c r="C31" s="1">
        <v>4.7</v>
      </c>
      <c r="D31" s="1"/>
      <c r="E31" s="1">
        <f>B31*C31</f>
        <v>8.93</v>
      </c>
    </row>
    <row r="34" spans="1:4" x14ac:dyDescent="0.25">
      <c r="A34" s="4" t="s">
        <v>25</v>
      </c>
      <c r="B34" s="4" t="s">
        <v>52</v>
      </c>
    </row>
    <row r="35" spans="1:4" x14ac:dyDescent="0.25">
      <c r="A35" s="4" t="s">
        <v>53</v>
      </c>
      <c r="B35" s="1">
        <v>45</v>
      </c>
    </row>
    <row r="36" spans="1:4" x14ac:dyDescent="0.25">
      <c r="A36" s="4" t="s">
        <v>54</v>
      </c>
      <c r="B36" s="1">
        <v>32.6</v>
      </c>
    </row>
    <row r="39" spans="1:4" x14ac:dyDescent="0.25">
      <c r="A39" s="5" t="s">
        <v>62</v>
      </c>
      <c r="B39" s="6"/>
      <c r="C39" s="6"/>
      <c r="D39" s="7"/>
    </row>
    <row r="40" spans="1:4" x14ac:dyDescent="0.25">
      <c r="A40" s="4" t="s">
        <v>58</v>
      </c>
      <c r="B40" s="4" t="s">
        <v>61</v>
      </c>
      <c r="C40" s="4" t="s">
        <v>13</v>
      </c>
      <c r="D40" s="4" t="s">
        <v>14</v>
      </c>
    </row>
    <row r="41" spans="1:4" x14ac:dyDescent="0.25">
      <c r="A41" s="4" t="s">
        <v>59</v>
      </c>
      <c r="B41" s="1">
        <v>1.5</v>
      </c>
      <c r="C41" s="1">
        <v>5</v>
      </c>
      <c r="D41" s="1">
        <f>B41*C41</f>
        <v>7.5</v>
      </c>
    </row>
    <row r="42" spans="1:4" x14ac:dyDescent="0.25">
      <c r="A42" s="4" t="s">
        <v>60</v>
      </c>
      <c r="B42" s="1">
        <v>1.5</v>
      </c>
      <c r="C42" s="1">
        <v>2</v>
      </c>
      <c r="D42" s="1">
        <f t="shared" ref="D42:D46" si="3">B42*C42</f>
        <v>3</v>
      </c>
    </row>
    <row r="43" spans="1:4" x14ac:dyDescent="0.25">
      <c r="A43" s="4" t="s">
        <v>63</v>
      </c>
      <c r="B43" s="1">
        <v>2.2000000000000002</v>
      </c>
      <c r="C43" s="1">
        <v>6</v>
      </c>
      <c r="D43" s="1">
        <f t="shared" si="3"/>
        <v>13.200000000000001</v>
      </c>
    </row>
    <row r="44" spans="1:4" x14ac:dyDescent="0.25">
      <c r="A44" s="4" t="s">
        <v>64</v>
      </c>
      <c r="B44" s="1">
        <v>18.600000000000001</v>
      </c>
      <c r="C44" s="1">
        <v>1</v>
      </c>
      <c r="D44" s="1">
        <f t="shared" si="3"/>
        <v>18.600000000000001</v>
      </c>
    </row>
    <row r="45" spans="1:4" x14ac:dyDescent="0.25">
      <c r="A45" s="4" t="s">
        <v>65</v>
      </c>
      <c r="B45" s="1">
        <v>8</v>
      </c>
      <c r="C45" s="1">
        <v>1</v>
      </c>
      <c r="D45" s="1">
        <f t="shared" si="3"/>
        <v>8</v>
      </c>
    </row>
    <row r="46" spans="1:4" x14ac:dyDescent="0.25">
      <c r="A46" s="4" t="s">
        <v>66</v>
      </c>
      <c r="B46" s="1">
        <v>4</v>
      </c>
      <c r="C46" s="1">
        <v>1</v>
      </c>
      <c r="D46" s="1">
        <f t="shared" si="3"/>
        <v>4</v>
      </c>
    </row>
    <row r="47" spans="1:4" x14ac:dyDescent="0.25">
      <c r="A47" s="8"/>
      <c r="D47" s="9"/>
    </row>
    <row r="48" spans="1:4" x14ac:dyDescent="0.25">
      <c r="A48" s="4" t="s">
        <v>67</v>
      </c>
      <c r="B48" s="4" t="s">
        <v>61</v>
      </c>
      <c r="C48" s="4" t="s">
        <v>13</v>
      </c>
      <c r="D48" s="4" t="s">
        <v>14</v>
      </c>
    </row>
    <row r="49" spans="1:4" x14ac:dyDescent="0.25">
      <c r="A49" s="1"/>
      <c r="B49" s="1">
        <v>60</v>
      </c>
      <c r="C49" s="1">
        <v>1</v>
      </c>
      <c r="D49" s="1">
        <f>B49*C49</f>
        <v>60</v>
      </c>
    </row>
    <row r="50" spans="1:4" x14ac:dyDescent="0.25">
      <c r="A50" s="8"/>
      <c r="D50" s="9"/>
    </row>
    <row r="51" spans="1:4" x14ac:dyDescent="0.25">
      <c r="A51" s="4" t="s">
        <v>68</v>
      </c>
      <c r="B51" s="4" t="s">
        <v>61</v>
      </c>
      <c r="C51" s="4" t="s">
        <v>13</v>
      </c>
      <c r="D51" s="4" t="s">
        <v>14</v>
      </c>
    </row>
    <row r="52" spans="1:4" x14ac:dyDescent="0.25">
      <c r="A52" s="4" t="s">
        <v>59</v>
      </c>
      <c r="B52" s="1">
        <v>1.5</v>
      </c>
      <c r="C52" s="1">
        <v>6</v>
      </c>
      <c r="D52" s="1">
        <f>B52*C52</f>
        <v>9</v>
      </c>
    </row>
    <row r="53" spans="1:4" x14ac:dyDescent="0.25">
      <c r="A53" s="4" t="s">
        <v>63</v>
      </c>
      <c r="B53" s="1">
        <v>2.2000000000000002</v>
      </c>
      <c r="C53" s="1">
        <v>10</v>
      </c>
      <c r="D53" s="1">
        <f t="shared" ref="D53:D56" si="4">B53*C53</f>
        <v>22</v>
      </c>
    </row>
    <row r="54" spans="1:4" x14ac:dyDescent="0.25">
      <c r="A54" s="4" t="s">
        <v>69</v>
      </c>
      <c r="B54" s="1">
        <v>23</v>
      </c>
      <c r="C54" s="1">
        <v>1</v>
      </c>
      <c r="D54" s="1">
        <f t="shared" si="4"/>
        <v>23</v>
      </c>
    </row>
    <row r="55" spans="1:4" x14ac:dyDescent="0.25">
      <c r="A55" s="4" t="s">
        <v>65</v>
      </c>
      <c r="B55" s="1">
        <v>9</v>
      </c>
      <c r="C55" s="1">
        <v>1</v>
      </c>
      <c r="D55" s="1">
        <f t="shared" si="4"/>
        <v>9</v>
      </c>
    </row>
    <row r="56" spans="1:4" x14ac:dyDescent="0.25">
      <c r="A56" s="4" t="s">
        <v>66</v>
      </c>
      <c r="B56" s="1">
        <v>4</v>
      </c>
      <c r="C56" s="1">
        <v>1</v>
      </c>
      <c r="D56" s="1">
        <f t="shared" si="4"/>
        <v>4</v>
      </c>
    </row>
    <row r="57" spans="1:4" x14ac:dyDescent="0.25">
      <c r="A57" s="8"/>
      <c r="D57" s="9"/>
    </row>
    <row r="58" spans="1:4" x14ac:dyDescent="0.25">
      <c r="A58" s="138" t="s">
        <v>70</v>
      </c>
      <c r="B58" s="139"/>
      <c r="C58" s="139"/>
      <c r="D58" s="1">
        <f>SUM(D41+D42+D43+D44+D45+D46+D49+D52+D53+D54+D55+D56)</f>
        <v>181.3</v>
      </c>
    </row>
    <row r="60" spans="1:4" x14ac:dyDescent="0.25">
      <c r="A60" s="1" t="s">
        <v>28</v>
      </c>
      <c r="B60" s="1"/>
    </row>
    <row r="61" spans="1:4" x14ac:dyDescent="0.25">
      <c r="A61" s="1" t="s">
        <v>71</v>
      </c>
      <c r="B61" s="2">
        <v>6</v>
      </c>
    </row>
    <row r="62" spans="1:4" x14ac:dyDescent="0.25">
      <c r="A62" s="1" t="s">
        <v>72</v>
      </c>
      <c r="B62" s="2">
        <v>7</v>
      </c>
    </row>
    <row r="63" spans="1:4" x14ac:dyDescent="0.25">
      <c r="A63" s="1" t="s">
        <v>80</v>
      </c>
      <c r="B63" s="2">
        <v>2</v>
      </c>
    </row>
    <row r="66" spans="1:5" x14ac:dyDescent="0.25">
      <c r="A66" s="1" t="s">
        <v>90</v>
      </c>
      <c r="B66" s="1" t="s">
        <v>92</v>
      </c>
      <c r="C66" s="1" t="s">
        <v>93</v>
      </c>
      <c r="D66" s="1" t="s">
        <v>94</v>
      </c>
    </row>
    <row r="67" spans="1:5" x14ac:dyDescent="0.25">
      <c r="A67" s="1" t="s">
        <v>91</v>
      </c>
      <c r="B67" s="1">
        <v>5.3</v>
      </c>
      <c r="C67" s="1">
        <v>2.4</v>
      </c>
      <c r="D67" s="1">
        <f>B67*C67</f>
        <v>12.719999999999999</v>
      </c>
    </row>
    <row r="68" spans="1:5" x14ac:dyDescent="0.25">
      <c r="A68" s="1" t="s">
        <v>95</v>
      </c>
      <c r="B68" s="1">
        <v>5</v>
      </c>
      <c r="C68" s="1">
        <v>2.4</v>
      </c>
      <c r="D68" s="1">
        <f>B68*C68</f>
        <v>12</v>
      </c>
    </row>
    <row r="69" spans="1:5" x14ac:dyDescent="0.25">
      <c r="A69" s="1" t="s">
        <v>113</v>
      </c>
      <c r="B69" s="1">
        <v>0.8</v>
      </c>
      <c r="C69" s="1">
        <v>2.1</v>
      </c>
      <c r="D69" s="1">
        <f>B69*C69</f>
        <v>1.6800000000000002</v>
      </c>
    </row>
    <row r="71" spans="1:5" x14ac:dyDescent="0.25">
      <c r="A71" s="1"/>
      <c r="B71" s="1" t="s">
        <v>102</v>
      </c>
      <c r="C71" s="1" t="s">
        <v>13</v>
      </c>
      <c r="D71" s="1" t="s">
        <v>14</v>
      </c>
    </row>
    <row r="72" spans="1:5" x14ac:dyDescent="0.25">
      <c r="A72" s="1" t="s">
        <v>100</v>
      </c>
      <c r="B72" s="1">
        <f>SUM(B67:B68)</f>
        <v>10.3</v>
      </c>
      <c r="C72" s="1">
        <v>1</v>
      </c>
      <c r="D72" s="1">
        <f>B72*C72</f>
        <v>10.3</v>
      </c>
    </row>
    <row r="74" spans="1:5" x14ac:dyDescent="0.25">
      <c r="A74" s="1"/>
      <c r="B74" s="1" t="s">
        <v>102</v>
      </c>
      <c r="C74" s="1" t="s">
        <v>13</v>
      </c>
      <c r="D74" s="1" t="s">
        <v>14</v>
      </c>
    </row>
    <row r="75" spans="1:5" x14ac:dyDescent="0.25">
      <c r="A75" s="1" t="s">
        <v>101</v>
      </c>
      <c r="B75" s="1">
        <f>SUM(B67:B68)</f>
        <v>10.3</v>
      </c>
      <c r="C75" s="1">
        <v>2</v>
      </c>
      <c r="D75" s="1">
        <f>B75*C75</f>
        <v>20.6</v>
      </c>
    </row>
    <row r="79" spans="1:5" x14ac:dyDescent="0.25">
      <c r="A79" s="1" t="s">
        <v>103</v>
      </c>
      <c r="B79" s="1" t="s">
        <v>92</v>
      </c>
      <c r="C79" s="1" t="s">
        <v>45</v>
      </c>
      <c r="D79" s="1" t="s">
        <v>13</v>
      </c>
      <c r="E79" s="1" t="s">
        <v>14</v>
      </c>
    </row>
    <row r="80" spans="1:5" x14ac:dyDescent="0.25">
      <c r="A80" s="1" t="s">
        <v>91</v>
      </c>
      <c r="B80" s="1">
        <v>5.3</v>
      </c>
      <c r="C80" s="1">
        <v>3</v>
      </c>
      <c r="D80" s="1">
        <v>2</v>
      </c>
      <c r="E80" s="1">
        <f>B80*C80*D80</f>
        <v>31.799999999999997</v>
      </c>
    </row>
    <row r="81" spans="1:5" x14ac:dyDescent="0.25">
      <c r="A81" s="1" t="s">
        <v>106</v>
      </c>
      <c r="B81" s="1">
        <v>5</v>
      </c>
      <c r="C81" s="1">
        <v>3</v>
      </c>
      <c r="D81" s="1">
        <v>2</v>
      </c>
      <c r="E81" s="1">
        <f>B81*C81*D81</f>
        <v>30</v>
      </c>
    </row>
    <row r="82" spans="1:5" x14ac:dyDescent="0.25">
      <c r="A82" s="1" t="s">
        <v>113</v>
      </c>
      <c r="B82" s="1">
        <v>0.8</v>
      </c>
      <c r="C82" s="1">
        <v>2.1</v>
      </c>
      <c r="D82" s="1">
        <v>2</v>
      </c>
      <c r="E82" s="1">
        <f>B82*C82*D82</f>
        <v>3.3600000000000003</v>
      </c>
    </row>
    <row r="84" spans="1:5" x14ac:dyDescent="0.25">
      <c r="A84" s="1" t="s">
        <v>104</v>
      </c>
      <c r="B84" s="1" t="s">
        <v>92</v>
      </c>
      <c r="C84" s="1" t="s">
        <v>45</v>
      </c>
      <c r="D84" s="1" t="s">
        <v>13</v>
      </c>
      <c r="E84" s="1" t="s">
        <v>14</v>
      </c>
    </row>
    <row r="85" spans="1:5" x14ac:dyDescent="0.25">
      <c r="A85" s="1" t="s">
        <v>91</v>
      </c>
      <c r="B85" s="1">
        <v>5.3</v>
      </c>
      <c r="C85" s="1">
        <v>3</v>
      </c>
      <c r="D85" s="1">
        <v>2</v>
      </c>
      <c r="E85" s="1">
        <f>B85*C85*D85</f>
        <v>31.799999999999997</v>
      </c>
    </row>
    <row r="86" spans="1:5" x14ac:dyDescent="0.25">
      <c r="A86" s="1" t="s">
        <v>106</v>
      </c>
      <c r="B86" s="1">
        <v>5</v>
      </c>
      <c r="C86" s="1">
        <v>3</v>
      </c>
      <c r="D86" s="1">
        <v>2</v>
      </c>
      <c r="E86" s="1">
        <f>B86*C86*D86</f>
        <v>30</v>
      </c>
    </row>
    <row r="87" spans="1:5" x14ac:dyDescent="0.25">
      <c r="A87" s="1" t="s">
        <v>113</v>
      </c>
      <c r="B87" s="1">
        <v>0.8</v>
      </c>
      <c r="C87" s="1">
        <v>2.1</v>
      </c>
      <c r="D87" s="1">
        <v>2</v>
      </c>
      <c r="E87" s="1">
        <f>B87*C87*D87</f>
        <v>3.3600000000000003</v>
      </c>
    </row>
    <row r="90" spans="1:5" x14ac:dyDescent="0.25">
      <c r="A90" s="1" t="s">
        <v>109</v>
      </c>
      <c r="B90" s="1" t="s">
        <v>92</v>
      </c>
      <c r="C90" s="1" t="s">
        <v>45</v>
      </c>
      <c r="D90" s="1" t="s">
        <v>13</v>
      </c>
      <c r="E90" s="1" t="s">
        <v>14</v>
      </c>
    </row>
    <row r="91" spans="1:5" x14ac:dyDescent="0.25">
      <c r="A91" s="1" t="s">
        <v>107</v>
      </c>
      <c r="B91" s="1">
        <v>5.3</v>
      </c>
      <c r="C91" s="1">
        <v>2.1</v>
      </c>
      <c r="D91" s="1">
        <v>2</v>
      </c>
      <c r="E91" s="1">
        <f>B91*C91*D91</f>
        <v>22.26</v>
      </c>
    </row>
    <row r="92" spans="1:5" x14ac:dyDescent="0.25">
      <c r="A92" s="1" t="s">
        <v>106</v>
      </c>
      <c r="B92" s="1">
        <v>5</v>
      </c>
      <c r="C92" s="1">
        <v>2.1</v>
      </c>
      <c r="D92" s="1">
        <v>2</v>
      </c>
      <c r="E92" s="1">
        <f>B92*C92*D92</f>
        <v>21</v>
      </c>
    </row>
    <row r="93" spans="1:5" x14ac:dyDescent="0.25">
      <c r="A93" s="1" t="s">
        <v>113</v>
      </c>
      <c r="B93" s="1">
        <v>0.8</v>
      </c>
      <c r="C93" s="1">
        <v>2.1</v>
      </c>
      <c r="D93" s="1">
        <v>2</v>
      </c>
      <c r="E93" s="1">
        <f>B93*C93*D93</f>
        <v>3.3600000000000003</v>
      </c>
    </row>
    <row r="94" spans="1:5" x14ac:dyDescent="0.25">
      <c r="A94" s="1" t="s">
        <v>108</v>
      </c>
      <c r="B94" s="1"/>
      <c r="C94" s="1"/>
      <c r="D94" s="1"/>
      <c r="E94" s="1">
        <f>SUM('MEMORIA DE CALCULO'!E15:E16)</f>
        <v>154.77000000000001</v>
      </c>
    </row>
    <row r="96" spans="1:5" x14ac:dyDescent="0.25">
      <c r="A96" s="1" t="s">
        <v>105</v>
      </c>
      <c r="B96" s="1" t="s">
        <v>92</v>
      </c>
      <c r="C96" s="1" t="s">
        <v>45</v>
      </c>
      <c r="D96" s="1" t="s">
        <v>13</v>
      </c>
      <c r="E96" s="1" t="s">
        <v>14</v>
      </c>
    </row>
    <row r="97" spans="1:11" x14ac:dyDescent="0.25">
      <c r="A97" s="1" t="s">
        <v>107</v>
      </c>
      <c r="B97" s="1">
        <v>5.3</v>
      </c>
      <c r="C97" s="1">
        <v>0.9</v>
      </c>
      <c r="D97" s="1">
        <v>2</v>
      </c>
      <c r="E97" s="1">
        <f>B97*C97*D97</f>
        <v>9.5399999999999991</v>
      </c>
    </row>
    <row r="98" spans="1:11" x14ac:dyDescent="0.25">
      <c r="A98" s="1" t="s">
        <v>106</v>
      </c>
      <c r="B98" s="1">
        <v>5</v>
      </c>
      <c r="C98" s="1">
        <v>0.9</v>
      </c>
      <c r="D98" s="1">
        <v>2</v>
      </c>
      <c r="E98" s="1">
        <f>B98*C98*D98</f>
        <v>9</v>
      </c>
      <c r="K98" t="s">
        <v>134</v>
      </c>
    </row>
    <row r="99" spans="1:11" x14ac:dyDescent="0.25">
      <c r="K99" t="s">
        <v>135</v>
      </c>
    </row>
    <row r="101" spans="1:11" x14ac:dyDescent="0.25">
      <c r="A101" s="140" t="s">
        <v>182</v>
      </c>
      <c r="B101" s="140"/>
      <c r="C101" s="140"/>
    </row>
    <row r="102" spans="1:11" x14ac:dyDescent="0.25">
      <c r="A102" s="1" t="s">
        <v>184</v>
      </c>
      <c r="B102" s="1"/>
      <c r="C102" s="1"/>
      <c r="D102" s="1"/>
    </row>
    <row r="103" spans="1:11" x14ac:dyDescent="0.25">
      <c r="A103" s="1" t="s">
        <v>183</v>
      </c>
      <c r="B103" s="1">
        <v>2.2999999999999998</v>
      </c>
      <c r="C103" s="1">
        <v>24.5</v>
      </c>
      <c r="D103" s="1">
        <f>B103*C103</f>
        <v>56.349999999999994</v>
      </c>
    </row>
    <row r="104" spans="1:11" x14ac:dyDescent="0.25">
      <c r="A104" s="1" t="s">
        <v>185</v>
      </c>
      <c r="B104" s="1">
        <v>2.4</v>
      </c>
      <c r="C104" s="1">
        <f>SUM(24+13)</f>
        <v>37</v>
      </c>
      <c r="D104" s="1">
        <f t="shared" ref="D104:D105" si="5">B104*C104</f>
        <v>88.8</v>
      </c>
    </row>
    <row r="105" spans="1:11" x14ac:dyDescent="0.25">
      <c r="A105" s="1" t="s">
        <v>186</v>
      </c>
      <c r="B105" s="1">
        <v>2.1</v>
      </c>
      <c r="C105" s="1">
        <v>20</v>
      </c>
      <c r="D105" s="1">
        <f t="shared" si="5"/>
        <v>42</v>
      </c>
    </row>
    <row r="107" spans="1:11" x14ac:dyDescent="0.25">
      <c r="A107" s="1" t="s">
        <v>187</v>
      </c>
      <c r="B107" s="1"/>
      <c r="C107" s="1"/>
      <c r="D107" s="1"/>
    </row>
    <row r="108" spans="1:11" x14ac:dyDescent="0.25">
      <c r="A108" s="1" t="s">
        <v>188</v>
      </c>
      <c r="B108" s="1">
        <f>SUM(2.4+4.2+2)</f>
        <v>8.6</v>
      </c>
      <c r="C108" s="1">
        <v>8.3000000000000007</v>
      </c>
      <c r="D108" s="1">
        <f>B108*C108</f>
        <v>71.38000000000001</v>
      </c>
    </row>
    <row r="109" spans="1:11" x14ac:dyDescent="0.25">
      <c r="A109" s="1" t="s">
        <v>189</v>
      </c>
      <c r="B109" s="1">
        <f>SUM(2.4+4.2)</f>
        <v>6.6</v>
      </c>
      <c r="C109" s="1">
        <v>13.8</v>
      </c>
      <c r="D109" s="1">
        <f>B109*C109</f>
        <v>91.08</v>
      </c>
    </row>
    <row r="110" spans="1:11" x14ac:dyDescent="0.25">
      <c r="A110" s="1" t="s">
        <v>190</v>
      </c>
      <c r="B110" s="1">
        <v>4.2</v>
      </c>
      <c r="C110" s="1">
        <v>15.4</v>
      </c>
      <c r="D110" s="1">
        <f>B110*C110</f>
        <v>64.680000000000007</v>
      </c>
    </row>
    <row r="111" spans="1:11" x14ac:dyDescent="0.25">
      <c r="A111" s="1" t="s">
        <v>191</v>
      </c>
      <c r="B111" s="1">
        <v>4.2</v>
      </c>
      <c r="C111" s="1">
        <v>14</v>
      </c>
      <c r="D111" s="1">
        <f>B111*C111</f>
        <v>58.800000000000004</v>
      </c>
    </row>
    <row r="112" spans="1:11" x14ac:dyDescent="0.25">
      <c r="A112" s="1" t="s">
        <v>192</v>
      </c>
      <c r="B112" s="1">
        <v>2</v>
      </c>
      <c r="C112" s="1">
        <v>32</v>
      </c>
      <c r="D112" s="1">
        <f>B112*C112</f>
        <v>64</v>
      </c>
      <c r="F112">
        <f>SUM(D103+D104+D108+D109+D110+D111+D112+D113)</f>
        <v>540.08999999999992</v>
      </c>
      <c r="G112">
        <f>F112+D105</f>
        <v>582.08999999999992</v>
      </c>
    </row>
    <row r="113" spans="1:6" x14ac:dyDescent="0.25">
      <c r="A113" s="1" t="s">
        <v>193</v>
      </c>
      <c r="B113" s="1"/>
      <c r="C113" s="1"/>
      <c r="D113" s="1">
        <v>45</v>
      </c>
    </row>
    <row r="116" spans="1:6" x14ac:dyDescent="0.25">
      <c r="A116" s="133" t="s">
        <v>194</v>
      </c>
      <c r="B116" s="134"/>
      <c r="C116" s="134"/>
      <c r="D116" s="135"/>
    </row>
    <row r="117" spans="1:6" x14ac:dyDescent="0.25">
      <c r="A117" s="1" t="s">
        <v>195</v>
      </c>
      <c r="B117" s="1"/>
      <c r="C117" s="1"/>
      <c r="D117" s="1">
        <v>113.5</v>
      </c>
    </row>
    <row r="118" spans="1:6" x14ac:dyDescent="0.25">
      <c r="A118" s="12" t="s">
        <v>196</v>
      </c>
      <c r="B118" s="1">
        <v>0.9</v>
      </c>
      <c r="C118" s="1">
        <v>32</v>
      </c>
      <c r="D118" s="1">
        <f>B118*C118</f>
        <v>28.8</v>
      </c>
    </row>
    <row r="119" spans="1:6" x14ac:dyDescent="0.25">
      <c r="A119" s="1" t="s">
        <v>107</v>
      </c>
      <c r="B119" s="1">
        <v>0.9</v>
      </c>
      <c r="C119" s="1">
        <v>10</v>
      </c>
      <c r="D119" s="1">
        <f t="shared" ref="D119:D121" si="6">B119*C119</f>
        <v>9</v>
      </c>
    </row>
    <row r="120" spans="1:6" x14ac:dyDescent="0.25">
      <c r="A120" s="1" t="s">
        <v>197</v>
      </c>
      <c r="B120" s="1">
        <v>0.9</v>
      </c>
      <c r="C120" s="1">
        <v>10</v>
      </c>
      <c r="D120" s="1">
        <f t="shared" si="6"/>
        <v>9</v>
      </c>
      <c r="F120">
        <f>F112+D124</f>
        <v>809.88999999999987</v>
      </c>
    </row>
    <row r="121" spans="1:6" x14ac:dyDescent="0.25">
      <c r="A121" s="13" t="s">
        <v>198</v>
      </c>
      <c r="B121" s="1">
        <v>0.9</v>
      </c>
      <c r="C121" s="1">
        <v>35</v>
      </c>
      <c r="D121" s="1">
        <f t="shared" si="6"/>
        <v>31.5</v>
      </c>
    </row>
    <row r="122" spans="1:6" x14ac:dyDescent="0.25">
      <c r="A122" s="13" t="s">
        <v>199</v>
      </c>
      <c r="B122" s="1">
        <v>1.2</v>
      </c>
      <c r="C122" s="1">
        <v>35</v>
      </c>
      <c r="D122" s="1">
        <f>B122*C122</f>
        <v>42</v>
      </c>
    </row>
    <row r="123" spans="1:6" x14ac:dyDescent="0.25">
      <c r="A123" s="1" t="s">
        <v>200</v>
      </c>
      <c r="B123" s="1">
        <v>3</v>
      </c>
      <c r="C123" s="1">
        <v>12</v>
      </c>
      <c r="D123" s="1">
        <f>B123*C123</f>
        <v>36</v>
      </c>
    </row>
    <row r="124" spans="1:6" x14ac:dyDescent="0.25">
      <c r="D124">
        <f>SUM(D117:D123)</f>
        <v>269.8</v>
      </c>
    </row>
  </sheetData>
  <mergeCells count="4">
    <mergeCell ref="A116:D116"/>
    <mergeCell ref="A3:A4"/>
    <mergeCell ref="A58:C58"/>
    <mergeCell ref="A101:C10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Table 1</vt:lpstr>
      <vt:lpstr>MEMORIA DE CALCULO</vt:lpstr>
      <vt:lpstr>'Table 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JONATHAN D. HOLIK</cp:lastModifiedBy>
  <cp:lastPrinted>2023-02-03T12:07:30Z</cp:lastPrinted>
  <dcterms:created xsi:type="dcterms:W3CDTF">2023-01-25T16:35:27Z</dcterms:created>
  <dcterms:modified xsi:type="dcterms:W3CDTF">2023-02-10T14:51:36Z</dcterms:modified>
</cp:coreProperties>
</file>