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vmlDrawing1.vml" ContentType="application/vnd.openxmlformats-officedocument.vmlDrawing"/>
  <Override PartName="/xl/_rels/workbook.xml.rels" ContentType="application/vnd.openxmlformats-package.relationships+xml"/>
  <Override PartName="/xl/ctrlProps/ctrlProps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MPOSIÇÃO" sheetId="1" state="visible" r:id="rId2"/>
    <sheet name="ORÇAMENTOS" sheetId="2" state="visible" r:id="rId3"/>
    <sheet name="Plan2"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<sst xmlns="http://schemas.openxmlformats.org/spreadsheetml/2006/main" count="1006" uniqueCount="344">
  <si>
    <t xml:space="preserve">COMPOSIÇÃO ANALÍTICA NÃO DESONERADA</t>
  </si>
  <si>
    <t xml:space="preserve">TOMADOR:</t>
  </si>
  <si>
    <t xml:space="preserve">MUNICÍPIO DE CAÇAPAVA</t>
  </si>
  <si>
    <t xml:space="preserve">CONTRATO N°:</t>
  </si>
  <si>
    <t xml:space="preserve">OBJETO:</t>
  </si>
  <si>
    <t xml:space="preserve"> Revitalização de Praça (Praça do Velório Praça 01)</t>
  </si>
  <si>
    <t xml:space="preserve">PROGRAMA:</t>
  </si>
  <si>
    <t xml:space="preserve">PLANEJAMENTO URBANO</t>
  </si>
  <si>
    <t xml:space="preserve">MODALIDADE:</t>
  </si>
  <si>
    <t xml:space="preserve">CONTRATO DE REPASSE</t>
  </si>
  <si>
    <t xml:space="preserve">GESTOR:</t>
  </si>
  <si>
    <t xml:space="preserve">ITEM</t>
  </si>
  <si>
    <t xml:space="preserve">CLASSE/TIPO</t>
  </si>
  <si>
    <t xml:space="preserve">CÓDIGO REF.</t>
  </si>
  <si>
    <t xml:space="preserve">DISCRIMINAÇÃO</t>
  </si>
  <si>
    <t xml:space="preserve">UNID.</t>
  </si>
  <si>
    <t xml:space="preserve">QUANT.</t>
  </si>
  <si>
    <t xml:space="preserve">CUSTO UNIT.</t>
  </si>
  <si>
    <t xml:space="preserve">VALOR TOTAL</t>
  </si>
  <si>
    <t xml:space="preserve">STATUS</t>
  </si>
  <si>
    <t xml:space="preserve">OBS:</t>
  </si>
  <si>
    <t xml:space="preserve">ITEM REFERÊNCIA</t>
  </si>
  <si>
    <t xml:space="preserve">TE, PVC, SERIE NORMAL, ESGOTO PREDIAL, DN 100 X 100 MM, JUNTA ELÁSTICA  FORNECIDO E INSTALADO EM PRUMADA DE ESGOTO SANITÁRIO OU VENTILAÇÃO.
AF_12/2014</t>
  </si>
  <si>
    <t xml:space="preserve">ITEM COMPOSTO</t>
  </si>
  <si>
    <t xml:space="preserve">COMP-001</t>
  </si>
  <si>
    <t xml:space="preserve">TE, PVC, SERIE NORMAL, ESGOTO PREDIAL, DN 100 X 75 MM, JUNTA ELÁSTICA  </t>
  </si>
  <si>
    <t xml:space="preserve">COMPOSIÇÃO</t>
  </si>
  <si>
    <t xml:space="preserve">TE, PVC, SERIE NORMAL, ESGOTO PREDIAL, DN 100 X 100 MM, JUNTA ELÁSTICA, FO 
RNECIDO E INSTALADO EM PRUMADA DE ESGOTO SANITÁRIO OU VENTILAÇÃO.AF_12/2014</t>
  </si>
  <si>
    <t xml:space="preserve">SUPRIMIDO</t>
  </si>
  <si>
    <t xml:space="preserve">MATERIAL</t>
  </si>
  <si>
    <t xml:space="preserve">TE, PVC, SERIE NORMAL, ESGOTO PREDIAL, DN 100 X 100 MM, JUNTA ELÁSTICA, FO 
RNECIDO E INSTALADO EM PRUMADA DE ESGOTO SANITÁRIO OU VENTILAÇÃO.AF_12/2015</t>
  </si>
  <si>
    <t xml:space="preserve">INCLUÍDO</t>
  </si>
  <si>
    <t xml:space="preserve">MÃO DE OBRA</t>
  </si>
  <si>
    <t xml:space="preserve">INSUMO</t>
  </si>
  <si>
    <t xml:space="preserve">ORÇ.</t>
  </si>
  <si>
    <t xml:space="preserve">TÊ ESGOTO 100X75 MM</t>
  </si>
  <si>
    <t xml:space="preserve">COMP-002</t>
  </si>
  <si>
    <t xml:space="preserve">TE, PVC, SERIE NORMAL, ESGOTO PREDIAL, DN 100 X 50 MM, JUNTA ELÁSTICA  </t>
  </si>
  <si>
    <t xml:space="preserve">TÊ ESGOTO 100X50 MM</t>
  </si>
  <si>
    <t xml:space="preserve">CUSTO UNITÁRIO COMP-001</t>
  </si>
  <si>
    <t xml:space="preserve">CAIXA DE GORDURA PEQUENA (CAPACIDADE: 19 L), CIRCULAR, EM PVC, DIÂMETRO INTERNO= 0,3 M. AF_12/2020</t>
  </si>
  <si>
    <t xml:space="preserve">COMP-003</t>
  </si>
  <si>
    <t xml:space="preserve">CAIXA DE INSPEÇÃO PVC COMPLETA</t>
  </si>
  <si>
    <t xml:space="preserve">CAIXA DE GORDURA EM PVC, DIAMETRO MINIMO 300 MM, DIAMETRO DE SAIDA 100 MM, CAPACIDADE APROXIMADA 18 LITROS, COM TAMPA E CESTO</t>
  </si>
  <si>
    <t xml:space="preserve">PEDREIRO COM ENCARGOS COMPLEMENTARES </t>
  </si>
  <si>
    <t xml:space="preserve">HC</t>
  </si>
  <si>
    <t xml:space="preserve">SERVENTE COM ENCARGOS COMPLEMENTARES </t>
  </si>
  <si>
    <t xml:space="preserve">PREPARO DE FUNDO DE VALA COM LARGURA MENOR QUE 1,5 M, COM CAMADA DE AREIA,LANÇAMENTO MANUAL. AF_08/2020</t>
  </si>
  <si>
    <t xml:space="preserve">M³</t>
  </si>
  <si>
    <t xml:space="preserve">CUSTO UNITÁRIO COMP-003</t>
  </si>
  <si>
    <t xml:space="preserve">REVESTIMENTO CERÂMICO PARA PAREDES EXTERNAS EM PASTILHAS DE PORCELANA 
5 X 5 CM (PLACAS DE 30 X 30 CM), ALINHADAS A PRUMO, APLICADO EM PANOS COM VÃOS. AF_06/2014</t>
  </si>
  <si>
    <t xml:space="preserve">M²</t>
  </si>
  <si>
    <t xml:space="preserve">COMP-004</t>
  </si>
  <si>
    <t xml:space="preserve">REVESTIMENTO EXTERNO CERAMICA (PAREDE )</t>
  </si>
  <si>
    <t xml:space="preserve">PASTILHA CERAMICA/PORCELANA, REVEST INT/EXT E PISCINA, CORES BRANCA OU FRIAS, SOLIDAS, SEM MESCLAGEM/MISTURA, ACABAMENTO LISO *5 X 5* CM</t>
  </si>
  <si>
    <t xml:space="preserve"> AZULEJISTA OU LADRILHISTA COM ENCARGOS COMPLEMENTARES </t>
  </si>
  <si>
    <t xml:space="preserve">H</t>
  </si>
  <si>
    <t xml:space="preserve">ARGAMASSA COLANTE TIPO AC III E KG CR</t>
  </si>
  <si>
    <t xml:space="preserve">KG</t>
  </si>
  <si>
    <t xml:space="preserve">CUSTO UNITÁRIO COMP-004</t>
  </si>
  <si>
    <t xml:space="preserve">JOGO DE FERRAGENS CROMADAS PARA PORTA DE VIDRO TEMPERADO, UMA FOLHA    COMPOSTO DE DOBRADICAS SUPERIOR E INFERIOR, TRINCO, FECHADURA, CONTRA     FECHADURA COM CAPUCHINHO SEM MOLA E PUXADOR. AF_01/2021</t>
  </si>
  <si>
    <t xml:space="preserve">COMP-005</t>
  </si>
  <si>
    <t xml:space="preserve">CONJ. DE FERRAGENS PARA PORTA DE VIDRO TEMPERADO, EM ZAMAC CROMADO, CONTEM PLANDO DOBRADICA INF. E FECHADURA CENTRAL EM ZAMC</t>
  </si>
  <si>
    <t xml:space="preserve">CONJ. DE FERRAGENS PARA PORTA DE VIDRO TEMPERADO, EM ZAMAC CROMADO, CONTEM PLANDO DOBRADICA INF., DOBRADICA SUP., PIVO PARA DOBRADICA INF., PIVO PARA DOBRADICA SUP., FECHADURA CENTRAL EM ZAMC. CROMADO, CONTRA FECHADURA DE PRESSAO</t>
  </si>
  <si>
    <t xml:space="preserve">CJ</t>
  </si>
  <si>
    <t xml:space="preserve">VIDRACEIRO COM ENCARGOS COMPLEMENTARES</t>
  </si>
  <si>
    <t xml:space="preserve">TRINCO PARA PORTA E JANELA DE VIDRO TEMPERADO</t>
  </si>
  <si>
    <t xml:space="preserve">CUSTO UNITÁRIO COMP-005</t>
  </si>
  <si>
    <t xml:space="preserve">COMP-0076</t>
  </si>
  <si>
    <t xml:space="preserve">CUSTO UNITÁRIO COMP-006</t>
  </si>
  <si>
    <t xml:space="preserve">COMP-007</t>
  </si>
  <si>
    <t xml:space="preserve">KIT ACESSÓRIOS PARA JANELA BASCULANTE DE VIDRO TEMPERADO</t>
  </si>
  <si>
    <t xml:space="preserve">CUSTO UNITÁRIO COMP-007</t>
  </si>
  <si>
    <t xml:space="preserve"> LUMINÁRIA ARANDELA TIPO TARTARUGA, DE SOBREPOR, COM 1 LÂMPADA LED DE 6 W, SEM REATOR - FORNECIMENTO E INSTALAÇÃO. AF_02/2020</t>
  </si>
  <si>
    <t xml:space="preserve">COMP-008</t>
  </si>
  <si>
    <t xml:space="preserve">LUMINÁRIA ARANDELA TIPO TARTARUGA, DE SOBREPOR, COM 1 LÂMPADA LED DE 10 W, SEM REATOR - FORNECIMENTO E INSTALAÇÃO. AF_02/2020</t>
  </si>
  <si>
    <t xml:space="preserve">LAMPADA LED 6 W BIVOLT BRANCA, FORMATO TRADICIONAL (BASE E27)</t>
  </si>
  <si>
    <t xml:space="preserve">LAMPADA LED 10 W BIVOLT BRANCA, FORMATO TRADICIONAL (BASE E27) </t>
  </si>
  <si>
    <t xml:space="preserve">LUMINARIA TIPO TARTARUGA PARA AREA EXTERNA EM ALUMINIO, COM GRADE, PARA 1 LAMPADA, BASE E27, POTENCIA MAXIMA 40/60 W (NAO INCLUI LAMPADA)</t>
  </si>
  <si>
    <t xml:space="preserve">AUXILIAR DE ELETRICISTA COM ENCARGOS COMPLEMENTARES </t>
  </si>
  <si>
    <t xml:space="preserve">ELETRICISTA COM ENCARGOS COMPLEMENTARES </t>
  </si>
  <si>
    <t xml:space="preserve">CUSTO UNITÁRIO COMP-008</t>
  </si>
  <si>
    <t xml:space="preserve">INTERRUPTOR SIMPLES (2 MÓDULOS) COM 1 TOMADA DE EMBUTIR 2P+T 10 A, INCLUINDO SUPORTE E PLACA - FORNECIMENTO E INSTALAÇÃO. AF_12/2015</t>
  </si>
  <si>
    <t xml:space="preserve">COMP-009</t>
  </si>
  <si>
    <t xml:space="preserve">Conjunto interruptor bipolar +Tomada 20A simples 2P+T com espelho e suporte (placa) de embutir  4X2</t>
  </si>
  <si>
    <t xml:space="preserve">INTERRUPTOR SIMPLES (2 MÓDULOS) COM 1 TOMADA DE EMBUTIR 2P+T 10 A, INCLUINDO SUPORTE E PLACA - FORNECIMENTO E INSTALAÇÃO. AF_12/2016</t>
  </si>
  <si>
    <t xml:space="preserve">INTERRUPTOR BIPOLAR 10A, 250V, CONJUNTO MONTADO PARA EMBUTIR 4" X 2" (PLACA + SUPORTE + MODULO)</t>
  </si>
  <si>
    <t xml:space="preserve"> TOMADA 2P+T 20A, 250V (APENAS MODULO)</t>
  </si>
  <si>
    <t xml:space="preserve">CUSTO UNITÁRIO COMP-009</t>
  </si>
  <si>
    <t xml:space="preserve">COMP-010</t>
  </si>
  <si>
    <t xml:space="preserve">interruptor bipolar 2 seções com espelho e suporte (placa) de embutir 4x2</t>
  </si>
  <si>
    <t xml:space="preserve"> INTERRUPTOR BIPOLAR SIMPLES 10 A, 250 V (APENAS MODULO) </t>
  </si>
  <si>
    <t xml:space="preserve">CUSTO UNITÁRIO COMP-010</t>
  </si>
  <si>
    <t xml:space="preserve">COMP-011</t>
  </si>
  <si>
    <t xml:space="preserve">interruptor bipolar 3 seções com espelho e suporte (placa) de embutir 4x2</t>
  </si>
  <si>
    <t xml:space="preserve">CUSTO UNITÁRIO COMP-011</t>
  </si>
  <si>
    <t xml:space="preserve">COMP-012</t>
  </si>
  <si>
    <t xml:space="preserve">interruptor bipolar 1 seção com espelho e suporte (placa) de embutir 4x2</t>
  </si>
  <si>
    <t xml:space="preserve">CUSTO UNITÁRIO COMP-012</t>
  </si>
  <si>
    <t xml:space="preserve">ESTACA BROCA DE CONCRETO, DIÂMETRO DE 25CM, ESCAVAÇÃO MANUAL COM TRADO</t>
  </si>
  <si>
    <t xml:space="preserve">M</t>
  </si>
  <si>
    <t xml:space="preserve">COMP-013</t>
  </si>
  <si>
    <t xml:space="preserve">ESTACA DIAM. 25 CM CONCRETO Fck 25 Mpa</t>
  </si>
  <si>
    <t xml:space="preserve">SERVENTE COM ENCARGOS COMPLEMENTARES</t>
  </si>
  <si>
    <t xml:space="preserve">PEDREIRO COM ENCARGOS COMPLEMENTARES</t>
  </si>
  <si>
    <t xml:space="preserve">CORTE E DOBRA DE AÇO CA-50, DIÂMETRO DE 10,0 MM, UTILIZADO EM ESTRUTURAS</t>
  </si>
  <si>
    <t xml:space="preserve">AMPLIADO</t>
  </si>
  <si>
    <t xml:space="preserve">Aço 10,0mm para broca 6 barras c/ 1,50 m = 9,0x0,617=5,55 Kg</t>
  </si>
  <si>
    <t xml:space="preserve">ACO CA-60, 4,2 MM OU 5,0 MM, DOBRADO E CORTADO </t>
  </si>
  <si>
    <t xml:space="preserve">Aço 5,0 mm para estribos broca 5 pç x 0,73=3,65x0,154=0,562 Kg</t>
  </si>
  <si>
    <t xml:space="preserve">CONCRETO FCK = 20MPA, TRAÇO 1:2,7:3 (EM MASSA SECA DE CIMENTO/ AREIA MÉDIA/ BRITA 1) - PREPARO MECÂNICO COM BETONEIRA 600 L. AF_05/2021</t>
  </si>
  <si>
    <t xml:space="preserve">CONCRETO USINADO BOMBEAVEL, CLASSE DE RESISTENCIA C25, COM BRITA 0 E 1, SLUMP 100 +/- 20 MM, EXCLUI SERVICO DE BOMBEAMENTO (NBR 8953)</t>
  </si>
  <si>
    <t xml:space="preserve">ORÇAMENTO</t>
  </si>
  <si>
    <t xml:space="preserve">LANÇAMENTO COM USO DE BOMBA, ADENSAMENTO E ACABAMENTO DE CONCRETO EM ESTRUTURAS. AF_02/2022</t>
  </si>
  <si>
    <t xml:space="preserve">CUSTO UNITÁRIO COMP-013</t>
  </si>
  <si>
    <t xml:space="preserve">MONTAGEM E DESMONTAGEM DE FÔRMA DE PILARES CIRCULARES, COM ÁREA MÉDIA DAS SEÇÕES MENOR OU IGUAL A 0,28 M², PÉ-DIREITO SIMPLES, EM MADEIRA, 2 UTILIZAÇÕES. AF_06/2017</t>
  </si>
  <si>
    <t xml:space="preserve">M2</t>
  </si>
  <si>
    <t xml:space="preserve">COMP-014</t>
  </si>
  <si>
    <t xml:space="preserve">FORMA DE PAPELÃO PARA PILARES CIRCULAR DIAM. 25 CM</t>
  </si>
  <si>
    <t xml:space="preserve">DESMOLDANTE PROTETOR PARA FORMAS DE MADEIRA, DE BASE OLEOSA EMULSIONADA EM AGUA</t>
  </si>
  <si>
    <t xml:space="preserve">L</t>
  </si>
  <si>
    <t xml:space="preserve">SARRAFO *2,5 X 7,5* CM EM PINUS, MISTA OU EQUIVALENTE DA REGIAO - BRUTA</t>
  </si>
  <si>
    <t xml:space="preserve">LOCACAO DE APRUMADOR METALICO DE PILAR, COM ALTURA E ANGULO REGULAVEIS,TENSAO DE *1,50* A *2,80* M</t>
  </si>
  <si>
    <t xml:space="preserve">EX MÊS</t>
  </si>
  <si>
    <t xml:space="preserve">PREGO DE ACO POLIDO COM CABECA DUPLA 17 X 27 (2 1/2 X 11) </t>
  </si>
  <si>
    <t xml:space="preserve">AJUDANTE DE CARPINTEIRO COM ENCARGOS COMPLEMENTARES </t>
  </si>
  <si>
    <t xml:space="preserve">CARPINTEIRO DE FORMAS COM ENCARGOS COMPLEMENTARES </t>
  </si>
  <si>
    <t xml:space="preserve">FABRICAÇÃO DE FÔRMA PARA PILARES CIRCULARES, EM CHAPA DE MADEIRA COMPENSADA RESINADA. AF_06/2017</t>
  </si>
  <si>
    <t xml:space="preserve">ORÇ 01</t>
  </si>
  <si>
    <t xml:space="preserve">FORMA TUBO PAPELÃO 250 MM </t>
  </si>
  <si>
    <t xml:space="preserve">CUSTO UNITÁRIO COMP-014</t>
  </si>
  <si>
    <t xml:space="preserve">INSTALAÇÃO DE PERGOLADO DE MADEIRA, EM MAÇARANDUBA, ANGELIM OU EQUIVALENTE DA REGIÃO, FIXADO COM CONCRETO SOBRE PISO DE CONCRETO EXISTENTE.AF_11/2021</t>
  </si>
  <si>
    <t xml:space="preserve">COMP-015</t>
  </si>
  <si>
    <t xml:space="preserve">PERGOLAS DE MADEIRA *5,0 X 25* CM, EM MACARANDUBA, ANGELIM OU EQUIVALENTE DA REGIAO</t>
  </si>
  <si>
    <t xml:space="preserve">PEDRA BRITADA N. 1 (9,5 a 19 MM) POSTO PEDREIRA/FORNECEDOR, SEM FRETE</t>
  </si>
  <si>
    <t xml:space="preserve">MARTELETE OU ROMPEDOR PNEUMÁTICO MANUAL, 28 KG, COM SILENCIADOR - CHP DIURNO. AF_07/2016</t>
  </si>
  <si>
    <t xml:space="preserve">CHP</t>
  </si>
  <si>
    <t xml:space="preserve">MARTELETE OU ROMPEDOR PNEUMÁTICO MANUAL, 28 KG, COM SILENCIADOR - CHI DIURNO. AF_07/2016</t>
  </si>
  <si>
    <t xml:space="preserve">CHI</t>
  </si>
  <si>
    <t xml:space="preserve">PRANCHAO APARELHADO *7,5 X 23* CM, EM MACARANDUBA, ANGELIM OU EQUIVALENTE DA REGIAO</t>
  </si>
  <si>
    <t xml:space="preserve">VIGA APARELHADA *6 X 16* CM, EM MACARANDUBA, ANGELIM OU EQUIVALENTE DA REGIAO</t>
  </si>
  <si>
    <t xml:space="preserve">PILAR QUADRADO NAO APARELHADO *15 X 15* CM, EM MACARANDUBA, ANGELIM OU EQUIVALENTE DA REGIAO - BRUTA</t>
  </si>
  <si>
    <t xml:space="preserve">PREGO DE ACO POLIDO COM CABECA 19 X 36 (3 1/4 X 9)</t>
  </si>
  <si>
    <t xml:space="preserve">Kg</t>
  </si>
  <si>
    <t xml:space="preserve">ARGAMASSA TRAÇO 1:3 (EM VOLUME DE CIMENTO E AREIA MÉDIA ÚMIDA) PARA CONTRA PISO, PREPARO MECÂNICO COM BETONEIRA 400 L. AF_08/2019</t>
  </si>
  <si>
    <t xml:space="preserve">AJUDANTE DE CARPINTEIRO COM ENCARGOS COMPLEMENTARES</t>
  </si>
  <si>
    <t xml:space="preserve">CARPINTEIRO DE FORMAS COM ENCARGOS COMPLEMENTARES</t>
  </si>
  <si>
    <t xml:space="preserve">CONCRETO FCK = 15MPA, TRAÇO 1:3,4:3,4 (EM MASSA SECA DE CIMENTO/ AREIA MÉDIA/ SEIXO ROLADO) - PREPARO MANUAL. AF_05/2021</t>
  </si>
  <si>
    <t xml:space="preserve">PARAFUSO DE ACO TIPO CHUMBADOR PARABOLT, DIAMETRO 1/2", COMPRIMENTO 75 MM UN CR 8,17</t>
  </si>
  <si>
    <t xml:space="preserve">1/((5*5)/4)=AREA DO PERGOLADO DIVIDIDO POR 4 FIXAÇÕES</t>
  </si>
  <si>
    <t xml:space="preserve">BARRA ROSCADA DE FERRO UNC 1/2</t>
  </si>
  <si>
    <t xml:space="preserve">1/((5*5)/4)/2=AREA DO PERGOLADO DIVIDIDO POR 4 FIXAÇÕES/ POR METADE DA BARRA</t>
  </si>
  <si>
    <t xml:space="preserve">PORCA ZINCADA, SEXTAVADA, DIAMETRO 1/2" UN CR 0,47</t>
  </si>
  <si>
    <t xml:space="preserve">ARRUELA EM ACO GALVANIZADO, DIAMETRO EXTERNO = 35MM, ESPESSURA =3MM, UN 1,00 DIAMETRO DO FURO= 18MM</t>
  </si>
  <si>
    <t xml:space="preserve">CUSTO UNITÁRIO COMP-015</t>
  </si>
  <si>
    <t xml:space="preserve">INSTALAÇÃO DE BANCO METÁLICO COM ENCOSTO, 1,60 M DE COMPRIMENTO, EM TUBO DE AÇO CARBONO COM PINTURA ELETROSTÁTICA, SOBRE PISO DE CONCRETO EXISTENTE. AF_11/2021</t>
  </si>
  <si>
    <t xml:space="preserve">COMP-016</t>
  </si>
  <si>
    <t xml:space="preserve">BANCO TAMANDUÁ DE MADEIRA ESTILO PRAÇA1,50X 0,60X0,43 COM 2 PÉS</t>
  </si>
  <si>
    <t xml:space="preserve">BANCO COM ENCOSTO, 1,60M* DE COMPRIMENTO, EM TUBO DE ACO CARBONO E PINTURANO PROCESSO ELETROSTATICO - PARA ACADEMIA AO AR LIVRE / ACADEMIA DA TERCEIRA IDADE - ATI</t>
  </si>
  <si>
    <t xml:space="preserve">PARAFUSO DE ACO TIPO CHUMBADOR PARABOLT, DIAMETRO 3/8", COMPRIMENTO 75 MM</t>
  </si>
  <si>
    <t xml:space="preserve">CUSTO UNITÁRIO COMP-016</t>
  </si>
  <si>
    <t xml:space="preserve"> PLANTIO DE GRAMA EM PLACAS. AF_05/2018 </t>
  </si>
  <si>
    <t xml:space="preserve">COMP-017</t>
  </si>
  <si>
    <t xml:space="preserve"> PLANTIO DE GRAMA ESMERALDA</t>
  </si>
  <si>
    <t xml:space="preserve">GRAMA BATATAIS EM PLACAS, SEM PLANTIO M2 CR 1,0000000 9,42 9,42</t>
  </si>
  <si>
    <t xml:space="preserve">GRAMA ESMERALDA OU SAO CARLOS OU CURITIBANA, EM PLACAS, SEM PLANTIO</t>
  </si>
  <si>
    <t xml:space="preserve">TERRA VEGETAL (GRANEL)</t>
  </si>
  <si>
    <t xml:space="preserve">JARDINEIRO COM ENCARGOS COMPLEMENTARES </t>
  </si>
  <si>
    <t xml:space="preserve">CUSTO UNITÁRIO COMP-017</t>
  </si>
  <si>
    <t xml:space="preserve">PESQUISA DE MERCADO</t>
  </si>
  <si>
    <t xml:space="preserve">PROJETO:</t>
  </si>
  <si>
    <t xml:space="preserve">TUBO 250 MM</t>
  </si>
  <si>
    <t xml:space="preserve">COTAÇÃO 01</t>
  </si>
  <si>
    <t xml:space="preserve">COTAÇÃO 02</t>
  </si>
  <si>
    <t xml:space="preserve">COTAÇÃO 03</t>
  </si>
  <si>
    <t xml:space="preserve">COTAÇÃO 04</t>
  </si>
  <si>
    <t xml:space="preserve">COTAÇÃO 05</t>
  </si>
  <si>
    <t xml:space="preserve">MEDIANA</t>
  </si>
  <si>
    <t xml:space="preserve">FORNECEDOR</t>
  </si>
  <si>
    <t xml:space="preserve">OBRAMAX</t>
  </si>
  <si>
    <t xml:space="preserve">LEROY</t>
  </si>
  <si>
    <t xml:space="preserve">SODIMAC</t>
  </si>
  <si>
    <t xml:space="preserve">CONTATO</t>
  </si>
  <si>
    <t xml:space="preserve">SITE</t>
  </si>
  <si>
    <t xml:space="preserve">TELEFONE</t>
  </si>
  <si>
    <t xml:space="preserve">DATA DA PESQUISA</t>
  </si>
  <si>
    <t xml:space="preserve">N° ORÇ</t>
  </si>
  <si>
    <t xml:space="preserve">PRODUTO</t>
  </si>
  <si>
    <t xml:space="preserve">TUBO</t>
  </si>
  <si>
    <t xml:space="preserve">BARRA ROSCADA ZINCADA</t>
  </si>
  <si>
    <t xml:space="preserve">CASA DO PARAFUSO</t>
  </si>
  <si>
    <t xml:space="preserve">COPAFER</t>
  </si>
  <si>
    <t xml:space="preserve">ORÇ 13</t>
  </si>
  <si>
    <t xml:space="preserve">BARRA ROSCADA</t>
  </si>
  <si>
    <t xml:space="preserve">BANCO PARA PRAÇA</t>
  </si>
  <si>
    <t xml:space="preserve">AMERICANAS</t>
  </si>
  <si>
    <t xml:space="preserve">MADEIRAMADEIRA</t>
  </si>
  <si>
    <t xml:space="preserve">SUBMARINO</t>
  </si>
  <si>
    <t xml:space="preserve">ORÇ 02</t>
  </si>
  <si>
    <t xml:space="preserve">BANCO</t>
  </si>
  <si>
    <t xml:space="preserve">CAPITEL</t>
  </si>
  <si>
    <t xml:space="preserve">DORGI MOLDURAS</t>
  </si>
  <si>
    <t xml:space="preserve">PERFIL MOLDURAS</t>
  </si>
  <si>
    <t xml:space="preserve">EDIO MOLDURAS</t>
  </si>
  <si>
    <t xml:space="preserve">ANDREZA</t>
  </si>
  <si>
    <t xml:space="preserve">EDIO</t>
  </si>
  <si>
    <t xml:space="preserve">(12) 3966-9250</t>
  </si>
  <si>
    <t xml:space="preserve">(19) 3497-0570</t>
  </si>
  <si>
    <t xml:space="preserve">(11) 97162-3245</t>
  </si>
  <si>
    <t xml:space="preserve">ORÇ 17</t>
  </si>
  <si>
    <t xml:space="preserve">HIDRAULICA </t>
  </si>
  <si>
    <t xml:space="preserve">PRAÇA DO VELORIO</t>
  </si>
  <si>
    <t xml:space="preserve">MAGALU</t>
  </si>
  <si>
    <t xml:space="preserve">TELHA NORTE</t>
  </si>
  <si>
    <t xml:space="preserve">CASSOL CENTERLAR</t>
  </si>
  <si>
    <t xml:space="preserve">TE DE 100X50 ESGOTO</t>
  </si>
  <si>
    <t xml:space="preserve">PONTAL DA CONSTR.</t>
  </si>
  <si>
    <t xml:space="preserve">TE DE 100X75 ESGOTO</t>
  </si>
  <si>
    <t xml:space="preserve">SHOPTIME</t>
  </si>
  <si>
    <t xml:space="preserve">LEROY MERLIN</t>
  </si>
  <si>
    <t xml:space="preserve">ORÇ 03</t>
  </si>
  <si>
    <t xml:space="preserve">CAIXA DE INSPEÇÃO</t>
  </si>
  <si>
    <t xml:space="preserve">CeC</t>
  </si>
  <si>
    <t xml:space="preserve">ORÇ 04</t>
  </si>
  <si>
    <t xml:space="preserve">REVEST. EXT. PAREDE</t>
  </si>
  <si>
    <t xml:space="preserve">EXTRA</t>
  </si>
  <si>
    <t xml:space="preserve">TRINCO PORTA/JANELA</t>
  </si>
  <si>
    <t xml:space="preserve">KIT PARA JANELA BASC.</t>
  </si>
  <si>
    <t xml:space="preserve">****** CALÇADA E GRELHA NO ENTORNO DO PREDIO******</t>
  </si>
  <si>
    <t xml:space="preserve">4.18</t>
  </si>
  <si>
    <t xml:space="preserve">SIURB</t>
  </si>
  <si>
    <t xml:space="preserve">DEMOLIÇÃO MECANIZADA DE CONCRETO SIMPLES (PISO EXTERNO)</t>
  </si>
  <si>
    <t xml:space="preserve">M3</t>
  </si>
  <si>
    <t xml:space="preserve">4.19</t>
  </si>
  <si>
    <t xml:space="preserve">SINAPI</t>
  </si>
  <si>
    <t xml:space="preserve">ESCAVAÇÃO MANUAL DE VALA PARA VIGA BALDRAME (INCLUINDO ESCAVAÇÃO PARA COLOCAÇÃO DE FÔRMAS). AF_06/2017</t>
  </si>
  <si>
    <t xml:space="preserve">4.20</t>
  </si>
  <si>
    <t xml:space="preserve">FABRICAÇÃO, MONTAGEM E DESMONTAGEM DE FÔRMA PARA VIGA BALDRAME, EM MADEIRA SERRADA, E=25 MM, 2 UTILIZAÇÕES. AF_06/20177</t>
  </si>
  <si>
    <t xml:space="preserve">4.21</t>
  </si>
  <si>
    <t xml:space="preserve">SINAPI/INSUMO</t>
  </si>
  <si>
    <t xml:space="preserve">4.22</t>
  </si>
  <si>
    <t xml:space="preserve">LANÇAMENTO COM USO DE BALDES, ADENSAMENTO E ACABAMENTO DE CONCRETO EM ESTRUTURAS. AF_02/2022</t>
  </si>
  <si>
    <t xml:space="preserve">4.23</t>
  </si>
  <si>
    <t xml:space="preserve">REATERRO MANUAL APILOADO COM SOQUETE. AF_10/2017 CARGA, DESCARGA E/OU TRANSPORTE DE MATERIAIS</t>
  </si>
  <si>
    <t xml:space="preserve">4.24</t>
  </si>
  <si>
    <t xml:space="preserve">CANTONEIRA DE FERRO 1"X1"X1/8" PARA APOIO E CHUMBAMENTO DAS GRELHAS DE FERRO </t>
  </si>
  <si>
    <t xml:space="preserve">4.25</t>
  </si>
  <si>
    <t xml:space="preserve">HP.02 - GRELHA DE FERRO PERFILADO PARA CANALETA - L=30CM</t>
  </si>
  <si>
    <t xml:space="preserve">4.26</t>
  </si>
  <si>
    <t xml:space="preserve">FDE</t>
  </si>
  <si>
    <t xml:space="preserve">13.80.035</t>
  </si>
  <si>
    <t xml:space="preserve">PISO DE CONCRETO COM FIBRA FCK=25MPA E=8CM DESEMPENAMENTO MECÂNICO </t>
  </si>
  <si>
    <t xml:space="preserve">PERGOLADO </t>
  </si>
  <si>
    <t xml:space="preserve"> ******** FUNDAÇÃO ESTACAS ********</t>
  </si>
  <si>
    <t xml:space="preserve">8.01</t>
  </si>
  <si>
    <t xml:space="preserve">99059</t>
  </si>
  <si>
    <t xml:space="preserve">LOCACAO CONVENCIONAL DE OBRA, UTILIZANDO GABARITO DE TÁBUAS CORRIDAS PONTALETADAS A CADA 2,00M - 2 UTILIZAÇÕES. AF_10/2018</t>
  </si>
  <si>
    <t xml:space="preserve">8.02</t>
  </si>
  <si>
    <t xml:space="preserve">COMP 003</t>
  </si>
  <si>
    <t xml:space="preserve">******** FUNDAÇÃO BLOCOS ********</t>
  </si>
  <si>
    <t xml:space="preserve">8.03</t>
  </si>
  <si>
    <t xml:space="preserve">96523</t>
  </si>
  <si>
    <t xml:space="preserve">ESCAVAÇÃO MANUAL PARA BLOCO DE COROAMENTO OU SAPATA (INCLUINDO ESCAVAÇÃO PARA COLOCAÇÃO DE FÔRMAS). AF_06/2017</t>
  </si>
  <si>
    <t xml:space="preserve">8.04</t>
  </si>
  <si>
    <t xml:space="preserve">96531</t>
  </si>
  <si>
    <t xml:space="preserve">FABRICAÇÃO, MONTAGEM E DESMONTAGEM DE FÔRMA PARA BLOCO DE COROAMENTO, EM MADEIRA SERRADA, E=25 MM, 2 UTILIZAÇÕES.</t>
  </si>
  <si>
    <t xml:space="preserve">8.05</t>
  </si>
  <si>
    <t xml:space="preserve">96619</t>
  </si>
  <si>
    <t xml:space="preserve">LASTRO DE CONCRETO MAGRO, APLICADO EM BLOCOS DE COROAMENTO OU SAPATAS, ESPESSURA DE 5 CM. AF_08/2017</t>
  </si>
  <si>
    <t xml:space="preserve">8.06</t>
  </si>
  <si>
    <t xml:space="preserve">96544</t>
  </si>
  <si>
    <t xml:space="preserve">ARMAÇÃO DE BLOCO, VIGA BALDRAME OU SAPATA UTILIZANDO AÇO CA-50 DE 6,3 MM - MONTAGEM. AF_06/2017</t>
  </si>
  <si>
    <t xml:space="preserve">8.07</t>
  </si>
  <si>
    <t xml:space="preserve">96546</t>
  </si>
  <si>
    <t xml:space="preserve">ARMAÇÃO DE BLOCO, VIGA BALDRAME OU SAPATA UTILIZANDO AÇO CA-50 DE 10 MM - MONTAGEM. AF_06/2017</t>
  </si>
  <si>
    <t xml:space="preserve">8.08</t>
  </si>
  <si>
    <t xml:space="preserve">SINAPI INSUMO</t>
  </si>
  <si>
    <t xml:space="preserve">00034493</t>
  </si>
  <si>
    <t xml:space="preserve">8.09</t>
  </si>
  <si>
    <t xml:space="preserve">92874</t>
  </si>
  <si>
    <t xml:space="preserve">LANÇAMENTO COM USO DE BOMBA, ADENSAMENTO E ACABAMENTO DE CONCRETO EM ESTRUTURAS. AF_12/2015</t>
  </si>
  <si>
    <t xml:space="preserve">8.10</t>
  </si>
  <si>
    <t xml:space="preserve">98555</t>
  </si>
  <si>
    <t xml:space="preserve">IMPERMEABILIZAÇÃO DE SUPERFÍCIE COM ARGAMASSA POLIMÉRICA / MEMBRANA ACRÍLICA, 3 DEMÃOS. AF_06/2018</t>
  </si>
  <si>
    <t xml:space="preserve">8.11</t>
  </si>
  <si>
    <t xml:space="preserve">96995</t>
  </si>
  <si>
    <t xml:space="preserve">REATERRO MANUAL APILOADO COM SOQUETE. AF_10/2017
CARGA, DESCARGA E/OU TRANSPORTE DE MATERIAIS</t>
  </si>
  <si>
    <t xml:space="preserve">  ******** COLUNAS ********</t>
  </si>
  <si>
    <t xml:space="preserve">8.12</t>
  </si>
  <si>
    <t xml:space="preserve">COMP 004</t>
  </si>
  <si>
    <t xml:space="preserve">8.13</t>
  </si>
  <si>
    <t xml:space="preserve">92775</t>
  </si>
  <si>
    <t xml:space="preserve">ARMAÇÃO DE PILAR OU VIGA DE UMA ESTRUTURA CONVENCIONAL DE CONCRETO ARMADO EM UMA EDIFÍCAÇÃO TÉRREA OU SOBRADO UTILIZANDO AÇO CA-60 DE 5.0 MM - MONTAGEM. AF_12/2015</t>
  </si>
  <si>
    <t xml:space="preserve">8.14</t>
  </si>
  <si>
    <t xml:space="preserve">92778</t>
  </si>
  <si>
    <t xml:space="preserve">ARMAÇÃO DE PILAR OU VIGA DE UMA ESTRUTURA CONVENCIONAL DE CONCRETO ARMADO EM UMA EDIFÍCAÇÃO TÉRREA OU SOBRADO UTILIZANDO AÇO CA-50 DE 10.0 MM - MONTAGEM. AF_12/2015</t>
  </si>
  <si>
    <t xml:space="preserve">8.15</t>
  </si>
  <si>
    <t xml:space="preserve">92718</t>
  </si>
  <si>
    <t xml:space="preserve">CONCRETAGEM DE PILARES, FCK = 25 MPA, COM USO DE BALDES EM EDIFICAÇÃO COM SEÇÃO MÉDIA DE PILARES MENOR OU IGUAL A 0,25 M² - LANÇAMENTO, ADENSAMENTO E ACABAMENTO. AF_12/2015</t>
  </si>
  <si>
    <t xml:space="preserve">8.16</t>
  </si>
  <si>
    <t xml:space="preserve">MERCADO</t>
  </si>
  <si>
    <t xml:space="preserve">Orç.</t>
  </si>
  <si>
    <t xml:space="preserve">CAPITEL DIAM 0,25M</t>
  </si>
  <si>
    <t xml:space="preserve">UN</t>
  </si>
  <si>
    <t xml:space="preserve"> ******** VIGAS *********</t>
  </si>
  <si>
    <t xml:space="preserve">8.17</t>
  </si>
  <si>
    <t xml:space="preserve">92467</t>
  </si>
  <si>
    <t xml:space="preserve">MONTAGEM E DESMONTAGEM DE FÔRMA DE VIGA, ESCORAMENTO COM GARFO DE MADEIRA, PÉ-DIREITO SIMPLES, EM CHAPA DE MADEIRA PLASTIFICADA, 10 UTILIZAÇÕES. AF_12/2015</t>
  </si>
  <si>
    <t xml:space="preserve">8.18</t>
  </si>
  <si>
    <t xml:space="preserve">92791</t>
  </si>
  <si>
    <t xml:space="preserve">CORTE E DOBRA DE AÇO CA-50, DIÂMETRO DE 5,0 MM, UTILIZADO EM ESTRUTURAS DIVERSAS, EXCETO LAJES. AF_12/2015</t>
  </si>
  <si>
    <t xml:space="preserve">8.19</t>
  </si>
  <si>
    <t xml:space="preserve">92794     </t>
  </si>
  <si>
    <t xml:space="preserve">CORTE E DOBRA DE AÇO CA-50, DIÂMETRO DE 10.0 MM, UTILIZADO EM ESTRUTURAS DIVERSAS, EXCETO LAJES. AF_12/2015</t>
  </si>
  <si>
    <t xml:space="preserve">8.20</t>
  </si>
  <si>
    <t xml:space="preserve">34493</t>
  </si>
  <si>
    <t xml:space="preserve">CONCRETO USINADO BOMBEAVEL, CLASSE DE RESISTENCIA C25, COM BRITA 0 E 1, SLUMP100 +/- 20 MM, EXCLUI SERVICO DE BOMBEAMENTO (NBR 8953)</t>
  </si>
  <si>
    <t xml:space="preserve">8.21</t>
  </si>
  <si>
    <t xml:space="preserve">LANÇAMENTO COM USO DE BALDES, ADENSAMENTO E ACABAMENTO DE CONCRETO EM ESTRUTURAS. AF_12/2015</t>
  </si>
  <si>
    <t xml:space="preserve">***********MADEIRAMENTO*************</t>
  </si>
  <si>
    <t xml:space="preserve">8.22</t>
  </si>
  <si>
    <t xml:space="preserve">COMP 005</t>
  </si>
  <si>
    <t xml:space="preserve">BANCO TAMANDUÁ DE MADEIRA ESTILO PRAÇA</t>
  </si>
  <si>
    <t xml:space="preserve">****** BASE DE CONCRETO ******</t>
  </si>
  <si>
    <t xml:space="preserve">9.01</t>
  </si>
  <si>
    <t xml:space="preserve">9.02</t>
  </si>
  <si>
    <t xml:space="preserve">9.03</t>
  </si>
  <si>
    <t xml:space="preserve">9.04</t>
  </si>
  <si>
    <t xml:space="preserve">9.05</t>
  </si>
  <si>
    <t xml:space="preserve">****** BANCOS ******</t>
  </si>
  <si>
    <t xml:space="preserve">9.06</t>
  </si>
  <si>
    <t xml:space="preserve">COMP 006</t>
  </si>
  <si>
    <t xml:space="preserve">PINTURA</t>
  </si>
  <si>
    <t xml:space="preserve">******* PERGOLADO**********</t>
  </si>
  <si>
    <t xml:space="preserve">******* COLUNAS E VIGAS******</t>
  </si>
  <si>
    <t xml:space="preserve">10.01</t>
  </si>
  <si>
    <t xml:space="preserve">88485 </t>
  </si>
  <si>
    <t xml:space="preserve">APLICAÇÃO DE FUNDO SELADOR ACRÍLICO EM PAREDES, UMA DEMÃO. AF_06/2014.</t>
  </si>
  <si>
    <t xml:space="preserve">10.02</t>
  </si>
  <si>
    <t xml:space="preserve">APLICAÇÃO MANUAL DE TINTA LÁTEX ACRÍLICA EM PAREDE EXTERNAS DE CASAS,DUAS DEMÃOS. AF_11/2016.</t>
  </si>
  <si>
    <t xml:space="preserve">******* MADEIRAS*********</t>
  </si>
  <si>
    <t xml:space="preserve">10.03</t>
  </si>
  <si>
    <t xml:space="preserve">102213</t>
  </si>
  <si>
    <t xml:space="preserve">PINTURA VERNIZ (INCOLOR) ALQUÍDICO EM MADEIRA, USO INTERNO E EXTERNO, DEMÃOS. AF_01/2021</t>
  </si>
</sst>
</file>

<file path=xl/styles.xml><?xml version="1.0" encoding="utf-8"?>
<styleSheet xmlns="http://schemas.openxmlformats.org/spreadsheetml/2006/main">
  <numFmts count="8">
    <numFmt numFmtId="164" formatCode="General"/>
    <numFmt numFmtId="165" formatCode="0%"/>
    <numFmt numFmtId="166" formatCode="@"/>
    <numFmt numFmtId="167" formatCode="_-&quot;R$ &quot;* #,##0.00_-;&quot;-R$ &quot;* #,##0.00_-;_-&quot;R$ &quot;* \-??_-;_-@_-"/>
    <numFmt numFmtId="168" formatCode="_-&quot;R$ &quot;* #,##0.00_-;&quot;-R$ &quot;* #,##0.00_-;_-&quot;R$ &quot;* \-??_-;_-@_-"/>
    <numFmt numFmtId="169" formatCode="0.0000000"/>
    <numFmt numFmtId="170" formatCode="#,##0.00"/>
    <numFmt numFmtId="171" formatCode="d/m/yyyy"/>
  </numFmts>
  <fonts count="23">
    <font>
      <sz val="11"/>
      <color rgb="FF000000"/>
      <name val="Calibri"/>
      <family val="2"/>
      <charset val="1"/>
    </font>
    <font>
      <sz val="10"/>
      <name val="Arial"/>
      <family val="0"/>
    </font>
    <font>
      <sz val="10"/>
      <name val="Arial"/>
      <family val="0"/>
    </font>
    <font>
      <sz val="10"/>
      <name val="Arial"/>
      <family val="0"/>
    </font>
    <font>
      <sz val="11"/>
      <name val="Calibri"/>
      <family val="2"/>
      <charset val="1"/>
    </font>
    <font>
      <sz val="20"/>
      <name val="Calibri"/>
      <family val="2"/>
      <charset val="1"/>
    </font>
    <font>
      <b val="true"/>
      <sz val="10"/>
      <name val="Arial"/>
      <family val="2"/>
      <charset val="1"/>
    </font>
    <font>
      <sz val="10"/>
      <name val="Arial"/>
      <family val="2"/>
      <charset val="1"/>
    </font>
    <font>
      <b val="true"/>
      <sz val="11"/>
      <name val="Calibri"/>
      <family val="2"/>
      <charset val="1"/>
    </font>
    <font>
      <b val="true"/>
      <sz val="9"/>
      <name val="Calibri"/>
      <family val="2"/>
      <charset val="1"/>
    </font>
    <font>
      <sz val="9"/>
      <name val="Calibri"/>
      <family val="2"/>
      <charset val="1"/>
    </font>
    <font>
      <b val="true"/>
      <sz val="16"/>
      <name val="Calibri"/>
      <family val="2"/>
      <charset val="1"/>
    </font>
    <font>
      <b val="true"/>
      <sz val="12"/>
      <name val="Calibri"/>
      <family val="2"/>
      <charset val="1"/>
    </font>
    <font>
      <sz val="8"/>
      <name val="Calibri"/>
      <family val="2"/>
      <charset val="1"/>
    </font>
    <font>
      <sz val="10"/>
      <name val="Calibri"/>
      <family val="2"/>
      <charset val="1"/>
    </font>
    <font>
      <sz val="20"/>
      <color rgb="FF000000"/>
      <name val="Calibri"/>
      <family val="2"/>
      <charset val="1"/>
    </font>
    <font>
      <b val="true"/>
      <sz val="11"/>
      <color rgb="FF000000"/>
      <name val="Calibri"/>
      <family val="2"/>
      <charset val="1"/>
    </font>
    <font>
      <sz val="10"/>
      <color rgb="FF222222"/>
      <name val="Arial"/>
      <family val="2"/>
      <charset val="1"/>
    </font>
    <font>
      <b val="true"/>
      <sz val="14"/>
      <color rgb="FF000000"/>
      <name val="Calibri"/>
      <family val="2"/>
      <charset val="1"/>
    </font>
    <font>
      <sz val="10"/>
      <color rgb="FF000000"/>
      <name val="Arial"/>
      <family val="2"/>
      <charset val="1"/>
    </font>
    <font>
      <sz val="9"/>
      <name val="Arial"/>
      <family val="2"/>
      <charset val="1"/>
    </font>
    <font>
      <sz val="8"/>
      <name val="Arial"/>
      <family val="2"/>
      <charset val="1"/>
    </font>
    <font>
      <b val="true"/>
      <sz val="9"/>
      <name val="Arial"/>
      <family val="2"/>
      <charset val="1"/>
    </font>
  </fonts>
  <fills count="12">
    <fill>
      <patternFill patternType="none"/>
    </fill>
    <fill>
      <patternFill patternType="gray125"/>
    </fill>
    <fill>
      <patternFill patternType="solid">
        <fgColor rgb="FFFFFFFF"/>
        <bgColor rgb="FFCCFFFF"/>
      </patternFill>
    </fill>
    <fill>
      <patternFill patternType="solid">
        <fgColor rgb="FFA6A6A6"/>
        <bgColor rgb="FFBFBFBF"/>
      </patternFill>
    </fill>
    <fill>
      <patternFill patternType="solid">
        <fgColor rgb="FFFFFF99"/>
        <bgColor rgb="FFFFFF66"/>
      </patternFill>
    </fill>
    <fill>
      <patternFill patternType="solid">
        <fgColor rgb="FFD9D9D9"/>
        <bgColor rgb="FFC0C0C0"/>
      </patternFill>
    </fill>
    <fill>
      <patternFill patternType="solid">
        <fgColor rgb="FFFF0000"/>
        <bgColor rgb="FF993300"/>
      </patternFill>
    </fill>
    <fill>
      <patternFill patternType="solid">
        <fgColor rgb="FFFFFF66"/>
        <bgColor rgb="FFFFFF99"/>
      </patternFill>
    </fill>
    <fill>
      <patternFill patternType="solid">
        <fgColor rgb="FFFFFF00"/>
        <bgColor rgb="FFFFFF00"/>
      </patternFill>
    </fill>
    <fill>
      <patternFill patternType="solid">
        <fgColor rgb="FFBFBFBF"/>
        <bgColor rgb="FFC0C0C0"/>
      </patternFill>
    </fill>
    <fill>
      <patternFill patternType="solid">
        <fgColor rgb="FF92D050"/>
        <bgColor rgb="FFA6A6A6"/>
      </patternFill>
    </fill>
    <fill>
      <patternFill patternType="solid">
        <fgColor rgb="FFC0C0C0"/>
        <bgColor rgb="FFBFBFBF"/>
      </patternFill>
    </fill>
  </fills>
  <borders count="44">
    <border diagonalUp="false" diagonalDown="false">
      <left/>
      <right/>
      <top/>
      <bottom/>
      <diagonal/>
    </border>
    <border diagonalUp="false" diagonalDown="false">
      <left style="medium"/>
      <right style="thin"/>
      <top style="medium"/>
      <bottom style="medium"/>
      <diagonal/>
    </border>
    <border diagonalUp="false" diagonalDown="false">
      <left style="medium"/>
      <right/>
      <top style="medium"/>
      <bottom style="medium"/>
      <diagonal/>
    </border>
    <border diagonalUp="false" diagonalDown="false">
      <left style="medium"/>
      <right style="medium"/>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medium"/>
      <top style="medium"/>
      <bottom style="medium"/>
      <diagonal/>
    </border>
    <border diagonalUp="false" diagonalDown="false">
      <left style="medium"/>
      <right style="medium"/>
      <top/>
      <bottom style="medium"/>
      <diagonal/>
    </border>
    <border diagonalUp="false" diagonalDown="false">
      <left/>
      <right/>
      <top/>
      <bottom style="medium"/>
      <diagonal/>
    </border>
    <border diagonalUp="false" diagonalDown="false">
      <left style="medium"/>
      <right style="medium"/>
      <top/>
      <bottom/>
      <diagonal/>
    </border>
    <border diagonalUp="false" diagonalDown="false">
      <left style="medium"/>
      <right style="medium"/>
      <top style="medium"/>
      <bottom/>
      <diagonal/>
    </border>
    <border diagonalUp="false" diagonalDown="false">
      <left style="thin"/>
      <right style="thin"/>
      <top style="thin"/>
      <bottom style="thin"/>
      <diagonal/>
    </border>
    <border diagonalUp="false" diagonalDown="false">
      <left style="medium"/>
      <right/>
      <top/>
      <bottom style="medium"/>
      <diagonal/>
    </border>
    <border diagonalUp="false" diagonalDown="false">
      <left/>
      <right style="medium"/>
      <top/>
      <bottom style="medium"/>
      <diagonal/>
    </border>
    <border diagonalUp="false" diagonalDown="false">
      <left/>
      <right/>
      <top style="medium"/>
      <botto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medium"/>
      <right style="medium"/>
      <top/>
      <bottom style="thin"/>
      <diagonal/>
    </border>
    <border diagonalUp="false" diagonalDown="false">
      <left style="medium"/>
      <right style="medium"/>
      <top style="thin"/>
      <bottom style="thin"/>
      <diagonal/>
    </border>
    <border diagonalUp="false" diagonalDown="false">
      <left/>
      <right/>
      <top/>
      <bottom style="thin"/>
      <diagonal/>
    </border>
    <border diagonalUp="false" diagonalDown="false">
      <left style="medium"/>
      <right/>
      <top/>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style="medium"/>
      <right/>
      <top style="thin"/>
      <bottom/>
      <diagonal/>
    </border>
    <border diagonalUp="false" diagonalDown="false">
      <left/>
      <right/>
      <top style="thin"/>
      <bottom/>
      <diagonal/>
    </border>
    <border diagonalUp="false" diagonalDown="false">
      <left style="medium"/>
      <right style="medium"/>
      <top style="thin"/>
      <bottom/>
      <diagonal/>
    </border>
    <border diagonalUp="false" diagonalDown="false">
      <left style="medium"/>
      <right/>
      <top style="medium"/>
      <bottom/>
      <diagonal/>
    </border>
    <border diagonalUp="false" diagonalDown="false">
      <left style="medium"/>
      <right style="thin"/>
      <top style="medium"/>
      <bottom/>
      <diagonal/>
    </border>
    <border diagonalUp="false" diagonalDown="false">
      <left style="thin"/>
      <right style="thin"/>
      <top/>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right style="thin"/>
      <top style="medium"/>
      <bottom style="thin"/>
      <diagonal/>
    </border>
    <border diagonalUp="false" diagonalDown="false">
      <left style="thin"/>
      <right style="thin"/>
      <top style="medium"/>
      <bottom style="medium"/>
      <diagonal/>
    </border>
    <border diagonalUp="false" diagonalDown="false">
      <left style="medium"/>
      <right/>
      <top style="medium"/>
      <bottom style="thin"/>
      <diagonal/>
    </border>
    <border diagonalUp="false" diagonalDown="false">
      <left/>
      <right style="medium"/>
      <top style="medium"/>
      <bottom style="thin"/>
      <diagonal/>
    </border>
    <border diagonalUp="false" diagonalDown="false">
      <left style="medium"/>
      <right style="medium"/>
      <top style="medium"/>
      <bottom style="thin"/>
      <diagonal/>
    </border>
    <border diagonalUp="false" diagonalDown="false">
      <left style="medium"/>
      <right style="thin"/>
      <top style="medium"/>
      <bottom style="thin"/>
      <diagonal/>
    </border>
    <border diagonalUp="false" diagonalDown="false">
      <left/>
      <right style="medium"/>
      <top style="medium"/>
      <bottom/>
      <diagonal/>
    </border>
    <border diagonalUp="false" diagonalDown="false">
      <left style="medium"/>
      <right style="thin"/>
      <top/>
      <bottom style="medium"/>
      <diagonal/>
    </border>
    <border diagonalUp="false" diagonalDown="false">
      <left style="thin"/>
      <right style="thin"/>
      <top style="thin"/>
      <bottom style="medium"/>
      <diagonal/>
    </border>
    <border diagonalUp="false" diagonalDown="false">
      <left style="thin"/>
      <right/>
      <top style="medium"/>
      <bottom style="thin"/>
      <diagonal/>
    </border>
    <border diagonalUp="false" diagonalDown="false">
      <left style="thin"/>
      <right/>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7" fontId="0" fillId="0" borderId="0" applyFont="true" applyBorder="true" applyAlignment="true" applyProtection="true">
      <alignment horizontal="general" vertical="bottom" textRotation="0" wrapText="false" indent="0" shrinkToFit="false"/>
      <protection locked="true" hidden="false"/>
    </xf>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true" applyAlignment="true" applyProtection="true">
      <alignment horizontal="general" vertical="bottom" textRotation="0" wrapText="false" indent="0" shrinkToFit="false"/>
      <protection locked="true" hidden="false"/>
    </xf>
  </cellStyleXfs>
  <cellXfs count="18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fals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6"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false" hidden="false"/>
    </xf>
    <xf numFmtId="164" fontId="4" fillId="0" borderId="0" xfId="0" applyFont="true" applyBorder="false" applyAlignment="true" applyProtection="true">
      <alignment horizontal="general" vertical="bottom" textRotation="0" wrapText="true" indent="0" shrinkToFit="false"/>
      <protection locked="false" hidden="false"/>
    </xf>
    <xf numFmtId="164" fontId="8" fillId="2" borderId="1" xfId="0" applyFont="true" applyBorder="true" applyAlignment="true" applyProtection="false">
      <alignment horizontal="center" vertical="center" textRotation="0" wrapText="false" indent="0" shrinkToFit="false"/>
      <protection locked="true" hidden="false"/>
    </xf>
    <xf numFmtId="164" fontId="8" fillId="2" borderId="2" xfId="0" applyFont="true" applyBorder="true" applyAlignment="true" applyProtection="false">
      <alignment horizontal="center" vertical="center" textRotation="0" wrapText="false" indent="0" shrinkToFit="false"/>
      <protection locked="true" hidden="false"/>
    </xf>
    <xf numFmtId="164" fontId="8" fillId="2" borderId="3" xfId="0" applyFont="true" applyBorder="true" applyAlignment="true" applyProtection="false">
      <alignment horizontal="center" vertical="center" textRotation="0" wrapText="true" indent="0" shrinkToFit="false"/>
      <protection locked="true" hidden="false"/>
    </xf>
    <xf numFmtId="164" fontId="8" fillId="2" borderId="4" xfId="0" applyFont="true" applyBorder="true" applyAlignment="true" applyProtection="false">
      <alignment horizontal="center" vertical="center" textRotation="0" wrapText="true" indent="0" shrinkToFit="false"/>
      <protection locked="true" hidden="false"/>
    </xf>
    <xf numFmtId="164" fontId="8" fillId="2" borderId="3" xfId="0" applyFont="true" applyBorder="true" applyAlignment="true" applyProtection="false">
      <alignment horizontal="center" vertical="center" textRotation="0" wrapText="false" indent="0" shrinkToFit="false"/>
      <protection locked="true" hidden="false"/>
    </xf>
    <xf numFmtId="164" fontId="8" fillId="2" borderId="4" xfId="0" applyFont="true" applyBorder="true" applyAlignment="true" applyProtection="false">
      <alignment horizontal="center" vertical="center" textRotation="0" wrapText="false" indent="0" shrinkToFit="false"/>
      <protection locked="true" hidden="false"/>
    </xf>
    <xf numFmtId="164" fontId="8" fillId="2" borderId="5" xfId="0" applyFont="true" applyBorder="true" applyAlignment="true" applyProtection="false">
      <alignment horizontal="center" vertical="center" textRotation="0" wrapText="true" indent="0" shrinkToFit="false"/>
      <protection locked="true" hidden="false"/>
    </xf>
    <xf numFmtId="164" fontId="8" fillId="2" borderId="6" xfId="0" applyFont="true" applyBorder="true" applyAlignment="true" applyProtection="false">
      <alignment horizontal="center" vertical="center" textRotation="0" wrapText="true" indent="0" shrinkToFit="false"/>
      <protection locked="true" hidden="false"/>
    </xf>
    <xf numFmtId="164" fontId="9" fillId="3" borderId="7" xfId="0" applyFont="true" applyBorder="true" applyAlignment="true" applyProtection="false">
      <alignment horizontal="left" vertical="center" textRotation="0" wrapText="true" indent="0" shrinkToFit="false"/>
      <protection locked="true" hidden="false"/>
    </xf>
    <xf numFmtId="164" fontId="9" fillId="4" borderId="7" xfId="0" applyFont="true" applyBorder="true" applyAlignment="true" applyProtection="true">
      <alignment horizontal="center" vertical="center" textRotation="0" wrapText="false" indent="0" shrinkToFit="false"/>
      <protection locked="false" hidden="false"/>
    </xf>
    <xf numFmtId="164" fontId="10" fillId="4" borderId="8" xfId="0" applyFont="true" applyBorder="true" applyAlignment="true" applyProtection="true">
      <alignment horizontal="general" vertical="center" textRotation="0" wrapText="true" indent="0" shrinkToFit="false"/>
      <protection locked="false" hidden="false"/>
    </xf>
    <xf numFmtId="164" fontId="10" fillId="4" borderId="9" xfId="0" applyFont="true" applyBorder="true" applyAlignment="true" applyProtection="true">
      <alignment horizontal="center" vertical="center" textRotation="0" wrapText="false" indent="0" shrinkToFit="false"/>
      <protection locked="false" hidden="false"/>
    </xf>
    <xf numFmtId="164" fontId="10" fillId="5" borderId="7" xfId="0" applyFont="true" applyBorder="true" applyAlignment="true" applyProtection="false">
      <alignment horizontal="general" vertical="center" textRotation="0" wrapText="false" indent="0" shrinkToFit="false"/>
      <protection locked="true" hidden="false"/>
    </xf>
    <xf numFmtId="164" fontId="10" fillId="4" borderId="7" xfId="0" applyFont="true" applyBorder="true" applyAlignment="true" applyProtection="true">
      <alignment horizontal="center" vertical="center" textRotation="0" wrapText="false" indent="0" shrinkToFit="false"/>
      <protection locked="false" hidden="false"/>
    </xf>
    <xf numFmtId="164" fontId="4" fillId="5" borderId="7" xfId="0" applyFont="true" applyBorder="true" applyAlignment="true" applyProtection="false">
      <alignment horizontal="center" vertical="center" textRotation="0" wrapText="false" indent="0" shrinkToFit="false"/>
      <protection locked="true" hidden="false"/>
    </xf>
    <xf numFmtId="164" fontId="9" fillId="3" borderId="10" xfId="0" applyFont="true" applyBorder="true" applyAlignment="true" applyProtection="false">
      <alignment horizontal="left" vertical="center" textRotation="0" wrapText="true" indent="0" shrinkToFit="false"/>
      <protection locked="true" hidden="false"/>
    </xf>
    <xf numFmtId="164" fontId="9" fillId="3" borderId="10" xfId="0" applyFont="true" applyBorder="true" applyAlignment="true" applyProtection="false">
      <alignment horizontal="center" vertical="center" textRotation="0" wrapText="false" indent="0" shrinkToFit="false"/>
      <protection locked="true" hidden="false"/>
    </xf>
    <xf numFmtId="164" fontId="10" fillId="4" borderId="0" xfId="0" applyFont="true" applyBorder="false" applyAlignment="true" applyProtection="true">
      <alignment horizontal="general" vertical="bottom" textRotation="0" wrapText="true" indent="0" shrinkToFit="false"/>
      <protection locked="false" hidden="false"/>
    </xf>
    <xf numFmtId="164" fontId="10" fillId="5" borderId="10" xfId="0" applyFont="true" applyBorder="true" applyAlignment="true" applyProtection="false">
      <alignment horizontal="center" vertical="center" textRotation="0" wrapText="false" indent="0" shrinkToFit="false"/>
      <protection locked="true" hidden="false"/>
    </xf>
    <xf numFmtId="164" fontId="10" fillId="6" borderId="11" xfId="0" applyFont="true" applyBorder="true" applyAlignment="true" applyProtection="true">
      <alignment horizontal="center" vertical="center" textRotation="0" wrapText="false" indent="0" shrinkToFit="false"/>
      <protection locked="false" hidden="false"/>
    </xf>
    <xf numFmtId="164" fontId="10" fillId="6" borderId="11" xfId="0" applyFont="true" applyBorder="true" applyAlignment="true" applyProtection="true">
      <alignment horizontal="center" vertical="center" textRotation="0" wrapText="true" indent="0" shrinkToFit="false"/>
      <protection locked="false" hidden="false"/>
    </xf>
    <xf numFmtId="164" fontId="10" fillId="6" borderId="11" xfId="0" applyFont="true" applyBorder="true" applyAlignment="true" applyProtection="true">
      <alignment horizontal="general" vertical="center" textRotation="0" wrapText="true" indent="0" shrinkToFit="false"/>
      <protection locked="false" hidden="false"/>
    </xf>
    <xf numFmtId="168" fontId="10" fillId="6" borderId="11" xfId="17" applyFont="true" applyBorder="true" applyAlignment="true" applyProtection="true">
      <alignment horizontal="general" vertical="center" textRotation="0" wrapText="false" indent="0" shrinkToFit="false"/>
      <protection locked="false" hidden="false"/>
    </xf>
    <xf numFmtId="168" fontId="10" fillId="6" borderId="11" xfId="17" applyFont="true" applyBorder="true" applyAlignment="true" applyProtection="false">
      <alignment horizontal="general" vertical="center" textRotation="0" wrapText="false" indent="0" shrinkToFit="false"/>
      <protection locked="true" hidden="false"/>
    </xf>
    <xf numFmtId="164" fontId="10" fillId="7" borderId="11" xfId="0" applyFont="true" applyBorder="true" applyAlignment="true" applyProtection="true">
      <alignment horizontal="center" vertical="center" textRotation="0" wrapText="false" indent="0" shrinkToFit="false"/>
      <protection locked="false" hidden="false"/>
    </xf>
    <xf numFmtId="164" fontId="10" fillId="7" borderId="11" xfId="0" applyFont="true" applyBorder="true" applyAlignment="true" applyProtection="true">
      <alignment horizontal="center" vertical="center" textRotation="0" wrapText="true" indent="0" shrinkToFit="false"/>
      <protection locked="false" hidden="false"/>
    </xf>
    <xf numFmtId="164" fontId="10" fillId="7" borderId="11" xfId="0" applyFont="true" applyBorder="true" applyAlignment="true" applyProtection="true">
      <alignment horizontal="general" vertical="center" textRotation="0" wrapText="true" indent="0" shrinkToFit="false"/>
      <protection locked="false" hidden="false"/>
    </xf>
    <xf numFmtId="168" fontId="10" fillId="7" borderId="11" xfId="17" applyFont="true" applyBorder="true" applyAlignment="true" applyProtection="true">
      <alignment horizontal="general" vertical="center" textRotation="0" wrapText="false" indent="0" shrinkToFit="false"/>
      <protection locked="false" hidden="false"/>
    </xf>
    <xf numFmtId="168" fontId="10" fillId="7" borderId="11" xfId="17" applyFont="true" applyBorder="true" applyAlignment="true" applyProtection="false">
      <alignment horizontal="general" vertical="center" textRotation="0" wrapText="false" indent="0" shrinkToFit="false"/>
      <protection locked="true" hidden="false"/>
    </xf>
    <xf numFmtId="168" fontId="8" fillId="3" borderId="7" xfId="17" applyFont="true" applyBorder="true" applyAlignment="true" applyProtection="false">
      <alignment horizontal="right" vertical="center" textRotation="0" wrapText="false" indent="0" shrinkToFit="false"/>
      <protection locked="true" hidden="false"/>
    </xf>
    <xf numFmtId="168" fontId="11" fillId="3" borderId="12" xfId="17" applyFont="true" applyBorder="true" applyAlignment="true" applyProtection="false">
      <alignment horizontal="left" vertical="center" textRotation="0" wrapText="false" indent="0" shrinkToFit="false"/>
      <protection locked="true" hidden="false"/>
    </xf>
    <xf numFmtId="168" fontId="12" fillId="3" borderId="13" xfId="17" applyFont="true" applyBorder="true" applyAlignment="true" applyProtection="false">
      <alignment horizontal="left" vertical="center" textRotation="0" wrapText="false" indent="0" shrinkToFit="false"/>
      <protection locked="true" hidden="false"/>
    </xf>
    <xf numFmtId="168" fontId="13" fillId="7" borderId="11" xfId="17" applyFont="true" applyBorder="true" applyAlignment="true" applyProtection="true">
      <alignment horizontal="general" vertical="center" textRotation="0" wrapText="false" indent="0" shrinkToFit="false"/>
      <protection locked="false" hidden="false"/>
    </xf>
    <xf numFmtId="164" fontId="10" fillId="7" borderId="0" xfId="0" applyFont="true" applyBorder="false" applyAlignment="true" applyProtection="true">
      <alignment horizontal="general" vertical="bottom" textRotation="0" wrapText="true" indent="0" shrinkToFit="false"/>
      <protection locked="fals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14" fillId="4" borderId="8" xfId="0" applyFont="true" applyBorder="true" applyAlignment="true" applyProtection="true">
      <alignment horizontal="general" vertical="center" textRotation="0" wrapText="true" indent="0" shrinkToFit="false"/>
      <protection locked="false" hidden="false"/>
    </xf>
    <xf numFmtId="164" fontId="9" fillId="4" borderId="3" xfId="0" applyFont="true" applyBorder="true" applyAlignment="true" applyProtection="true">
      <alignment horizontal="center" vertical="center" textRotation="0" wrapText="false" indent="0" shrinkToFit="false"/>
      <protection locked="false" hidden="false"/>
    </xf>
    <xf numFmtId="164" fontId="10" fillId="4" borderId="8" xfId="0" applyFont="true" applyBorder="true" applyAlignment="true" applyProtection="true">
      <alignment horizontal="general" vertical="bottom" textRotation="0" wrapText="true" indent="0" shrinkToFit="false"/>
      <protection locked="false" hidden="false"/>
    </xf>
    <xf numFmtId="164" fontId="10" fillId="5" borderId="3" xfId="0" applyFont="true" applyBorder="true" applyAlignment="true" applyProtection="false">
      <alignment horizontal="general" vertical="center" textRotation="0" wrapText="false" indent="0" shrinkToFit="false"/>
      <protection locked="true" hidden="false"/>
    </xf>
    <xf numFmtId="164" fontId="10" fillId="4" borderId="3" xfId="0" applyFont="true" applyBorder="true" applyAlignment="true" applyProtection="true">
      <alignment horizontal="center" vertical="center" textRotation="0" wrapText="false" indent="0" shrinkToFit="false"/>
      <protection locked="false" hidden="false"/>
    </xf>
    <xf numFmtId="164" fontId="4" fillId="5" borderId="3" xfId="0" applyFont="true" applyBorder="true" applyAlignment="true" applyProtection="false">
      <alignment horizontal="center" vertical="center" textRotation="0" wrapText="false" indent="0" shrinkToFit="false"/>
      <protection locked="true" hidden="false"/>
    </xf>
    <xf numFmtId="164" fontId="10" fillId="4" borderId="14" xfId="0" applyFont="true" applyBorder="true" applyAlignment="true" applyProtection="true">
      <alignment horizontal="general" vertical="bottom" textRotation="0" wrapText="true" indent="0" shrinkToFit="false"/>
      <protection locked="false" hidden="false"/>
    </xf>
    <xf numFmtId="168" fontId="10" fillId="0" borderId="11" xfId="17" applyFont="true" applyBorder="true" applyAlignment="true" applyProtection="false">
      <alignment horizontal="general" vertical="center" textRotation="0" wrapText="false" indent="0" shrinkToFit="false"/>
      <protection locked="true" hidden="false"/>
    </xf>
    <xf numFmtId="164" fontId="14" fillId="7" borderId="11" xfId="0" applyFont="true" applyBorder="true" applyAlignment="true" applyProtection="true">
      <alignment horizontal="general" vertical="center" textRotation="0" wrapText="true" indent="0" shrinkToFit="false"/>
      <protection locked="false" hidden="false"/>
    </xf>
    <xf numFmtId="168" fontId="13" fillId="6" borderId="11" xfId="17" applyFont="true" applyBorder="true" applyAlignment="true" applyProtection="true">
      <alignment horizontal="general" vertical="center" textRotation="0" wrapText="false" indent="0" shrinkToFit="false"/>
      <protection locked="false" hidden="false"/>
    </xf>
    <xf numFmtId="169" fontId="10" fillId="6" borderId="11" xfId="0" applyFont="true" applyBorder="true" applyAlignment="true" applyProtection="true">
      <alignment horizontal="center" vertical="center" textRotation="0" wrapText="false" indent="0" shrinkToFit="false"/>
      <protection locked="false" hidden="false"/>
    </xf>
    <xf numFmtId="169" fontId="10" fillId="7" borderId="11"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10" fillId="7" borderId="15" xfId="0" applyFont="true" applyBorder="true" applyAlignment="true" applyProtection="true">
      <alignment horizontal="center" vertical="center" textRotation="0" wrapText="false" indent="0" shrinkToFit="false"/>
      <protection locked="false" hidden="false"/>
    </xf>
    <xf numFmtId="164" fontId="10" fillId="7" borderId="16" xfId="0" applyFont="true" applyBorder="true" applyAlignment="true" applyProtection="true">
      <alignment horizontal="center" vertical="center" textRotation="0" wrapText="true" indent="0" shrinkToFit="false"/>
      <protection locked="false" hidden="false"/>
    </xf>
    <xf numFmtId="170" fontId="10" fillId="4" borderId="3" xfId="0" applyFont="true" applyBorder="true" applyAlignment="true" applyProtection="true">
      <alignment horizontal="center" vertical="center" textRotation="0" wrapText="false" indent="0" shrinkToFit="false"/>
      <protection locked="false" hidden="false"/>
    </xf>
    <xf numFmtId="168" fontId="10" fillId="2" borderId="11" xfId="17" applyFont="true" applyBorder="true" applyAlignment="tru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16" fillId="0" borderId="0" xfId="0" applyFont="true" applyBorder="false" applyAlignment="false" applyProtection="true">
      <alignment horizontal="general" vertical="bottom" textRotation="0" wrapText="false" indent="0" shrinkToFit="false"/>
      <protection locked="false" hidden="false"/>
    </xf>
    <xf numFmtId="168" fontId="0" fillId="0" borderId="0" xfId="17" applyFont="true" applyBorder="false" applyAlignment="false" applyProtection="false">
      <alignment horizontal="general" vertical="bottom" textRotation="0" wrapText="false" indent="0" shrinkToFit="false"/>
      <protection locked="true" hidden="false"/>
    </xf>
    <xf numFmtId="164" fontId="16" fillId="0" borderId="17" xfId="0" applyFont="true" applyBorder="true" applyAlignment="false" applyProtection="false">
      <alignment horizontal="general" vertical="bottom" textRotation="0" wrapText="false" indent="0" shrinkToFit="false"/>
      <protection locked="true" hidden="false"/>
    </xf>
    <xf numFmtId="164" fontId="16" fillId="8" borderId="18" xfId="0" applyFont="true" applyBorder="true" applyAlignment="true" applyProtection="false">
      <alignment horizontal="center" vertical="bottom" textRotation="0" wrapText="false" indent="0" shrinkToFit="false"/>
      <protection locked="true" hidden="false"/>
    </xf>
    <xf numFmtId="164" fontId="0" fillId="0" borderId="19" xfId="0" applyFont="false" applyBorder="true" applyAlignment="false" applyProtection="false">
      <alignment horizontal="general" vertical="bottom" textRotation="0" wrapText="false" indent="0" shrinkToFit="false"/>
      <protection locked="true" hidden="false"/>
    </xf>
    <xf numFmtId="164" fontId="16" fillId="0" borderId="8" xfId="0" applyFont="true" applyBorder="true" applyAlignment="true" applyProtection="false">
      <alignment horizontal="center" vertical="bottom" textRotation="0" wrapText="false" indent="0" shrinkToFit="false"/>
      <protection locked="true" hidden="false"/>
    </xf>
    <xf numFmtId="164" fontId="16" fillId="0" borderId="7" xfId="0" applyFont="true" applyBorder="true" applyAlignment="true" applyProtection="false">
      <alignment horizontal="center" vertical="bottom" textRotation="0" wrapText="false" indent="0" shrinkToFit="false"/>
      <protection locked="true" hidden="false"/>
    </xf>
    <xf numFmtId="164" fontId="16" fillId="0" borderId="20" xfId="0" applyFont="true" applyBorder="true" applyAlignment="false" applyProtection="false">
      <alignment horizontal="general" vertical="bottom" textRotation="0" wrapText="false" indent="0" shrinkToFit="false"/>
      <protection locked="true" hidden="false"/>
    </xf>
    <xf numFmtId="164" fontId="0" fillId="0" borderId="21" xfId="0" applyFont="true" applyBorder="true" applyAlignment="true" applyProtection="false">
      <alignment horizontal="center" vertical="bottom" textRotation="0" wrapText="false" indent="0" shrinkToFit="false"/>
      <protection locked="true" hidden="false"/>
    </xf>
    <xf numFmtId="164" fontId="0" fillId="0" borderId="22" xfId="0" applyFont="true" applyBorder="true" applyAlignment="true" applyProtection="false">
      <alignment horizontal="center" vertical="bottom" textRotation="0" wrapText="false" indent="0" shrinkToFit="false"/>
      <protection locked="true" hidden="false"/>
    </xf>
    <xf numFmtId="164" fontId="0" fillId="0" borderId="22" xfId="0" applyFont="false" applyBorder="true" applyAlignment="false" applyProtection="false">
      <alignment horizontal="general" vertical="bottom" textRotation="0" wrapText="false" indent="0" shrinkToFit="false"/>
      <protection locked="true" hidden="false"/>
    </xf>
    <xf numFmtId="164" fontId="0" fillId="9" borderId="10" xfId="0" applyFont="false" applyBorder="true" applyAlignment="true" applyProtection="false">
      <alignment horizontal="center" vertical="bottom" textRotation="0" wrapText="false" indent="0" shrinkToFit="false"/>
      <protection locked="true" hidden="false"/>
    </xf>
    <xf numFmtId="164" fontId="16" fillId="0" borderId="23" xfId="0" applyFont="tru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true" applyProtection="false">
      <alignment horizontal="center" vertical="bottom" textRotation="0" wrapText="false" indent="0" shrinkToFit="false"/>
      <protection locked="true" hidden="false"/>
    </xf>
    <xf numFmtId="164" fontId="0" fillId="0" borderId="24" xfId="0" applyFont="false" applyBorder="true" applyAlignment="false" applyProtection="false">
      <alignment horizontal="general" vertical="bottom" textRotation="0" wrapText="false" indent="0" shrinkToFit="false"/>
      <protection locked="true" hidden="false"/>
    </xf>
    <xf numFmtId="164" fontId="0" fillId="0" borderId="20" xfId="0" applyFont="false" applyBorder="true" applyAlignment="false" applyProtection="false">
      <alignment horizontal="general" vertical="bottom" textRotation="0" wrapText="false" indent="0" shrinkToFit="false"/>
      <protection locked="true" hidden="false"/>
    </xf>
    <xf numFmtId="164" fontId="16" fillId="0" borderId="25" xfId="0" applyFont="tru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0" fillId="0" borderId="26" xfId="0" applyFont="false" applyBorder="true" applyAlignment="false" applyProtection="false">
      <alignment horizontal="general" vertical="bottom" textRotation="0" wrapText="false" indent="0" shrinkToFit="false"/>
      <protection locked="true" hidden="false"/>
    </xf>
    <xf numFmtId="164" fontId="0" fillId="0" borderId="27" xfId="0" applyFont="false" applyBorder="true" applyAlignment="false" applyProtection="false">
      <alignment horizontal="general" vertical="bottom" textRotation="0" wrapText="false" indent="0" shrinkToFit="false"/>
      <protection locked="true" hidden="false"/>
    </xf>
    <xf numFmtId="171" fontId="0" fillId="0" borderId="11" xfId="0" applyFont="false" applyBorder="true" applyAlignment="true" applyProtection="false">
      <alignment horizontal="center" vertical="center" textRotation="0" wrapText="false" indent="0" shrinkToFit="false"/>
      <protection locked="true" hidden="false"/>
    </xf>
    <xf numFmtId="164" fontId="16" fillId="0" borderId="10" xfId="0" applyFont="true" applyBorder="true" applyAlignment="false" applyProtection="false">
      <alignment horizontal="general" vertical="bottom" textRotation="0" wrapText="false" indent="0" shrinkToFit="false"/>
      <protection locked="true" hidden="false"/>
    </xf>
    <xf numFmtId="164" fontId="16" fillId="0" borderId="28" xfId="0" applyFont="true" applyBorder="true" applyAlignment="true" applyProtection="false">
      <alignment horizontal="center" vertical="center" textRotation="0" wrapText="false" indent="0" shrinkToFit="false"/>
      <protection locked="true" hidden="false"/>
    </xf>
    <xf numFmtId="164" fontId="16" fillId="0" borderId="29" xfId="0" applyFont="true" applyBorder="true" applyAlignment="false" applyProtection="false">
      <alignment horizontal="general" vertical="bottom" textRotation="0" wrapText="false" indent="0" shrinkToFit="false"/>
      <protection locked="true" hidden="false"/>
    </xf>
    <xf numFmtId="164" fontId="0" fillId="9" borderId="30" xfId="0" applyFont="false" applyBorder="true" applyAlignment="false" applyProtection="false">
      <alignment horizontal="general" vertical="bottom" textRotation="0" wrapText="false" indent="0" shrinkToFit="false"/>
      <protection locked="true" hidden="false"/>
    </xf>
    <xf numFmtId="164" fontId="0" fillId="9" borderId="31" xfId="0" applyFont="false" applyBorder="true" applyAlignment="false" applyProtection="false">
      <alignment horizontal="general" vertical="bottom" textRotation="0" wrapText="false" indent="0" shrinkToFit="false"/>
      <protection locked="true" hidden="false"/>
    </xf>
    <xf numFmtId="164" fontId="0" fillId="9" borderId="32" xfId="0" applyFont="fals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0" fillId="0" borderId="33" xfId="0" applyFont="true" applyBorder="true" applyAlignment="true" applyProtection="false">
      <alignment horizontal="center" vertical="bottom" textRotation="0" wrapText="false" indent="0" shrinkToFit="false"/>
      <protection locked="true" hidden="false"/>
    </xf>
    <xf numFmtId="164" fontId="0" fillId="0" borderId="34" xfId="0" applyFont="true" applyBorder="true" applyAlignment="false" applyProtection="false">
      <alignment horizontal="general" vertical="bottom" textRotation="0" wrapText="false" indent="0" shrinkToFit="false"/>
      <protection locked="true" hidden="false"/>
    </xf>
    <xf numFmtId="168" fontId="0" fillId="2" borderId="34" xfId="17" applyFont="true" applyBorder="true" applyAlignment="true" applyProtection="false">
      <alignment horizontal="center" vertical="center" textRotation="0" wrapText="false" indent="0" shrinkToFit="false"/>
      <protection locked="true" hidden="false"/>
    </xf>
    <xf numFmtId="168" fontId="0" fillId="8" borderId="34" xfId="17" applyFont="true" applyBorder="true" applyAlignment="true" applyProtection="false">
      <alignment horizontal="center" vertical="center" textRotation="0" wrapText="false" indent="0" shrinkToFit="false"/>
      <protection locked="true" hidden="false"/>
    </xf>
    <xf numFmtId="168" fontId="0" fillId="0" borderId="34" xfId="17" applyFont="true" applyBorder="true" applyAlignment="true" applyProtection="false">
      <alignment horizontal="center" vertical="center" textRotation="0" wrapText="false" indent="0" shrinkToFit="false"/>
      <protection locked="true" hidden="false"/>
    </xf>
    <xf numFmtId="168" fontId="0" fillId="0" borderId="34" xfId="17" applyFont="true" applyBorder="true" applyAlignment="false" applyProtection="false">
      <alignment horizontal="general" vertical="bottom" textRotation="0" wrapText="false" indent="0" shrinkToFit="false"/>
      <protection locked="true" hidden="false"/>
    </xf>
    <xf numFmtId="168" fontId="0" fillId="0" borderId="6" xfId="17" applyFont="true" applyBorder="true" applyAlignment="true" applyProtection="false">
      <alignment horizontal="center" vertical="center" textRotation="0" wrapText="false" indent="0" shrinkToFit="false"/>
      <protection locked="true" hidden="false"/>
    </xf>
    <xf numFmtId="164" fontId="16" fillId="0" borderId="35" xfId="0" applyFont="true" applyBorder="true" applyAlignment="true" applyProtection="false">
      <alignment horizontal="left" vertical="bottom" textRotation="0" wrapText="false" indent="0" shrinkToFit="false"/>
      <protection locked="true" hidden="false"/>
    </xf>
    <xf numFmtId="164" fontId="16" fillId="8" borderId="36" xfId="0" applyFont="true" applyBorder="true" applyAlignment="true" applyProtection="false">
      <alignment horizontal="center" vertical="bottom" textRotation="0" wrapText="false" indent="0" shrinkToFit="false"/>
      <protection locked="true" hidden="false"/>
    </xf>
    <xf numFmtId="164" fontId="0" fillId="0" borderId="37" xfId="0" applyFont="true" applyBorder="true" applyAlignment="true" applyProtection="false">
      <alignment horizontal="center" vertical="bottom" textRotation="0" wrapText="false" indent="0" shrinkToFit="false"/>
      <protection locked="true" hidden="false"/>
    </xf>
    <xf numFmtId="164" fontId="0" fillId="0" borderId="23" xfId="0" applyFont="false" applyBorder="true" applyAlignment="false" applyProtection="false">
      <alignment horizontal="general" vertical="bottom" textRotation="0" wrapText="false" indent="0" shrinkToFit="false"/>
      <protection locked="true" hidden="false"/>
    </xf>
    <xf numFmtId="164" fontId="0" fillId="9" borderId="9" xfId="0" applyFont="false" applyBorder="true" applyAlignment="true" applyProtection="false">
      <alignment horizontal="center" vertical="bottom" textRotation="0" wrapText="false" indent="0" shrinkToFit="false"/>
      <protection locked="true" hidden="false"/>
    </xf>
    <xf numFmtId="164" fontId="16" fillId="0" borderId="27" xfId="0" applyFont="true" applyBorder="tru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7" fillId="0" borderId="20" xfId="0" applyFont="true" applyBorder="true" applyAlignment="false" applyProtection="false">
      <alignment horizontal="general" vertical="bottom" textRotation="0" wrapText="false" indent="0" shrinkToFit="false"/>
      <protection locked="true" hidden="false"/>
    </xf>
    <xf numFmtId="164" fontId="0" fillId="0" borderId="25" xfId="0" applyFont="false" applyBorder="true" applyAlignment="false" applyProtection="false">
      <alignment horizontal="general" vertical="bottom" textRotation="0" wrapText="false" indent="0" shrinkToFit="false"/>
      <protection locked="true" hidden="false"/>
    </xf>
    <xf numFmtId="171" fontId="0" fillId="0" borderId="11" xfId="0" applyFont="false" applyBorder="true" applyAlignment="true" applyProtection="false">
      <alignment horizontal="center" vertical="bottom" textRotation="0" wrapText="false" indent="0" shrinkToFit="false"/>
      <protection locked="true" hidden="false"/>
    </xf>
    <xf numFmtId="164" fontId="16" fillId="0" borderId="38" xfId="0" applyFont="true" applyBorder="true" applyAlignment="true" applyProtection="false">
      <alignment horizontal="center" vertical="bottom" textRotation="0" wrapText="false" indent="0" shrinkToFit="false"/>
      <protection locked="true" hidden="false"/>
    </xf>
    <xf numFmtId="164" fontId="16" fillId="0" borderId="39" xfId="0" applyFont="true" applyBorder="true" applyAlignment="true" applyProtection="false">
      <alignment horizontal="center" vertical="bottom" textRotation="0" wrapText="false" indent="0" shrinkToFit="false"/>
      <protection locked="true" hidden="false"/>
    </xf>
    <xf numFmtId="164" fontId="0" fillId="9" borderId="7" xfId="0" applyFont="false" applyBorder="true" applyAlignment="true" applyProtection="false">
      <alignment horizontal="center" vertical="bottom" textRotation="0" wrapText="false" indent="0" shrinkToFit="false"/>
      <protection locked="true" hidden="false"/>
    </xf>
    <xf numFmtId="164" fontId="0" fillId="0" borderId="40" xfId="0" applyFont="fals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left" vertical="bottom" textRotation="0" wrapText="false" indent="0" shrinkToFit="false"/>
      <protection locked="true" hidden="false"/>
    </xf>
    <xf numFmtId="168" fontId="0" fillId="0" borderId="41" xfId="17" applyFont="true" applyBorder="true" applyAlignment="true" applyProtection="false">
      <alignment horizontal="center" vertical="center" textRotation="0" wrapText="false" indent="0" shrinkToFit="false"/>
      <protection locked="true" hidden="false"/>
    </xf>
    <xf numFmtId="168" fontId="0" fillId="2" borderId="41" xfId="17" applyFont="true" applyBorder="true" applyAlignment="true" applyProtection="false">
      <alignment horizontal="center" vertical="center" textRotation="0" wrapText="false" indent="0" shrinkToFit="false"/>
      <protection locked="true" hidden="false"/>
    </xf>
    <xf numFmtId="168" fontId="0" fillId="8" borderId="41" xfId="17"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8" fontId="0" fillId="0" borderId="0" xfId="17" applyFont="true" applyBorder="false" applyAlignment="true" applyProtection="false">
      <alignment horizontal="center" vertical="center" textRotation="0" wrapText="false" indent="0" shrinkToFit="false"/>
      <protection locked="true" hidden="false"/>
    </xf>
    <xf numFmtId="168" fontId="0" fillId="2" borderId="0" xfId="17" applyFont="true" applyBorder="false" applyAlignment="true" applyProtection="false">
      <alignment horizontal="center" vertical="center" textRotation="0" wrapText="false" indent="0" shrinkToFit="false"/>
      <protection locked="true" hidden="false"/>
    </xf>
    <xf numFmtId="164" fontId="16" fillId="0" borderId="11" xfId="0" applyFont="true" applyBorder="true" applyAlignment="false" applyProtection="false">
      <alignment horizontal="general" vertical="bottom" textRotation="0" wrapText="false" indent="0" shrinkToFit="false"/>
      <protection locked="true" hidden="false"/>
    </xf>
    <xf numFmtId="164" fontId="16" fillId="8" borderId="11" xfId="0" applyFont="true" applyBorder="true" applyAlignment="true" applyProtection="false">
      <alignment horizontal="center" vertical="bottom" textRotation="0" wrapText="false" indent="0" shrinkToFit="false"/>
      <protection locked="true" hidden="false"/>
    </xf>
    <xf numFmtId="164" fontId="16" fillId="0" borderId="11" xfId="0" applyFont="true" applyBorder="true" applyAlignment="true" applyProtection="false">
      <alignment horizontal="center" vertical="bottom" textRotation="0" wrapText="fals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0" fillId="9" borderId="11" xfId="0" applyFont="false" applyBorder="true" applyAlignment="true" applyProtection="false">
      <alignment horizontal="center" vertical="bottom" textRotation="0" wrapText="false" indent="0" shrinkToFit="false"/>
      <protection locked="true" hidden="false"/>
    </xf>
    <xf numFmtId="164" fontId="17" fillId="0" borderId="11" xfId="0" applyFont="true" applyBorder="true" applyAlignment="true" applyProtection="false">
      <alignment horizontal="center" vertical="center" textRotation="0" wrapText="false" indent="0" shrinkToFit="false"/>
      <protection locked="true" hidden="false"/>
    </xf>
    <xf numFmtId="164" fontId="16" fillId="0" borderId="28" xfId="0" applyFont="true" applyBorder="true" applyAlignment="false" applyProtection="false">
      <alignment horizontal="general" vertical="bottom" textRotation="0" wrapText="false" indent="0" shrinkToFit="false"/>
      <protection locked="true" hidden="false"/>
    </xf>
    <xf numFmtId="164" fontId="0" fillId="9" borderId="11" xfId="0" applyFont="fals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8" fontId="0" fillId="0" borderId="11" xfId="17" applyFont="true" applyBorder="true" applyAlignment="false" applyProtection="false">
      <alignment horizontal="general" vertical="bottom" textRotation="0" wrapText="false" indent="0" shrinkToFit="false"/>
      <protection locked="true" hidden="false"/>
    </xf>
    <xf numFmtId="168" fontId="0" fillId="8" borderId="11" xfId="17" applyFont="true" applyBorder="true" applyAlignment="false" applyProtection="false">
      <alignment horizontal="general" vertical="bottom" textRotation="0" wrapText="false" indent="0" shrinkToFit="false"/>
      <protection locked="true" hidden="false"/>
    </xf>
    <xf numFmtId="164" fontId="16" fillId="0" borderId="2"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37" xfId="0" applyFont="false" applyBorder="tru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center" vertical="bottom" textRotation="0" wrapText="false" indent="0" shrinkToFit="false"/>
      <protection locked="true" hidden="false"/>
    </xf>
    <xf numFmtId="164" fontId="16" fillId="0" borderId="3" xfId="0" applyFont="true" applyBorder="true" applyAlignment="true" applyProtection="false">
      <alignment horizontal="center" vertical="bottom" textRotation="0" wrapText="false" indent="0" shrinkToFit="false"/>
      <protection locked="true" hidden="false"/>
    </xf>
    <xf numFmtId="164" fontId="0" fillId="0" borderId="21" xfId="0" applyFont="true" applyBorder="true" applyAlignment="false" applyProtection="false">
      <alignment horizontal="general" vertical="bottom" textRotation="0" wrapText="false" indent="0" shrinkToFit="false"/>
      <protection locked="true" hidden="false"/>
    </xf>
    <xf numFmtId="171" fontId="0" fillId="0" borderId="26" xfId="0" applyFont="false" applyBorder="true" applyAlignment="false" applyProtection="false">
      <alignment horizontal="general" vertical="bottom" textRotation="0" wrapText="false" indent="0" shrinkToFit="false"/>
      <protection locked="true" hidden="false"/>
    </xf>
    <xf numFmtId="171" fontId="0" fillId="0" borderId="11" xfId="0" applyFont="false" applyBorder="true" applyAlignment="false" applyProtection="false">
      <alignment horizontal="general" vertical="bottom" textRotation="0" wrapText="false" indent="0" shrinkToFit="false"/>
      <protection locked="true" hidden="false"/>
    </xf>
    <xf numFmtId="164" fontId="0" fillId="0" borderId="33" xfId="0" applyFont="true" applyBorder="true" applyAlignment="false" applyProtection="false">
      <alignment horizontal="general" vertical="bottom" textRotation="0" wrapText="false" indent="0" shrinkToFit="false"/>
      <protection locked="true" hidden="false"/>
    </xf>
    <xf numFmtId="168" fontId="0" fillId="8" borderId="34" xfId="17" applyFont="true" applyBorder="true" applyAlignment="false" applyProtection="false">
      <alignment horizontal="general" vertical="bottom" textRotation="0" wrapText="false" indent="0" shrinkToFit="false"/>
      <protection locked="true" hidden="false"/>
    </xf>
    <xf numFmtId="168" fontId="0" fillId="0" borderId="6" xfId="17" applyFont="true" applyBorder="true" applyAlignment="false" applyProtection="false">
      <alignment horizontal="general" vertical="bottom" textRotation="0" wrapText="false" indent="0" shrinkToFit="false"/>
      <protection locked="true" hidden="false"/>
    </xf>
    <xf numFmtId="164" fontId="18" fillId="0" borderId="11" xfId="0" applyFont="true" applyBorder="true" applyAlignment="true" applyProtection="false">
      <alignment horizontal="center" vertical="bottom" textRotation="0" wrapText="false" indent="0" shrinkToFit="false"/>
      <protection locked="true" hidden="false"/>
    </xf>
    <xf numFmtId="164" fontId="16" fillId="0" borderId="12"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0" fillId="0" borderId="22" xfId="0" applyFont="true" applyBorder="true" applyAlignment="true" applyProtection="false">
      <alignment horizontal="center" vertical="center" textRotation="0" wrapText="false" indent="0" shrinkToFit="false"/>
      <protection locked="true" hidden="false"/>
    </xf>
    <xf numFmtId="164" fontId="0" fillId="0" borderId="23" xfId="0" applyFont="true" applyBorder="true" applyAlignment="true" applyProtection="false">
      <alignment horizontal="center" vertical="bottom" textRotation="0" wrapText="false" indent="0" shrinkToFit="false"/>
      <protection locked="true" hidden="false"/>
    </xf>
    <xf numFmtId="168" fontId="0" fillId="0" borderId="31" xfId="17" applyFont="true" applyBorder="true" applyAlignment="false" applyProtection="false">
      <alignment horizontal="general" vertical="bottom" textRotation="0" wrapText="false" indent="0" shrinkToFit="false"/>
      <protection locked="true" hidden="false"/>
    </xf>
    <xf numFmtId="164" fontId="19" fillId="2" borderId="17" xfId="0" applyFont="true" applyBorder="true" applyAlignment="true" applyProtection="false">
      <alignment horizontal="center" vertical="center" textRotation="0" wrapText="false" indent="0" shrinkToFit="false"/>
      <protection locked="true" hidden="false"/>
    </xf>
    <xf numFmtId="164" fontId="19" fillId="2" borderId="17" xfId="0" applyFont="true" applyBorder="true" applyAlignment="true" applyProtection="false">
      <alignment horizontal="center" vertical="center" textRotation="0" wrapText="true" indent="0" shrinkToFit="false"/>
      <protection locked="true" hidden="false"/>
    </xf>
    <xf numFmtId="164" fontId="20" fillId="3" borderId="17" xfId="0" applyFont="true" applyBorder="true" applyAlignment="true" applyProtection="true">
      <alignment horizontal="left" vertical="center" textRotation="0" wrapText="true" indent="0" shrinkToFit="false"/>
      <protection locked="false" hidden="false"/>
    </xf>
    <xf numFmtId="170" fontId="19" fillId="2" borderId="11" xfId="0" applyFont="true" applyBorder="true" applyAlignment="true" applyProtection="false">
      <alignment horizontal="center" vertical="center" textRotation="0" wrapText="false" indent="0" shrinkToFit="false"/>
      <protection locked="true" hidden="false"/>
    </xf>
    <xf numFmtId="164" fontId="19" fillId="2" borderId="11" xfId="0" applyFont="true" applyBorder="true" applyAlignment="true" applyProtection="false">
      <alignment horizontal="center" vertical="center" textRotation="0" wrapText="true" indent="0" shrinkToFit="false"/>
      <protection locked="true" hidden="false"/>
    </xf>
    <xf numFmtId="164" fontId="19" fillId="2" borderId="18" xfId="0" applyFont="true" applyBorder="true" applyAlignment="true" applyProtection="false">
      <alignment horizontal="center" vertical="center" textRotation="0" wrapText="false" indent="0" shrinkToFit="false"/>
      <protection locked="true" hidden="false"/>
    </xf>
    <xf numFmtId="164" fontId="19" fillId="2" borderId="11" xfId="0" applyFont="true" applyBorder="true" applyAlignment="true" applyProtection="false">
      <alignment horizontal="general" vertical="center" textRotation="0" wrapText="true" indent="0" shrinkToFit="false"/>
      <protection locked="true" hidden="false"/>
    </xf>
    <xf numFmtId="164" fontId="19" fillId="2" borderId="11" xfId="0" applyFont="true" applyBorder="true" applyAlignment="true" applyProtection="false">
      <alignment horizontal="center" vertical="center" textRotation="0" wrapText="false" indent="0" shrinkToFit="false"/>
      <protection locked="true" hidden="false"/>
    </xf>
    <xf numFmtId="164" fontId="19" fillId="2" borderId="11" xfId="0" applyFont="true" applyBorder="true" applyAlignment="true" applyProtection="false">
      <alignment horizontal="left" vertical="center" textRotation="0" wrapText="true" indent="0" shrinkToFit="false"/>
      <protection locked="true" hidden="false"/>
    </xf>
    <xf numFmtId="164" fontId="19" fillId="2" borderId="24" xfId="0" applyFont="true" applyBorder="true" applyAlignment="true" applyProtection="false">
      <alignment horizontal="left" vertical="center" textRotation="0" wrapText="true" indent="0" shrinkToFit="false"/>
      <protection locked="true" hidden="false"/>
    </xf>
    <xf numFmtId="164" fontId="6" fillId="10" borderId="17" xfId="0" applyFont="true" applyBorder="true" applyAlignment="true" applyProtection="false">
      <alignment horizontal="center" vertical="center" textRotation="0" wrapText="true" indent="0" shrinkToFit="false"/>
      <protection locked="true" hidden="false"/>
    </xf>
    <xf numFmtId="164" fontId="0" fillId="11" borderId="17" xfId="0" applyFont="false" applyBorder="true" applyAlignment="false" applyProtection="false">
      <alignment horizontal="general" vertical="bottom" textRotation="0" wrapText="false" indent="0" shrinkToFit="false"/>
      <protection locked="true" hidden="false"/>
    </xf>
    <xf numFmtId="164" fontId="21" fillId="11" borderId="24" xfId="0" applyFont="true" applyBorder="true" applyAlignment="false" applyProtection="false">
      <alignment horizontal="general" vertical="bottom" textRotation="0" wrapText="false" indent="0" shrinkToFit="false"/>
      <protection locked="true" hidden="false"/>
    </xf>
    <xf numFmtId="164" fontId="6" fillId="10" borderId="17" xfId="0" applyFont="true" applyBorder="true" applyAlignment="true" applyProtection="true">
      <alignment horizontal="general" vertical="center" textRotation="0" wrapText="true" indent="0" shrinkToFit="false"/>
      <protection locked="false" hidden="false"/>
    </xf>
    <xf numFmtId="164" fontId="0" fillId="11" borderId="18" xfId="0" applyFont="false" applyBorder="true" applyAlignment="false" applyProtection="false">
      <alignment horizontal="general" vertical="bottom" textRotation="0" wrapText="false" indent="0" shrinkToFit="false"/>
      <protection locked="true" hidden="false"/>
    </xf>
    <xf numFmtId="164" fontId="20" fillId="2" borderId="17" xfId="0" applyFont="true" applyBorder="true" applyAlignment="true" applyProtection="true">
      <alignment horizontal="left" vertical="center" textRotation="0" wrapText="true" indent="0" shrinkToFit="false"/>
      <protection locked="false" hidden="false"/>
    </xf>
    <xf numFmtId="166" fontId="21" fillId="2" borderId="17" xfId="0" applyFont="true" applyBorder="true" applyAlignment="true" applyProtection="true">
      <alignment horizontal="left" vertical="center" textRotation="0" wrapText="true" indent="0" shrinkToFit="false"/>
      <protection locked="false" hidden="false"/>
    </xf>
    <xf numFmtId="164" fontId="22" fillId="3" borderId="17" xfId="0" applyFont="true" applyBorder="true" applyAlignment="true" applyProtection="true">
      <alignment horizontal="left" vertical="center" textRotation="0" wrapText="true" indent="0" shrinkToFit="false"/>
      <protection locked="false" hidden="false"/>
    </xf>
    <xf numFmtId="164" fontId="7" fillId="3" borderId="17" xfId="0" applyFont="true" applyBorder="true" applyAlignment="true" applyProtection="true">
      <alignment horizontal="center" vertical="center" textRotation="0" wrapText="true" indent="0" shrinkToFit="false"/>
      <protection locked="false" hidden="false"/>
    </xf>
    <xf numFmtId="170" fontId="7" fillId="3" borderId="11" xfId="0" applyFont="true" applyBorder="true" applyAlignment="true" applyProtection="true">
      <alignment horizontal="right" vertical="center" textRotation="0" wrapText="true" indent="0" shrinkToFit="false"/>
      <protection locked="false" hidden="false"/>
    </xf>
    <xf numFmtId="164" fontId="20" fillId="2" borderId="17" xfId="0" applyFont="true" applyBorder="true" applyAlignment="true" applyProtection="true">
      <alignment horizontal="center" vertical="center" textRotation="0" wrapText="true" indent="0" shrinkToFit="false"/>
      <protection locked="false" hidden="false"/>
    </xf>
    <xf numFmtId="166" fontId="21" fillId="2" borderId="17" xfId="0" applyFont="true" applyBorder="true" applyAlignment="true" applyProtection="true">
      <alignment horizontal="center" vertical="center" textRotation="0" wrapText="true" indent="0" shrinkToFit="false"/>
      <protection locked="false" hidden="false"/>
    </xf>
    <xf numFmtId="164" fontId="7" fillId="2" borderId="17" xfId="0" applyFont="true" applyBorder="true" applyAlignment="true" applyProtection="true">
      <alignment horizontal="center" vertical="center" textRotation="0" wrapText="true" indent="0" shrinkToFit="false"/>
      <protection locked="false" hidden="false"/>
    </xf>
    <xf numFmtId="170" fontId="7" fillId="2" borderId="11" xfId="0" applyFont="true" applyBorder="true" applyAlignment="true" applyProtection="true">
      <alignment horizontal="center" vertical="center" textRotation="0" wrapText="true" indent="0" shrinkToFit="false"/>
      <protection locked="false" hidden="false"/>
    </xf>
    <xf numFmtId="164" fontId="7" fillId="3" borderId="17" xfId="0" applyFont="true" applyBorder="true" applyAlignment="true" applyProtection="true">
      <alignment horizontal="left" vertical="center" textRotation="0" wrapText="true" indent="0" shrinkToFit="false"/>
      <protection locked="false" hidden="false"/>
    </xf>
    <xf numFmtId="170" fontId="7" fillId="3" borderId="11" xfId="0" applyFont="true" applyBorder="true" applyAlignment="true" applyProtection="true">
      <alignment horizontal="left" vertical="center" textRotation="0" wrapText="true" indent="0" shrinkToFit="false"/>
      <protection locked="false" hidden="false"/>
    </xf>
    <xf numFmtId="166" fontId="21" fillId="2" borderId="11" xfId="0" applyFont="true" applyBorder="true" applyAlignment="true" applyProtection="true">
      <alignment horizontal="center" vertical="center" textRotation="0" wrapText="true" indent="0" shrinkToFit="false"/>
      <protection locked="false" hidden="false"/>
    </xf>
    <xf numFmtId="164" fontId="0" fillId="2" borderId="0" xfId="0" applyFont="true" applyBorder="false" applyAlignment="true" applyProtection="false">
      <alignment horizontal="general" vertical="center" textRotation="0" wrapText="true" indent="0" shrinkToFit="false"/>
      <protection locked="true" hidden="false"/>
    </xf>
    <xf numFmtId="166" fontId="20" fillId="2" borderId="17" xfId="0" applyFont="true" applyBorder="true" applyAlignment="true" applyProtection="true">
      <alignment horizontal="left" vertical="center" textRotation="0" wrapText="true" indent="0" shrinkToFit="false"/>
      <protection locked="false" hidden="false"/>
    </xf>
    <xf numFmtId="164" fontId="6" fillId="10" borderId="42" xfId="0" applyFont="true" applyBorder="true" applyAlignment="true" applyProtection="false">
      <alignment horizontal="center" vertical="center" textRotation="0" wrapText="true" indent="0" shrinkToFit="false"/>
      <protection locked="true" hidden="false"/>
    </xf>
    <xf numFmtId="164" fontId="0" fillId="11" borderId="43" xfId="0" applyFont="false" applyBorder="true" applyAlignment="false" applyProtection="false">
      <alignment horizontal="general" vertical="bottom" textRotation="0" wrapText="false" indent="0" shrinkToFit="false"/>
      <protection locked="true" hidden="false"/>
    </xf>
    <xf numFmtId="164" fontId="21" fillId="11" borderId="21" xfId="0" applyFont="true" applyBorder="true" applyAlignment="false" applyProtection="false">
      <alignment horizontal="general" vertical="bottom" textRotation="0" wrapText="false" indent="0" shrinkToFit="false"/>
      <protection locked="true" hidden="false"/>
    </xf>
    <xf numFmtId="164" fontId="6" fillId="10" borderId="42" xfId="0" applyFont="true" applyBorder="true" applyAlignment="true" applyProtection="true">
      <alignment horizontal="general" vertical="center" textRotation="0" wrapText="true" indent="0" shrinkToFit="false"/>
      <protection locked="false" hidden="false"/>
    </xf>
    <xf numFmtId="164" fontId="0" fillId="11" borderId="42" xfId="0" applyFont="false" applyBorder="true" applyAlignment="false" applyProtection="false">
      <alignment horizontal="general" vertical="bottom" textRotation="0" wrapText="false" indent="0" shrinkToFit="false"/>
      <protection locked="true" hidden="false"/>
    </xf>
    <xf numFmtId="164" fontId="0" fillId="11" borderId="33" xfId="0" applyFont="false" applyBorder="true" applyAlignment="false" applyProtection="false">
      <alignment horizontal="general" vertical="bottom" textRotation="0" wrapText="false" indent="0" shrinkToFit="false"/>
      <protection locked="true" hidden="false"/>
    </xf>
    <xf numFmtId="170" fontId="7" fillId="2" borderId="11" xfId="0" applyFont="true" applyBorder="true" applyAlignment="true" applyProtection="true">
      <alignment horizontal="right" vertical="center" textRotation="0" wrapText="true" indent="0" shrinkToFit="false"/>
      <protection locked="false" hidden="false"/>
    </xf>
    <xf numFmtId="164" fontId="20" fillId="2" borderId="11" xfId="0" applyFont="true" applyBorder="true" applyAlignment="true" applyProtection="true">
      <alignment horizontal="center" vertical="center" textRotation="0" wrapText="true" indent="0" shrinkToFit="false"/>
      <protection locked="fals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TableStyleLight1"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66"/>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BFBFBF"/>
      <rgbColor rgb="FFFF99CC"/>
      <rgbColor rgb="FFCC99FF"/>
      <rgbColor rgb="FFFFCC99"/>
      <rgbColor rgb="FF3366FF"/>
      <rgbColor rgb="FF33CCCC"/>
      <rgbColor rgb="FF92D050"/>
      <rgbColor rgb="FFFFCC00"/>
      <rgbColor rgb="FFFF9900"/>
      <rgbColor rgb="FFFF6600"/>
      <rgbColor rgb="FF666699"/>
      <rgbColor rgb="FFA6A6A6"/>
      <rgbColor rgb="FF003366"/>
      <rgbColor rgb="FF339966"/>
      <rgbColor rgb="FF003300"/>
      <rgbColor rgb="FF333300"/>
      <rgbColor rgb="FF993300"/>
      <rgbColor rgb="FF993366"/>
      <rgbColor rgb="FF333399"/>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ctrlProps/ctrlProps2.xml><?xml version="1.0" encoding="utf-8"?>
<formControlPr xmlns="http://schemas.microsoft.com/office/spreadsheetml/2009/9/main" objectType="CheckBox" autoLine="false" print="true" lockText="1" noThreeD="1"/>
</file>

<file path=xl/drawings/drawing1.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Check Box 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s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3:M166"/>
  <sheetViews>
    <sheetView showFormulas="false" showGridLines="true" showRowColHeaders="true" showZeros="true" rightToLeft="false" tabSelected="true" showOutlineSymbols="true" defaultGridColor="true" view="normal" topLeftCell="A1" colorId="64" zoomScale="65" zoomScaleNormal="65" zoomScalePageLayoutView="100" workbookViewId="0">
      <selection pane="topLeft" activeCell="D5" activeCellId="0" sqref="D5"/>
    </sheetView>
  </sheetViews>
  <sheetFormatPr defaultColWidth="9.15625" defaultRowHeight="15" zeroHeight="false" outlineLevelRow="0" outlineLevelCol="0"/>
  <cols>
    <col collapsed="false" customWidth="true" hidden="false" outlineLevel="0" max="1" min="1" style="1" width="7.57"/>
    <col collapsed="false" customWidth="true" hidden="false" outlineLevel="0" max="2" min="2" style="1" width="12.71"/>
    <col collapsed="false" customWidth="true" hidden="false" outlineLevel="0" max="3" min="3" style="1" width="10.71"/>
    <col collapsed="false" customWidth="true" hidden="false" outlineLevel="0" max="4" min="4" style="1" width="61.58"/>
    <col collapsed="false" customWidth="false" hidden="false" outlineLevel="0" max="6" min="5" style="1" width="9.14"/>
    <col collapsed="false" customWidth="true" hidden="false" outlineLevel="0" max="7" min="7" style="1" width="11.99"/>
    <col collapsed="false" customWidth="true" hidden="false" outlineLevel="0" max="8" min="8" style="1" width="10.85"/>
    <col collapsed="false" customWidth="false" hidden="false" outlineLevel="0" max="9" min="9" style="1" width="9.14"/>
    <col collapsed="false" customWidth="true" hidden="false" outlineLevel="0" max="10" min="10" style="1" width="50"/>
    <col collapsed="false" customWidth="false" hidden="false" outlineLevel="0" max="11" min="11" style="1" width="9.14"/>
    <col collapsed="false" customWidth="true" hidden="false" outlineLevel="0" max="12" min="12" style="1" width="36.14"/>
    <col collapsed="false" customWidth="true" hidden="false" outlineLevel="0" max="13" min="13" style="1" width="30.7"/>
    <col collapsed="false" customWidth="false" hidden="false" outlineLevel="0" max="1024" min="14" style="1" width="9.14"/>
  </cols>
  <sheetData>
    <row r="3" s="2" customFormat="true" ht="21.75" hidden="false" customHeight="true" outlineLevel="0" collapsed="false">
      <c r="D3" s="3" t="s">
        <v>0</v>
      </c>
      <c r="E3" s="4"/>
      <c r="F3" s="1"/>
      <c r="G3" s="5"/>
    </row>
    <row r="4" s="2" customFormat="true" ht="15" hidden="false" customHeight="true" outlineLevel="0" collapsed="false">
      <c r="B4" s="6" t="s">
        <v>1</v>
      </c>
      <c r="C4" s="6"/>
      <c r="D4" s="6" t="s">
        <v>2</v>
      </c>
      <c r="E4" s="7"/>
      <c r="F4" s="7"/>
      <c r="G4" s="7"/>
      <c r="L4" s="8"/>
      <c r="M4" s="8"/>
    </row>
    <row r="5" s="2" customFormat="true" ht="15" hidden="false" customHeight="false" outlineLevel="0" collapsed="false">
      <c r="B5" s="6" t="s">
        <v>3</v>
      </c>
      <c r="C5" s="6"/>
      <c r="D5" s="6"/>
      <c r="E5" s="7"/>
      <c r="F5" s="7"/>
      <c r="G5" s="7"/>
    </row>
    <row r="6" s="2" customFormat="true" ht="15" hidden="false" customHeight="true" outlineLevel="0" collapsed="false">
      <c r="B6" s="6" t="s">
        <v>4</v>
      </c>
      <c r="C6" s="6"/>
      <c r="D6" s="6" t="s">
        <v>5</v>
      </c>
      <c r="E6" s="7"/>
      <c r="F6" s="7"/>
      <c r="G6" s="7"/>
    </row>
    <row r="7" s="2" customFormat="true" ht="15" hidden="false" customHeight="true" outlineLevel="0" collapsed="false">
      <c r="B7" s="6" t="s">
        <v>6</v>
      </c>
      <c r="C7" s="6"/>
      <c r="D7" s="6" t="s">
        <v>7</v>
      </c>
      <c r="E7" s="7"/>
      <c r="F7" s="7"/>
      <c r="G7" s="7"/>
      <c r="K7" s="9"/>
    </row>
    <row r="8" s="2" customFormat="true" ht="15" hidden="false" customHeight="true" outlineLevel="0" collapsed="false">
      <c r="B8" s="6" t="s">
        <v>8</v>
      </c>
      <c r="C8" s="6"/>
      <c r="D8" s="6" t="s">
        <v>9</v>
      </c>
      <c r="E8" s="7"/>
      <c r="F8" s="7"/>
      <c r="G8" s="7"/>
    </row>
    <row r="9" s="2" customFormat="true" ht="15" hidden="false" customHeight="true" outlineLevel="0" collapsed="false">
      <c r="B9" s="6" t="s">
        <v>10</v>
      </c>
      <c r="C9" s="6"/>
      <c r="D9" s="6" t="s">
        <v>2</v>
      </c>
      <c r="E9" s="7"/>
      <c r="F9" s="7"/>
      <c r="G9" s="7"/>
    </row>
    <row r="10" s="2" customFormat="true" ht="15.75" hidden="false" customHeight="false" outlineLevel="0" collapsed="false"/>
    <row r="11" s="2" customFormat="true" ht="30" hidden="false" customHeight="true" outlineLevel="0" collapsed="false">
      <c r="A11" s="10" t="s">
        <v>11</v>
      </c>
      <c r="B11" s="11" t="s">
        <v>12</v>
      </c>
      <c r="C11" s="12" t="s">
        <v>13</v>
      </c>
      <c r="D11" s="13" t="s">
        <v>14</v>
      </c>
      <c r="E11" s="14" t="s">
        <v>15</v>
      </c>
      <c r="F11" s="15" t="s">
        <v>16</v>
      </c>
      <c r="G11" s="12" t="s">
        <v>17</v>
      </c>
      <c r="H11" s="16" t="s">
        <v>18</v>
      </c>
      <c r="I11" s="17" t="s">
        <v>19</v>
      </c>
      <c r="J11" s="12" t="s">
        <v>20</v>
      </c>
    </row>
    <row r="12" customFormat="false" ht="48.75" hidden="false" customHeight="true" outlineLevel="0" collapsed="false">
      <c r="A12" s="18" t="s">
        <v>21</v>
      </c>
      <c r="B12" s="18"/>
      <c r="C12" s="19" t="n">
        <v>89833</v>
      </c>
      <c r="D12" s="20" t="s">
        <v>22</v>
      </c>
      <c r="E12" s="21" t="s">
        <v>15</v>
      </c>
      <c r="F12" s="22"/>
      <c r="G12" s="23" t="n">
        <v>0</v>
      </c>
      <c r="H12" s="24"/>
      <c r="I12" s="24"/>
      <c r="J12" s="24"/>
    </row>
    <row r="13" customFormat="false" ht="15" hidden="false" customHeight="true" outlineLevel="0" collapsed="false">
      <c r="A13" s="25" t="s">
        <v>23</v>
      </c>
      <c r="B13" s="25"/>
      <c r="C13" s="26" t="s">
        <v>24</v>
      </c>
      <c r="D13" s="27" t="s">
        <v>25</v>
      </c>
      <c r="E13" s="21"/>
      <c r="F13" s="28"/>
      <c r="G13" s="28"/>
      <c r="H13" s="28"/>
      <c r="I13" s="28"/>
      <c r="J13" s="28"/>
    </row>
    <row r="14" customFormat="false" ht="36" hidden="false" customHeight="true" outlineLevel="0" collapsed="false">
      <c r="A14" s="29" t="n">
        <v>1</v>
      </c>
      <c r="B14" s="29" t="s">
        <v>26</v>
      </c>
      <c r="C14" s="30" t="n">
        <v>89833</v>
      </c>
      <c r="D14" s="31" t="s">
        <v>27</v>
      </c>
      <c r="E14" s="29" t="s">
        <v>15</v>
      </c>
      <c r="F14" s="29" t="n">
        <v>0.681348762</v>
      </c>
      <c r="G14" s="32" t="n">
        <v>0</v>
      </c>
      <c r="H14" s="33" t="n">
        <f aca="false">ROUND(F14*G14,2)</f>
        <v>0</v>
      </c>
      <c r="I14" s="29" t="s">
        <v>28</v>
      </c>
      <c r="J14" s="30" t="s">
        <v>29</v>
      </c>
    </row>
    <row r="15" customFormat="false" ht="48" hidden="false" customHeight="false" outlineLevel="0" collapsed="false">
      <c r="A15" s="34" t="n">
        <v>2</v>
      </c>
      <c r="B15" s="34" t="s">
        <v>26</v>
      </c>
      <c r="C15" s="35" t="n">
        <v>89834</v>
      </c>
      <c r="D15" s="36" t="s">
        <v>30</v>
      </c>
      <c r="E15" s="34" t="s">
        <v>15</v>
      </c>
      <c r="F15" s="34" t="n">
        <v>0.318651238</v>
      </c>
      <c r="G15" s="37" t="n">
        <v>0</v>
      </c>
      <c r="H15" s="38" t="n">
        <f aca="false">ROUND(F15*G15,2)</f>
        <v>0</v>
      </c>
      <c r="I15" s="34" t="s">
        <v>31</v>
      </c>
      <c r="J15" s="35" t="s">
        <v>32</v>
      </c>
    </row>
    <row r="16" customFormat="false" ht="15" hidden="false" customHeight="false" outlineLevel="0" collapsed="false">
      <c r="A16" s="34" t="n">
        <v>3</v>
      </c>
      <c r="B16" s="34" t="s">
        <v>33</v>
      </c>
      <c r="C16" s="35" t="s">
        <v>34</v>
      </c>
      <c r="D16" s="36" t="s">
        <v>35</v>
      </c>
      <c r="E16" s="34" t="s">
        <v>15</v>
      </c>
      <c r="F16" s="34" t="n">
        <v>1</v>
      </c>
      <c r="G16" s="37" t="n">
        <v>0</v>
      </c>
      <c r="H16" s="38" t="n">
        <f aca="false">ROUND(F16*G16,2)</f>
        <v>0</v>
      </c>
      <c r="I16" s="34" t="s">
        <v>31</v>
      </c>
      <c r="J16" s="35" t="s">
        <v>29</v>
      </c>
    </row>
    <row r="17" customFormat="false" ht="15" hidden="false" customHeight="false" outlineLevel="0" collapsed="false">
      <c r="A17" s="34"/>
      <c r="B17" s="34"/>
      <c r="C17" s="35"/>
      <c r="D17" s="36"/>
      <c r="E17" s="34"/>
      <c r="F17" s="34"/>
      <c r="G17" s="37"/>
      <c r="H17" s="38"/>
      <c r="I17" s="34"/>
      <c r="J17" s="35"/>
    </row>
    <row r="18" customFormat="false" ht="36.75" hidden="false" customHeight="true" outlineLevel="0" collapsed="false">
      <c r="A18" s="18" t="s">
        <v>21</v>
      </c>
      <c r="B18" s="18"/>
      <c r="C18" s="19" t="n">
        <v>89833</v>
      </c>
      <c r="D18" s="20" t="s">
        <v>22</v>
      </c>
      <c r="E18" s="21" t="s">
        <v>15</v>
      </c>
      <c r="F18" s="22"/>
      <c r="G18" s="23" t="n">
        <v>0</v>
      </c>
      <c r="H18" s="24"/>
      <c r="I18" s="24"/>
      <c r="J18" s="24"/>
    </row>
    <row r="19" customFormat="false" ht="15" hidden="false" customHeight="true" outlineLevel="0" collapsed="false">
      <c r="A19" s="25" t="s">
        <v>23</v>
      </c>
      <c r="B19" s="25"/>
      <c r="C19" s="26" t="s">
        <v>36</v>
      </c>
      <c r="D19" s="27" t="s">
        <v>37</v>
      </c>
      <c r="E19" s="21"/>
      <c r="F19" s="28"/>
      <c r="G19" s="28"/>
      <c r="H19" s="28"/>
      <c r="I19" s="28"/>
      <c r="J19" s="28"/>
    </row>
    <row r="20" customFormat="false" ht="39.75" hidden="false" customHeight="true" outlineLevel="0" collapsed="false">
      <c r="A20" s="29" t="n">
        <v>1</v>
      </c>
      <c r="B20" s="29" t="s">
        <v>26</v>
      </c>
      <c r="C20" s="30" t="n">
        <v>89833</v>
      </c>
      <c r="D20" s="31" t="s">
        <v>27</v>
      </c>
      <c r="E20" s="29" t="s">
        <v>15</v>
      </c>
      <c r="F20" s="29" t="n">
        <v>0.681348762</v>
      </c>
      <c r="G20" s="32" t="n">
        <v>0</v>
      </c>
      <c r="H20" s="33" t="n">
        <f aca="false">ROUND(F20*G20,2)</f>
        <v>0</v>
      </c>
      <c r="I20" s="29" t="s">
        <v>28</v>
      </c>
      <c r="J20" s="30" t="s">
        <v>29</v>
      </c>
    </row>
    <row r="21" customFormat="false" ht="39.75" hidden="false" customHeight="true" outlineLevel="0" collapsed="false">
      <c r="A21" s="34" t="n">
        <v>2</v>
      </c>
      <c r="B21" s="34" t="s">
        <v>26</v>
      </c>
      <c r="C21" s="35" t="n">
        <v>89834</v>
      </c>
      <c r="D21" s="36" t="s">
        <v>30</v>
      </c>
      <c r="E21" s="34" t="s">
        <v>15</v>
      </c>
      <c r="F21" s="34" t="n">
        <v>0.318651238</v>
      </c>
      <c r="G21" s="37" t="n">
        <v>0</v>
      </c>
      <c r="H21" s="38" t="n">
        <f aca="false">ROUND(F21*G21,2)</f>
        <v>0</v>
      </c>
      <c r="I21" s="34" t="s">
        <v>31</v>
      </c>
      <c r="J21" s="35" t="s">
        <v>32</v>
      </c>
    </row>
    <row r="22" customFormat="false" ht="15" hidden="false" customHeight="false" outlineLevel="0" collapsed="false">
      <c r="A22" s="34" t="n">
        <v>3</v>
      </c>
      <c r="B22" s="34" t="s">
        <v>33</v>
      </c>
      <c r="C22" s="35" t="s">
        <v>34</v>
      </c>
      <c r="D22" s="36" t="s">
        <v>38</v>
      </c>
      <c r="E22" s="34" t="s">
        <v>15</v>
      </c>
      <c r="F22" s="34" t="n">
        <v>1</v>
      </c>
      <c r="G22" s="37" t="n">
        <v>0</v>
      </c>
      <c r="H22" s="38" t="n">
        <f aca="false">ROUND(F22*G22,2)</f>
        <v>0</v>
      </c>
      <c r="I22" s="34" t="s">
        <v>31</v>
      </c>
      <c r="J22" s="35" t="s">
        <v>29</v>
      </c>
    </row>
    <row r="23" customFormat="false" ht="15" hidden="false" customHeight="false" outlineLevel="0" collapsed="false">
      <c r="A23" s="34"/>
      <c r="B23" s="34"/>
      <c r="C23" s="35"/>
      <c r="D23" s="36"/>
      <c r="E23" s="34"/>
      <c r="F23" s="34"/>
      <c r="G23" s="37"/>
      <c r="H23" s="38"/>
      <c r="I23" s="34"/>
      <c r="J23" s="35"/>
    </row>
    <row r="24" customFormat="false" ht="21.75" hidden="false" customHeight="false" outlineLevel="0" collapsed="false">
      <c r="A24" s="39" t="s">
        <v>39</v>
      </c>
      <c r="B24" s="39"/>
      <c r="C24" s="39"/>
      <c r="D24" s="39"/>
      <c r="E24" s="39"/>
      <c r="F24" s="39"/>
      <c r="G24" s="39"/>
      <c r="H24" s="40" t="n">
        <f aca="false">SUM(H21:H22)</f>
        <v>0</v>
      </c>
      <c r="I24" s="40"/>
      <c r="J24" s="41"/>
    </row>
    <row r="25" customFormat="false" ht="24.75" hidden="false" customHeight="true" outlineLevel="0" collapsed="false">
      <c r="A25" s="18" t="s">
        <v>21</v>
      </c>
      <c r="B25" s="18"/>
      <c r="C25" s="19" t="n">
        <v>98110</v>
      </c>
      <c r="D25" s="20" t="s">
        <v>40</v>
      </c>
      <c r="E25" s="21" t="s">
        <v>15</v>
      </c>
      <c r="F25" s="22"/>
      <c r="G25" s="23" t="n">
        <v>0</v>
      </c>
      <c r="H25" s="24"/>
      <c r="I25" s="24"/>
      <c r="J25" s="24"/>
    </row>
    <row r="26" customFormat="false" ht="15" hidden="false" customHeight="true" outlineLevel="0" collapsed="false">
      <c r="A26" s="25" t="s">
        <v>23</v>
      </c>
      <c r="B26" s="25"/>
      <c r="C26" s="26" t="s">
        <v>41</v>
      </c>
      <c r="D26" s="27" t="s">
        <v>42</v>
      </c>
      <c r="E26" s="21"/>
      <c r="F26" s="28"/>
      <c r="G26" s="28"/>
      <c r="H26" s="28"/>
      <c r="I26" s="28"/>
      <c r="J26" s="28"/>
    </row>
    <row r="27" customFormat="false" ht="24" hidden="false" customHeight="false" outlineLevel="0" collapsed="false">
      <c r="A27" s="29" t="n">
        <v>1</v>
      </c>
      <c r="B27" s="29" t="s">
        <v>33</v>
      </c>
      <c r="C27" s="30" t="n">
        <v>35277</v>
      </c>
      <c r="D27" s="31" t="s">
        <v>43</v>
      </c>
      <c r="E27" s="29" t="s">
        <v>15</v>
      </c>
      <c r="F27" s="29" t="n">
        <v>1</v>
      </c>
      <c r="G27" s="32" t="n">
        <v>0</v>
      </c>
      <c r="H27" s="33" t="n">
        <f aca="false">ROUND(F27*G27,2)</f>
        <v>0</v>
      </c>
      <c r="I27" s="29" t="s">
        <v>28</v>
      </c>
      <c r="J27" s="30" t="s">
        <v>29</v>
      </c>
    </row>
    <row r="28" customFormat="false" ht="15" hidden="false" customHeight="false" outlineLevel="0" collapsed="false">
      <c r="A28" s="34" t="n">
        <v>2</v>
      </c>
      <c r="B28" s="34" t="s">
        <v>26</v>
      </c>
      <c r="C28" s="35" t="n">
        <v>88309</v>
      </c>
      <c r="D28" s="36" t="s">
        <v>44</v>
      </c>
      <c r="E28" s="34" t="s">
        <v>45</v>
      </c>
      <c r="F28" s="34" t="n">
        <v>0.3474</v>
      </c>
      <c r="G28" s="37" t="n">
        <v>0</v>
      </c>
      <c r="H28" s="38" t="n">
        <f aca="false">ROUND(F28*G28,2)</f>
        <v>0</v>
      </c>
      <c r="I28" s="34" t="s">
        <v>31</v>
      </c>
      <c r="J28" s="35" t="s">
        <v>32</v>
      </c>
    </row>
    <row r="29" customFormat="false" ht="15" hidden="false" customHeight="false" outlineLevel="0" collapsed="false">
      <c r="A29" s="34" t="n">
        <v>3</v>
      </c>
      <c r="B29" s="34" t="s">
        <v>26</v>
      </c>
      <c r="C29" s="35" t="n">
        <v>88316</v>
      </c>
      <c r="D29" s="36" t="s">
        <v>46</v>
      </c>
      <c r="E29" s="34" t="s">
        <v>45</v>
      </c>
      <c r="F29" s="34" t="n">
        <v>0.3474</v>
      </c>
      <c r="G29" s="37" t="n">
        <v>0</v>
      </c>
      <c r="H29" s="38" t="n">
        <f aca="false">ROUND(F29*G29,2)</f>
        <v>0</v>
      </c>
      <c r="I29" s="34" t="s">
        <v>31</v>
      </c>
      <c r="J29" s="35" t="s">
        <v>32</v>
      </c>
    </row>
    <row r="30" customFormat="false" ht="24" hidden="false" customHeight="false" outlineLevel="0" collapsed="false">
      <c r="A30" s="34" t="n">
        <v>4</v>
      </c>
      <c r="B30" s="34" t="s">
        <v>26</v>
      </c>
      <c r="C30" s="35" t="n">
        <v>101618</v>
      </c>
      <c r="D30" s="36" t="s">
        <v>47</v>
      </c>
      <c r="E30" s="34" t="s">
        <v>48</v>
      </c>
      <c r="F30" s="34" t="n">
        <v>0.0141</v>
      </c>
      <c r="G30" s="37" t="n">
        <v>0</v>
      </c>
      <c r="H30" s="38" t="n">
        <f aca="false">ROUND(F30*G30,2)</f>
        <v>0</v>
      </c>
      <c r="I30" s="34" t="s">
        <v>31</v>
      </c>
      <c r="J30" s="35" t="s">
        <v>29</v>
      </c>
    </row>
    <row r="31" customFormat="false" ht="15" hidden="false" customHeight="false" outlineLevel="0" collapsed="false">
      <c r="A31" s="34" t="n">
        <v>5</v>
      </c>
      <c r="B31" s="34" t="s">
        <v>33</v>
      </c>
      <c r="C31" s="35" t="s">
        <v>34</v>
      </c>
      <c r="D31" s="36" t="s">
        <v>42</v>
      </c>
      <c r="E31" s="34" t="s">
        <v>15</v>
      </c>
      <c r="F31" s="34" t="n">
        <v>1</v>
      </c>
      <c r="G31" s="37" t="n">
        <v>0</v>
      </c>
      <c r="H31" s="38" t="n">
        <f aca="false">ROUND(F31*G31,2)</f>
        <v>0</v>
      </c>
      <c r="I31" s="34" t="s">
        <v>31</v>
      </c>
      <c r="J31" s="35" t="s">
        <v>29</v>
      </c>
    </row>
    <row r="32" customFormat="false" ht="15" hidden="false" customHeight="false" outlineLevel="0" collapsed="false">
      <c r="A32" s="34"/>
      <c r="B32" s="34"/>
      <c r="C32" s="35"/>
      <c r="D32" s="36"/>
      <c r="E32" s="34"/>
      <c r="F32" s="34"/>
      <c r="G32" s="37"/>
      <c r="H32" s="38"/>
      <c r="I32" s="42"/>
      <c r="J32" s="35"/>
    </row>
    <row r="33" customFormat="false" ht="21.75" hidden="false" customHeight="false" outlineLevel="0" collapsed="false">
      <c r="A33" s="39" t="s">
        <v>49</v>
      </c>
      <c r="B33" s="39"/>
      <c r="C33" s="39"/>
      <c r="D33" s="39"/>
      <c r="E33" s="39"/>
      <c r="F33" s="39"/>
      <c r="G33" s="39"/>
      <c r="H33" s="40" t="n">
        <f aca="false">SUM(H28:H31)</f>
        <v>0</v>
      </c>
      <c r="I33" s="40"/>
      <c r="J33" s="41"/>
    </row>
    <row r="34" customFormat="false" ht="48.75" hidden="false" customHeight="true" outlineLevel="0" collapsed="false">
      <c r="A34" s="18" t="s">
        <v>21</v>
      </c>
      <c r="B34" s="18"/>
      <c r="C34" s="19" t="n">
        <v>87242</v>
      </c>
      <c r="D34" s="20" t="s">
        <v>50</v>
      </c>
      <c r="E34" s="21" t="s">
        <v>51</v>
      </c>
      <c r="F34" s="22"/>
      <c r="G34" s="23" t="n">
        <v>0</v>
      </c>
      <c r="H34" s="24"/>
      <c r="I34" s="24"/>
      <c r="J34" s="24"/>
    </row>
    <row r="35" customFormat="false" ht="15" hidden="false" customHeight="true" outlineLevel="0" collapsed="false">
      <c r="A35" s="25" t="s">
        <v>23</v>
      </c>
      <c r="B35" s="25"/>
      <c r="C35" s="26" t="s">
        <v>52</v>
      </c>
      <c r="D35" s="43" t="s">
        <v>53</v>
      </c>
      <c r="E35" s="21"/>
      <c r="F35" s="28"/>
      <c r="G35" s="28"/>
      <c r="H35" s="28"/>
      <c r="I35" s="28"/>
      <c r="J35" s="28"/>
    </row>
    <row r="36" customFormat="false" ht="24" hidden="false" customHeight="false" outlineLevel="0" collapsed="false">
      <c r="A36" s="29" t="n">
        <v>1</v>
      </c>
      <c r="B36" s="29" t="s">
        <v>33</v>
      </c>
      <c r="C36" s="30" t="n">
        <v>36881</v>
      </c>
      <c r="D36" s="31" t="s">
        <v>54</v>
      </c>
      <c r="E36" s="29" t="s">
        <v>51</v>
      </c>
      <c r="F36" s="29" t="n">
        <v>1.16</v>
      </c>
      <c r="G36" s="32" t="n">
        <v>0</v>
      </c>
      <c r="H36" s="33" t="n">
        <f aca="false">ROUND(F36*G36,2)</f>
        <v>0</v>
      </c>
      <c r="I36" s="29" t="s">
        <v>28</v>
      </c>
      <c r="J36" s="30" t="s">
        <v>29</v>
      </c>
    </row>
    <row r="37" customFormat="false" ht="15" hidden="false" customHeight="false" outlineLevel="0" collapsed="false">
      <c r="A37" s="34" t="n">
        <v>2</v>
      </c>
      <c r="B37" s="34" t="s">
        <v>26</v>
      </c>
      <c r="C37" s="35" t="n">
        <v>88256</v>
      </c>
      <c r="D37" s="36" t="s">
        <v>55</v>
      </c>
      <c r="E37" s="34" t="s">
        <v>56</v>
      </c>
      <c r="F37" s="34" t="n">
        <v>1.29</v>
      </c>
      <c r="G37" s="37" t="n">
        <v>0</v>
      </c>
      <c r="H37" s="38" t="n">
        <f aca="false">ROUND(F37*G37,2)</f>
        <v>0</v>
      </c>
      <c r="I37" s="34" t="s">
        <v>31</v>
      </c>
      <c r="J37" s="35" t="s">
        <v>32</v>
      </c>
    </row>
    <row r="38" customFormat="false" ht="15" hidden="false" customHeight="false" outlineLevel="0" collapsed="false">
      <c r="A38" s="34" t="n">
        <v>3</v>
      </c>
      <c r="B38" s="34" t="s">
        <v>26</v>
      </c>
      <c r="C38" s="35" t="n">
        <v>88316</v>
      </c>
      <c r="D38" s="36" t="s">
        <v>46</v>
      </c>
      <c r="E38" s="34" t="s">
        <v>45</v>
      </c>
      <c r="F38" s="34" t="n">
        <v>0.65</v>
      </c>
      <c r="G38" s="37" t="n">
        <v>0</v>
      </c>
      <c r="H38" s="38" t="n">
        <f aca="false">ROUND(F38*G38,2)</f>
        <v>0</v>
      </c>
      <c r="I38" s="34" t="s">
        <v>31</v>
      </c>
      <c r="J38" s="35" t="s">
        <v>32</v>
      </c>
    </row>
    <row r="39" customFormat="false" ht="15" hidden="false" customHeight="false" outlineLevel="0" collapsed="false">
      <c r="A39" s="34" t="n">
        <v>4</v>
      </c>
      <c r="B39" s="34" t="s">
        <v>33</v>
      </c>
      <c r="C39" s="35" t="n">
        <v>37596</v>
      </c>
      <c r="D39" s="36" t="s">
        <v>57</v>
      </c>
      <c r="E39" s="34" t="s">
        <v>58</v>
      </c>
      <c r="F39" s="34" t="n">
        <v>7.69</v>
      </c>
      <c r="G39" s="37" t="n">
        <v>0</v>
      </c>
      <c r="H39" s="38" t="n">
        <f aca="false">ROUND(F39*G39,2)</f>
        <v>0</v>
      </c>
      <c r="I39" s="34" t="s">
        <v>31</v>
      </c>
      <c r="J39" s="35" t="s">
        <v>29</v>
      </c>
    </row>
    <row r="40" customFormat="false" ht="15" hidden="false" customHeight="false" outlineLevel="0" collapsed="false">
      <c r="A40" s="34" t="n">
        <v>5</v>
      </c>
      <c r="B40" s="34" t="s">
        <v>33</v>
      </c>
      <c r="C40" s="35" t="s">
        <v>34</v>
      </c>
      <c r="D40" s="36" t="s">
        <v>53</v>
      </c>
      <c r="E40" s="34" t="s">
        <v>51</v>
      </c>
      <c r="F40" s="34" t="n">
        <v>1.16</v>
      </c>
      <c r="G40" s="37" t="n">
        <v>0</v>
      </c>
      <c r="H40" s="38" t="n">
        <f aca="false">ROUND(F40*G40,2)</f>
        <v>0</v>
      </c>
      <c r="I40" s="34" t="s">
        <v>31</v>
      </c>
      <c r="J40" s="35" t="s">
        <v>29</v>
      </c>
    </row>
    <row r="41" customFormat="false" ht="15" hidden="false" customHeight="false" outlineLevel="0" collapsed="false">
      <c r="A41" s="34"/>
      <c r="B41" s="34"/>
      <c r="C41" s="35"/>
      <c r="D41" s="36"/>
      <c r="E41" s="34"/>
      <c r="F41" s="34"/>
      <c r="G41" s="37"/>
      <c r="H41" s="38"/>
      <c r="I41" s="42"/>
      <c r="J41" s="35"/>
    </row>
    <row r="42" customFormat="false" ht="21.75" hidden="false" customHeight="false" outlineLevel="0" collapsed="false">
      <c r="A42" s="39" t="s">
        <v>59</v>
      </c>
      <c r="B42" s="39"/>
      <c r="C42" s="39"/>
      <c r="D42" s="39"/>
      <c r="E42" s="39"/>
      <c r="F42" s="39"/>
      <c r="G42" s="39"/>
      <c r="H42" s="40" t="n">
        <f aca="false">SUM(H37:H40)</f>
        <v>0</v>
      </c>
      <c r="I42" s="40"/>
      <c r="J42" s="41"/>
    </row>
    <row r="43" s="44" customFormat="true" ht="48.75" hidden="false" customHeight="true" outlineLevel="0" collapsed="false">
      <c r="A43" s="18" t="s">
        <v>21</v>
      </c>
      <c r="B43" s="18"/>
      <c r="C43" s="19" t="n">
        <v>102189</v>
      </c>
      <c r="D43" s="20" t="s">
        <v>60</v>
      </c>
      <c r="E43" s="21" t="s">
        <v>15</v>
      </c>
      <c r="F43" s="22"/>
      <c r="G43" s="23" t="n">
        <v>0</v>
      </c>
      <c r="H43" s="24"/>
      <c r="I43" s="24"/>
      <c r="J43" s="24"/>
    </row>
    <row r="44" s="44" customFormat="true" ht="24.75" hidden="false" customHeight="true" outlineLevel="0" collapsed="false">
      <c r="A44" s="25" t="s">
        <v>23</v>
      </c>
      <c r="B44" s="25"/>
      <c r="C44" s="26" t="s">
        <v>61</v>
      </c>
      <c r="D44" s="43" t="s">
        <v>62</v>
      </c>
      <c r="E44" s="21"/>
      <c r="F44" s="28"/>
      <c r="G44" s="28"/>
      <c r="H44" s="28"/>
      <c r="I44" s="28"/>
      <c r="J44" s="28"/>
    </row>
    <row r="45" s="44" customFormat="true" ht="48" hidden="false" customHeight="false" outlineLevel="0" collapsed="false">
      <c r="A45" s="34" t="n">
        <v>1</v>
      </c>
      <c r="B45" s="34" t="s">
        <v>33</v>
      </c>
      <c r="C45" s="35" t="n">
        <v>3104</v>
      </c>
      <c r="D45" s="36" t="s">
        <v>63</v>
      </c>
      <c r="E45" s="34" t="s">
        <v>64</v>
      </c>
      <c r="F45" s="34" t="n">
        <v>1</v>
      </c>
      <c r="G45" s="37" t="n">
        <v>0</v>
      </c>
      <c r="H45" s="38" t="n">
        <f aca="false">ROUND(F45*G45,2)</f>
        <v>0</v>
      </c>
      <c r="I45" s="34" t="s">
        <v>28</v>
      </c>
      <c r="J45" s="35" t="s">
        <v>29</v>
      </c>
    </row>
    <row r="46" s="44" customFormat="true" ht="15" hidden="false" customHeight="false" outlineLevel="0" collapsed="false">
      <c r="A46" s="34" t="n">
        <v>2</v>
      </c>
      <c r="B46" s="34" t="s">
        <v>26</v>
      </c>
      <c r="C46" s="35" t="n">
        <v>88325</v>
      </c>
      <c r="D46" s="36" t="s">
        <v>65</v>
      </c>
      <c r="E46" s="34" t="s">
        <v>56</v>
      </c>
      <c r="F46" s="34" t="n">
        <v>1</v>
      </c>
      <c r="G46" s="37" t="n">
        <v>0</v>
      </c>
      <c r="H46" s="38" t="n">
        <f aca="false">ROUND(F46*G46,2)</f>
        <v>0</v>
      </c>
      <c r="I46" s="34" t="s">
        <v>31</v>
      </c>
      <c r="J46" s="35" t="s">
        <v>32</v>
      </c>
    </row>
    <row r="47" s="44" customFormat="true" ht="15" hidden="false" customHeight="false" outlineLevel="0" collapsed="false">
      <c r="A47" s="34" t="n">
        <v>3</v>
      </c>
      <c r="B47" s="34" t="s">
        <v>26</v>
      </c>
      <c r="C47" s="35" t="n">
        <v>88316</v>
      </c>
      <c r="D47" s="36" t="s">
        <v>46</v>
      </c>
      <c r="E47" s="34" t="s">
        <v>45</v>
      </c>
      <c r="F47" s="34" t="n">
        <v>1</v>
      </c>
      <c r="G47" s="37" t="n">
        <v>0</v>
      </c>
      <c r="H47" s="38" t="n">
        <f aca="false">ROUND(F47*G47,2)</f>
        <v>0</v>
      </c>
      <c r="I47" s="34" t="s">
        <v>31</v>
      </c>
      <c r="J47" s="35" t="s">
        <v>32</v>
      </c>
    </row>
    <row r="48" s="44" customFormat="true" ht="15" hidden="false" customHeight="false" outlineLevel="0" collapsed="false">
      <c r="A48" s="34" t="n">
        <v>4</v>
      </c>
      <c r="B48" s="34" t="s">
        <v>33</v>
      </c>
      <c r="C48" s="35" t="s">
        <v>34</v>
      </c>
      <c r="D48" s="36" t="s">
        <v>66</v>
      </c>
      <c r="E48" s="34" t="s">
        <v>15</v>
      </c>
      <c r="F48" s="34" t="n">
        <v>1</v>
      </c>
      <c r="G48" s="37" t="n">
        <v>0</v>
      </c>
      <c r="H48" s="38" t="n">
        <f aca="false">ROUND(F48*G48,2)</f>
        <v>0</v>
      </c>
      <c r="I48" s="34" t="s">
        <v>31</v>
      </c>
      <c r="J48" s="35" t="s">
        <v>29</v>
      </c>
    </row>
    <row r="49" s="44" customFormat="true" ht="15" hidden="false" customHeight="false" outlineLevel="0" collapsed="false">
      <c r="A49" s="34"/>
      <c r="B49" s="34"/>
      <c r="C49" s="35"/>
      <c r="D49" s="36"/>
      <c r="E49" s="34"/>
      <c r="F49" s="34"/>
      <c r="G49" s="37"/>
      <c r="H49" s="38"/>
      <c r="I49" s="42"/>
      <c r="J49" s="35"/>
    </row>
    <row r="50" s="44" customFormat="true" ht="21.75" hidden="false" customHeight="false" outlineLevel="0" collapsed="false">
      <c r="A50" s="39" t="s">
        <v>67</v>
      </c>
      <c r="B50" s="39"/>
      <c r="C50" s="39"/>
      <c r="D50" s="39"/>
      <c r="E50" s="39"/>
      <c r="F50" s="39"/>
      <c r="G50" s="39"/>
      <c r="H50" s="40" t="n">
        <f aca="false">SUM(H45:H48)</f>
        <v>0</v>
      </c>
      <c r="I50" s="40"/>
      <c r="J50" s="41"/>
    </row>
    <row r="51" customFormat="false" ht="39" hidden="false" customHeight="true" outlineLevel="0" collapsed="false">
      <c r="A51" s="18" t="s">
        <v>21</v>
      </c>
      <c r="B51" s="18"/>
      <c r="C51" s="19" t="n">
        <v>102189</v>
      </c>
      <c r="D51" s="20" t="s">
        <v>60</v>
      </c>
      <c r="E51" s="21" t="s">
        <v>15</v>
      </c>
      <c r="F51" s="22"/>
      <c r="G51" s="23" t="n">
        <v>0</v>
      </c>
      <c r="H51" s="24"/>
      <c r="I51" s="24"/>
      <c r="J51" s="24"/>
    </row>
    <row r="52" customFormat="false" ht="15" hidden="false" customHeight="true" outlineLevel="0" collapsed="false">
      <c r="A52" s="25" t="s">
        <v>23</v>
      </c>
      <c r="B52" s="25"/>
      <c r="C52" s="26" t="s">
        <v>68</v>
      </c>
      <c r="D52" s="43" t="s">
        <v>66</v>
      </c>
      <c r="E52" s="21"/>
      <c r="F52" s="28"/>
      <c r="G52" s="28"/>
      <c r="H52" s="28"/>
      <c r="I52" s="28"/>
      <c r="J52" s="28"/>
    </row>
    <row r="53" customFormat="false" ht="48" hidden="false" customHeight="false" outlineLevel="0" collapsed="false">
      <c r="A53" s="29" t="n">
        <v>1</v>
      </c>
      <c r="B53" s="29" t="s">
        <v>33</v>
      </c>
      <c r="C53" s="30" t="n">
        <v>3104</v>
      </c>
      <c r="D53" s="31" t="s">
        <v>63</v>
      </c>
      <c r="E53" s="29" t="s">
        <v>64</v>
      </c>
      <c r="F53" s="29" t="n">
        <v>1</v>
      </c>
      <c r="G53" s="32" t="n">
        <v>0</v>
      </c>
      <c r="H53" s="33" t="n">
        <f aca="false">ROUND(F53*G53,2)</f>
        <v>0</v>
      </c>
      <c r="I53" s="29" t="s">
        <v>28</v>
      </c>
      <c r="J53" s="30" t="s">
        <v>29</v>
      </c>
    </row>
    <row r="54" customFormat="false" ht="15" hidden="false" customHeight="false" outlineLevel="0" collapsed="false">
      <c r="A54" s="34" t="n">
        <v>2</v>
      </c>
      <c r="B54" s="34" t="s">
        <v>26</v>
      </c>
      <c r="C54" s="35" t="n">
        <v>88325</v>
      </c>
      <c r="D54" s="36" t="s">
        <v>65</v>
      </c>
      <c r="E54" s="34" t="s">
        <v>56</v>
      </c>
      <c r="F54" s="34" t="n">
        <v>1</v>
      </c>
      <c r="G54" s="37" t="n">
        <v>0</v>
      </c>
      <c r="H54" s="38" t="n">
        <f aca="false">ROUND(F54*G54,2)</f>
        <v>0</v>
      </c>
      <c r="I54" s="34" t="s">
        <v>31</v>
      </c>
      <c r="J54" s="35" t="s">
        <v>32</v>
      </c>
    </row>
    <row r="55" customFormat="false" ht="15" hidden="false" customHeight="false" outlineLevel="0" collapsed="false">
      <c r="A55" s="34" t="n">
        <v>3</v>
      </c>
      <c r="B55" s="34" t="s">
        <v>26</v>
      </c>
      <c r="C55" s="35" t="n">
        <v>88316</v>
      </c>
      <c r="D55" s="36" t="s">
        <v>46</v>
      </c>
      <c r="E55" s="34" t="s">
        <v>45</v>
      </c>
      <c r="F55" s="34" t="n">
        <v>1</v>
      </c>
      <c r="G55" s="37" t="n">
        <v>0</v>
      </c>
      <c r="H55" s="38" t="n">
        <f aca="false">ROUND(F55*G55,2)</f>
        <v>0</v>
      </c>
      <c r="I55" s="34" t="s">
        <v>31</v>
      </c>
      <c r="J55" s="35" t="s">
        <v>32</v>
      </c>
    </row>
    <row r="56" customFormat="false" ht="15" hidden="false" customHeight="false" outlineLevel="0" collapsed="false">
      <c r="A56" s="34" t="n">
        <v>4</v>
      </c>
      <c r="B56" s="34" t="s">
        <v>33</v>
      </c>
      <c r="C56" s="35" t="s">
        <v>34</v>
      </c>
      <c r="D56" s="36" t="s">
        <v>66</v>
      </c>
      <c r="E56" s="34" t="s">
        <v>15</v>
      </c>
      <c r="F56" s="34" t="n">
        <v>1</v>
      </c>
      <c r="G56" s="37" t="n">
        <v>0</v>
      </c>
      <c r="H56" s="38" t="n">
        <f aca="false">ROUND(F56*G56,2)</f>
        <v>0</v>
      </c>
      <c r="I56" s="34" t="s">
        <v>31</v>
      </c>
      <c r="J56" s="35" t="s">
        <v>29</v>
      </c>
    </row>
    <row r="57" customFormat="false" ht="15" hidden="false" customHeight="false" outlineLevel="0" collapsed="false">
      <c r="A57" s="34"/>
      <c r="B57" s="34"/>
      <c r="C57" s="35"/>
      <c r="D57" s="36"/>
      <c r="E57" s="34"/>
      <c r="F57" s="34"/>
      <c r="G57" s="37"/>
      <c r="H57" s="38"/>
      <c r="I57" s="42"/>
      <c r="J57" s="35"/>
    </row>
    <row r="58" customFormat="false" ht="21.75" hidden="false" customHeight="false" outlineLevel="0" collapsed="false">
      <c r="A58" s="39" t="s">
        <v>69</v>
      </c>
      <c r="B58" s="39"/>
      <c r="C58" s="39"/>
      <c r="D58" s="39"/>
      <c r="E58" s="39"/>
      <c r="F58" s="39"/>
      <c r="G58" s="39"/>
      <c r="H58" s="40" t="n">
        <f aca="false">SUM(H54:H56)</f>
        <v>0</v>
      </c>
      <c r="I58" s="40"/>
      <c r="J58" s="41"/>
    </row>
    <row r="59" s="44" customFormat="true" ht="48.75" hidden="false" customHeight="true" outlineLevel="0" collapsed="false">
      <c r="A59" s="18" t="s">
        <v>21</v>
      </c>
      <c r="B59" s="18"/>
      <c r="C59" s="19" t="n">
        <v>102189</v>
      </c>
      <c r="D59" s="20" t="s">
        <v>60</v>
      </c>
      <c r="E59" s="21" t="s">
        <v>15</v>
      </c>
      <c r="F59" s="22"/>
      <c r="G59" s="23" t="n">
        <v>0</v>
      </c>
      <c r="H59" s="24"/>
      <c r="I59" s="24"/>
      <c r="J59" s="24"/>
    </row>
    <row r="60" s="44" customFormat="true" ht="15" hidden="false" customHeight="true" outlineLevel="0" collapsed="false">
      <c r="A60" s="25" t="s">
        <v>23</v>
      </c>
      <c r="B60" s="25"/>
      <c r="C60" s="26" t="s">
        <v>70</v>
      </c>
      <c r="D60" s="43" t="s">
        <v>71</v>
      </c>
      <c r="E60" s="21"/>
      <c r="F60" s="28"/>
      <c r="G60" s="28"/>
      <c r="H60" s="28"/>
      <c r="I60" s="28"/>
      <c r="J60" s="28"/>
    </row>
    <row r="61" s="44" customFormat="true" ht="48" hidden="false" customHeight="false" outlineLevel="0" collapsed="false">
      <c r="A61" s="29" t="n">
        <v>1</v>
      </c>
      <c r="B61" s="29" t="s">
        <v>33</v>
      </c>
      <c r="C61" s="30" t="n">
        <v>3104</v>
      </c>
      <c r="D61" s="31" t="s">
        <v>63</v>
      </c>
      <c r="E61" s="29" t="s">
        <v>64</v>
      </c>
      <c r="F61" s="29" t="n">
        <v>1</v>
      </c>
      <c r="G61" s="32" t="n">
        <v>0</v>
      </c>
      <c r="H61" s="33" t="n">
        <f aca="false">ROUND(F61*G61,2)</f>
        <v>0</v>
      </c>
      <c r="I61" s="29" t="s">
        <v>28</v>
      </c>
      <c r="J61" s="30" t="s">
        <v>29</v>
      </c>
    </row>
    <row r="62" s="44" customFormat="true" ht="15" hidden="false" customHeight="false" outlineLevel="0" collapsed="false">
      <c r="A62" s="34" t="n">
        <v>2</v>
      </c>
      <c r="B62" s="34" t="s">
        <v>26</v>
      </c>
      <c r="C62" s="35" t="n">
        <v>88325</v>
      </c>
      <c r="D62" s="36" t="s">
        <v>65</v>
      </c>
      <c r="E62" s="34" t="s">
        <v>56</v>
      </c>
      <c r="F62" s="34" t="n">
        <v>1</v>
      </c>
      <c r="G62" s="37" t="n">
        <v>0</v>
      </c>
      <c r="H62" s="38" t="n">
        <f aca="false">ROUND(F62*G62,2)</f>
        <v>0</v>
      </c>
      <c r="I62" s="34" t="s">
        <v>31</v>
      </c>
      <c r="J62" s="35" t="s">
        <v>32</v>
      </c>
    </row>
    <row r="63" s="44" customFormat="true" ht="15" hidden="false" customHeight="false" outlineLevel="0" collapsed="false">
      <c r="A63" s="34" t="n">
        <v>3</v>
      </c>
      <c r="B63" s="34" t="s">
        <v>26</v>
      </c>
      <c r="C63" s="35" t="n">
        <v>88316</v>
      </c>
      <c r="D63" s="36" t="s">
        <v>46</v>
      </c>
      <c r="E63" s="34" t="s">
        <v>45</v>
      </c>
      <c r="F63" s="34" t="n">
        <v>1</v>
      </c>
      <c r="G63" s="37" t="n">
        <v>0</v>
      </c>
      <c r="H63" s="38" t="n">
        <f aca="false">ROUND(F63*G63,2)</f>
        <v>0</v>
      </c>
      <c r="I63" s="34" t="s">
        <v>31</v>
      </c>
      <c r="J63" s="35" t="s">
        <v>32</v>
      </c>
    </row>
    <row r="64" s="44" customFormat="true" ht="15" hidden="false" customHeight="false" outlineLevel="0" collapsed="false">
      <c r="A64" s="34" t="n">
        <v>4</v>
      </c>
      <c r="B64" s="34" t="s">
        <v>33</v>
      </c>
      <c r="C64" s="35" t="s">
        <v>34</v>
      </c>
      <c r="D64" s="36" t="s">
        <v>71</v>
      </c>
      <c r="E64" s="34" t="s">
        <v>15</v>
      </c>
      <c r="F64" s="34" t="n">
        <v>1</v>
      </c>
      <c r="G64" s="37" t="n">
        <v>0</v>
      </c>
      <c r="H64" s="38" t="n">
        <f aca="false">ROUND(F64*G64,2)</f>
        <v>0</v>
      </c>
      <c r="I64" s="34" t="s">
        <v>31</v>
      </c>
      <c r="J64" s="35" t="s">
        <v>29</v>
      </c>
    </row>
    <row r="65" s="44" customFormat="true" ht="15" hidden="false" customHeight="false" outlineLevel="0" collapsed="false">
      <c r="A65" s="34"/>
      <c r="B65" s="34"/>
      <c r="C65" s="35"/>
      <c r="D65" s="36"/>
      <c r="E65" s="34"/>
      <c r="F65" s="34"/>
      <c r="G65" s="37"/>
      <c r="H65" s="38"/>
      <c r="I65" s="42"/>
      <c r="J65" s="35"/>
    </row>
    <row r="66" s="44" customFormat="true" ht="21.75" hidden="false" customHeight="false" outlineLevel="0" collapsed="false">
      <c r="A66" s="39" t="s">
        <v>72</v>
      </c>
      <c r="B66" s="39"/>
      <c r="C66" s="39"/>
      <c r="D66" s="39"/>
      <c r="E66" s="39"/>
      <c r="F66" s="39"/>
      <c r="G66" s="39"/>
      <c r="H66" s="40" t="n">
        <f aca="false">SUM(H62:H64)</f>
        <v>0</v>
      </c>
      <c r="I66" s="40"/>
      <c r="J66" s="41"/>
    </row>
    <row r="67" s="44" customFormat="true" ht="24.75" hidden="false" customHeight="true" outlineLevel="0" collapsed="false">
      <c r="A67" s="18" t="s">
        <v>21</v>
      </c>
      <c r="B67" s="18"/>
      <c r="C67" s="19" t="n">
        <v>97607</v>
      </c>
      <c r="D67" s="20" t="s">
        <v>73</v>
      </c>
      <c r="E67" s="21" t="s">
        <v>15</v>
      </c>
      <c r="F67" s="22"/>
      <c r="G67" s="23" t="n">
        <v>0</v>
      </c>
      <c r="H67" s="24"/>
      <c r="I67" s="24"/>
      <c r="J67" s="24"/>
    </row>
    <row r="68" s="44" customFormat="true" ht="24.75" hidden="false" customHeight="true" outlineLevel="0" collapsed="false">
      <c r="A68" s="25" t="s">
        <v>23</v>
      </c>
      <c r="B68" s="25"/>
      <c r="C68" s="26" t="s">
        <v>74</v>
      </c>
      <c r="D68" s="20" t="s">
        <v>75</v>
      </c>
      <c r="E68" s="21"/>
      <c r="F68" s="28"/>
      <c r="G68" s="28"/>
      <c r="H68" s="28"/>
      <c r="I68" s="28"/>
      <c r="J68" s="28"/>
    </row>
    <row r="69" s="44" customFormat="true" ht="15" hidden="false" customHeight="false" outlineLevel="0" collapsed="false">
      <c r="A69" s="29" t="n">
        <v>1</v>
      </c>
      <c r="B69" s="29" t="s">
        <v>33</v>
      </c>
      <c r="C69" s="30" t="n">
        <v>38193</v>
      </c>
      <c r="D69" s="31" t="s">
        <v>76</v>
      </c>
      <c r="E69" s="29" t="s">
        <v>15</v>
      </c>
      <c r="F69" s="29" t="n">
        <v>1</v>
      </c>
      <c r="G69" s="32" t="n">
        <v>0</v>
      </c>
      <c r="H69" s="33" t="n">
        <f aca="false">ROUND(F69*G69,2)</f>
        <v>0</v>
      </c>
      <c r="I69" s="29" t="s">
        <v>28</v>
      </c>
      <c r="J69" s="30" t="s">
        <v>29</v>
      </c>
    </row>
    <row r="70" s="44" customFormat="true" ht="15" hidden="false" customHeight="false" outlineLevel="0" collapsed="false">
      <c r="A70" s="34" t="n">
        <v>2</v>
      </c>
      <c r="B70" s="34" t="s">
        <v>33</v>
      </c>
      <c r="C70" s="35" t="n">
        <v>38194</v>
      </c>
      <c r="D70" s="36" t="s">
        <v>77</v>
      </c>
      <c r="E70" s="34" t="s">
        <v>15</v>
      </c>
      <c r="F70" s="34" t="n">
        <v>1</v>
      </c>
      <c r="G70" s="37" t="n">
        <v>0</v>
      </c>
      <c r="H70" s="38" t="n">
        <f aca="false">ROUND(F70*G70,2)</f>
        <v>0</v>
      </c>
      <c r="I70" s="34" t="s">
        <v>31</v>
      </c>
      <c r="J70" s="35" t="s">
        <v>29</v>
      </c>
    </row>
    <row r="71" s="44" customFormat="true" ht="36" hidden="false" customHeight="false" outlineLevel="0" collapsed="false">
      <c r="A71" s="34" t="n">
        <v>3</v>
      </c>
      <c r="B71" s="34" t="s">
        <v>33</v>
      </c>
      <c r="C71" s="35" t="n">
        <v>38775</v>
      </c>
      <c r="D71" s="36" t="s">
        <v>78</v>
      </c>
      <c r="E71" s="34" t="s">
        <v>15</v>
      </c>
      <c r="F71" s="34" t="n">
        <v>1</v>
      </c>
      <c r="G71" s="37" t="n">
        <v>0</v>
      </c>
      <c r="H71" s="38" t="n">
        <f aca="false">ROUND(F71*G71,2)</f>
        <v>0</v>
      </c>
      <c r="I71" s="34" t="s">
        <v>31</v>
      </c>
      <c r="J71" s="35" t="s">
        <v>29</v>
      </c>
    </row>
    <row r="72" s="44" customFormat="true" ht="15" hidden="false" customHeight="false" outlineLevel="0" collapsed="false">
      <c r="A72" s="34" t="n">
        <v>4</v>
      </c>
      <c r="B72" s="34" t="s">
        <v>26</v>
      </c>
      <c r="C72" s="35" t="n">
        <v>88247</v>
      </c>
      <c r="D72" s="36" t="s">
        <v>79</v>
      </c>
      <c r="E72" s="34" t="s">
        <v>56</v>
      </c>
      <c r="F72" s="34" t="n">
        <v>0.2299</v>
      </c>
      <c r="G72" s="37" t="n">
        <v>0</v>
      </c>
      <c r="H72" s="38" t="n">
        <f aca="false">ROUND(F72*G72,2)</f>
        <v>0</v>
      </c>
      <c r="I72" s="34" t="s">
        <v>31</v>
      </c>
      <c r="J72" s="35" t="s">
        <v>32</v>
      </c>
    </row>
    <row r="73" s="44" customFormat="true" ht="15" hidden="false" customHeight="false" outlineLevel="0" collapsed="false">
      <c r="A73" s="34" t="n">
        <v>5</v>
      </c>
      <c r="B73" s="34" t="s">
        <v>26</v>
      </c>
      <c r="C73" s="35" t="n">
        <v>88264</v>
      </c>
      <c r="D73" s="36" t="s">
        <v>80</v>
      </c>
      <c r="E73" s="34" t="s">
        <v>56</v>
      </c>
      <c r="F73" s="34" t="n">
        <v>0.5518</v>
      </c>
      <c r="G73" s="37" t="n">
        <v>0</v>
      </c>
      <c r="H73" s="38" t="n">
        <f aca="false">ROUND(F73*G73,2)</f>
        <v>0</v>
      </c>
      <c r="I73" s="34" t="s">
        <v>31</v>
      </c>
      <c r="J73" s="35" t="s">
        <v>32</v>
      </c>
    </row>
    <row r="74" s="44" customFormat="true" ht="15" hidden="false" customHeight="false" outlineLevel="0" collapsed="false">
      <c r="A74" s="34"/>
      <c r="B74" s="34"/>
      <c r="C74" s="35"/>
      <c r="D74" s="36"/>
      <c r="E74" s="34"/>
      <c r="F74" s="34"/>
      <c r="G74" s="37"/>
      <c r="H74" s="38"/>
      <c r="I74" s="42"/>
      <c r="J74" s="35"/>
    </row>
    <row r="75" s="44" customFormat="true" ht="21.75" hidden="false" customHeight="false" outlineLevel="0" collapsed="false">
      <c r="A75" s="39" t="s">
        <v>81</v>
      </c>
      <c r="B75" s="39"/>
      <c r="C75" s="39"/>
      <c r="D75" s="39"/>
      <c r="E75" s="39"/>
      <c r="F75" s="39"/>
      <c r="G75" s="39"/>
      <c r="H75" s="40" t="n">
        <f aca="false">SUM(H70:H73)</f>
        <v>0</v>
      </c>
      <c r="I75" s="40"/>
      <c r="J75" s="41"/>
    </row>
    <row r="76" s="44" customFormat="true" ht="24.75" hidden="false" customHeight="true" outlineLevel="0" collapsed="false">
      <c r="A76" s="18" t="s">
        <v>21</v>
      </c>
      <c r="B76" s="18"/>
      <c r="C76" s="19" t="n">
        <v>92027</v>
      </c>
      <c r="D76" s="20" t="s">
        <v>82</v>
      </c>
      <c r="E76" s="21" t="s">
        <v>15</v>
      </c>
      <c r="F76" s="22"/>
      <c r="G76" s="23" t="n">
        <v>0</v>
      </c>
      <c r="H76" s="24"/>
      <c r="I76" s="24"/>
      <c r="J76" s="24"/>
    </row>
    <row r="77" s="44" customFormat="true" ht="24.75" hidden="false" customHeight="true" outlineLevel="0" collapsed="false">
      <c r="A77" s="25" t="s">
        <v>23</v>
      </c>
      <c r="B77" s="25"/>
      <c r="C77" s="26" t="s">
        <v>83</v>
      </c>
      <c r="D77" s="20" t="s">
        <v>84</v>
      </c>
      <c r="E77" s="21"/>
      <c r="F77" s="28"/>
      <c r="G77" s="28"/>
      <c r="H77" s="28"/>
      <c r="I77" s="28"/>
      <c r="J77" s="28"/>
    </row>
    <row r="78" s="44" customFormat="true" ht="24" hidden="false" customHeight="false" outlineLevel="0" collapsed="false">
      <c r="A78" s="29" t="n">
        <v>1</v>
      </c>
      <c r="B78" s="29" t="s">
        <v>26</v>
      </c>
      <c r="C78" s="30" t="n">
        <v>92027</v>
      </c>
      <c r="D78" s="31" t="s">
        <v>82</v>
      </c>
      <c r="E78" s="29" t="s">
        <v>15</v>
      </c>
      <c r="F78" s="29" t="n">
        <v>0.5666</v>
      </c>
      <c r="G78" s="32" t="n">
        <v>0</v>
      </c>
      <c r="H78" s="33" t="n">
        <f aca="false">ROUND(F78*G78,2)</f>
        <v>0</v>
      </c>
      <c r="I78" s="29" t="s">
        <v>28</v>
      </c>
      <c r="J78" s="30" t="s">
        <v>29</v>
      </c>
    </row>
    <row r="79" s="44" customFormat="true" ht="28.5" hidden="false" customHeight="true" outlineLevel="0" collapsed="false">
      <c r="A79" s="34" t="n">
        <v>2</v>
      </c>
      <c r="B79" s="34" t="s">
        <v>26</v>
      </c>
      <c r="C79" s="35" t="n">
        <v>92027</v>
      </c>
      <c r="D79" s="36" t="s">
        <v>85</v>
      </c>
      <c r="E79" s="34" t="s">
        <v>15</v>
      </c>
      <c r="F79" s="34" t="n">
        <v>0.4334</v>
      </c>
      <c r="G79" s="37" t="n">
        <v>0</v>
      </c>
      <c r="H79" s="38" t="n">
        <f aca="false">ROUND(F79*G79,2)</f>
        <v>0</v>
      </c>
      <c r="I79" s="34" t="s">
        <v>31</v>
      </c>
      <c r="J79" s="35" t="s">
        <v>32</v>
      </c>
    </row>
    <row r="80" s="44" customFormat="true" ht="24.75" hidden="false" customHeight="true" outlineLevel="0" collapsed="false">
      <c r="A80" s="34" t="n">
        <v>3</v>
      </c>
      <c r="B80" s="34" t="s">
        <v>33</v>
      </c>
      <c r="C80" s="35" t="n">
        <v>38064</v>
      </c>
      <c r="D80" s="36" t="s">
        <v>86</v>
      </c>
      <c r="E80" s="34" t="s">
        <v>15</v>
      </c>
      <c r="F80" s="34" t="n">
        <v>1</v>
      </c>
      <c r="G80" s="37" t="n">
        <v>0</v>
      </c>
      <c r="H80" s="38" t="n">
        <f aca="false">ROUND(F80*G80,2)</f>
        <v>0</v>
      </c>
      <c r="I80" s="34" t="s">
        <v>31</v>
      </c>
      <c r="J80" s="35" t="s">
        <v>29</v>
      </c>
    </row>
    <row r="81" s="44" customFormat="true" ht="24.75" hidden="false" customHeight="true" outlineLevel="0" collapsed="false">
      <c r="A81" s="34" t="n">
        <v>4</v>
      </c>
      <c r="B81" s="34" t="s">
        <v>33</v>
      </c>
      <c r="C81" s="35" t="n">
        <v>38102</v>
      </c>
      <c r="D81" s="36" t="s">
        <v>87</v>
      </c>
      <c r="E81" s="34" t="s">
        <v>15</v>
      </c>
      <c r="F81" s="34" t="n">
        <v>1</v>
      </c>
      <c r="G81" s="37" t="n">
        <v>0</v>
      </c>
      <c r="H81" s="38" t="n">
        <f aca="false">ROUND(F81*G81,2)</f>
        <v>0</v>
      </c>
      <c r="I81" s="34" t="s">
        <v>31</v>
      </c>
      <c r="J81" s="35" t="s">
        <v>29</v>
      </c>
    </row>
    <row r="82" s="44" customFormat="true" ht="15" hidden="false" customHeight="false" outlineLevel="0" collapsed="false">
      <c r="A82" s="34"/>
      <c r="B82" s="34"/>
      <c r="C82" s="35"/>
      <c r="D82" s="36"/>
      <c r="E82" s="34"/>
      <c r="F82" s="34"/>
      <c r="G82" s="37"/>
      <c r="H82" s="38"/>
      <c r="I82" s="42"/>
      <c r="J82" s="35"/>
    </row>
    <row r="83" s="44" customFormat="true" ht="21.75" hidden="false" customHeight="false" outlineLevel="0" collapsed="false">
      <c r="A83" s="39" t="s">
        <v>88</v>
      </c>
      <c r="B83" s="39"/>
      <c r="C83" s="39"/>
      <c r="D83" s="39"/>
      <c r="E83" s="39"/>
      <c r="F83" s="39"/>
      <c r="G83" s="39"/>
      <c r="H83" s="40" t="n">
        <f aca="false">SUM(H79:H81)</f>
        <v>0</v>
      </c>
      <c r="I83" s="40"/>
      <c r="J83" s="41"/>
    </row>
    <row r="84" s="44" customFormat="true" ht="24.75" hidden="false" customHeight="true" outlineLevel="0" collapsed="false">
      <c r="A84" s="18" t="s">
        <v>21</v>
      </c>
      <c r="B84" s="18"/>
      <c r="C84" s="19" t="n">
        <v>92027</v>
      </c>
      <c r="D84" s="20" t="s">
        <v>82</v>
      </c>
      <c r="E84" s="21" t="s">
        <v>15</v>
      </c>
      <c r="F84" s="22"/>
      <c r="G84" s="23" t="n">
        <v>0</v>
      </c>
      <c r="H84" s="24"/>
      <c r="I84" s="24"/>
      <c r="J84" s="24"/>
    </row>
    <row r="85" s="44" customFormat="true" ht="28.5" hidden="false" customHeight="true" outlineLevel="0" collapsed="false">
      <c r="A85" s="25" t="s">
        <v>23</v>
      </c>
      <c r="B85" s="25"/>
      <c r="C85" s="26" t="s">
        <v>89</v>
      </c>
      <c r="D85" s="45" t="s">
        <v>90</v>
      </c>
      <c r="E85" s="21"/>
      <c r="F85" s="28"/>
      <c r="G85" s="28"/>
      <c r="H85" s="28"/>
      <c r="I85" s="28"/>
      <c r="J85" s="28"/>
    </row>
    <row r="86" s="44" customFormat="true" ht="24" hidden="false" customHeight="false" outlineLevel="0" collapsed="false">
      <c r="A86" s="29" t="n">
        <v>1</v>
      </c>
      <c r="B86" s="29" t="s">
        <v>26</v>
      </c>
      <c r="C86" s="30" t="n">
        <v>92027</v>
      </c>
      <c r="D86" s="31" t="s">
        <v>82</v>
      </c>
      <c r="E86" s="29" t="s">
        <v>15</v>
      </c>
      <c r="F86" s="29" t="n">
        <v>0.5666</v>
      </c>
      <c r="G86" s="32" t="n">
        <v>0</v>
      </c>
      <c r="H86" s="33" t="n">
        <f aca="false">ROUND(F86*G86,2)</f>
        <v>0</v>
      </c>
      <c r="I86" s="29" t="s">
        <v>28</v>
      </c>
      <c r="J86" s="30" t="s">
        <v>29</v>
      </c>
    </row>
    <row r="87" s="44" customFormat="true" ht="28.5" hidden="false" customHeight="true" outlineLevel="0" collapsed="false">
      <c r="A87" s="34" t="n">
        <v>2</v>
      </c>
      <c r="B87" s="34" t="s">
        <v>26</v>
      </c>
      <c r="C87" s="35" t="n">
        <v>92027</v>
      </c>
      <c r="D87" s="36" t="s">
        <v>85</v>
      </c>
      <c r="E87" s="34" t="s">
        <v>15</v>
      </c>
      <c r="F87" s="34" t="n">
        <v>0.4334</v>
      </c>
      <c r="G87" s="37" t="n">
        <v>0</v>
      </c>
      <c r="H87" s="38" t="n">
        <f aca="false">ROUND(F87*G87,2)</f>
        <v>0</v>
      </c>
      <c r="I87" s="34" t="s">
        <v>31</v>
      </c>
      <c r="J87" s="35" t="s">
        <v>32</v>
      </c>
    </row>
    <row r="88" s="44" customFormat="true" ht="24.75" hidden="false" customHeight="true" outlineLevel="0" collapsed="false">
      <c r="A88" s="34" t="n">
        <v>3</v>
      </c>
      <c r="B88" s="34" t="s">
        <v>33</v>
      </c>
      <c r="C88" s="35" t="n">
        <v>38064</v>
      </c>
      <c r="D88" s="36" t="s">
        <v>86</v>
      </c>
      <c r="E88" s="34" t="s">
        <v>15</v>
      </c>
      <c r="F88" s="34" t="n">
        <v>1</v>
      </c>
      <c r="G88" s="37" t="n">
        <v>0</v>
      </c>
      <c r="H88" s="38" t="n">
        <f aca="false">ROUND(F88*G88,2)</f>
        <v>0</v>
      </c>
      <c r="I88" s="34" t="s">
        <v>31</v>
      </c>
      <c r="J88" s="35" t="s">
        <v>29</v>
      </c>
    </row>
    <row r="89" s="44" customFormat="true" ht="17.25" hidden="false" customHeight="true" outlineLevel="0" collapsed="false">
      <c r="A89" s="34" t="n">
        <v>4</v>
      </c>
      <c r="B89" s="34" t="s">
        <v>33</v>
      </c>
      <c r="C89" s="35" t="n">
        <v>38114</v>
      </c>
      <c r="D89" s="36" t="s">
        <v>91</v>
      </c>
      <c r="E89" s="34" t="s">
        <v>15</v>
      </c>
      <c r="F89" s="34" t="n">
        <v>1</v>
      </c>
      <c r="G89" s="37" t="n">
        <v>0</v>
      </c>
      <c r="H89" s="38" t="n">
        <f aca="false">ROUND(F89*G89,2)</f>
        <v>0</v>
      </c>
      <c r="I89" s="34" t="s">
        <v>31</v>
      </c>
      <c r="J89" s="35" t="s">
        <v>29</v>
      </c>
    </row>
    <row r="90" s="44" customFormat="true" ht="15" hidden="false" customHeight="false" outlineLevel="0" collapsed="false">
      <c r="A90" s="34"/>
      <c r="B90" s="34"/>
      <c r="C90" s="35"/>
      <c r="D90" s="36"/>
      <c r="E90" s="34"/>
      <c r="F90" s="34"/>
      <c r="G90" s="37"/>
      <c r="H90" s="38"/>
      <c r="I90" s="42"/>
      <c r="J90" s="35"/>
    </row>
    <row r="91" s="44" customFormat="true" ht="21.75" hidden="false" customHeight="false" outlineLevel="0" collapsed="false">
      <c r="A91" s="39" t="s">
        <v>92</v>
      </c>
      <c r="B91" s="39"/>
      <c r="C91" s="39"/>
      <c r="D91" s="39"/>
      <c r="E91" s="39"/>
      <c r="F91" s="39"/>
      <c r="G91" s="39"/>
      <c r="H91" s="40" t="n">
        <f aca="false">SUM(H87:H89)</f>
        <v>0</v>
      </c>
      <c r="I91" s="40"/>
      <c r="J91" s="41"/>
    </row>
    <row r="92" customFormat="false" ht="24.75" hidden="false" customHeight="true" outlineLevel="0" collapsed="false">
      <c r="A92" s="18" t="s">
        <v>21</v>
      </c>
      <c r="B92" s="18"/>
      <c r="C92" s="19" t="n">
        <v>92027</v>
      </c>
      <c r="D92" s="20" t="s">
        <v>82</v>
      </c>
      <c r="E92" s="21" t="s">
        <v>15</v>
      </c>
      <c r="F92" s="22"/>
      <c r="G92" s="23" t="n">
        <v>0</v>
      </c>
      <c r="H92" s="24"/>
      <c r="I92" s="24"/>
      <c r="J92" s="24"/>
    </row>
    <row r="93" customFormat="false" ht="24" hidden="false" customHeight="true" outlineLevel="0" collapsed="false">
      <c r="A93" s="25" t="s">
        <v>23</v>
      </c>
      <c r="B93" s="25"/>
      <c r="C93" s="26" t="s">
        <v>93</v>
      </c>
      <c r="D93" s="45" t="s">
        <v>94</v>
      </c>
      <c r="E93" s="21"/>
      <c r="F93" s="28"/>
      <c r="G93" s="28"/>
      <c r="H93" s="28"/>
      <c r="I93" s="28"/>
      <c r="J93" s="28"/>
    </row>
    <row r="94" customFormat="false" ht="24" hidden="false" customHeight="false" outlineLevel="0" collapsed="false">
      <c r="A94" s="29" t="n">
        <v>1</v>
      </c>
      <c r="B94" s="29" t="s">
        <v>26</v>
      </c>
      <c r="C94" s="30" t="n">
        <v>92027</v>
      </c>
      <c r="D94" s="31" t="s">
        <v>82</v>
      </c>
      <c r="E94" s="29" t="s">
        <v>15</v>
      </c>
      <c r="F94" s="29" t="n">
        <v>0.5666</v>
      </c>
      <c r="G94" s="32" t="n">
        <v>0</v>
      </c>
      <c r="H94" s="33" t="n">
        <f aca="false">ROUND(F94*G94,2)</f>
        <v>0</v>
      </c>
      <c r="I94" s="29" t="s">
        <v>28</v>
      </c>
      <c r="J94" s="30" t="s">
        <v>29</v>
      </c>
    </row>
    <row r="95" customFormat="false" ht="24" hidden="false" customHeight="false" outlineLevel="0" collapsed="false">
      <c r="A95" s="34" t="n">
        <v>2</v>
      </c>
      <c r="B95" s="34" t="s">
        <v>26</v>
      </c>
      <c r="C95" s="35" t="n">
        <v>92027</v>
      </c>
      <c r="D95" s="36" t="s">
        <v>85</v>
      </c>
      <c r="E95" s="34" t="s">
        <v>15</v>
      </c>
      <c r="F95" s="34" t="n">
        <v>0.4334</v>
      </c>
      <c r="G95" s="37" t="n">
        <v>0</v>
      </c>
      <c r="H95" s="38" t="n">
        <f aca="false">ROUND(F95*G95,2)</f>
        <v>0</v>
      </c>
      <c r="I95" s="34" t="s">
        <v>31</v>
      </c>
      <c r="J95" s="35" t="s">
        <v>32</v>
      </c>
    </row>
    <row r="96" customFormat="false" ht="24" hidden="false" customHeight="false" outlineLevel="0" collapsed="false">
      <c r="A96" s="34" t="n">
        <v>3</v>
      </c>
      <c r="B96" s="34" t="s">
        <v>33</v>
      </c>
      <c r="C96" s="35" t="n">
        <v>38064</v>
      </c>
      <c r="D96" s="36" t="s">
        <v>86</v>
      </c>
      <c r="E96" s="34" t="s">
        <v>15</v>
      </c>
      <c r="F96" s="34" t="n">
        <v>1</v>
      </c>
      <c r="G96" s="37" t="n">
        <v>0</v>
      </c>
      <c r="H96" s="38" t="n">
        <f aca="false">ROUND(F96*G96,2)</f>
        <v>0</v>
      </c>
      <c r="I96" s="34" t="s">
        <v>31</v>
      </c>
      <c r="J96" s="35" t="s">
        <v>29</v>
      </c>
    </row>
    <row r="97" customFormat="false" ht="15" hidden="false" customHeight="false" outlineLevel="0" collapsed="false">
      <c r="A97" s="34" t="n">
        <v>4</v>
      </c>
      <c r="B97" s="34" t="s">
        <v>33</v>
      </c>
      <c r="C97" s="35" t="n">
        <v>38114</v>
      </c>
      <c r="D97" s="36" t="s">
        <v>91</v>
      </c>
      <c r="E97" s="34" t="s">
        <v>15</v>
      </c>
      <c r="F97" s="34" t="n">
        <v>2</v>
      </c>
      <c r="G97" s="37" t="n">
        <v>0</v>
      </c>
      <c r="H97" s="38" t="n">
        <f aca="false">ROUND(F97*G97,2)</f>
        <v>0</v>
      </c>
      <c r="I97" s="34" t="s">
        <v>31</v>
      </c>
      <c r="J97" s="35" t="s">
        <v>29</v>
      </c>
    </row>
    <row r="98" customFormat="false" ht="15" hidden="false" customHeight="false" outlineLevel="0" collapsed="false">
      <c r="A98" s="34"/>
      <c r="B98" s="34"/>
      <c r="C98" s="35"/>
      <c r="D98" s="36"/>
      <c r="E98" s="34"/>
      <c r="F98" s="34"/>
      <c r="G98" s="37"/>
      <c r="H98" s="38"/>
      <c r="I98" s="42"/>
      <c r="J98" s="35"/>
    </row>
    <row r="99" customFormat="false" ht="21.75" hidden="false" customHeight="false" outlineLevel="0" collapsed="false">
      <c r="A99" s="39" t="s">
        <v>95</v>
      </c>
      <c r="B99" s="39"/>
      <c r="C99" s="39"/>
      <c r="D99" s="39"/>
      <c r="E99" s="39"/>
      <c r="F99" s="39"/>
      <c r="G99" s="39"/>
      <c r="H99" s="40" t="n">
        <f aca="false">SUM(H95:H97)</f>
        <v>0</v>
      </c>
      <c r="I99" s="40"/>
      <c r="J99" s="41"/>
    </row>
    <row r="100" customFormat="false" ht="24.75" hidden="false" customHeight="true" outlineLevel="0" collapsed="false">
      <c r="A100" s="18" t="s">
        <v>21</v>
      </c>
      <c r="B100" s="18"/>
      <c r="C100" s="19" t="n">
        <v>92027</v>
      </c>
      <c r="D100" s="20" t="s">
        <v>82</v>
      </c>
      <c r="E100" s="21" t="s">
        <v>15</v>
      </c>
      <c r="F100" s="22"/>
      <c r="G100" s="23" t="n">
        <v>0</v>
      </c>
      <c r="H100" s="24"/>
      <c r="I100" s="24"/>
      <c r="J100" s="24"/>
    </row>
    <row r="101" customFormat="false" ht="25.5" hidden="false" customHeight="true" outlineLevel="0" collapsed="false">
      <c r="A101" s="25" t="s">
        <v>23</v>
      </c>
      <c r="B101" s="25"/>
      <c r="C101" s="26" t="s">
        <v>96</v>
      </c>
      <c r="D101" s="45" t="s">
        <v>97</v>
      </c>
      <c r="E101" s="21"/>
      <c r="F101" s="28"/>
      <c r="G101" s="28"/>
      <c r="H101" s="28"/>
      <c r="I101" s="28"/>
      <c r="J101" s="28"/>
    </row>
    <row r="102" customFormat="false" ht="24" hidden="false" customHeight="false" outlineLevel="0" collapsed="false">
      <c r="A102" s="29" t="n">
        <v>1</v>
      </c>
      <c r="B102" s="29" t="s">
        <v>26</v>
      </c>
      <c r="C102" s="30" t="n">
        <v>92027</v>
      </c>
      <c r="D102" s="31" t="s">
        <v>82</v>
      </c>
      <c r="E102" s="29" t="s">
        <v>15</v>
      </c>
      <c r="F102" s="29" t="n">
        <v>0.5666</v>
      </c>
      <c r="G102" s="32" t="n">
        <v>0</v>
      </c>
      <c r="H102" s="33" t="n">
        <f aca="false">ROUND(F102*G102,2)</f>
        <v>0</v>
      </c>
      <c r="I102" s="29" t="s">
        <v>28</v>
      </c>
      <c r="J102" s="30" t="s">
        <v>29</v>
      </c>
    </row>
    <row r="103" customFormat="false" ht="24" hidden="false" customHeight="false" outlineLevel="0" collapsed="false">
      <c r="A103" s="34" t="n">
        <v>2</v>
      </c>
      <c r="B103" s="34" t="s">
        <v>26</v>
      </c>
      <c r="C103" s="35" t="n">
        <v>92027</v>
      </c>
      <c r="D103" s="36" t="s">
        <v>85</v>
      </c>
      <c r="E103" s="34" t="s">
        <v>15</v>
      </c>
      <c r="F103" s="34" t="n">
        <v>0.4334</v>
      </c>
      <c r="G103" s="37" t="n">
        <v>0</v>
      </c>
      <c r="H103" s="38" t="n">
        <f aca="false">ROUND(F103*G103,2)</f>
        <v>0</v>
      </c>
      <c r="I103" s="34" t="s">
        <v>31</v>
      </c>
      <c r="J103" s="35" t="s">
        <v>32</v>
      </c>
    </row>
    <row r="104" customFormat="false" ht="15" hidden="false" customHeight="false" outlineLevel="0" collapsed="false">
      <c r="A104" s="34" t="n">
        <v>3</v>
      </c>
      <c r="B104" s="34" t="s">
        <v>33</v>
      </c>
      <c r="C104" s="35" t="n">
        <v>38114</v>
      </c>
      <c r="D104" s="36" t="s">
        <v>91</v>
      </c>
      <c r="E104" s="34" t="s">
        <v>15</v>
      </c>
      <c r="F104" s="34" t="n">
        <v>1</v>
      </c>
      <c r="G104" s="37" t="n">
        <v>0</v>
      </c>
      <c r="H104" s="38" t="n">
        <f aca="false">ROUND(F104*G104,2)</f>
        <v>0</v>
      </c>
      <c r="I104" s="34" t="s">
        <v>31</v>
      </c>
      <c r="J104" s="35" t="s">
        <v>29</v>
      </c>
    </row>
    <row r="105" customFormat="false" ht="15" hidden="false" customHeight="false" outlineLevel="0" collapsed="false">
      <c r="A105" s="34"/>
      <c r="B105" s="34"/>
      <c r="C105" s="35"/>
      <c r="D105" s="36"/>
      <c r="E105" s="34"/>
      <c r="F105" s="34"/>
      <c r="G105" s="37"/>
      <c r="H105" s="38"/>
      <c r="I105" s="42"/>
      <c r="J105" s="35"/>
    </row>
    <row r="106" customFormat="false" ht="21.75" hidden="false" customHeight="false" outlineLevel="0" collapsed="false">
      <c r="A106" s="39" t="s">
        <v>98</v>
      </c>
      <c r="B106" s="39"/>
      <c r="C106" s="39"/>
      <c r="D106" s="39"/>
      <c r="E106" s="39"/>
      <c r="F106" s="39"/>
      <c r="G106" s="39"/>
      <c r="H106" s="40" t="n">
        <f aca="false">SUM(H103:H104)</f>
        <v>0</v>
      </c>
      <c r="I106" s="40"/>
      <c r="J106" s="41"/>
    </row>
    <row r="107" customFormat="false" ht="25.5" hidden="false" customHeight="true" outlineLevel="0" collapsed="false">
      <c r="A107" s="18" t="s">
        <v>21</v>
      </c>
      <c r="B107" s="18"/>
      <c r="C107" s="46" t="n">
        <v>101174</v>
      </c>
      <c r="D107" s="47" t="s">
        <v>99</v>
      </c>
      <c r="E107" s="21" t="s">
        <v>100</v>
      </c>
      <c r="F107" s="48"/>
      <c r="G107" s="49" t="n">
        <v>0</v>
      </c>
      <c r="H107" s="50"/>
      <c r="I107" s="50"/>
      <c r="J107" s="50"/>
    </row>
    <row r="108" customFormat="false" ht="15" hidden="false" customHeight="true" outlineLevel="0" collapsed="false">
      <c r="A108" s="25" t="s">
        <v>23</v>
      </c>
      <c r="B108" s="25"/>
      <c r="C108" s="26" t="s">
        <v>101</v>
      </c>
      <c r="D108" s="51" t="s">
        <v>102</v>
      </c>
      <c r="E108" s="21"/>
      <c r="F108" s="28"/>
      <c r="G108" s="28"/>
      <c r="H108" s="28"/>
      <c r="I108" s="28"/>
      <c r="J108" s="28"/>
    </row>
    <row r="109" customFormat="false" ht="15" hidden="false" customHeight="false" outlineLevel="0" collapsed="false">
      <c r="A109" s="34" t="n">
        <v>1</v>
      </c>
      <c r="B109" s="34" t="s">
        <v>26</v>
      </c>
      <c r="C109" s="35" t="n">
        <v>88316</v>
      </c>
      <c r="D109" s="36" t="s">
        <v>103</v>
      </c>
      <c r="E109" s="34" t="s">
        <v>56</v>
      </c>
      <c r="F109" s="34" t="n">
        <v>0.998</v>
      </c>
      <c r="G109" s="37" t="n">
        <v>0</v>
      </c>
      <c r="H109" s="52" t="n">
        <f aca="false">ROUND(F109*G109,2)</f>
        <v>0</v>
      </c>
      <c r="I109" s="42" t="s">
        <v>31</v>
      </c>
      <c r="J109" s="35"/>
    </row>
    <row r="110" customFormat="false" ht="15" hidden="false" customHeight="false" outlineLevel="0" collapsed="false">
      <c r="A110" s="34" t="n">
        <v>2</v>
      </c>
      <c r="B110" s="34" t="s">
        <v>26</v>
      </c>
      <c r="C110" s="35" t="n">
        <v>88309</v>
      </c>
      <c r="D110" s="36" t="s">
        <v>104</v>
      </c>
      <c r="E110" s="34" t="s">
        <v>56</v>
      </c>
      <c r="F110" s="34" t="n">
        <v>0.795</v>
      </c>
      <c r="G110" s="37" t="n">
        <v>0</v>
      </c>
      <c r="H110" s="52" t="n">
        <f aca="false">ROUND(F110*G110,2)</f>
        <v>0</v>
      </c>
      <c r="I110" s="42" t="s">
        <v>31</v>
      </c>
      <c r="J110" s="35"/>
    </row>
    <row r="111" customFormat="false" ht="25.5" hidden="false" customHeight="false" outlineLevel="0" collapsed="false">
      <c r="A111" s="34" t="n">
        <v>3</v>
      </c>
      <c r="B111" s="34" t="s">
        <v>26</v>
      </c>
      <c r="C111" s="35" t="n">
        <v>92794</v>
      </c>
      <c r="D111" s="36" t="s">
        <v>105</v>
      </c>
      <c r="E111" s="34" t="s">
        <v>58</v>
      </c>
      <c r="F111" s="34" t="n">
        <v>5.55</v>
      </c>
      <c r="G111" s="37" t="n">
        <v>0</v>
      </c>
      <c r="H111" s="52" t="n">
        <f aca="false">ROUND(F111*G111,2)</f>
        <v>0</v>
      </c>
      <c r="I111" s="42" t="s">
        <v>106</v>
      </c>
      <c r="J111" s="53" t="s">
        <v>107</v>
      </c>
    </row>
    <row r="112" customFormat="false" ht="25.5" hidden="false" customHeight="false" outlineLevel="0" collapsed="false">
      <c r="A112" s="34" t="n">
        <v>4</v>
      </c>
      <c r="B112" s="34" t="s">
        <v>33</v>
      </c>
      <c r="C112" s="35" t="n">
        <v>43061</v>
      </c>
      <c r="D112" s="36" t="s">
        <v>108</v>
      </c>
      <c r="E112" s="34" t="s">
        <v>58</v>
      </c>
      <c r="F112" s="34" t="n">
        <v>0.562</v>
      </c>
      <c r="G112" s="37" t="n">
        <v>0</v>
      </c>
      <c r="H112" s="52" t="n">
        <f aca="false">ROUND(F112*G112,2)</f>
        <v>0</v>
      </c>
      <c r="I112" s="42" t="s">
        <v>31</v>
      </c>
      <c r="J112" s="53" t="s">
        <v>109</v>
      </c>
    </row>
    <row r="113" customFormat="false" ht="24" hidden="false" customHeight="false" outlineLevel="0" collapsed="false">
      <c r="A113" s="29" t="n">
        <v>5</v>
      </c>
      <c r="B113" s="29" t="s">
        <v>33</v>
      </c>
      <c r="C113" s="30" t="n">
        <v>94970</v>
      </c>
      <c r="D113" s="31" t="s">
        <v>110</v>
      </c>
      <c r="E113" s="29" t="s">
        <v>48</v>
      </c>
      <c r="F113" s="29" t="n">
        <v>0.062</v>
      </c>
      <c r="G113" s="32" t="n">
        <v>0</v>
      </c>
      <c r="H113" s="33" t="n">
        <f aca="false">ROUND(F113*G113,2)</f>
        <v>0</v>
      </c>
      <c r="I113" s="54" t="s">
        <v>28</v>
      </c>
      <c r="J113" s="30"/>
    </row>
    <row r="114" customFormat="false" ht="24" hidden="false" customHeight="false" outlineLevel="0" collapsed="false">
      <c r="A114" s="34" t="n">
        <v>6</v>
      </c>
      <c r="B114" s="34" t="s">
        <v>33</v>
      </c>
      <c r="C114" s="35" t="n">
        <v>34493</v>
      </c>
      <c r="D114" s="36" t="s">
        <v>111</v>
      </c>
      <c r="E114" s="34" t="s">
        <v>48</v>
      </c>
      <c r="F114" s="34" t="n">
        <v>0.062</v>
      </c>
      <c r="G114" s="37" t="n">
        <v>0</v>
      </c>
      <c r="H114" s="52" t="n">
        <f aca="false">ROUND(F114*G114,2)</f>
        <v>0</v>
      </c>
      <c r="I114" s="42" t="s">
        <v>31</v>
      </c>
      <c r="J114" s="35"/>
    </row>
    <row r="115" customFormat="false" ht="24" hidden="false" customHeight="false" outlineLevel="0" collapsed="false">
      <c r="A115" s="34" t="n">
        <v>7</v>
      </c>
      <c r="B115" s="34" t="s">
        <v>112</v>
      </c>
      <c r="C115" s="35" t="n">
        <v>103673</v>
      </c>
      <c r="D115" s="36" t="s">
        <v>113</v>
      </c>
      <c r="E115" s="34" t="s">
        <v>48</v>
      </c>
      <c r="F115" s="34" t="n">
        <v>0.062</v>
      </c>
      <c r="G115" s="37" t="n">
        <v>0</v>
      </c>
      <c r="H115" s="52" t="n">
        <f aca="false">ROUND(F115*G115,2)</f>
        <v>0</v>
      </c>
      <c r="I115" s="42" t="s">
        <v>31</v>
      </c>
      <c r="J115" s="35"/>
    </row>
    <row r="116" customFormat="false" ht="15" hidden="false" customHeight="false" outlineLevel="0" collapsed="false">
      <c r="A116" s="34"/>
      <c r="B116" s="34"/>
      <c r="C116" s="35"/>
      <c r="D116" s="36"/>
      <c r="E116" s="34"/>
      <c r="F116" s="34"/>
      <c r="G116" s="37"/>
      <c r="H116" s="52"/>
      <c r="I116" s="42"/>
      <c r="J116" s="35"/>
    </row>
    <row r="117" customFormat="false" ht="21.75" hidden="false" customHeight="false" outlineLevel="0" collapsed="false">
      <c r="A117" s="39" t="s">
        <v>114</v>
      </c>
      <c r="B117" s="39"/>
      <c r="C117" s="39"/>
      <c r="D117" s="39"/>
      <c r="E117" s="39"/>
      <c r="F117" s="39"/>
      <c r="G117" s="39"/>
      <c r="H117" s="40" t="n">
        <f aca="false">SUM(H109+H110+H111+H112+H114+H115)</f>
        <v>0</v>
      </c>
      <c r="I117" s="40"/>
      <c r="J117" s="41"/>
    </row>
    <row r="118" customFormat="false" ht="36.75" hidden="false" customHeight="true" outlineLevel="0" collapsed="false">
      <c r="A118" s="18" t="s">
        <v>21</v>
      </c>
      <c r="B118" s="18"/>
      <c r="C118" s="46" t="n">
        <v>96257</v>
      </c>
      <c r="D118" s="20" t="s">
        <v>115</v>
      </c>
      <c r="E118" s="21" t="s">
        <v>116</v>
      </c>
      <c r="F118" s="48"/>
      <c r="G118" s="49" t="n">
        <v>0</v>
      </c>
      <c r="H118" s="50"/>
      <c r="I118" s="50"/>
      <c r="J118" s="50"/>
    </row>
    <row r="119" customFormat="false" ht="15" hidden="false" customHeight="true" outlineLevel="0" collapsed="false">
      <c r="A119" s="25" t="s">
        <v>23</v>
      </c>
      <c r="B119" s="25"/>
      <c r="C119" s="26" t="s">
        <v>117</v>
      </c>
      <c r="D119" s="27" t="s">
        <v>118</v>
      </c>
      <c r="E119" s="21"/>
      <c r="F119" s="28"/>
      <c r="G119" s="28"/>
      <c r="H119" s="28"/>
      <c r="I119" s="28"/>
      <c r="J119" s="28"/>
    </row>
    <row r="120" customFormat="false" ht="24" hidden="false" customHeight="false" outlineLevel="0" collapsed="false">
      <c r="A120" s="29" t="n">
        <v>1</v>
      </c>
      <c r="B120" s="29" t="s">
        <v>33</v>
      </c>
      <c r="C120" s="30" t="n">
        <v>2692</v>
      </c>
      <c r="D120" s="31" t="s">
        <v>119</v>
      </c>
      <c r="E120" s="29" t="s">
        <v>120</v>
      </c>
      <c r="F120" s="29" t="n">
        <v>0.0095</v>
      </c>
      <c r="G120" s="32" t="n">
        <v>0</v>
      </c>
      <c r="H120" s="33" t="n">
        <f aca="false">ROUND(F120*G120,2)</f>
        <v>0</v>
      </c>
      <c r="I120" s="54" t="s">
        <v>28</v>
      </c>
      <c r="J120" s="30"/>
    </row>
    <row r="121" customFormat="false" ht="24" hidden="false" customHeight="false" outlineLevel="0" collapsed="false">
      <c r="A121" s="29" t="n">
        <v>2</v>
      </c>
      <c r="B121" s="29" t="s">
        <v>33</v>
      </c>
      <c r="C121" s="30" t="n">
        <v>4517</v>
      </c>
      <c r="D121" s="31" t="s">
        <v>121</v>
      </c>
      <c r="E121" s="29" t="s">
        <v>100</v>
      </c>
      <c r="F121" s="29" t="n">
        <v>0.139</v>
      </c>
      <c r="G121" s="32" t="n">
        <v>0</v>
      </c>
      <c r="H121" s="33" t="n">
        <f aca="false">ROUND(F121*G121,2)</f>
        <v>0</v>
      </c>
      <c r="I121" s="54" t="s">
        <v>28</v>
      </c>
      <c r="J121" s="30"/>
    </row>
    <row r="122" customFormat="false" ht="24" hidden="false" customHeight="false" outlineLevel="0" collapsed="false">
      <c r="A122" s="34" t="n">
        <v>3</v>
      </c>
      <c r="B122" s="34" t="s">
        <v>33</v>
      </c>
      <c r="C122" s="35" t="n">
        <v>40271</v>
      </c>
      <c r="D122" s="36" t="s">
        <v>122</v>
      </c>
      <c r="E122" s="35" t="s">
        <v>123</v>
      </c>
      <c r="F122" s="34" t="n">
        <v>0.322</v>
      </c>
      <c r="G122" s="37" t="n">
        <v>0</v>
      </c>
      <c r="H122" s="52" t="n">
        <f aca="false">ROUND(F122*G122,2)</f>
        <v>0</v>
      </c>
      <c r="I122" s="42" t="s">
        <v>31</v>
      </c>
      <c r="J122" s="35"/>
    </row>
    <row r="123" customFormat="false" ht="15" hidden="false" customHeight="false" outlineLevel="0" collapsed="false">
      <c r="A123" s="29" t="n">
        <v>4</v>
      </c>
      <c r="B123" s="29" t="s">
        <v>33</v>
      </c>
      <c r="C123" s="30" t="n">
        <v>40304</v>
      </c>
      <c r="D123" s="31" t="s">
        <v>124</v>
      </c>
      <c r="E123" s="30" t="s">
        <v>58</v>
      </c>
      <c r="F123" s="29" t="n">
        <v>0.09</v>
      </c>
      <c r="G123" s="32" t="n">
        <v>0</v>
      </c>
      <c r="H123" s="33" t="n">
        <f aca="false">ROUND(F123*G123,2)</f>
        <v>0</v>
      </c>
      <c r="I123" s="54" t="s">
        <v>28</v>
      </c>
      <c r="J123" s="30"/>
    </row>
    <row r="124" customFormat="false" ht="15" hidden="false" customHeight="false" outlineLevel="0" collapsed="false">
      <c r="A124" s="34" t="n">
        <v>5</v>
      </c>
      <c r="B124" s="34" t="s">
        <v>33</v>
      </c>
      <c r="C124" s="35" t="n">
        <v>88239</v>
      </c>
      <c r="D124" s="36" t="s">
        <v>125</v>
      </c>
      <c r="E124" s="35" t="s">
        <v>56</v>
      </c>
      <c r="F124" s="34" t="n">
        <v>0.376</v>
      </c>
      <c r="G124" s="37" t="n">
        <v>0</v>
      </c>
      <c r="H124" s="52" t="n">
        <f aca="false">ROUND(F124*G124,2)</f>
        <v>0</v>
      </c>
      <c r="I124" s="42" t="s">
        <v>31</v>
      </c>
      <c r="J124" s="35"/>
    </row>
    <row r="125" customFormat="false" ht="15" hidden="false" customHeight="false" outlineLevel="0" collapsed="false">
      <c r="A125" s="34" t="n">
        <v>6</v>
      </c>
      <c r="B125" s="34" t="s">
        <v>33</v>
      </c>
      <c r="C125" s="35" t="n">
        <v>88262</v>
      </c>
      <c r="D125" s="36" t="s">
        <v>126</v>
      </c>
      <c r="E125" s="35" t="s">
        <v>56</v>
      </c>
      <c r="F125" s="34" t="n">
        <v>2.05</v>
      </c>
      <c r="G125" s="37" t="n">
        <v>0</v>
      </c>
      <c r="H125" s="52" t="n">
        <f aca="false">ROUND(F125*G125,2)</f>
        <v>0</v>
      </c>
      <c r="I125" s="42" t="s">
        <v>31</v>
      </c>
      <c r="J125" s="35"/>
    </row>
    <row r="126" customFormat="false" ht="24" hidden="false" customHeight="false" outlineLevel="0" collapsed="false">
      <c r="A126" s="29" t="n">
        <v>7</v>
      </c>
      <c r="B126" s="29" t="s">
        <v>33</v>
      </c>
      <c r="C126" s="30" t="n">
        <v>96252</v>
      </c>
      <c r="D126" s="31" t="s">
        <v>127</v>
      </c>
      <c r="E126" s="29" t="s">
        <v>51</v>
      </c>
      <c r="F126" s="29" t="n">
        <v>0.53</v>
      </c>
      <c r="G126" s="32" t="n">
        <v>0</v>
      </c>
      <c r="H126" s="33" t="n">
        <f aca="false">ROUND(F126*G126,2)</f>
        <v>0</v>
      </c>
      <c r="I126" s="54" t="s">
        <v>28</v>
      </c>
      <c r="J126" s="30"/>
    </row>
    <row r="127" customFormat="false" ht="15" hidden="false" customHeight="false" outlineLevel="0" collapsed="false">
      <c r="A127" s="34" t="n">
        <v>8</v>
      </c>
      <c r="B127" s="34" t="s">
        <v>112</v>
      </c>
      <c r="C127" s="35" t="s">
        <v>128</v>
      </c>
      <c r="D127" s="36" t="s">
        <v>129</v>
      </c>
      <c r="E127" s="34" t="s">
        <v>100</v>
      </c>
      <c r="F127" s="34" t="n">
        <v>0.333</v>
      </c>
      <c r="G127" s="37" t="n">
        <v>0</v>
      </c>
      <c r="H127" s="52" t="n">
        <f aca="false">ROUND(F127*G127,2)</f>
        <v>0</v>
      </c>
      <c r="I127" s="42" t="s">
        <v>31</v>
      </c>
      <c r="J127" s="35"/>
    </row>
    <row r="128" customFormat="false" ht="15" hidden="false" customHeight="false" outlineLevel="0" collapsed="false">
      <c r="A128" s="34"/>
      <c r="B128" s="34"/>
      <c r="C128" s="35"/>
      <c r="D128" s="36"/>
      <c r="E128" s="34"/>
      <c r="F128" s="34"/>
      <c r="G128" s="37"/>
      <c r="H128" s="52"/>
      <c r="I128" s="42"/>
      <c r="J128" s="35"/>
    </row>
    <row r="129" customFormat="false" ht="21.75" hidden="false" customHeight="false" outlineLevel="0" collapsed="false">
      <c r="A129" s="39" t="s">
        <v>130</v>
      </c>
      <c r="B129" s="39"/>
      <c r="C129" s="39"/>
      <c r="D129" s="39"/>
      <c r="E129" s="39"/>
      <c r="F129" s="39"/>
      <c r="G129" s="39"/>
      <c r="H129" s="40" t="n">
        <f aca="false">SUM(H122+H124+H125+H127)</f>
        <v>0</v>
      </c>
      <c r="I129" s="40"/>
      <c r="J129" s="41"/>
    </row>
    <row r="130" customFormat="false" ht="37.5" hidden="false" customHeight="true" outlineLevel="0" collapsed="false">
      <c r="A130" s="18" t="s">
        <v>21</v>
      </c>
      <c r="B130" s="18"/>
      <c r="C130" s="46" t="n">
        <v>103314</v>
      </c>
      <c r="D130" s="47" t="s">
        <v>131</v>
      </c>
      <c r="E130" s="21" t="s">
        <v>51</v>
      </c>
      <c r="F130" s="48"/>
      <c r="G130" s="49" t="n">
        <v>0</v>
      </c>
      <c r="H130" s="50"/>
      <c r="I130" s="50"/>
      <c r="J130" s="50"/>
    </row>
    <row r="131" customFormat="false" ht="24.75" hidden="false" customHeight="true" outlineLevel="0" collapsed="false">
      <c r="A131" s="25" t="s">
        <v>23</v>
      </c>
      <c r="B131" s="25"/>
      <c r="C131" s="26" t="s">
        <v>132</v>
      </c>
      <c r="D131" s="51" t="s">
        <v>133</v>
      </c>
      <c r="E131" s="21"/>
      <c r="F131" s="28"/>
      <c r="G131" s="28"/>
      <c r="H131" s="28"/>
      <c r="I131" s="28"/>
      <c r="J131" s="28"/>
    </row>
    <row r="132" customFormat="false" ht="15" hidden="false" customHeight="false" outlineLevel="0" collapsed="false">
      <c r="A132" s="29" t="n">
        <v>1</v>
      </c>
      <c r="B132" s="29" t="s">
        <v>33</v>
      </c>
      <c r="C132" s="30" t="n">
        <v>4721</v>
      </c>
      <c r="D132" s="31" t="s">
        <v>134</v>
      </c>
      <c r="E132" s="29" t="s">
        <v>48</v>
      </c>
      <c r="F132" s="55" t="n">
        <v>0.0023</v>
      </c>
      <c r="G132" s="32" t="n">
        <v>0</v>
      </c>
      <c r="H132" s="33" t="n">
        <f aca="false">ROUND(F132*G132,2)</f>
        <v>0</v>
      </c>
      <c r="I132" s="29" t="s">
        <v>28</v>
      </c>
      <c r="J132" s="30"/>
    </row>
    <row r="133" customFormat="false" ht="24" hidden="false" customHeight="false" outlineLevel="0" collapsed="false">
      <c r="A133" s="29" t="n">
        <v>2</v>
      </c>
      <c r="B133" s="29" t="s">
        <v>26</v>
      </c>
      <c r="C133" s="30" t="n">
        <v>5795</v>
      </c>
      <c r="D133" s="31" t="s">
        <v>135</v>
      </c>
      <c r="E133" s="29" t="s">
        <v>136</v>
      </c>
      <c r="F133" s="55" t="n">
        <v>0.0177</v>
      </c>
      <c r="G133" s="32" t="n">
        <v>0</v>
      </c>
      <c r="H133" s="33" t="n">
        <f aca="false">ROUND(F133*G133,2)</f>
        <v>0</v>
      </c>
      <c r="I133" s="29" t="s">
        <v>28</v>
      </c>
      <c r="J133" s="30"/>
    </row>
    <row r="134" customFormat="false" ht="24" hidden="false" customHeight="false" outlineLevel="0" collapsed="false">
      <c r="A134" s="29" t="n">
        <v>3</v>
      </c>
      <c r="B134" s="29" t="s">
        <v>26</v>
      </c>
      <c r="C134" s="30" t="n">
        <v>5952</v>
      </c>
      <c r="D134" s="31" t="s">
        <v>137</v>
      </c>
      <c r="E134" s="29" t="s">
        <v>138</v>
      </c>
      <c r="F134" s="55" t="n">
        <v>0.0597</v>
      </c>
      <c r="G134" s="32" t="n">
        <v>0</v>
      </c>
      <c r="H134" s="33" t="n">
        <f aca="false">ROUND(F134*G134,2)</f>
        <v>0</v>
      </c>
      <c r="I134" s="29" t="s">
        <v>28</v>
      </c>
      <c r="J134" s="30"/>
    </row>
    <row r="135" customFormat="false" ht="24" hidden="false" customHeight="false" outlineLevel="0" collapsed="false">
      <c r="A135" s="34" t="n">
        <v>4</v>
      </c>
      <c r="B135" s="34" t="s">
        <v>33</v>
      </c>
      <c r="C135" s="35" t="n">
        <v>20204</v>
      </c>
      <c r="D135" s="36" t="s">
        <v>139</v>
      </c>
      <c r="E135" s="34" t="s">
        <v>100</v>
      </c>
      <c r="F135" s="56" t="n">
        <v>2.5</v>
      </c>
      <c r="G135" s="37" t="n">
        <v>0</v>
      </c>
      <c r="H135" s="52" t="n">
        <f aca="false">ROUND(F135*G135,2)</f>
        <v>0</v>
      </c>
      <c r="I135" s="34" t="s">
        <v>31</v>
      </c>
      <c r="J135" s="35"/>
      <c r="L135" s="57"/>
      <c r="M135" s="57"/>
    </row>
    <row r="136" customFormat="false" ht="24" hidden="false" customHeight="false" outlineLevel="0" collapsed="false">
      <c r="A136" s="29" t="n">
        <v>5</v>
      </c>
      <c r="B136" s="29" t="s">
        <v>33</v>
      </c>
      <c r="C136" s="30" t="n">
        <v>20211</v>
      </c>
      <c r="D136" s="31" t="s">
        <v>140</v>
      </c>
      <c r="E136" s="29" t="s">
        <v>100</v>
      </c>
      <c r="F136" s="55" t="n">
        <v>2.7273</v>
      </c>
      <c r="G136" s="32" t="n">
        <v>0</v>
      </c>
      <c r="H136" s="33" t="n">
        <f aca="false">ROUND(F136*G136,2)</f>
        <v>0</v>
      </c>
      <c r="I136" s="29" t="s">
        <v>28</v>
      </c>
      <c r="J136" s="30"/>
      <c r="L136" s="57"/>
      <c r="M136" s="57"/>
    </row>
    <row r="137" customFormat="false" ht="24" hidden="false" customHeight="false" outlineLevel="0" collapsed="false">
      <c r="A137" s="29" t="n">
        <v>6</v>
      </c>
      <c r="B137" s="29" t="s">
        <v>33</v>
      </c>
      <c r="C137" s="30" t="n">
        <v>35275</v>
      </c>
      <c r="D137" s="31" t="s">
        <v>141</v>
      </c>
      <c r="E137" s="29" t="s">
        <v>100</v>
      </c>
      <c r="F137" s="55" t="n">
        <v>0.6926</v>
      </c>
      <c r="G137" s="32" t="n">
        <v>0</v>
      </c>
      <c r="H137" s="33" t="n">
        <f aca="false">ROUND(F137*G137,2)</f>
        <v>0</v>
      </c>
      <c r="I137" s="29" t="s">
        <v>28</v>
      </c>
      <c r="J137" s="30"/>
    </row>
    <row r="138" customFormat="false" ht="15" hidden="false" customHeight="false" outlineLevel="0" collapsed="false">
      <c r="A138" s="34" t="n">
        <v>7</v>
      </c>
      <c r="B138" s="34" t="s">
        <v>33</v>
      </c>
      <c r="C138" s="35" t="n">
        <v>39027</v>
      </c>
      <c r="D138" s="36" t="s">
        <v>142</v>
      </c>
      <c r="E138" s="34" t="s">
        <v>143</v>
      </c>
      <c r="F138" s="56" t="n">
        <v>0.0312</v>
      </c>
      <c r="G138" s="37" t="n">
        <v>0</v>
      </c>
      <c r="H138" s="52" t="n">
        <f aca="false">ROUND(F138*G138,2)</f>
        <v>0</v>
      </c>
      <c r="I138" s="34" t="s">
        <v>31</v>
      </c>
      <c r="J138" s="35"/>
    </row>
    <row r="139" customFormat="false" ht="24" hidden="false" customHeight="false" outlineLevel="0" collapsed="false">
      <c r="A139" s="29" t="n">
        <v>8</v>
      </c>
      <c r="B139" s="29" t="s">
        <v>26</v>
      </c>
      <c r="C139" s="30" t="n">
        <v>87298</v>
      </c>
      <c r="D139" s="31" t="s">
        <v>144</v>
      </c>
      <c r="E139" s="29" t="s">
        <v>48</v>
      </c>
      <c r="F139" s="55" t="n">
        <v>0.0012</v>
      </c>
      <c r="G139" s="32" t="n">
        <v>0</v>
      </c>
      <c r="H139" s="33" t="n">
        <f aca="false">ROUND(F139*G139,2)</f>
        <v>0</v>
      </c>
      <c r="I139" s="29" t="s">
        <v>28</v>
      </c>
      <c r="J139" s="30"/>
    </row>
    <row r="140" customFormat="false" ht="15" hidden="false" customHeight="false" outlineLevel="0" collapsed="false">
      <c r="A140" s="34" t="n">
        <v>9</v>
      </c>
      <c r="B140" s="34" t="s">
        <v>26</v>
      </c>
      <c r="C140" s="35" t="n">
        <v>88239</v>
      </c>
      <c r="D140" s="36" t="s">
        <v>145</v>
      </c>
      <c r="E140" s="34" t="s">
        <v>56</v>
      </c>
      <c r="F140" s="56" t="n">
        <v>0.5342</v>
      </c>
      <c r="G140" s="37" t="n">
        <v>0</v>
      </c>
      <c r="H140" s="52" t="n">
        <f aca="false">ROUND(F140*G140,2)</f>
        <v>0</v>
      </c>
      <c r="I140" s="34" t="s">
        <v>31</v>
      </c>
      <c r="J140" s="35"/>
    </row>
    <row r="141" customFormat="false" ht="15" hidden="false" customHeight="false" outlineLevel="0" collapsed="false">
      <c r="A141" s="34" t="n">
        <v>10</v>
      </c>
      <c r="B141" s="34" t="s">
        <v>26</v>
      </c>
      <c r="C141" s="35" t="n">
        <v>88262</v>
      </c>
      <c r="D141" s="36" t="s">
        <v>146</v>
      </c>
      <c r="E141" s="34" t="s">
        <v>56</v>
      </c>
      <c r="F141" s="56" t="n">
        <v>0.5342</v>
      </c>
      <c r="G141" s="37" t="n">
        <v>0</v>
      </c>
      <c r="H141" s="52" t="n">
        <f aca="false">ROUND(F141*G141,2)</f>
        <v>0</v>
      </c>
      <c r="I141" s="34" t="s">
        <v>31</v>
      </c>
      <c r="J141" s="35"/>
    </row>
    <row r="142" customFormat="false" ht="24" hidden="false" customHeight="false" outlineLevel="0" collapsed="false">
      <c r="A142" s="29" t="n">
        <v>11</v>
      </c>
      <c r="B142" s="29" t="s">
        <v>26</v>
      </c>
      <c r="C142" s="30" t="n">
        <v>102486</v>
      </c>
      <c r="D142" s="31" t="s">
        <v>147</v>
      </c>
      <c r="E142" s="29" t="s">
        <v>48</v>
      </c>
      <c r="F142" s="55" t="n">
        <v>0.0208</v>
      </c>
      <c r="G142" s="32" t="n">
        <v>0</v>
      </c>
      <c r="H142" s="33" t="n">
        <f aca="false">ROUND(F142*G142,2)</f>
        <v>0</v>
      </c>
      <c r="I142" s="29" t="s">
        <v>28</v>
      </c>
      <c r="J142" s="30"/>
    </row>
    <row r="143" customFormat="false" ht="24" hidden="false" customHeight="false" outlineLevel="0" collapsed="false">
      <c r="A143" s="34" t="n">
        <v>12</v>
      </c>
      <c r="B143" s="34" t="s">
        <v>33</v>
      </c>
      <c r="C143" s="35" t="n">
        <v>11963</v>
      </c>
      <c r="D143" s="36" t="s">
        <v>148</v>
      </c>
      <c r="E143" s="34" t="s">
        <v>51</v>
      </c>
      <c r="F143" s="56" t="n">
        <v>0.16</v>
      </c>
      <c r="G143" s="37" t="n">
        <v>0</v>
      </c>
      <c r="H143" s="52" t="n">
        <f aca="false">ROUND(F143*G143,2)</f>
        <v>0</v>
      </c>
      <c r="I143" s="34" t="s">
        <v>31</v>
      </c>
      <c r="J143" s="35" t="s">
        <v>149</v>
      </c>
    </row>
    <row r="144" customFormat="false" ht="24" hidden="false" customHeight="false" outlineLevel="0" collapsed="false">
      <c r="A144" s="34" t="n">
        <v>13</v>
      </c>
      <c r="B144" s="34" t="s">
        <v>33</v>
      </c>
      <c r="C144" s="35" t="s">
        <v>34</v>
      </c>
      <c r="D144" s="36" t="s">
        <v>150</v>
      </c>
      <c r="E144" s="34" t="s">
        <v>15</v>
      </c>
      <c r="F144" s="34" t="n">
        <v>0.08</v>
      </c>
      <c r="G144" s="37" t="n">
        <v>0</v>
      </c>
      <c r="H144" s="52" t="n">
        <f aca="false">ROUND(F144*G144,2)</f>
        <v>0</v>
      </c>
      <c r="I144" s="34" t="s">
        <v>31</v>
      </c>
      <c r="J144" s="35" t="s">
        <v>151</v>
      </c>
    </row>
    <row r="145" customFormat="false" ht="15" hidden="false" customHeight="false" outlineLevel="0" collapsed="false">
      <c r="A145" s="34" t="n">
        <v>14</v>
      </c>
      <c r="B145" s="34" t="s">
        <v>33</v>
      </c>
      <c r="C145" s="35" t="n">
        <v>4339</v>
      </c>
      <c r="D145" s="36" t="s">
        <v>152</v>
      </c>
      <c r="E145" s="34" t="s">
        <v>51</v>
      </c>
      <c r="F145" s="56" t="n">
        <v>0.16</v>
      </c>
      <c r="G145" s="37" t="n">
        <v>0</v>
      </c>
      <c r="H145" s="52" t="n">
        <f aca="false">ROUND(F145*G145,2)</f>
        <v>0</v>
      </c>
      <c r="I145" s="34" t="s">
        <v>31</v>
      </c>
      <c r="J145" s="35" t="s">
        <v>149</v>
      </c>
    </row>
    <row r="146" customFormat="false" ht="24" hidden="false" customHeight="false" outlineLevel="0" collapsed="false">
      <c r="A146" s="58" t="n">
        <v>15</v>
      </c>
      <c r="B146" s="34" t="s">
        <v>33</v>
      </c>
      <c r="C146" s="35" t="n">
        <v>13348</v>
      </c>
      <c r="D146" s="36" t="s">
        <v>153</v>
      </c>
      <c r="E146" s="34" t="s">
        <v>51</v>
      </c>
      <c r="F146" s="56" t="n">
        <v>0.16</v>
      </c>
      <c r="G146" s="37" t="n">
        <v>0</v>
      </c>
      <c r="H146" s="52" t="n">
        <f aca="false">ROUND(F146*G146,2)</f>
        <v>0</v>
      </c>
      <c r="I146" s="34" t="s">
        <v>31</v>
      </c>
      <c r="J146" s="35" t="s">
        <v>149</v>
      </c>
    </row>
    <row r="147" customFormat="false" ht="15" hidden="false" customHeight="false" outlineLevel="0" collapsed="false">
      <c r="A147" s="58"/>
      <c r="B147" s="34"/>
      <c r="C147" s="35"/>
      <c r="D147" s="36"/>
      <c r="E147" s="34"/>
      <c r="F147" s="34"/>
      <c r="G147" s="37"/>
      <c r="H147" s="52"/>
      <c r="I147" s="42"/>
      <c r="J147" s="59"/>
    </row>
    <row r="148" customFormat="false" ht="21.75" hidden="false" customHeight="false" outlineLevel="0" collapsed="false">
      <c r="A148" s="39" t="s">
        <v>154</v>
      </c>
      <c r="B148" s="39"/>
      <c r="C148" s="39"/>
      <c r="D148" s="39"/>
      <c r="E148" s="39"/>
      <c r="F148" s="39"/>
      <c r="G148" s="39"/>
      <c r="H148" s="40" t="n">
        <f aca="false">SUM(H135+H138+H140+H141+H143+H144+H145+H146)</f>
        <v>0</v>
      </c>
      <c r="I148" s="40"/>
      <c r="J148" s="41"/>
    </row>
    <row r="149" customFormat="false" ht="36.75" hidden="false" customHeight="true" outlineLevel="0" collapsed="false">
      <c r="A149" s="18" t="s">
        <v>21</v>
      </c>
      <c r="B149" s="18"/>
      <c r="C149" s="46" t="n">
        <v>103304</v>
      </c>
      <c r="D149" s="20" t="s">
        <v>155</v>
      </c>
      <c r="E149" s="21" t="s">
        <v>15</v>
      </c>
      <c r="F149" s="48"/>
      <c r="G149" s="60" t="n">
        <v>0</v>
      </c>
      <c r="H149" s="50"/>
      <c r="I149" s="50"/>
      <c r="J149" s="50"/>
    </row>
    <row r="150" customFormat="false" ht="15" hidden="false" customHeight="true" outlineLevel="0" collapsed="false">
      <c r="A150" s="25" t="s">
        <v>23</v>
      </c>
      <c r="B150" s="25"/>
      <c r="C150" s="26" t="s">
        <v>156</v>
      </c>
      <c r="D150" s="27" t="s">
        <v>157</v>
      </c>
      <c r="E150" s="21"/>
      <c r="F150" s="28"/>
      <c r="G150" s="28"/>
      <c r="H150" s="28"/>
      <c r="I150" s="28"/>
      <c r="J150" s="28"/>
    </row>
    <row r="151" customFormat="false" ht="38.25" hidden="false" customHeight="true" outlineLevel="0" collapsed="false">
      <c r="A151" s="29" t="n">
        <v>1</v>
      </c>
      <c r="B151" s="29" t="s">
        <v>33</v>
      </c>
      <c r="C151" s="30" t="n">
        <v>42439</v>
      </c>
      <c r="D151" s="31" t="s">
        <v>158</v>
      </c>
      <c r="E151" s="29" t="s">
        <v>15</v>
      </c>
      <c r="F151" s="29" t="n">
        <v>1</v>
      </c>
      <c r="G151" s="32" t="n">
        <v>0</v>
      </c>
      <c r="H151" s="33" t="n">
        <f aca="false">ROUND(F151*G151,2)</f>
        <v>0</v>
      </c>
      <c r="I151" s="29" t="s">
        <v>28</v>
      </c>
      <c r="J151" s="30"/>
    </row>
    <row r="152" customFormat="false" ht="30" hidden="false" customHeight="true" outlineLevel="0" collapsed="false">
      <c r="A152" s="34" t="n">
        <v>2</v>
      </c>
      <c r="B152" s="34" t="s">
        <v>26</v>
      </c>
      <c r="C152" s="35" t="n">
        <v>88309</v>
      </c>
      <c r="D152" s="36" t="s">
        <v>104</v>
      </c>
      <c r="E152" s="34" t="s">
        <v>56</v>
      </c>
      <c r="F152" s="34" t="n">
        <v>0.9697</v>
      </c>
      <c r="G152" s="37" t="n">
        <v>0</v>
      </c>
      <c r="H152" s="61" t="n">
        <f aca="false">ROUND(F152*G152,2)</f>
        <v>0</v>
      </c>
      <c r="I152" s="34" t="s">
        <v>31</v>
      </c>
      <c r="J152" s="35"/>
    </row>
    <row r="153" customFormat="false" ht="30" hidden="false" customHeight="true" outlineLevel="0" collapsed="false">
      <c r="A153" s="34" t="n">
        <v>3</v>
      </c>
      <c r="B153" s="34" t="s">
        <v>26</v>
      </c>
      <c r="C153" s="35" t="n">
        <v>88316</v>
      </c>
      <c r="D153" s="36" t="s">
        <v>103</v>
      </c>
      <c r="E153" s="34" t="s">
        <v>56</v>
      </c>
      <c r="F153" s="34" t="n">
        <v>0.6465</v>
      </c>
      <c r="G153" s="37" t="n">
        <v>0</v>
      </c>
      <c r="H153" s="61" t="n">
        <f aca="false">ROUND(F153*G153,2)</f>
        <v>0</v>
      </c>
      <c r="I153" s="34" t="s">
        <v>31</v>
      </c>
      <c r="J153" s="35"/>
    </row>
    <row r="154" customFormat="false" ht="30" hidden="false" customHeight="true" outlineLevel="0" collapsed="false">
      <c r="A154" s="34" t="n">
        <v>4</v>
      </c>
      <c r="B154" s="34" t="s">
        <v>33</v>
      </c>
      <c r="C154" s="35" t="n">
        <v>11964</v>
      </c>
      <c r="D154" s="36" t="s">
        <v>159</v>
      </c>
      <c r="E154" s="34" t="s">
        <v>15</v>
      </c>
      <c r="F154" s="34" t="n">
        <v>4</v>
      </c>
      <c r="G154" s="37" t="n">
        <v>0</v>
      </c>
      <c r="H154" s="61" t="n">
        <f aca="false">ROUND(F154*G154,2)</f>
        <v>0</v>
      </c>
      <c r="I154" s="34" t="s">
        <v>31</v>
      </c>
      <c r="J154" s="35"/>
    </row>
    <row r="155" customFormat="false" ht="30" hidden="false" customHeight="true" outlineLevel="0" collapsed="false">
      <c r="A155" s="34" t="n">
        <v>5</v>
      </c>
      <c r="B155" s="34" t="s">
        <v>33</v>
      </c>
      <c r="C155" s="35" t="s">
        <v>34</v>
      </c>
      <c r="D155" s="36" t="s">
        <v>157</v>
      </c>
      <c r="E155" s="34" t="s">
        <v>15</v>
      </c>
      <c r="F155" s="34" t="n">
        <v>1</v>
      </c>
      <c r="G155" s="37" t="n">
        <v>0</v>
      </c>
      <c r="H155" s="61" t="n">
        <f aca="false">ROUND(F155*G155,2)</f>
        <v>0</v>
      </c>
      <c r="I155" s="34" t="s">
        <v>31</v>
      </c>
      <c r="J155" s="35"/>
    </row>
    <row r="156" customFormat="false" ht="15" hidden="false" customHeight="true" outlineLevel="0" collapsed="false">
      <c r="A156" s="34"/>
      <c r="B156" s="34"/>
      <c r="C156" s="35"/>
      <c r="D156" s="36"/>
      <c r="E156" s="34"/>
      <c r="F156" s="34"/>
      <c r="G156" s="37"/>
      <c r="H156" s="61"/>
      <c r="I156" s="42"/>
      <c r="J156" s="35"/>
    </row>
    <row r="157" customFormat="false" ht="21.75" hidden="false" customHeight="false" outlineLevel="0" collapsed="false">
      <c r="A157" s="39" t="s">
        <v>160</v>
      </c>
      <c r="B157" s="39"/>
      <c r="C157" s="39"/>
      <c r="D157" s="39"/>
      <c r="E157" s="39"/>
      <c r="F157" s="39"/>
      <c r="G157" s="39"/>
      <c r="H157" s="40" t="n">
        <f aca="false">SUM(H152+H153+H154+H155)</f>
        <v>0</v>
      </c>
      <c r="I157" s="40"/>
      <c r="J157" s="41"/>
    </row>
    <row r="158" customFormat="false" ht="15.75" hidden="false" customHeight="true" outlineLevel="0" collapsed="false">
      <c r="A158" s="18" t="s">
        <v>21</v>
      </c>
      <c r="B158" s="18"/>
      <c r="C158" s="46" t="n">
        <v>98504</v>
      </c>
      <c r="D158" s="20" t="s">
        <v>161</v>
      </c>
      <c r="E158" s="21" t="s">
        <v>51</v>
      </c>
      <c r="F158" s="48"/>
      <c r="G158" s="49" t="n">
        <v>0</v>
      </c>
      <c r="H158" s="50"/>
      <c r="I158" s="50"/>
      <c r="J158" s="50"/>
    </row>
    <row r="159" customFormat="false" ht="15.75" hidden="false" customHeight="true" outlineLevel="0" collapsed="false">
      <c r="A159" s="25" t="s">
        <v>23</v>
      </c>
      <c r="B159" s="25"/>
      <c r="C159" s="26" t="s">
        <v>162</v>
      </c>
      <c r="D159" s="20" t="s">
        <v>163</v>
      </c>
      <c r="E159" s="21"/>
      <c r="F159" s="28"/>
      <c r="G159" s="28"/>
      <c r="H159" s="28"/>
      <c r="I159" s="28"/>
      <c r="J159" s="28"/>
    </row>
    <row r="160" customFormat="false" ht="15" hidden="false" customHeight="false" outlineLevel="0" collapsed="false">
      <c r="A160" s="29" t="n">
        <v>1</v>
      </c>
      <c r="B160" s="29" t="s">
        <v>33</v>
      </c>
      <c r="C160" s="30" t="n">
        <v>3324</v>
      </c>
      <c r="D160" s="31" t="s">
        <v>164</v>
      </c>
      <c r="E160" s="29" t="s">
        <v>51</v>
      </c>
      <c r="F160" s="29" t="n">
        <v>1</v>
      </c>
      <c r="G160" s="32" t="n">
        <v>0</v>
      </c>
      <c r="H160" s="33" t="n">
        <f aca="false">ROUND(F160*G160,2)</f>
        <v>0</v>
      </c>
      <c r="I160" s="29" t="s">
        <v>28</v>
      </c>
      <c r="J160" s="30"/>
    </row>
    <row r="161" customFormat="false" ht="15" hidden="false" customHeight="false" outlineLevel="0" collapsed="false">
      <c r="A161" s="34" t="n">
        <v>2</v>
      </c>
      <c r="B161" s="34" t="s">
        <v>33</v>
      </c>
      <c r="C161" s="35" t="n">
        <v>3322</v>
      </c>
      <c r="D161" s="36" t="s">
        <v>165</v>
      </c>
      <c r="E161" s="34" t="s">
        <v>51</v>
      </c>
      <c r="F161" s="34" t="n">
        <v>1</v>
      </c>
      <c r="G161" s="37" t="n">
        <v>0</v>
      </c>
      <c r="H161" s="61" t="n">
        <f aca="false">ROUND(F161*G161,2)</f>
        <v>0</v>
      </c>
      <c r="I161" s="34" t="s">
        <v>31</v>
      </c>
      <c r="J161" s="35"/>
    </row>
    <row r="162" customFormat="false" ht="15" hidden="false" customHeight="false" outlineLevel="0" collapsed="false">
      <c r="A162" s="34" t="n">
        <v>3</v>
      </c>
      <c r="B162" s="34" t="s">
        <v>33</v>
      </c>
      <c r="C162" s="35" t="n">
        <v>7253</v>
      </c>
      <c r="D162" s="36" t="s">
        <v>166</v>
      </c>
      <c r="E162" s="34" t="s">
        <v>48</v>
      </c>
      <c r="F162" s="34" t="n">
        <v>0.037</v>
      </c>
      <c r="G162" s="37" t="n">
        <v>0</v>
      </c>
      <c r="H162" s="61" t="n">
        <f aca="false">ROUND(F162*G162,2)</f>
        <v>0</v>
      </c>
      <c r="I162" s="34" t="s">
        <v>31</v>
      </c>
      <c r="J162" s="35"/>
    </row>
    <row r="163" customFormat="false" ht="15" hidden="false" customHeight="false" outlineLevel="0" collapsed="false">
      <c r="A163" s="34" t="n">
        <v>4</v>
      </c>
      <c r="B163" s="34" t="s">
        <v>26</v>
      </c>
      <c r="C163" s="35" t="n">
        <v>88316</v>
      </c>
      <c r="D163" s="36" t="s">
        <v>46</v>
      </c>
      <c r="E163" s="34" t="s">
        <v>56</v>
      </c>
      <c r="F163" s="34" t="n">
        <v>0.156</v>
      </c>
      <c r="G163" s="37" t="n">
        <v>0</v>
      </c>
      <c r="H163" s="61" t="n">
        <f aca="false">ROUND(F163*G163,2)</f>
        <v>0</v>
      </c>
      <c r="I163" s="34" t="s">
        <v>31</v>
      </c>
      <c r="J163" s="35"/>
    </row>
    <row r="164" customFormat="false" ht="15" hidden="false" customHeight="false" outlineLevel="0" collapsed="false">
      <c r="A164" s="34" t="n">
        <v>5</v>
      </c>
      <c r="B164" s="34" t="s">
        <v>26</v>
      </c>
      <c r="C164" s="35" t="n">
        <v>88441</v>
      </c>
      <c r="D164" s="36" t="s">
        <v>167</v>
      </c>
      <c r="E164" s="34" t="s">
        <v>56</v>
      </c>
      <c r="F164" s="34" t="n">
        <v>0.0391</v>
      </c>
      <c r="G164" s="37" t="n">
        <v>0</v>
      </c>
      <c r="H164" s="61" t="n">
        <f aca="false">ROUND(F164*G164,2)</f>
        <v>0</v>
      </c>
      <c r="I164" s="34" t="s">
        <v>31</v>
      </c>
      <c r="J164" s="35"/>
    </row>
    <row r="165" customFormat="false" ht="15" hidden="false" customHeight="false" outlineLevel="0" collapsed="false">
      <c r="A165" s="34"/>
      <c r="B165" s="34"/>
      <c r="C165" s="35"/>
      <c r="D165" s="36"/>
      <c r="E165" s="34"/>
      <c r="F165" s="34"/>
      <c r="G165" s="37"/>
      <c r="H165" s="61"/>
      <c r="I165" s="42"/>
      <c r="J165" s="35"/>
    </row>
    <row r="166" customFormat="false" ht="21.75" hidden="false" customHeight="false" outlineLevel="0" collapsed="false">
      <c r="A166" s="39" t="s">
        <v>168</v>
      </c>
      <c r="B166" s="39"/>
      <c r="C166" s="39"/>
      <c r="D166" s="39"/>
      <c r="E166" s="39"/>
      <c r="F166" s="39"/>
      <c r="G166" s="39"/>
      <c r="H166" s="40" t="n">
        <f aca="false">SUM(H161+H162+H163+H164)</f>
        <v>0</v>
      </c>
      <c r="I166" s="40"/>
      <c r="J166" s="41"/>
    </row>
  </sheetData>
  <mergeCells count="117">
    <mergeCell ref="A12:B12"/>
    <mergeCell ref="E12:E13"/>
    <mergeCell ref="H12:J12"/>
    <mergeCell ref="A13:B13"/>
    <mergeCell ref="F13:J13"/>
    <mergeCell ref="A18:B18"/>
    <mergeCell ref="E18:E19"/>
    <mergeCell ref="H18:J18"/>
    <mergeCell ref="A19:B19"/>
    <mergeCell ref="F19:J19"/>
    <mergeCell ref="A24:G24"/>
    <mergeCell ref="H24:I24"/>
    <mergeCell ref="A25:B25"/>
    <mergeCell ref="E25:E26"/>
    <mergeCell ref="H25:J25"/>
    <mergeCell ref="A26:B26"/>
    <mergeCell ref="F26:J26"/>
    <mergeCell ref="A33:G33"/>
    <mergeCell ref="H33:I33"/>
    <mergeCell ref="A34:B34"/>
    <mergeCell ref="E34:E35"/>
    <mergeCell ref="H34:J34"/>
    <mergeCell ref="A35:B35"/>
    <mergeCell ref="F35:J35"/>
    <mergeCell ref="A42:G42"/>
    <mergeCell ref="H42:I42"/>
    <mergeCell ref="A43:B43"/>
    <mergeCell ref="E43:E44"/>
    <mergeCell ref="H43:J43"/>
    <mergeCell ref="A44:B44"/>
    <mergeCell ref="F44:J44"/>
    <mergeCell ref="A50:G50"/>
    <mergeCell ref="H50:I50"/>
    <mergeCell ref="A51:B51"/>
    <mergeCell ref="E51:E52"/>
    <mergeCell ref="H51:J51"/>
    <mergeCell ref="A52:B52"/>
    <mergeCell ref="F52:J52"/>
    <mergeCell ref="A58:G58"/>
    <mergeCell ref="H58:I58"/>
    <mergeCell ref="A59:B59"/>
    <mergeCell ref="E59:E60"/>
    <mergeCell ref="H59:J59"/>
    <mergeCell ref="A60:B60"/>
    <mergeCell ref="F60:J60"/>
    <mergeCell ref="A66:G66"/>
    <mergeCell ref="H66:I66"/>
    <mergeCell ref="A67:B67"/>
    <mergeCell ref="E67:E68"/>
    <mergeCell ref="H67:J67"/>
    <mergeCell ref="A68:B68"/>
    <mergeCell ref="F68:J68"/>
    <mergeCell ref="A75:G75"/>
    <mergeCell ref="H75:I75"/>
    <mergeCell ref="A76:B76"/>
    <mergeCell ref="E76:E77"/>
    <mergeCell ref="H76:J76"/>
    <mergeCell ref="A77:B77"/>
    <mergeCell ref="F77:J77"/>
    <mergeCell ref="A83:G83"/>
    <mergeCell ref="H83:I83"/>
    <mergeCell ref="A84:B84"/>
    <mergeCell ref="E84:E85"/>
    <mergeCell ref="H84:J84"/>
    <mergeCell ref="A85:B85"/>
    <mergeCell ref="F85:J85"/>
    <mergeCell ref="A91:G91"/>
    <mergeCell ref="H91:I91"/>
    <mergeCell ref="A92:B92"/>
    <mergeCell ref="E92:E93"/>
    <mergeCell ref="H92:J92"/>
    <mergeCell ref="A93:B93"/>
    <mergeCell ref="F93:J93"/>
    <mergeCell ref="A99:G99"/>
    <mergeCell ref="H99:I99"/>
    <mergeCell ref="A100:B100"/>
    <mergeCell ref="E100:E101"/>
    <mergeCell ref="H100:J100"/>
    <mergeCell ref="A101:B101"/>
    <mergeCell ref="F101:J101"/>
    <mergeCell ref="A106:G106"/>
    <mergeCell ref="H106:I106"/>
    <mergeCell ref="A107:B107"/>
    <mergeCell ref="E107:E108"/>
    <mergeCell ref="H107:J107"/>
    <mergeCell ref="A108:B108"/>
    <mergeCell ref="F108:J108"/>
    <mergeCell ref="A117:G117"/>
    <mergeCell ref="H117:I117"/>
    <mergeCell ref="A118:B118"/>
    <mergeCell ref="E118:E119"/>
    <mergeCell ref="H118:J118"/>
    <mergeCell ref="A119:B119"/>
    <mergeCell ref="F119:J119"/>
    <mergeCell ref="A129:G129"/>
    <mergeCell ref="H129:I129"/>
    <mergeCell ref="A130:B130"/>
    <mergeCell ref="E130:E131"/>
    <mergeCell ref="H130:J130"/>
    <mergeCell ref="A131:B131"/>
    <mergeCell ref="F131:J131"/>
    <mergeCell ref="A148:G148"/>
    <mergeCell ref="H148:I148"/>
    <mergeCell ref="A149:B149"/>
    <mergeCell ref="E149:E150"/>
    <mergeCell ref="H149:J149"/>
    <mergeCell ref="A150:B150"/>
    <mergeCell ref="F150:J150"/>
    <mergeCell ref="A157:G157"/>
    <mergeCell ref="H157:I157"/>
    <mergeCell ref="A158:B158"/>
    <mergeCell ref="E158:E159"/>
    <mergeCell ref="H158:J158"/>
    <mergeCell ref="A159:B159"/>
    <mergeCell ref="F159:J159"/>
    <mergeCell ref="A166:G166"/>
    <mergeCell ref="H166:I166"/>
  </mergeCells>
  <dataValidations count="3">
    <dataValidation allowBlank="true" errorStyle="stop" operator="between" showDropDown="false" showErrorMessage="true" showInputMessage="true" sqref="I14:I17 I20:I23 I27:I31 B32 I36:I40 B41 I45:I48 B49 I53:I56 B57 I61:I64 B65 I69:I73 B74 I78:I81 B82 I86:I89 B90 I94:I97 B98 I102:I104 B105 B115 B120:B128 I132:I146 B147 I151:I155 B156 I160:I164 B165" type="list">
      <formula1>$M$3:$M$8</formula1>
      <formula2>0</formula2>
    </dataValidation>
    <dataValidation allowBlank="true" errorStyle="stop" operator="between" showDropDown="false" showErrorMessage="true" showInputMessage="true" sqref="I32 I41 I49 I57 I65 I74 I82 I90 I98 I105 I109:I116 I120:I128 I147 I156 I165" type="list">
      <formula1>$N$3:$N$10</formula1>
      <formula2>0</formula2>
    </dataValidation>
    <dataValidation allowBlank="true" errorStyle="stop" operator="between" showDropDown="false" showErrorMessage="true" showInputMessage="true" sqref="B14:B17 B20:B23 B27:B31 B36:B40 B45:B48 B53:B56 B61:B64 B69:B73 B78:B81 B86:B89 B94:B97 B102:B104 B109:B114 B116 B132:B146 B151:B155 B160:B164" type="list">
      <formula1>$L$3:$L$8</formula1>
      <formula2>0</formula2>
    </dataValidation>
  </dataValidations>
  <printOptions headings="false" gridLines="false" gridLinesSet="true" horizontalCentered="false" verticalCentered="false"/>
  <pageMargins left="0.511805555555556" right="0.511805555555556" top="0.7875" bottom="0.7875" header="0.511811023622047" footer="0.511811023622047"/>
  <pageSetup paperSize="9" scale="70" fitToWidth="1" fitToHeight="1" pageOrder="downThenOver" orientation="landscape" blackAndWhite="false" draft="false" cellComments="none" horizontalDpi="300" verticalDpi="300" copies="1"/>
  <headerFooter differentFirst="false" differentOddEven="false">
    <oddHeader/>
    <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
              <controlPr defaultSize="0" locked="1" autoFill="0" autoLine="0" autoPict="0" print="true" altText="Check Box 1">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4:N100"/>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I5" activeCellId="0" sqref="I5"/>
    </sheetView>
  </sheetViews>
  <sheetFormatPr defaultColWidth="8.6875" defaultRowHeight="15" zeroHeight="false" outlineLevelRow="0" outlineLevelCol="0"/>
  <cols>
    <col collapsed="false" customWidth="true" hidden="false" outlineLevel="0" max="2" min="2" style="0" width="11.71"/>
    <col collapsed="false" customWidth="true" hidden="false" outlineLevel="0" max="3" min="3" style="0" width="23.57"/>
    <col collapsed="false" customWidth="true" hidden="false" outlineLevel="0" max="4" min="4" style="0" width="19.57"/>
    <col collapsed="false" customWidth="true" hidden="false" outlineLevel="0" max="5" min="5" style="0" width="19.71"/>
    <col collapsed="false" customWidth="true" hidden="false" outlineLevel="0" max="6" min="6" style="0" width="17.86"/>
    <col collapsed="false" customWidth="true" hidden="false" outlineLevel="0" max="9" min="7" style="0" width="15.71"/>
  </cols>
  <sheetData>
    <row r="4" customFormat="false" ht="26.25" hidden="false" customHeight="false" outlineLevel="0" collapsed="false">
      <c r="C4" s="62" t="s">
        <v>169</v>
      </c>
      <c r="D4" s="62"/>
      <c r="E4" s="62"/>
      <c r="F4" s="62"/>
      <c r="G4" s="62"/>
    </row>
    <row r="6" s="63" customFormat="true" ht="15" hidden="false" customHeight="true" outlineLevel="0" collapsed="false">
      <c r="C6" s="6" t="s">
        <v>1</v>
      </c>
      <c r="D6" s="6"/>
      <c r="E6" s="6" t="s">
        <v>2</v>
      </c>
      <c r="F6" s="7"/>
      <c r="G6" s="7"/>
      <c r="H6" s="7"/>
      <c r="M6" s="64"/>
      <c r="N6" s="64"/>
    </row>
    <row r="7" s="63" customFormat="true" ht="15" hidden="false" customHeight="false" outlineLevel="0" collapsed="false">
      <c r="C7" s="6" t="s">
        <v>3</v>
      </c>
      <c r="D7" s="6"/>
      <c r="E7" s="6"/>
      <c r="F7" s="7"/>
      <c r="G7" s="7"/>
      <c r="H7" s="7"/>
    </row>
    <row r="8" s="63" customFormat="true" ht="15" hidden="false" customHeight="true" outlineLevel="0" collapsed="false">
      <c r="C8" s="6" t="s">
        <v>4</v>
      </c>
      <c r="D8" s="6"/>
      <c r="E8" s="6" t="s">
        <v>5</v>
      </c>
      <c r="F8" s="7"/>
      <c r="G8" s="7"/>
      <c r="H8" s="7"/>
    </row>
    <row r="9" s="63" customFormat="true" ht="15" hidden="false" customHeight="true" outlineLevel="0" collapsed="false">
      <c r="C9" s="6" t="s">
        <v>6</v>
      </c>
      <c r="D9" s="6"/>
      <c r="E9" s="6" t="s">
        <v>7</v>
      </c>
      <c r="F9" s="7"/>
      <c r="G9" s="7"/>
      <c r="H9" s="7"/>
    </row>
    <row r="10" s="63" customFormat="true" ht="15" hidden="false" customHeight="true" outlineLevel="0" collapsed="false">
      <c r="C10" s="6" t="s">
        <v>8</v>
      </c>
      <c r="D10" s="6"/>
      <c r="E10" s="6" t="s">
        <v>9</v>
      </c>
      <c r="F10" s="7"/>
      <c r="G10" s="7"/>
      <c r="H10" s="7"/>
    </row>
    <row r="11" s="63" customFormat="true" ht="15" hidden="false" customHeight="true" outlineLevel="0" collapsed="false">
      <c r="C11" s="6" t="s">
        <v>10</v>
      </c>
      <c r="D11" s="6"/>
      <c r="E11" s="6" t="s">
        <v>2</v>
      </c>
      <c r="F11" s="7"/>
      <c r="G11" s="7"/>
      <c r="H11" s="7"/>
    </row>
    <row r="12" customFormat="false" ht="15" hidden="false" customHeight="false" outlineLevel="0" collapsed="false">
      <c r="D12" s="65"/>
      <c r="E12" s="65"/>
      <c r="F12" s="65"/>
      <c r="G12" s="65"/>
      <c r="H12" s="65"/>
      <c r="I12" s="65"/>
    </row>
    <row r="13" customFormat="false" ht="15" hidden="false" customHeight="false" outlineLevel="0" collapsed="false">
      <c r="C13" s="66" t="s">
        <v>170</v>
      </c>
      <c r="D13" s="67" t="s">
        <v>171</v>
      </c>
      <c r="E13" s="67"/>
      <c r="F13" s="67"/>
      <c r="G13" s="67"/>
      <c r="H13" s="67"/>
      <c r="I13" s="67"/>
    </row>
    <row r="14" customFormat="false" ht="15.75" hidden="false" customHeight="false" outlineLevel="0" collapsed="false">
      <c r="C14" s="68"/>
      <c r="D14" s="69" t="s">
        <v>172</v>
      </c>
      <c r="E14" s="69" t="s">
        <v>173</v>
      </c>
      <c r="F14" s="69" t="s">
        <v>174</v>
      </c>
      <c r="G14" s="69" t="s">
        <v>175</v>
      </c>
      <c r="H14" s="69" t="s">
        <v>176</v>
      </c>
      <c r="I14" s="70" t="s">
        <v>177</v>
      </c>
    </row>
    <row r="15" customFormat="false" ht="15" hidden="false" customHeight="false" outlineLevel="0" collapsed="false">
      <c r="C15" s="71" t="s">
        <v>178</v>
      </c>
      <c r="D15" s="72" t="s">
        <v>179</v>
      </c>
      <c r="E15" s="73" t="s">
        <v>180</v>
      </c>
      <c r="F15" s="73" t="s">
        <v>181</v>
      </c>
      <c r="G15" s="74"/>
      <c r="H15" s="68"/>
      <c r="I15" s="75"/>
    </row>
    <row r="16" customFormat="false" ht="15" hidden="false" customHeight="false" outlineLevel="0" collapsed="false">
      <c r="C16" s="76" t="s">
        <v>182</v>
      </c>
      <c r="D16" s="77" t="s">
        <v>183</v>
      </c>
      <c r="E16" s="77" t="s">
        <v>183</v>
      </c>
      <c r="F16" s="77" t="s">
        <v>183</v>
      </c>
      <c r="G16" s="78"/>
      <c r="H16" s="79"/>
      <c r="I16" s="75"/>
    </row>
    <row r="17" customFormat="false" ht="15" hidden="false" customHeight="false" outlineLevel="0" collapsed="false">
      <c r="C17" s="80" t="s">
        <v>184</v>
      </c>
      <c r="D17" s="81"/>
      <c r="E17" s="81"/>
      <c r="F17" s="81"/>
      <c r="G17" s="82"/>
      <c r="H17" s="83"/>
      <c r="I17" s="75"/>
    </row>
    <row r="18" customFormat="false" ht="15.75" hidden="false" customHeight="false" outlineLevel="0" collapsed="false">
      <c r="C18" s="80" t="s">
        <v>185</v>
      </c>
      <c r="D18" s="84" t="n">
        <v>44588</v>
      </c>
      <c r="E18" s="84" t="n">
        <v>44588</v>
      </c>
      <c r="F18" s="84" t="n">
        <v>44588</v>
      </c>
      <c r="G18" s="82"/>
      <c r="H18" s="83"/>
      <c r="I18" s="75"/>
    </row>
    <row r="19" customFormat="false" ht="15.75" hidden="false" customHeight="false" outlineLevel="0" collapsed="false">
      <c r="A19" s="85" t="s">
        <v>11</v>
      </c>
      <c r="B19" s="86" t="s">
        <v>186</v>
      </c>
      <c r="C19" s="87" t="s">
        <v>187</v>
      </c>
      <c r="D19" s="88"/>
      <c r="E19" s="88"/>
      <c r="F19" s="88"/>
      <c r="G19" s="89"/>
      <c r="H19" s="90"/>
      <c r="I19" s="75"/>
    </row>
    <row r="20" customFormat="false" ht="15.75" hidden="false" customHeight="false" outlineLevel="0" collapsed="false">
      <c r="A20" s="91" t="n">
        <v>8</v>
      </c>
      <c r="B20" s="92" t="s">
        <v>128</v>
      </c>
      <c r="C20" s="93" t="s">
        <v>188</v>
      </c>
      <c r="D20" s="94" t="n">
        <v>0</v>
      </c>
      <c r="E20" s="95" t="n">
        <v>0</v>
      </c>
      <c r="F20" s="96" t="n">
        <v>0</v>
      </c>
      <c r="G20" s="97"/>
      <c r="H20" s="97"/>
      <c r="I20" s="98" t="n">
        <f aca="false">MEDIAN(D20:G20)</f>
        <v>0</v>
      </c>
    </row>
    <row r="21" customFormat="false" ht="15.75" hidden="false" customHeight="false" outlineLevel="0" collapsed="false">
      <c r="D21" s="65"/>
      <c r="E21" s="65"/>
      <c r="F21" s="65"/>
      <c r="G21" s="65"/>
      <c r="H21" s="65"/>
      <c r="I21" s="65"/>
    </row>
    <row r="22" customFormat="false" ht="15" hidden="false" customHeight="false" outlineLevel="0" collapsed="false">
      <c r="C22" s="99" t="s">
        <v>170</v>
      </c>
      <c r="D22" s="100" t="s">
        <v>189</v>
      </c>
      <c r="E22" s="100"/>
      <c r="F22" s="100"/>
      <c r="G22" s="100"/>
      <c r="H22" s="100"/>
      <c r="I22" s="100"/>
    </row>
    <row r="23" customFormat="false" ht="15.75" hidden="false" customHeight="false" outlineLevel="0" collapsed="false">
      <c r="C23" s="68"/>
      <c r="D23" s="69" t="s">
        <v>172</v>
      </c>
      <c r="E23" s="69" t="s">
        <v>173</v>
      </c>
      <c r="F23" s="69" t="s">
        <v>174</v>
      </c>
      <c r="G23" s="69" t="s">
        <v>175</v>
      </c>
      <c r="H23" s="69" t="s">
        <v>176</v>
      </c>
      <c r="I23" s="70" t="s">
        <v>177</v>
      </c>
    </row>
    <row r="24" customFormat="false" ht="15" hidden="false" customHeight="false" outlineLevel="0" collapsed="false">
      <c r="C24" s="71" t="s">
        <v>178</v>
      </c>
      <c r="D24" s="72" t="s">
        <v>190</v>
      </c>
      <c r="E24" s="101" t="s">
        <v>191</v>
      </c>
      <c r="F24" s="72" t="s">
        <v>179</v>
      </c>
      <c r="G24" s="74"/>
      <c r="H24" s="68"/>
      <c r="I24" s="75"/>
    </row>
    <row r="25" customFormat="false" ht="15" hidden="false" customHeight="false" outlineLevel="0" collapsed="false">
      <c r="C25" s="71" t="s">
        <v>182</v>
      </c>
      <c r="D25" s="77" t="s">
        <v>183</v>
      </c>
      <c r="E25" s="77" t="s">
        <v>183</v>
      </c>
      <c r="F25" s="77" t="s">
        <v>183</v>
      </c>
      <c r="G25" s="102"/>
      <c r="H25" s="79"/>
      <c r="I25" s="103"/>
    </row>
    <row r="26" customFormat="false" ht="15" hidden="false" customHeight="false" outlineLevel="0" collapsed="false">
      <c r="C26" s="104" t="s">
        <v>184</v>
      </c>
      <c r="D26" s="105"/>
      <c r="E26" s="106"/>
      <c r="F26" s="82"/>
      <c r="G26" s="107"/>
      <c r="H26" s="83"/>
      <c r="I26" s="103"/>
    </row>
    <row r="27" customFormat="false" ht="15.75" hidden="false" customHeight="false" outlineLevel="0" collapsed="false">
      <c r="C27" s="80" t="s">
        <v>185</v>
      </c>
      <c r="D27" s="108" t="n">
        <v>44589</v>
      </c>
      <c r="E27" s="108" t="n">
        <v>44589</v>
      </c>
      <c r="F27" s="84" t="n">
        <v>44589</v>
      </c>
      <c r="G27" s="82"/>
      <c r="H27" s="83"/>
      <c r="I27" s="103"/>
    </row>
    <row r="28" customFormat="false" ht="15.75" hidden="false" customHeight="false" outlineLevel="0" collapsed="false">
      <c r="A28" s="109" t="s">
        <v>11</v>
      </c>
      <c r="B28" s="110" t="s">
        <v>186</v>
      </c>
      <c r="C28" s="87" t="s">
        <v>187</v>
      </c>
      <c r="D28" s="88"/>
      <c r="E28" s="88"/>
      <c r="F28" s="88"/>
      <c r="G28" s="89"/>
      <c r="H28" s="90"/>
      <c r="I28" s="111"/>
    </row>
    <row r="29" customFormat="false" ht="15.75" hidden="false" customHeight="false" outlineLevel="0" collapsed="false">
      <c r="A29" s="112" t="n">
        <v>1</v>
      </c>
      <c r="B29" s="92" t="s">
        <v>192</v>
      </c>
      <c r="C29" s="113" t="s">
        <v>193</v>
      </c>
      <c r="D29" s="114" t="n">
        <v>0</v>
      </c>
      <c r="E29" s="115" t="n">
        <v>0</v>
      </c>
      <c r="F29" s="116" t="n">
        <v>0</v>
      </c>
      <c r="G29" s="97"/>
      <c r="H29" s="97"/>
      <c r="I29" s="98" t="n">
        <f aca="false">MEDIAN(D29:G29)</f>
        <v>0</v>
      </c>
    </row>
    <row r="30" customFormat="false" ht="15" hidden="false" customHeight="false" outlineLevel="0" collapsed="false">
      <c r="A30" s="117"/>
      <c r="B30" s="118"/>
      <c r="C30" s="119"/>
      <c r="D30" s="120"/>
      <c r="E30" s="121"/>
      <c r="F30" s="121"/>
      <c r="G30" s="65"/>
      <c r="H30" s="65"/>
      <c r="I30" s="120"/>
    </row>
    <row r="31" customFormat="false" ht="15" hidden="false" customHeight="false" outlineLevel="0" collapsed="false">
      <c r="C31" s="122" t="s">
        <v>170</v>
      </c>
      <c r="D31" s="123" t="s">
        <v>194</v>
      </c>
      <c r="E31" s="123"/>
      <c r="F31" s="123"/>
      <c r="G31" s="123"/>
      <c r="H31" s="123"/>
      <c r="I31" s="123"/>
    </row>
    <row r="32" customFormat="false" ht="15" hidden="false" customHeight="false" outlineLevel="0" collapsed="false">
      <c r="C32" s="81"/>
      <c r="D32" s="124" t="s">
        <v>172</v>
      </c>
      <c r="E32" s="124" t="s">
        <v>173</v>
      </c>
      <c r="F32" s="124" t="s">
        <v>174</v>
      </c>
      <c r="G32" s="124" t="s">
        <v>175</v>
      </c>
      <c r="H32" s="124" t="s">
        <v>176</v>
      </c>
      <c r="I32" s="124" t="s">
        <v>177</v>
      </c>
    </row>
    <row r="33" customFormat="false" ht="15" hidden="false" customHeight="false" outlineLevel="0" collapsed="false">
      <c r="C33" s="122" t="s">
        <v>178</v>
      </c>
      <c r="D33" s="125" t="s">
        <v>195</v>
      </c>
      <c r="E33" s="125" t="s">
        <v>196</v>
      </c>
      <c r="F33" s="125" t="s">
        <v>197</v>
      </c>
      <c r="G33" s="81"/>
      <c r="H33" s="81"/>
      <c r="I33" s="126"/>
    </row>
    <row r="34" customFormat="false" ht="15" hidden="false" customHeight="false" outlineLevel="0" collapsed="false">
      <c r="C34" s="122" t="s">
        <v>182</v>
      </c>
      <c r="D34" s="125" t="s">
        <v>183</v>
      </c>
      <c r="E34" s="125" t="s">
        <v>183</v>
      </c>
      <c r="F34" s="125" t="s">
        <v>183</v>
      </c>
      <c r="G34" s="81"/>
      <c r="H34" s="81"/>
      <c r="I34" s="126"/>
    </row>
    <row r="35" customFormat="false" ht="15" hidden="false" customHeight="false" outlineLevel="0" collapsed="false">
      <c r="C35" s="122" t="s">
        <v>184</v>
      </c>
      <c r="D35" s="127"/>
      <c r="E35" s="127"/>
      <c r="F35" s="125"/>
      <c r="G35" s="81"/>
      <c r="H35" s="81"/>
      <c r="I35" s="126"/>
    </row>
    <row r="36" customFormat="false" ht="15.75" hidden="false" customHeight="false" outlineLevel="0" collapsed="false">
      <c r="C36" s="122" t="s">
        <v>185</v>
      </c>
      <c r="D36" s="84" t="n">
        <v>44581</v>
      </c>
      <c r="E36" s="84" t="n">
        <v>44581</v>
      </c>
      <c r="F36" s="84" t="n">
        <v>44581</v>
      </c>
      <c r="G36" s="81"/>
      <c r="H36" s="81"/>
      <c r="I36" s="126"/>
    </row>
    <row r="37" customFormat="false" ht="15.75" hidden="false" customHeight="false" outlineLevel="0" collapsed="false">
      <c r="A37" s="85" t="s">
        <v>11</v>
      </c>
      <c r="B37" s="128" t="s">
        <v>186</v>
      </c>
      <c r="C37" s="122" t="s">
        <v>187</v>
      </c>
      <c r="D37" s="129"/>
      <c r="E37" s="129"/>
      <c r="F37" s="129"/>
      <c r="G37" s="129"/>
      <c r="H37" s="129"/>
      <c r="I37" s="126"/>
    </row>
    <row r="38" customFormat="false" ht="15.75" hidden="false" customHeight="false" outlineLevel="0" collapsed="false">
      <c r="A38" s="130" t="n">
        <v>1</v>
      </c>
      <c r="B38" s="92" t="s">
        <v>198</v>
      </c>
      <c r="C38" s="81" t="s">
        <v>199</v>
      </c>
      <c r="D38" s="131" t="n">
        <v>0</v>
      </c>
      <c r="E38" s="132" t="n">
        <v>0</v>
      </c>
      <c r="F38" s="131" t="n">
        <v>0</v>
      </c>
      <c r="G38" s="131"/>
      <c r="H38" s="131"/>
      <c r="I38" s="131" t="n">
        <f aca="false">MEDIAN(D38:G38)</f>
        <v>0</v>
      </c>
    </row>
    <row r="39" customFormat="false" ht="15.75" hidden="false" customHeight="false" outlineLevel="0" collapsed="false">
      <c r="A39" s="117"/>
      <c r="B39" s="118"/>
      <c r="C39" s="119"/>
      <c r="D39" s="120"/>
      <c r="E39" s="121"/>
      <c r="F39" s="121"/>
      <c r="G39" s="65"/>
      <c r="H39" s="65"/>
      <c r="I39" s="120"/>
    </row>
    <row r="40" customFormat="false" ht="15.75" hidden="false" customHeight="false" outlineLevel="0" collapsed="false">
      <c r="C40" s="133" t="s">
        <v>170</v>
      </c>
      <c r="D40" s="134" t="s">
        <v>200</v>
      </c>
    </row>
    <row r="41" customFormat="false" ht="15.75" hidden="false" customHeight="false" outlineLevel="0" collapsed="false">
      <c r="C41" s="135"/>
      <c r="D41" s="136" t="s">
        <v>172</v>
      </c>
      <c r="E41" s="136" t="s">
        <v>173</v>
      </c>
      <c r="F41" s="136" t="s">
        <v>174</v>
      </c>
      <c r="G41" s="136" t="s">
        <v>175</v>
      </c>
      <c r="H41" s="136" t="s">
        <v>176</v>
      </c>
      <c r="I41" s="137" t="s">
        <v>177</v>
      </c>
    </row>
    <row r="42" customFormat="false" ht="15" hidden="false" customHeight="false" outlineLevel="0" collapsed="false">
      <c r="C42" s="71" t="s">
        <v>178</v>
      </c>
      <c r="D42" s="138" t="s">
        <v>201</v>
      </c>
      <c r="E42" s="74" t="s">
        <v>202</v>
      </c>
      <c r="F42" s="74" t="s">
        <v>203</v>
      </c>
      <c r="G42" s="74"/>
      <c r="H42" s="68"/>
      <c r="I42" s="75"/>
    </row>
    <row r="43" customFormat="false" ht="15" hidden="false" customHeight="false" outlineLevel="0" collapsed="false">
      <c r="C43" s="71" t="s">
        <v>182</v>
      </c>
      <c r="D43" s="78"/>
      <c r="E43" s="102" t="s">
        <v>204</v>
      </c>
      <c r="F43" s="102" t="s">
        <v>205</v>
      </c>
      <c r="G43" s="102"/>
      <c r="H43" s="79"/>
      <c r="I43" s="75"/>
    </row>
    <row r="44" customFormat="false" ht="15" hidden="false" customHeight="false" outlineLevel="0" collapsed="false">
      <c r="C44" s="104" t="s">
        <v>184</v>
      </c>
      <c r="D44" s="82" t="s">
        <v>206</v>
      </c>
      <c r="E44" s="107" t="s">
        <v>207</v>
      </c>
      <c r="F44" s="107" t="s">
        <v>208</v>
      </c>
      <c r="G44" s="107"/>
      <c r="H44" s="83"/>
      <c r="I44" s="75"/>
    </row>
    <row r="45" customFormat="false" ht="15.75" hidden="false" customHeight="false" outlineLevel="0" collapsed="false">
      <c r="C45" s="104" t="s">
        <v>185</v>
      </c>
      <c r="D45" s="139" t="n">
        <v>42422</v>
      </c>
      <c r="E45" s="140" t="n">
        <v>42422</v>
      </c>
      <c r="F45" s="139" t="n">
        <v>42431</v>
      </c>
      <c r="G45" s="107"/>
      <c r="H45" s="83"/>
      <c r="I45" s="75"/>
    </row>
    <row r="46" customFormat="false" ht="15.75" hidden="false" customHeight="false" outlineLevel="0" collapsed="false">
      <c r="A46" s="85" t="s">
        <v>11</v>
      </c>
      <c r="B46" s="128" t="s">
        <v>186</v>
      </c>
      <c r="C46" s="87" t="s">
        <v>187</v>
      </c>
      <c r="D46" s="89"/>
      <c r="E46" s="88"/>
      <c r="F46" s="89"/>
      <c r="G46" s="89"/>
      <c r="H46" s="90"/>
      <c r="I46" s="75"/>
    </row>
    <row r="47" customFormat="false" ht="15.75" hidden="false" customHeight="false" outlineLevel="0" collapsed="false">
      <c r="A47" s="130" t="n">
        <v>1</v>
      </c>
      <c r="B47" s="141" t="s">
        <v>209</v>
      </c>
      <c r="C47" s="93" t="s">
        <v>200</v>
      </c>
      <c r="D47" s="97" t="n">
        <v>0</v>
      </c>
      <c r="E47" s="97" t="n">
        <v>0</v>
      </c>
      <c r="F47" s="142" t="n">
        <v>0</v>
      </c>
      <c r="G47" s="97"/>
      <c r="H47" s="97"/>
      <c r="I47" s="143" t="n">
        <f aca="false">MEDIAN(D47:G47)</f>
        <v>0</v>
      </c>
    </row>
    <row r="48" customFormat="false" ht="15" hidden="false" customHeight="false" outlineLevel="0" collapsed="false">
      <c r="D48" s="65"/>
      <c r="E48" s="65"/>
      <c r="F48" s="65"/>
      <c r="G48" s="65"/>
      <c r="H48" s="65"/>
      <c r="I48" s="65"/>
    </row>
    <row r="49" customFormat="false" ht="18.75" hidden="false" customHeight="false" outlineLevel="0" collapsed="false">
      <c r="A49" s="144" t="s">
        <v>210</v>
      </c>
      <c r="B49" s="144"/>
      <c r="C49" s="144"/>
      <c r="D49" s="144"/>
      <c r="E49" s="144"/>
      <c r="F49" s="144"/>
      <c r="G49" s="144"/>
      <c r="H49" s="144"/>
      <c r="I49" s="144"/>
    </row>
    <row r="50" customFormat="false" ht="15.75" hidden="false" customHeight="false" outlineLevel="0" collapsed="false">
      <c r="C50" s="145" t="s">
        <v>170</v>
      </c>
      <c r="D50" s="146" t="s">
        <v>211</v>
      </c>
    </row>
    <row r="51" customFormat="false" ht="15.75" hidden="false" customHeight="false" outlineLevel="0" collapsed="false">
      <c r="C51" s="135"/>
      <c r="D51" s="136" t="s">
        <v>172</v>
      </c>
      <c r="E51" s="136" t="s">
        <v>173</v>
      </c>
      <c r="F51" s="136" t="s">
        <v>174</v>
      </c>
      <c r="G51" s="136" t="s">
        <v>175</v>
      </c>
      <c r="H51" s="136" t="s">
        <v>176</v>
      </c>
      <c r="I51" s="137" t="s">
        <v>177</v>
      </c>
    </row>
    <row r="52" customFormat="false" ht="15" hidden="false" customHeight="false" outlineLevel="0" collapsed="false">
      <c r="C52" s="71" t="s">
        <v>178</v>
      </c>
      <c r="D52" s="125" t="s">
        <v>212</v>
      </c>
      <c r="E52" s="147" t="s">
        <v>213</v>
      </c>
      <c r="F52" s="74" t="s">
        <v>214</v>
      </c>
      <c r="G52" s="74"/>
      <c r="H52" s="68"/>
      <c r="I52" s="75"/>
    </row>
    <row r="53" customFormat="false" ht="15" hidden="false" customHeight="false" outlineLevel="0" collapsed="false">
      <c r="C53" s="71" t="s">
        <v>182</v>
      </c>
      <c r="D53" s="125" t="s">
        <v>183</v>
      </c>
      <c r="E53" s="148" t="s">
        <v>183</v>
      </c>
      <c r="F53" s="148" t="s">
        <v>183</v>
      </c>
      <c r="G53" s="102"/>
      <c r="H53" s="79"/>
      <c r="I53" s="75"/>
    </row>
    <row r="54" customFormat="false" ht="15" hidden="false" customHeight="false" outlineLevel="0" collapsed="false">
      <c r="C54" s="104" t="s">
        <v>184</v>
      </c>
      <c r="D54" s="82"/>
      <c r="E54" s="107"/>
      <c r="F54" s="107"/>
      <c r="G54" s="107"/>
      <c r="H54" s="83"/>
      <c r="I54" s="75"/>
    </row>
    <row r="55" customFormat="false" ht="15.75" hidden="false" customHeight="false" outlineLevel="0" collapsed="false">
      <c r="C55" s="80" t="s">
        <v>185</v>
      </c>
      <c r="D55" s="84" t="n">
        <v>44699</v>
      </c>
      <c r="E55" s="84" t="n">
        <v>44699</v>
      </c>
      <c r="F55" s="84" t="n">
        <v>44699</v>
      </c>
      <c r="G55" s="82"/>
      <c r="H55" s="83"/>
      <c r="I55" s="75"/>
    </row>
    <row r="56" customFormat="false" ht="15.75" hidden="false" customHeight="false" outlineLevel="0" collapsed="false">
      <c r="A56" s="85" t="s">
        <v>11</v>
      </c>
      <c r="B56" s="128" t="s">
        <v>186</v>
      </c>
      <c r="C56" s="87" t="s">
        <v>187</v>
      </c>
      <c r="D56" s="88"/>
      <c r="E56" s="88"/>
      <c r="F56" s="88"/>
      <c r="G56" s="89"/>
      <c r="H56" s="90"/>
      <c r="I56" s="75"/>
    </row>
    <row r="57" customFormat="false" ht="15.75" hidden="false" customHeight="false" outlineLevel="0" collapsed="false">
      <c r="A57" s="130" t="n">
        <v>1</v>
      </c>
      <c r="B57" s="141" t="s">
        <v>128</v>
      </c>
      <c r="C57" s="93" t="s">
        <v>215</v>
      </c>
      <c r="D57" s="149" t="n">
        <v>0</v>
      </c>
      <c r="E57" s="97" t="n">
        <v>0</v>
      </c>
      <c r="F57" s="142" t="n">
        <v>0</v>
      </c>
      <c r="G57" s="97"/>
      <c r="H57" s="97"/>
      <c r="I57" s="143" t="n">
        <f aca="false">MEDIAN(D57:G57)</f>
        <v>0</v>
      </c>
    </row>
    <row r="58" customFormat="false" ht="15.75" hidden="false" customHeight="false" outlineLevel="0" collapsed="false">
      <c r="C58" s="145" t="s">
        <v>170</v>
      </c>
      <c r="D58" s="146" t="s">
        <v>211</v>
      </c>
    </row>
    <row r="59" customFormat="false" ht="15.75" hidden="false" customHeight="false" outlineLevel="0" collapsed="false">
      <c r="C59" s="135"/>
      <c r="D59" s="69" t="s">
        <v>172</v>
      </c>
      <c r="E59" s="136" t="s">
        <v>173</v>
      </c>
      <c r="F59" s="136" t="s">
        <v>174</v>
      </c>
      <c r="G59" s="136" t="s">
        <v>175</v>
      </c>
      <c r="H59" s="136" t="s">
        <v>176</v>
      </c>
      <c r="I59" s="137" t="s">
        <v>177</v>
      </c>
    </row>
    <row r="60" customFormat="false" ht="15" hidden="false" customHeight="false" outlineLevel="0" collapsed="false">
      <c r="C60" s="71" t="s">
        <v>178</v>
      </c>
      <c r="D60" s="125" t="s">
        <v>212</v>
      </c>
      <c r="E60" s="147" t="s">
        <v>216</v>
      </c>
      <c r="F60" s="147" t="s">
        <v>213</v>
      </c>
      <c r="G60" s="74"/>
      <c r="H60" s="68"/>
      <c r="I60" s="75"/>
    </row>
    <row r="61" customFormat="false" ht="15" hidden="false" customHeight="false" outlineLevel="0" collapsed="false">
      <c r="C61" s="71" t="s">
        <v>182</v>
      </c>
      <c r="D61" s="125" t="s">
        <v>183</v>
      </c>
      <c r="E61" s="148" t="s">
        <v>183</v>
      </c>
      <c r="F61" s="148" t="s">
        <v>183</v>
      </c>
      <c r="G61" s="102"/>
      <c r="H61" s="79"/>
      <c r="I61" s="75"/>
    </row>
    <row r="62" customFormat="false" ht="15" hidden="false" customHeight="false" outlineLevel="0" collapsed="false">
      <c r="C62" s="104" t="s">
        <v>184</v>
      </c>
      <c r="D62" s="82"/>
      <c r="E62" s="107"/>
      <c r="F62" s="107"/>
      <c r="G62" s="107"/>
      <c r="H62" s="83"/>
      <c r="I62" s="75"/>
    </row>
    <row r="63" customFormat="false" ht="15.75" hidden="false" customHeight="false" outlineLevel="0" collapsed="false">
      <c r="C63" s="80" t="s">
        <v>185</v>
      </c>
      <c r="D63" s="84" t="n">
        <v>44699</v>
      </c>
      <c r="E63" s="84" t="n">
        <v>44699</v>
      </c>
      <c r="F63" s="84" t="n">
        <v>44699</v>
      </c>
      <c r="G63" s="82"/>
      <c r="H63" s="83"/>
      <c r="I63" s="75"/>
    </row>
    <row r="64" customFormat="false" ht="15.75" hidden="false" customHeight="false" outlineLevel="0" collapsed="false">
      <c r="A64" s="85" t="s">
        <v>11</v>
      </c>
      <c r="B64" s="128" t="s">
        <v>186</v>
      </c>
      <c r="C64" s="87" t="s">
        <v>187</v>
      </c>
      <c r="D64" s="88"/>
      <c r="E64" s="88"/>
      <c r="F64" s="88"/>
      <c r="G64" s="89"/>
      <c r="H64" s="90"/>
      <c r="I64" s="75"/>
    </row>
    <row r="65" customFormat="false" ht="15.75" hidden="false" customHeight="false" outlineLevel="0" collapsed="false">
      <c r="A65" s="130" t="n">
        <v>2</v>
      </c>
      <c r="B65" s="141" t="s">
        <v>198</v>
      </c>
      <c r="C65" s="81" t="s">
        <v>217</v>
      </c>
      <c r="D65" s="96" t="n">
        <v>0</v>
      </c>
      <c r="E65" s="95" t="n">
        <v>0</v>
      </c>
      <c r="F65" s="94" t="n">
        <v>0</v>
      </c>
      <c r="G65" s="97"/>
      <c r="H65" s="97"/>
      <c r="I65" s="143" t="n">
        <f aca="false">MEDIAN(D65:G65)</f>
        <v>0</v>
      </c>
    </row>
    <row r="66" customFormat="false" ht="15.75" hidden="false" customHeight="false" outlineLevel="0" collapsed="false">
      <c r="C66" s="145" t="s">
        <v>170</v>
      </c>
      <c r="D66" s="146" t="s">
        <v>211</v>
      </c>
    </row>
    <row r="67" customFormat="false" ht="15.75" hidden="false" customHeight="false" outlineLevel="0" collapsed="false">
      <c r="C67" s="135"/>
      <c r="D67" s="69" t="s">
        <v>172</v>
      </c>
      <c r="E67" s="136" t="s">
        <v>173</v>
      </c>
      <c r="F67" s="136" t="s">
        <v>174</v>
      </c>
      <c r="G67" s="136" t="s">
        <v>175</v>
      </c>
      <c r="H67" s="136" t="s">
        <v>176</v>
      </c>
      <c r="I67" s="137" t="s">
        <v>177</v>
      </c>
    </row>
    <row r="68" customFormat="false" ht="15" hidden="false" customHeight="false" outlineLevel="0" collapsed="false">
      <c r="C68" s="71" t="s">
        <v>178</v>
      </c>
      <c r="D68" s="125" t="s">
        <v>218</v>
      </c>
      <c r="E68" s="125" t="s">
        <v>212</v>
      </c>
      <c r="F68" s="147" t="s">
        <v>219</v>
      </c>
      <c r="G68" s="74"/>
      <c r="H68" s="68"/>
      <c r="I68" s="75"/>
    </row>
    <row r="69" customFormat="false" ht="15" hidden="false" customHeight="false" outlineLevel="0" collapsed="false">
      <c r="C69" s="71" t="s">
        <v>182</v>
      </c>
      <c r="D69" s="125" t="s">
        <v>183</v>
      </c>
      <c r="E69" s="148" t="s">
        <v>183</v>
      </c>
      <c r="F69" s="148" t="s">
        <v>183</v>
      </c>
      <c r="G69" s="102"/>
      <c r="H69" s="79"/>
      <c r="I69" s="75"/>
    </row>
    <row r="70" customFormat="false" ht="15" hidden="false" customHeight="false" outlineLevel="0" collapsed="false">
      <c r="C70" s="104" t="s">
        <v>184</v>
      </c>
      <c r="D70" s="82"/>
      <c r="E70" s="107"/>
      <c r="F70" s="107"/>
      <c r="G70" s="107"/>
      <c r="H70" s="83"/>
      <c r="I70" s="75"/>
    </row>
    <row r="71" customFormat="false" ht="15.75" hidden="false" customHeight="false" outlineLevel="0" collapsed="false">
      <c r="C71" s="80" t="s">
        <v>185</v>
      </c>
      <c r="D71" s="84" t="n">
        <v>44700</v>
      </c>
      <c r="E71" s="84" t="n">
        <v>44700</v>
      </c>
      <c r="F71" s="84" t="n">
        <v>44700</v>
      </c>
      <c r="G71" s="82"/>
      <c r="H71" s="83"/>
      <c r="I71" s="75"/>
    </row>
    <row r="72" customFormat="false" ht="15.75" hidden="false" customHeight="false" outlineLevel="0" collapsed="false">
      <c r="A72" s="85" t="s">
        <v>11</v>
      </c>
      <c r="B72" s="128" t="s">
        <v>186</v>
      </c>
      <c r="C72" s="87" t="s">
        <v>187</v>
      </c>
      <c r="D72" s="88"/>
      <c r="E72" s="88"/>
      <c r="F72" s="88"/>
      <c r="G72" s="89"/>
      <c r="H72" s="90"/>
      <c r="I72" s="75"/>
    </row>
    <row r="73" customFormat="false" ht="15.75" hidden="false" customHeight="false" outlineLevel="0" collapsed="false">
      <c r="A73" s="130" t="n">
        <v>3</v>
      </c>
      <c r="B73" s="141" t="s">
        <v>220</v>
      </c>
      <c r="C73" s="93" t="s">
        <v>221</v>
      </c>
      <c r="D73" s="96" t="n">
        <v>0</v>
      </c>
      <c r="E73" s="96" t="n">
        <v>0</v>
      </c>
      <c r="F73" s="95" t="n">
        <v>0</v>
      </c>
      <c r="G73" s="97"/>
      <c r="H73" s="97"/>
      <c r="I73" s="143" t="n">
        <f aca="false">MEDIAN(D73:G73)</f>
        <v>0</v>
      </c>
    </row>
    <row r="74" customFormat="false" ht="15" hidden="false" customHeight="false" outlineLevel="0" collapsed="false">
      <c r="D74" s="65"/>
      <c r="E74" s="65"/>
    </row>
    <row r="75" customFormat="false" ht="15.75" hidden="false" customHeight="false" outlineLevel="0" collapsed="false">
      <c r="C75" s="122" t="s">
        <v>170</v>
      </c>
      <c r="D75" s="81" t="s">
        <v>211</v>
      </c>
    </row>
    <row r="76" customFormat="false" ht="15.75" hidden="false" customHeight="false" outlineLevel="0" collapsed="false">
      <c r="C76" s="68"/>
      <c r="D76" s="69" t="s">
        <v>172</v>
      </c>
      <c r="E76" s="136" t="s">
        <v>173</v>
      </c>
      <c r="F76" s="136" t="s">
        <v>174</v>
      </c>
      <c r="G76" s="136" t="s">
        <v>175</v>
      </c>
      <c r="H76" s="136" t="s">
        <v>176</v>
      </c>
      <c r="I76" s="137" t="s">
        <v>177</v>
      </c>
    </row>
    <row r="77" customFormat="false" ht="15" hidden="false" customHeight="false" outlineLevel="0" collapsed="false">
      <c r="C77" s="71" t="s">
        <v>178</v>
      </c>
      <c r="D77" s="125" t="s">
        <v>213</v>
      </c>
      <c r="E77" s="125" t="s">
        <v>197</v>
      </c>
      <c r="F77" s="147" t="s">
        <v>222</v>
      </c>
      <c r="G77" s="74"/>
      <c r="H77" s="68"/>
      <c r="I77" s="75"/>
    </row>
    <row r="78" customFormat="false" ht="15" hidden="false" customHeight="false" outlineLevel="0" collapsed="false">
      <c r="C78" s="71" t="s">
        <v>182</v>
      </c>
      <c r="D78" s="125" t="s">
        <v>183</v>
      </c>
      <c r="E78" s="148" t="s">
        <v>183</v>
      </c>
      <c r="F78" s="148" t="s">
        <v>183</v>
      </c>
      <c r="G78" s="102"/>
      <c r="H78" s="79"/>
      <c r="I78" s="75"/>
    </row>
    <row r="79" customFormat="false" ht="15" hidden="false" customHeight="false" outlineLevel="0" collapsed="false">
      <c r="C79" s="104" t="s">
        <v>184</v>
      </c>
      <c r="D79" s="82"/>
      <c r="E79" s="107"/>
      <c r="F79" s="107"/>
      <c r="G79" s="107"/>
      <c r="H79" s="83"/>
      <c r="I79" s="75"/>
    </row>
    <row r="80" customFormat="false" ht="15.75" hidden="false" customHeight="false" outlineLevel="0" collapsed="false">
      <c r="C80" s="80" t="s">
        <v>185</v>
      </c>
      <c r="D80" s="84" t="n">
        <v>44701</v>
      </c>
      <c r="E80" s="84" t="n">
        <v>44701</v>
      </c>
      <c r="F80" s="84" t="n">
        <v>44701</v>
      </c>
      <c r="G80" s="82"/>
      <c r="H80" s="83"/>
      <c r="I80" s="75"/>
    </row>
    <row r="81" customFormat="false" ht="15.75" hidden="false" customHeight="false" outlineLevel="0" collapsed="false">
      <c r="A81" s="85" t="s">
        <v>11</v>
      </c>
      <c r="B81" s="128" t="s">
        <v>186</v>
      </c>
      <c r="C81" s="87" t="s">
        <v>187</v>
      </c>
      <c r="D81" s="88"/>
      <c r="E81" s="88"/>
      <c r="F81" s="88"/>
      <c r="G81" s="89"/>
      <c r="H81" s="90"/>
      <c r="I81" s="75"/>
    </row>
    <row r="82" customFormat="false" ht="15.75" hidden="false" customHeight="false" outlineLevel="0" collapsed="false">
      <c r="A82" s="130" t="n">
        <v>1</v>
      </c>
      <c r="B82" s="141" t="s">
        <v>223</v>
      </c>
      <c r="C82" s="93" t="s">
        <v>224</v>
      </c>
      <c r="D82" s="96" t="n">
        <v>0</v>
      </c>
      <c r="E82" s="95" t="n">
        <v>0</v>
      </c>
      <c r="F82" s="94" t="n">
        <v>0</v>
      </c>
      <c r="G82" s="97"/>
      <c r="H82" s="97"/>
      <c r="I82" s="143" t="n">
        <f aca="false">MEDIAN(D82:G82)</f>
        <v>0</v>
      </c>
    </row>
    <row r="83" customFormat="false" ht="15" hidden="false" customHeight="false" outlineLevel="0" collapsed="false">
      <c r="D83" s="65"/>
      <c r="E83" s="65"/>
    </row>
    <row r="84" customFormat="false" ht="15.75" hidden="false" customHeight="false" outlineLevel="0" collapsed="false">
      <c r="C84" s="122" t="s">
        <v>170</v>
      </c>
      <c r="D84" s="81" t="s">
        <v>211</v>
      </c>
    </row>
    <row r="85" customFormat="false" ht="15.75" hidden="false" customHeight="false" outlineLevel="0" collapsed="false">
      <c r="C85" s="68"/>
      <c r="D85" s="69" t="s">
        <v>172</v>
      </c>
      <c r="E85" s="136" t="s">
        <v>173</v>
      </c>
      <c r="F85" s="136" t="s">
        <v>174</v>
      </c>
      <c r="G85" s="136" t="s">
        <v>175</v>
      </c>
      <c r="H85" s="136" t="s">
        <v>176</v>
      </c>
      <c r="I85" s="137" t="s">
        <v>177</v>
      </c>
    </row>
    <row r="86" customFormat="false" ht="15" hidden="false" customHeight="false" outlineLevel="0" collapsed="false">
      <c r="C86" s="71" t="s">
        <v>178</v>
      </c>
      <c r="D86" s="125" t="s">
        <v>212</v>
      </c>
      <c r="E86" s="125" t="s">
        <v>180</v>
      </c>
      <c r="F86" s="147" t="s">
        <v>225</v>
      </c>
      <c r="G86" s="74"/>
      <c r="H86" s="68"/>
      <c r="I86" s="75"/>
    </row>
    <row r="87" customFormat="false" ht="15" hidden="false" customHeight="false" outlineLevel="0" collapsed="false">
      <c r="C87" s="71" t="s">
        <v>182</v>
      </c>
      <c r="D87" s="125" t="s">
        <v>183</v>
      </c>
      <c r="E87" s="148" t="s">
        <v>183</v>
      </c>
      <c r="F87" s="148" t="s">
        <v>183</v>
      </c>
      <c r="G87" s="102"/>
      <c r="H87" s="79"/>
      <c r="I87" s="75"/>
    </row>
    <row r="88" customFormat="false" ht="15" hidden="false" customHeight="false" outlineLevel="0" collapsed="false">
      <c r="C88" s="104" t="s">
        <v>184</v>
      </c>
      <c r="D88" s="82"/>
      <c r="E88" s="107"/>
      <c r="F88" s="107"/>
      <c r="G88" s="107"/>
      <c r="H88" s="83"/>
      <c r="I88" s="75"/>
    </row>
    <row r="89" customFormat="false" ht="15.75" hidden="false" customHeight="false" outlineLevel="0" collapsed="false">
      <c r="C89" s="80" t="s">
        <v>185</v>
      </c>
      <c r="D89" s="84" t="n">
        <v>44705</v>
      </c>
      <c r="E89" s="84" t="n">
        <v>44705</v>
      </c>
      <c r="F89" s="84" t="n">
        <v>44705</v>
      </c>
      <c r="G89" s="82"/>
      <c r="H89" s="83"/>
      <c r="I89" s="75"/>
    </row>
    <row r="90" customFormat="false" ht="15.75" hidden="false" customHeight="false" outlineLevel="0" collapsed="false">
      <c r="A90" s="85" t="s">
        <v>11</v>
      </c>
      <c r="B90" s="128" t="s">
        <v>186</v>
      </c>
      <c r="C90" s="87" t="s">
        <v>187</v>
      </c>
      <c r="D90" s="88"/>
      <c r="E90" s="88"/>
      <c r="F90" s="88"/>
      <c r="G90" s="89"/>
      <c r="H90" s="90"/>
      <c r="I90" s="75"/>
    </row>
    <row r="91" customFormat="false" ht="15.75" hidden="false" customHeight="false" outlineLevel="0" collapsed="false">
      <c r="A91" s="130" t="n">
        <v>1</v>
      </c>
      <c r="B91" s="141" t="s">
        <v>223</v>
      </c>
      <c r="C91" s="93" t="s">
        <v>226</v>
      </c>
      <c r="D91" s="96" t="n">
        <v>0</v>
      </c>
      <c r="E91" s="95" t="n">
        <v>0</v>
      </c>
      <c r="F91" s="94" t="n">
        <v>0</v>
      </c>
      <c r="G91" s="97"/>
      <c r="H91" s="97"/>
      <c r="I91" s="143" t="n">
        <f aca="false">MEDIAN(D91:G91)</f>
        <v>0</v>
      </c>
    </row>
    <row r="93" customFormat="false" ht="15.75" hidden="false" customHeight="false" outlineLevel="0" collapsed="false">
      <c r="C93" s="122" t="s">
        <v>170</v>
      </c>
      <c r="D93" s="81" t="s">
        <v>211</v>
      </c>
    </row>
    <row r="94" customFormat="false" ht="15.75" hidden="false" customHeight="false" outlineLevel="0" collapsed="false">
      <c r="C94" s="68"/>
      <c r="D94" s="69" t="s">
        <v>172</v>
      </c>
      <c r="E94" s="136" t="s">
        <v>173</v>
      </c>
      <c r="F94" s="136" t="s">
        <v>174</v>
      </c>
      <c r="G94" s="136" t="s">
        <v>175</v>
      </c>
      <c r="H94" s="136" t="s">
        <v>176</v>
      </c>
      <c r="I94" s="137" t="s">
        <v>177</v>
      </c>
    </row>
    <row r="95" customFormat="false" ht="15" hidden="false" customHeight="false" outlineLevel="0" collapsed="false">
      <c r="C95" s="71" t="s">
        <v>178</v>
      </c>
      <c r="D95" s="125" t="s">
        <v>218</v>
      </c>
      <c r="E95" s="125" t="s">
        <v>197</v>
      </c>
      <c r="F95" s="147" t="s">
        <v>195</v>
      </c>
      <c r="G95" s="74"/>
      <c r="H95" s="68"/>
      <c r="I95" s="75"/>
    </row>
    <row r="96" customFormat="false" ht="15" hidden="false" customHeight="false" outlineLevel="0" collapsed="false">
      <c r="C96" s="71" t="s">
        <v>182</v>
      </c>
      <c r="D96" s="125" t="s">
        <v>183</v>
      </c>
      <c r="E96" s="148" t="s">
        <v>183</v>
      </c>
      <c r="F96" s="148" t="s">
        <v>183</v>
      </c>
      <c r="G96" s="102"/>
      <c r="H96" s="79"/>
      <c r="I96" s="75"/>
    </row>
    <row r="97" customFormat="false" ht="15" hidden="false" customHeight="false" outlineLevel="0" collapsed="false">
      <c r="C97" s="104" t="s">
        <v>184</v>
      </c>
      <c r="D97" s="82"/>
      <c r="E97" s="107"/>
      <c r="F97" s="107"/>
      <c r="G97" s="107"/>
      <c r="H97" s="83"/>
      <c r="I97" s="75"/>
    </row>
    <row r="98" customFormat="false" ht="15.75" hidden="false" customHeight="false" outlineLevel="0" collapsed="false">
      <c r="C98" s="80" t="s">
        <v>185</v>
      </c>
      <c r="D98" s="84" t="n">
        <v>44705</v>
      </c>
      <c r="E98" s="84" t="n">
        <v>44705</v>
      </c>
      <c r="F98" s="84" t="n">
        <v>44705</v>
      </c>
      <c r="G98" s="82"/>
      <c r="H98" s="83"/>
      <c r="I98" s="75"/>
    </row>
    <row r="99" customFormat="false" ht="15.75" hidden="false" customHeight="false" outlineLevel="0" collapsed="false">
      <c r="A99" s="85" t="s">
        <v>11</v>
      </c>
      <c r="B99" s="128" t="s">
        <v>186</v>
      </c>
      <c r="C99" s="87" t="s">
        <v>187</v>
      </c>
      <c r="D99" s="88"/>
      <c r="E99" s="88"/>
      <c r="F99" s="88"/>
      <c r="G99" s="89"/>
      <c r="H99" s="90"/>
      <c r="I99" s="75"/>
    </row>
    <row r="100" customFormat="false" ht="15.75" hidden="false" customHeight="false" outlineLevel="0" collapsed="false">
      <c r="A100" s="130" t="n">
        <v>1</v>
      </c>
      <c r="B100" s="141" t="s">
        <v>223</v>
      </c>
      <c r="C100" s="93" t="s">
        <v>227</v>
      </c>
      <c r="D100" s="96" t="n">
        <v>0</v>
      </c>
      <c r="E100" s="94" t="n">
        <v>0</v>
      </c>
      <c r="F100" s="95" t="n">
        <v>0</v>
      </c>
      <c r="G100" s="97"/>
      <c r="H100" s="97"/>
      <c r="I100" s="143" t="n">
        <f aca="false">MEDIAN(D100:G100)</f>
        <v>0</v>
      </c>
    </row>
  </sheetData>
  <mergeCells count="13">
    <mergeCell ref="C4:G4"/>
    <mergeCell ref="D13:I13"/>
    <mergeCell ref="I15:I19"/>
    <mergeCell ref="D22:I22"/>
    <mergeCell ref="D31:I31"/>
    <mergeCell ref="I42:I46"/>
    <mergeCell ref="A49:I49"/>
    <mergeCell ref="I52:I56"/>
    <mergeCell ref="I60:I64"/>
    <mergeCell ref="I68:I72"/>
    <mergeCell ref="I77:I81"/>
    <mergeCell ref="I86:I90"/>
    <mergeCell ref="I95:I99"/>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G55"/>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J5" activeCellId="0" sqref="J5"/>
    </sheetView>
  </sheetViews>
  <sheetFormatPr defaultColWidth="8.6875" defaultRowHeight="15" zeroHeight="false" outlineLevelRow="0" outlineLevelCol="0"/>
  <cols>
    <col collapsed="false" customWidth="true" hidden="false" outlineLevel="0" max="3" min="3" style="0" width="10"/>
    <col collapsed="false" customWidth="true" hidden="false" outlineLevel="0" max="4" min="4" style="0" width="10.42"/>
    <col collapsed="false" customWidth="true" hidden="false" outlineLevel="0" max="5" min="5" style="0" width="62.86"/>
  </cols>
  <sheetData>
    <row r="2" customFormat="false" ht="24.75" hidden="false" customHeight="true" outlineLevel="0" collapsed="false">
      <c r="B2" s="150"/>
      <c r="C2" s="151"/>
      <c r="D2" s="150"/>
      <c r="E2" s="152" t="s">
        <v>228</v>
      </c>
      <c r="F2" s="150"/>
      <c r="G2" s="153"/>
    </row>
    <row r="3" customFormat="false" ht="25.5" hidden="false" customHeight="false" outlineLevel="0" collapsed="false">
      <c r="B3" s="150" t="s">
        <v>229</v>
      </c>
      <c r="C3" s="154" t="s">
        <v>230</v>
      </c>
      <c r="D3" s="155" t="n">
        <v>35001</v>
      </c>
      <c r="E3" s="156" t="s">
        <v>231</v>
      </c>
      <c r="F3" s="157" t="s">
        <v>232</v>
      </c>
      <c r="G3" s="153" t="n">
        <f aca="false">(5.6*0.06)+(3*0.6)</f>
        <v>2.136</v>
      </c>
    </row>
    <row r="4" customFormat="false" ht="38.25" hidden="false" customHeight="false" outlineLevel="0" collapsed="false">
      <c r="B4" s="150" t="s">
        <v>233</v>
      </c>
      <c r="C4" s="154" t="s">
        <v>234</v>
      </c>
      <c r="D4" s="157" t="n">
        <v>96527</v>
      </c>
      <c r="E4" s="156" t="s">
        <v>235</v>
      </c>
      <c r="F4" s="157" t="s">
        <v>232</v>
      </c>
      <c r="G4" s="153" t="n">
        <f aca="false">(22.33+3.05+9+24.29)*(0.2*0.15)</f>
        <v>1.7601</v>
      </c>
    </row>
    <row r="5" customFormat="false" ht="38.25" hidden="false" customHeight="false" outlineLevel="0" collapsed="false">
      <c r="B5" s="150" t="s">
        <v>236</v>
      </c>
      <c r="C5" s="154" t="s">
        <v>234</v>
      </c>
      <c r="D5" s="157" t="n">
        <v>96533</v>
      </c>
      <c r="E5" s="156" t="s">
        <v>237</v>
      </c>
      <c r="F5" s="157" t="s">
        <v>116</v>
      </c>
      <c r="G5" s="153" t="n">
        <f aca="false">(22.33+3.05+9+24.29)*(0.25)</f>
        <v>14.6675</v>
      </c>
    </row>
    <row r="6" customFormat="false" ht="38.25" hidden="false" customHeight="false" outlineLevel="0" collapsed="false">
      <c r="B6" s="150" t="s">
        <v>238</v>
      </c>
      <c r="C6" s="154" t="s">
        <v>239</v>
      </c>
      <c r="D6" s="157" t="n">
        <v>34493</v>
      </c>
      <c r="E6" s="156" t="s">
        <v>111</v>
      </c>
      <c r="F6" s="157" t="s">
        <v>232</v>
      </c>
      <c r="G6" s="153" t="n">
        <f aca="false">(22.33+3.05+9+24.29)*(0.25*0.1)</f>
        <v>1.46675</v>
      </c>
    </row>
    <row r="7" customFormat="false" ht="25.5" hidden="false" customHeight="false" outlineLevel="0" collapsed="false">
      <c r="B7" s="150" t="s">
        <v>240</v>
      </c>
      <c r="C7" s="154" t="s">
        <v>234</v>
      </c>
      <c r="D7" s="157" t="n">
        <v>103670</v>
      </c>
      <c r="E7" s="156" t="s">
        <v>241</v>
      </c>
      <c r="F7" s="157" t="s">
        <v>232</v>
      </c>
      <c r="G7" s="153" t="n">
        <f aca="false">(22.33+3.05+9+24.29)*(0.25*0.1)</f>
        <v>1.46675</v>
      </c>
    </row>
    <row r="8" customFormat="false" ht="25.5" hidden="false" customHeight="false" outlineLevel="0" collapsed="false">
      <c r="B8" s="150" t="s">
        <v>242</v>
      </c>
      <c r="C8" s="154" t="s">
        <v>234</v>
      </c>
      <c r="D8" s="157" t="n">
        <v>96995</v>
      </c>
      <c r="E8" s="158" t="s">
        <v>243</v>
      </c>
      <c r="F8" s="157" t="s">
        <v>232</v>
      </c>
      <c r="G8" s="153" t="n">
        <f aca="false">((22.33+3.05+9+24.29)*(0.2*0.15))-(22.33+3.05+9+24.29)*(0.25*0.1)</f>
        <v>0.29335</v>
      </c>
    </row>
    <row r="9" customFormat="false" ht="25.5" hidden="false" customHeight="false" outlineLevel="0" collapsed="false">
      <c r="B9" s="150" t="s">
        <v>244</v>
      </c>
      <c r="C9" s="154" t="s">
        <v>230</v>
      </c>
      <c r="D9" s="155" t="n">
        <v>101189</v>
      </c>
      <c r="E9" s="159" t="s">
        <v>245</v>
      </c>
      <c r="F9" s="157" t="s">
        <v>100</v>
      </c>
      <c r="G9" s="153" t="n">
        <v>58.67</v>
      </c>
    </row>
    <row r="10" customFormat="false" ht="25.5" hidden="false" customHeight="false" outlineLevel="0" collapsed="false">
      <c r="B10" s="150" t="s">
        <v>246</v>
      </c>
      <c r="C10" s="154" t="s">
        <v>230</v>
      </c>
      <c r="D10" s="155" t="n">
        <v>101192</v>
      </c>
      <c r="E10" s="159" t="s">
        <v>247</v>
      </c>
      <c r="F10" s="157" t="s">
        <v>100</v>
      </c>
      <c r="G10" s="153" t="n">
        <v>58.67</v>
      </c>
    </row>
    <row r="11" customFormat="false" ht="25.5" hidden="false" customHeight="false" outlineLevel="0" collapsed="false">
      <c r="B11" s="150" t="s">
        <v>248</v>
      </c>
      <c r="C11" s="154" t="s">
        <v>249</v>
      </c>
      <c r="D11" s="155" t="s">
        <v>250</v>
      </c>
      <c r="E11" s="159" t="s">
        <v>251</v>
      </c>
      <c r="F11" s="157" t="s">
        <v>116</v>
      </c>
      <c r="G11" s="153" t="n">
        <v>66.41</v>
      </c>
    </row>
    <row r="12" customFormat="false" ht="24.75" hidden="false" customHeight="true" outlineLevel="0" collapsed="false">
      <c r="B12" s="160" t="n">
        <v>8</v>
      </c>
      <c r="C12" s="161"/>
      <c r="D12" s="162"/>
      <c r="E12" s="163" t="s">
        <v>252</v>
      </c>
      <c r="F12" s="161"/>
      <c r="G12" s="164"/>
    </row>
    <row r="13" customFormat="false" ht="24.75" hidden="false" customHeight="true" outlineLevel="0" collapsed="false">
      <c r="B13" s="165"/>
      <c r="C13" s="165"/>
      <c r="D13" s="166"/>
      <c r="E13" s="167" t="s">
        <v>253</v>
      </c>
      <c r="F13" s="168"/>
      <c r="G13" s="169"/>
    </row>
    <row r="14" customFormat="false" ht="24.75" hidden="false" customHeight="true" outlineLevel="0" collapsed="false">
      <c r="B14" s="170" t="s">
        <v>254</v>
      </c>
      <c r="C14" s="170" t="s">
        <v>234</v>
      </c>
      <c r="D14" s="171" t="s">
        <v>255</v>
      </c>
      <c r="E14" s="165" t="s">
        <v>256</v>
      </c>
      <c r="F14" s="172" t="s">
        <v>100</v>
      </c>
      <c r="G14" s="173" t="n">
        <f aca="false">9+10.5+4.5+4+9.5+4+5+9.5+6+8</f>
        <v>70</v>
      </c>
    </row>
    <row r="15" customFormat="false" ht="24.75" hidden="false" customHeight="true" outlineLevel="0" collapsed="false">
      <c r="B15" s="170" t="s">
        <v>257</v>
      </c>
      <c r="C15" s="170" t="s">
        <v>34</v>
      </c>
      <c r="D15" s="171" t="s">
        <v>258</v>
      </c>
      <c r="E15" s="165" t="s">
        <v>102</v>
      </c>
      <c r="F15" s="172" t="s">
        <v>100</v>
      </c>
      <c r="G15" s="173" t="n">
        <f aca="false">(18*3)+(4*3)</f>
        <v>66</v>
      </c>
    </row>
    <row r="16" customFormat="false" ht="24.75" hidden="false" customHeight="true" outlineLevel="0" collapsed="false">
      <c r="B16" s="165"/>
      <c r="C16" s="165"/>
      <c r="D16" s="166"/>
      <c r="E16" s="167" t="s">
        <v>259</v>
      </c>
      <c r="F16" s="174"/>
      <c r="G16" s="175"/>
    </row>
    <row r="17" customFormat="false" ht="24.75" hidden="false" customHeight="true" outlineLevel="0" collapsed="false">
      <c r="B17" s="170" t="s">
        <v>260</v>
      </c>
      <c r="C17" s="170" t="s">
        <v>234</v>
      </c>
      <c r="D17" s="171" t="s">
        <v>261</v>
      </c>
      <c r="E17" s="165" t="s">
        <v>262</v>
      </c>
      <c r="F17" s="172" t="s">
        <v>232</v>
      </c>
      <c r="G17" s="173" t="n">
        <f aca="false">((18)*(0.7*0.7*0.45))+((4)*(0.7*0.7*0.45))</f>
        <v>4.851</v>
      </c>
    </row>
    <row r="18" customFormat="false" ht="24.75" hidden="false" customHeight="true" outlineLevel="0" collapsed="false">
      <c r="B18" s="170" t="s">
        <v>263</v>
      </c>
      <c r="C18" s="170" t="s">
        <v>234</v>
      </c>
      <c r="D18" s="171" t="s">
        <v>264</v>
      </c>
      <c r="E18" s="165" t="s">
        <v>265</v>
      </c>
      <c r="F18" s="172" t="s">
        <v>116</v>
      </c>
      <c r="G18" s="173" t="n">
        <f aca="false">((18)*((0.6+0.6+0.6+0.6)*0.4))+((4)*((0.6+0.6+0.6+0.6)*0.4))</f>
        <v>21.12</v>
      </c>
    </row>
    <row r="19" customFormat="false" ht="24.75" hidden="false" customHeight="true" outlineLevel="0" collapsed="false">
      <c r="B19" s="170" t="s">
        <v>266</v>
      </c>
      <c r="C19" s="170" t="s">
        <v>234</v>
      </c>
      <c r="D19" s="171" t="s">
        <v>267</v>
      </c>
      <c r="E19" s="165" t="s">
        <v>268</v>
      </c>
      <c r="F19" s="172" t="s">
        <v>116</v>
      </c>
      <c r="G19" s="173" t="n">
        <f aca="false">((18)*(0.6*0.6))+((4)*(0.6*0.6))</f>
        <v>7.92</v>
      </c>
    </row>
    <row r="20" customFormat="false" ht="24.75" hidden="false" customHeight="true" outlineLevel="0" collapsed="false">
      <c r="B20" s="170" t="s">
        <v>269</v>
      </c>
      <c r="C20" s="170" t="s">
        <v>234</v>
      </c>
      <c r="D20" s="171" t="s">
        <v>270</v>
      </c>
      <c r="E20" s="165" t="s">
        <v>271</v>
      </c>
      <c r="F20" s="172" t="s">
        <v>143</v>
      </c>
      <c r="G20" s="173" t="n">
        <f aca="false">((2*2.26*0.245)*18)+((2*2.26*0.245)*4)</f>
        <v>24.3628</v>
      </c>
    </row>
    <row r="21" customFormat="false" ht="24.75" hidden="false" customHeight="true" outlineLevel="0" collapsed="false">
      <c r="B21" s="170" t="s">
        <v>272</v>
      </c>
      <c r="C21" s="170" t="s">
        <v>234</v>
      </c>
      <c r="D21" s="171" t="s">
        <v>273</v>
      </c>
      <c r="E21" s="165" t="s">
        <v>274</v>
      </c>
      <c r="F21" s="172" t="s">
        <v>143</v>
      </c>
      <c r="G21" s="173" t="n">
        <f aca="false">((2*2.3*0.617)*18)+((2*2.3*0.617)*4)</f>
        <v>62.4404</v>
      </c>
    </row>
    <row r="22" customFormat="false" ht="24.75" hidden="false" customHeight="true" outlineLevel="0" collapsed="false">
      <c r="B22" s="170" t="s">
        <v>275</v>
      </c>
      <c r="C22" s="170" t="s">
        <v>276</v>
      </c>
      <c r="D22" s="171" t="s">
        <v>277</v>
      </c>
      <c r="E22" s="165" t="s">
        <v>111</v>
      </c>
      <c r="F22" s="172" t="s">
        <v>232</v>
      </c>
      <c r="G22" s="173" t="n">
        <f aca="false">((18)*((0.6*0.6)*0.4))+((4)*((0.6*0.6)*0.4))</f>
        <v>3.168</v>
      </c>
    </row>
    <row r="23" customFormat="false" ht="24.75" hidden="false" customHeight="true" outlineLevel="0" collapsed="false">
      <c r="B23" s="170" t="s">
        <v>278</v>
      </c>
      <c r="C23" s="170" t="s">
        <v>234</v>
      </c>
      <c r="D23" s="171" t="s">
        <v>279</v>
      </c>
      <c r="E23" s="165" t="s">
        <v>280</v>
      </c>
      <c r="F23" s="172" t="s">
        <v>232</v>
      </c>
      <c r="G23" s="173" t="n">
        <f aca="false">((18)*((0.6*0.6)*0.4))+((4)*((0.6*0.6)*0.4))</f>
        <v>3.168</v>
      </c>
    </row>
    <row r="24" customFormat="false" ht="29.25" hidden="false" customHeight="true" outlineLevel="0" collapsed="false">
      <c r="B24" s="170" t="s">
        <v>281</v>
      </c>
      <c r="C24" s="170" t="s">
        <v>234</v>
      </c>
      <c r="D24" s="176" t="s">
        <v>282</v>
      </c>
      <c r="E24" s="177" t="s">
        <v>283</v>
      </c>
      <c r="F24" s="172" t="s">
        <v>116</v>
      </c>
      <c r="G24" s="173" t="n">
        <f aca="false">((18)*((0.6*0.6)+(0.1*0.6*4)))+((4)*((0.6*0.6)+(0.1*0.6*4)))</f>
        <v>13.2</v>
      </c>
    </row>
    <row r="25" customFormat="false" ht="24.75" hidden="false" customHeight="true" outlineLevel="0" collapsed="false">
      <c r="B25" s="170" t="s">
        <v>284</v>
      </c>
      <c r="C25" s="170" t="s">
        <v>234</v>
      </c>
      <c r="D25" s="171" t="s">
        <v>285</v>
      </c>
      <c r="E25" s="165" t="s">
        <v>286</v>
      </c>
      <c r="F25" s="172" t="s">
        <v>232</v>
      </c>
      <c r="G25" s="173" t="n">
        <f aca="false">(18)*(0.7*0.7*0.4)-(18*(0.6*0.6*0.4))+(4)*(0.7*0.7*0.4)-(4*(0.6*0.6*0.4))</f>
        <v>1.144</v>
      </c>
    </row>
    <row r="26" customFormat="false" ht="24.75" hidden="false" customHeight="true" outlineLevel="0" collapsed="false">
      <c r="B26" s="165"/>
      <c r="C26" s="165"/>
      <c r="D26" s="166"/>
      <c r="E26" s="167" t="s">
        <v>287</v>
      </c>
      <c r="F26" s="168"/>
      <c r="G26" s="169"/>
    </row>
    <row r="27" customFormat="false" ht="24.75" hidden="false" customHeight="true" outlineLevel="0" collapsed="false">
      <c r="B27" s="170" t="s">
        <v>288</v>
      </c>
      <c r="C27" s="170" t="s">
        <v>34</v>
      </c>
      <c r="D27" s="171" t="s">
        <v>289</v>
      </c>
      <c r="E27" s="165" t="s">
        <v>118</v>
      </c>
      <c r="F27" s="172" t="s">
        <v>100</v>
      </c>
      <c r="G27" s="173" t="n">
        <f aca="false">(18*2.5)+(4*2.5)</f>
        <v>55</v>
      </c>
    </row>
    <row r="28" customFormat="false" ht="24.75" hidden="false" customHeight="true" outlineLevel="0" collapsed="false">
      <c r="B28" s="170" t="s">
        <v>290</v>
      </c>
      <c r="C28" s="170" t="s">
        <v>234</v>
      </c>
      <c r="D28" s="171" t="s">
        <v>291</v>
      </c>
      <c r="E28" s="165" t="s">
        <v>292</v>
      </c>
      <c r="F28" s="172" t="s">
        <v>58</v>
      </c>
      <c r="G28" s="173" t="n">
        <f aca="false">((18*2.5)/0.15)*(0.75*0.154)+((4*2.5)/0.15)*(0.75*0.154)</f>
        <v>42.35</v>
      </c>
    </row>
    <row r="29" customFormat="false" ht="24.75" hidden="false" customHeight="true" outlineLevel="0" collapsed="false">
      <c r="B29" s="170" t="s">
        <v>293</v>
      </c>
      <c r="C29" s="170" t="s">
        <v>234</v>
      </c>
      <c r="D29" s="171" t="s">
        <v>294</v>
      </c>
      <c r="E29" s="165" t="s">
        <v>295</v>
      </c>
      <c r="F29" s="172" t="s">
        <v>58</v>
      </c>
      <c r="G29" s="173" t="n">
        <f aca="false">((18*3*6)*(0.617)+(18*1.5*6)*(0.617))+((4*3*6)*(0.617)+(4*1.5*6)*(0.617))</f>
        <v>366.498</v>
      </c>
    </row>
    <row r="30" customFormat="false" ht="24.75" hidden="false" customHeight="true" outlineLevel="0" collapsed="false">
      <c r="B30" s="170" t="s">
        <v>296</v>
      </c>
      <c r="C30" s="170" t="s">
        <v>234</v>
      </c>
      <c r="D30" s="171" t="s">
        <v>297</v>
      </c>
      <c r="E30" s="165" t="s">
        <v>298</v>
      </c>
      <c r="F30" s="172" t="s">
        <v>232</v>
      </c>
      <c r="G30" s="173" t="n">
        <f aca="false">((18*2.5)*((0.25^2*3.14)/4))+((4*2.5)*((0.25^2*3.14)/4))</f>
        <v>2.6984375</v>
      </c>
    </row>
    <row r="31" customFormat="false" ht="24.75" hidden="false" customHeight="true" outlineLevel="0" collapsed="false">
      <c r="B31" s="170" t="s">
        <v>299</v>
      </c>
      <c r="C31" s="178" t="s">
        <v>300</v>
      </c>
      <c r="D31" s="171" t="s">
        <v>301</v>
      </c>
      <c r="E31" s="165" t="s">
        <v>302</v>
      </c>
      <c r="F31" s="172" t="s">
        <v>303</v>
      </c>
      <c r="G31" s="173" t="n">
        <f aca="false">18+4</f>
        <v>22</v>
      </c>
    </row>
    <row r="32" customFormat="false" ht="24.75" hidden="false" customHeight="true" outlineLevel="0" collapsed="false">
      <c r="B32" s="165"/>
      <c r="C32" s="165"/>
      <c r="D32" s="166"/>
      <c r="E32" s="167" t="s">
        <v>304</v>
      </c>
      <c r="F32" s="168"/>
      <c r="G32" s="169"/>
    </row>
    <row r="33" customFormat="false" ht="24.75" hidden="false" customHeight="true" outlineLevel="0" collapsed="false">
      <c r="B33" s="170" t="s">
        <v>305</v>
      </c>
      <c r="C33" s="170" t="s">
        <v>234</v>
      </c>
      <c r="D33" s="171" t="s">
        <v>306</v>
      </c>
      <c r="E33" s="165" t="s">
        <v>307</v>
      </c>
      <c r="F33" s="172" t="s">
        <v>116</v>
      </c>
      <c r="G33" s="173" t="n">
        <f aca="false">(2*0.45+0.15)*((8.5*2)+(7*2)+(9*2)+(8.93*2))</f>
        <v>70.203</v>
      </c>
    </row>
    <row r="34" customFormat="false" ht="24.75" hidden="false" customHeight="true" outlineLevel="0" collapsed="false">
      <c r="B34" s="170" t="s">
        <v>308</v>
      </c>
      <c r="C34" s="170" t="s">
        <v>234</v>
      </c>
      <c r="D34" s="171" t="s">
        <v>309</v>
      </c>
      <c r="E34" s="165" t="s">
        <v>310</v>
      </c>
      <c r="F34" s="172" t="s">
        <v>58</v>
      </c>
      <c r="G34" s="173" t="n">
        <f aca="false">(1.1*((8.5*2)+(7*2)+(9*2)+(8.93*2))/0.15)*0.154+(2*((8.5*2)+(7*2)+(9*2)+(8.93*2))*0.154)</f>
        <v>96.1001066666667</v>
      </c>
    </row>
    <row r="35" customFormat="false" ht="24.75" hidden="false" customHeight="true" outlineLevel="0" collapsed="false">
      <c r="B35" s="170" t="s">
        <v>311</v>
      </c>
      <c r="C35" s="170" t="s">
        <v>234</v>
      </c>
      <c r="D35" s="171" t="s">
        <v>312</v>
      </c>
      <c r="E35" s="165" t="s">
        <v>313</v>
      </c>
      <c r="F35" s="172" t="s">
        <v>58</v>
      </c>
      <c r="G35" s="173" t="n">
        <f aca="false">(2*8.8*0.617*4)+(2*7.3*0.617*4)+(2*9.3*0.617*6)+(2*9.2*0.617*5)</f>
        <v>205.0908</v>
      </c>
    </row>
    <row r="36" customFormat="false" ht="24.75" hidden="false" customHeight="true" outlineLevel="0" collapsed="false">
      <c r="B36" s="170" t="s">
        <v>314</v>
      </c>
      <c r="C36" s="170" t="s">
        <v>234</v>
      </c>
      <c r="D36" s="171" t="s">
        <v>315</v>
      </c>
      <c r="E36" s="165" t="s">
        <v>316</v>
      </c>
      <c r="F36" s="172" t="s">
        <v>232</v>
      </c>
      <c r="G36" s="173" t="n">
        <f aca="false">(0.45*0.15)*(((8.5*2)+(7*2)+(9*2)+(8.9*2)))</f>
        <v>4.509</v>
      </c>
    </row>
    <row r="37" customFormat="false" ht="24.75" hidden="false" customHeight="true" outlineLevel="0" collapsed="false">
      <c r="B37" s="170" t="s">
        <v>317</v>
      </c>
      <c r="C37" s="170" t="s">
        <v>234</v>
      </c>
      <c r="D37" s="171" t="s">
        <v>279</v>
      </c>
      <c r="E37" s="165" t="s">
        <v>318</v>
      </c>
      <c r="F37" s="172" t="s">
        <v>232</v>
      </c>
      <c r="G37" s="173" t="n">
        <f aca="false">(0.45*0.15)*(((8.5*2)+(7*2)+(9*2)+(8.9*2)))</f>
        <v>4.509</v>
      </c>
    </row>
    <row r="38" customFormat="false" ht="24.75" hidden="false" customHeight="true" outlineLevel="0" collapsed="false">
      <c r="B38" s="165"/>
      <c r="C38" s="165"/>
      <c r="D38" s="166"/>
      <c r="E38" s="167" t="s">
        <v>319</v>
      </c>
      <c r="F38" s="168"/>
      <c r="G38" s="169"/>
    </row>
    <row r="39" customFormat="false" ht="24.75" hidden="false" customHeight="true" outlineLevel="0" collapsed="false">
      <c r="B39" s="170" t="s">
        <v>320</v>
      </c>
      <c r="C39" s="170" t="s">
        <v>34</v>
      </c>
      <c r="D39" s="171" t="s">
        <v>321</v>
      </c>
      <c r="E39" s="165" t="s">
        <v>133</v>
      </c>
      <c r="F39" s="172" t="s">
        <v>116</v>
      </c>
      <c r="G39" s="173" t="n">
        <f aca="false">(8.5*3)+(3*2.5)+(4*3)+(3*5)+(9*3)+(8.9*5.5)</f>
        <v>135.95</v>
      </c>
    </row>
    <row r="40" customFormat="false" ht="24.75" hidden="true" customHeight="true" outlineLevel="0" collapsed="false">
      <c r="B40" s="179" t="n">
        <v>9</v>
      </c>
      <c r="C40" s="180"/>
      <c r="D40" s="181"/>
      <c r="E40" s="182" t="s">
        <v>322</v>
      </c>
      <c r="F40" s="183"/>
      <c r="G40" s="184"/>
    </row>
    <row r="41" customFormat="false" ht="24.75" hidden="true" customHeight="true" outlineLevel="0" collapsed="false">
      <c r="B41" s="165"/>
      <c r="C41" s="165"/>
      <c r="D41" s="166"/>
      <c r="E41" s="167" t="s">
        <v>323</v>
      </c>
      <c r="F41" s="172"/>
      <c r="G41" s="185"/>
    </row>
    <row r="42" customFormat="false" ht="24.75" hidden="true" customHeight="true" outlineLevel="0" collapsed="false">
      <c r="B42" s="170" t="s">
        <v>324</v>
      </c>
      <c r="C42" s="170" t="s">
        <v>234</v>
      </c>
      <c r="D42" s="171" t="s">
        <v>261</v>
      </c>
      <c r="E42" s="165" t="s">
        <v>262</v>
      </c>
      <c r="F42" s="172" t="s">
        <v>232</v>
      </c>
      <c r="G42" s="173" t="n">
        <f aca="false">(0.3*0.4*0.9*25)</f>
        <v>2.7</v>
      </c>
    </row>
    <row r="43" customFormat="false" ht="24.75" hidden="true" customHeight="true" outlineLevel="0" collapsed="false">
      <c r="B43" s="170" t="s">
        <v>325</v>
      </c>
      <c r="C43" s="170" t="s">
        <v>234</v>
      </c>
      <c r="D43" s="171" t="s">
        <v>264</v>
      </c>
      <c r="E43" s="165" t="s">
        <v>265</v>
      </c>
      <c r="F43" s="172" t="s">
        <v>116</v>
      </c>
      <c r="G43" s="173" t="n">
        <f aca="false">((0.3+0.3+0.8+0.8)*0.3)*25</f>
        <v>16.5</v>
      </c>
    </row>
    <row r="44" customFormat="false" ht="24.75" hidden="true" customHeight="true" outlineLevel="0" collapsed="false">
      <c r="B44" s="170" t="s">
        <v>326</v>
      </c>
      <c r="C44" s="170" t="s">
        <v>276</v>
      </c>
      <c r="D44" s="171" t="s">
        <v>277</v>
      </c>
      <c r="E44" s="165" t="s">
        <v>111</v>
      </c>
      <c r="F44" s="172" t="s">
        <v>232</v>
      </c>
      <c r="G44" s="173" t="n">
        <f aca="false">(0.3*0.3*0.8*25)</f>
        <v>1.8</v>
      </c>
    </row>
    <row r="45" customFormat="false" ht="24.75" hidden="true" customHeight="true" outlineLevel="0" collapsed="false">
      <c r="B45" s="170" t="s">
        <v>327</v>
      </c>
      <c r="C45" s="170" t="s">
        <v>234</v>
      </c>
      <c r="D45" s="171" t="s">
        <v>279</v>
      </c>
      <c r="E45" s="165" t="s">
        <v>318</v>
      </c>
      <c r="F45" s="172" t="s">
        <v>232</v>
      </c>
      <c r="G45" s="173" t="n">
        <f aca="false">(0.3*0.3*0.8*25)</f>
        <v>1.8</v>
      </c>
    </row>
    <row r="46" customFormat="false" ht="24.75" hidden="true" customHeight="true" outlineLevel="0" collapsed="false">
      <c r="B46" s="170" t="s">
        <v>328</v>
      </c>
      <c r="C46" s="170" t="s">
        <v>234</v>
      </c>
      <c r="D46" s="171" t="s">
        <v>285</v>
      </c>
      <c r="E46" s="165" t="s">
        <v>286</v>
      </c>
      <c r="F46" s="172" t="s">
        <v>232</v>
      </c>
      <c r="G46" s="173" t="n">
        <f aca="false">(0.3*0.4*0.9*25)-(0.3*0.3*0.8*25)</f>
        <v>0.9</v>
      </c>
    </row>
    <row r="47" customFormat="false" ht="24.75" hidden="true" customHeight="true" outlineLevel="0" collapsed="false">
      <c r="B47" s="165"/>
      <c r="C47" s="165"/>
      <c r="D47" s="166"/>
      <c r="E47" s="167" t="s">
        <v>329</v>
      </c>
      <c r="F47" s="172"/>
      <c r="G47" s="185"/>
    </row>
    <row r="48" customFormat="false" ht="24.75" hidden="true" customHeight="true" outlineLevel="0" collapsed="false">
      <c r="B48" s="170" t="s">
        <v>330</v>
      </c>
      <c r="C48" s="170" t="s">
        <v>34</v>
      </c>
      <c r="D48" s="171" t="s">
        <v>331</v>
      </c>
      <c r="E48" s="165" t="s">
        <v>157</v>
      </c>
      <c r="F48" s="172" t="s">
        <v>303</v>
      </c>
      <c r="G48" s="173" t="n">
        <f aca="false">25</f>
        <v>25</v>
      </c>
    </row>
    <row r="49" customFormat="false" ht="24.75" hidden="false" customHeight="true" outlineLevel="0" collapsed="false">
      <c r="B49" s="179" t="n">
        <v>10</v>
      </c>
      <c r="C49" s="180"/>
      <c r="D49" s="181"/>
      <c r="E49" s="182" t="s">
        <v>332</v>
      </c>
      <c r="F49" s="183"/>
      <c r="G49" s="184"/>
    </row>
    <row r="50" customFormat="false" ht="24.75" hidden="false" customHeight="true" outlineLevel="0" collapsed="false">
      <c r="B50" s="165"/>
      <c r="C50" s="165"/>
      <c r="D50" s="166"/>
      <c r="E50" s="167" t="s">
        <v>333</v>
      </c>
      <c r="F50" s="174"/>
      <c r="G50" s="175"/>
    </row>
    <row r="51" customFormat="false" ht="24.75" hidden="false" customHeight="true" outlineLevel="0" collapsed="false">
      <c r="B51" s="165"/>
      <c r="C51" s="170"/>
      <c r="D51" s="166"/>
      <c r="E51" s="167" t="s">
        <v>334</v>
      </c>
      <c r="F51" s="174"/>
      <c r="G51" s="175"/>
    </row>
    <row r="52" customFormat="false" ht="24.75" hidden="false" customHeight="true" outlineLevel="0" collapsed="false">
      <c r="B52" s="170" t="s">
        <v>335</v>
      </c>
      <c r="C52" s="170" t="s">
        <v>234</v>
      </c>
      <c r="D52" s="171" t="s">
        <v>336</v>
      </c>
      <c r="E52" s="165" t="s">
        <v>337</v>
      </c>
      <c r="F52" s="172" t="s">
        <v>116</v>
      </c>
      <c r="G52" s="173" t="n">
        <f aca="false">((18*2.5)*(0.25*3.14))+((2*0.45+0.15)*((8.5*2)+(7*2)+(9*2)))+((4*2.5)*(0.25*3.14))+((2*0.45+0.15)*((8.9*2)))</f>
        <v>113.315</v>
      </c>
    </row>
    <row r="53" customFormat="false" ht="24.75" hidden="false" customHeight="true" outlineLevel="0" collapsed="false">
      <c r="B53" s="170" t="s">
        <v>338</v>
      </c>
      <c r="C53" s="186" t="s">
        <v>234</v>
      </c>
      <c r="D53" s="157" t="n">
        <v>95626</v>
      </c>
      <c r="E53" s="165" t="s">
        <v>339</v>
      </c>
      <c r="F53" s="172" t="s">
        <v>116</v>
      </c>
      <c r="G53" s="173" t="n">
        <f aca="false">((18*2.5)*(0.25*3.14))+((2*0.45+0.15)*((8.5*2)+(7*2)+(9*2)))+((4*2.5)*(0.25*3.14))+((2*0.45+0.15)*((8.9*2)))</f>
        <v>113.315</v>
      </c>
    </row>
    <row r="54" customFormat="false" ht="24.75" hidden="false" customHeight="true" outlineLevel="0" collapsed="false">
      <c r="B54" s="165"/>
      <c r="C54" s="170"/>
      <c r="D54" s="166"/>
      <c r="E54" s="167" t="s">
        <v>340</v>
      </c>
      <c r="F54" s="174"/>
      <c r="G54" s="175"/>
    </row>
    <row r="55" customFormat="false" ht="24.75" hidden="false" customHeight="true" outlineLevel="0" collapsed="false">
      <c r="B55" s="170" t="s">
        <v>341</v>
      </c>
      <c r="C55" s="170" t="s">
        <v>234</v>
      </c>
      <c r="D55" s="171" t="s">
        <v>342</v>
      </c>
      <c r="E55" s="165" t="s">
        <v>343</v>
      </c>
      <c r="F55" s="172" t="s">
        <v>116</v>
      </c>
      <c r="G55" s="173" t="n">
        <f aca="false">(((24*3)+(7*8.5)+(7*8)+(11*5.5))*(0.25+0.05+0.25+0.05)+(38*0.05*0.25*2)+(11*0.05*0.25*2))</f>
        <v>150.025</v>
      </c>
    </row>
  </sheetData>
  <dataValidations count="1">
    <dataValidation allowBlank="true" errorStyle="stop" operator="greaterThanOrEqual" showDropDown="false" showErrorMessage="true" showInputMessage="true" sqref="G2:G11 G13:G39 G41:G48 G50:G55" type="decimal">
      <formula1>0.01</formula1>
      <formula2>0</formula2>
    </dataValidation>
  </dataValidation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LibreOffice/7.3.7.2$Windows_X86_64 LibreOffice_project/e114eadc50a9ff8d8c8a0567d6da8f454beeb84f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2017-03-09T18:43:27Z</dcterms:created>
  <dc:creator>User</dc:creator>
  <dc:description/>
  <dc:language>pt-BR</dc:language>
  <cp:lastModifiedBy>rosaura oliveira</cp:lastModifiedBy>
  <cp:lastPrinted>2023-04-10T13:35:49Z</cp:lastPrinted>
  <dcterms:modified xsi:type="dcterms:W3CDTF">2023-04-10T13:35:54Z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