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7A6C574D-7135-4CF0-9DC2-C87888C45A15}" xr6:coauthVersionLast="47" xr6:coauthVersionMax="47" xr10:uidLastSave="{00000000-0000-0000-0000-000000000000}"/>
  <bookViews>
    <workbookView xWindow="28680" yWindow="-120" windowWidth="25740" windowHeight="15390" xr2:uid="{00000000-000D-0000-FFFF-FFFF00000000}"/>
  </bookViews>
  <sheets>
    <sheet name="CRONOGRAMA FISICO FINANCEIRO" sheetId="1" r:id="rId1"/>
    <sheet name="PLANILHA ORÇAMENTÁRIA (2)" sheetId="2" r:id="rId2"/>
  </sheets>
  <definedNames>
    <definedName name="_xlnm.Print_Area" localSheetId="0">'CRONOGRAMA FISICO FINANCEIRO'!$A$1:$K$93</definedName>
    <definedName name="_xlnm.Print_Area" localSheetId="1">'PLANILHA ORÇAMENTÁRIA (2)'!$A$1:$H$79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O23" i="1"/>
  <c r="J19" i="1" l="1"/>
  <c r="P22" i="1"/>
  <c r="H22" i="2"/>
  <c r="I20" i="1" s="1"/>
  <c r="H37" i="2"/>
  <c r="H50" i="2"/>
  <c r="P20" i="1" s="1"/>
  <c r="H62" i="2"/>
  <c r="P21" i="1" s="1"/>
  <c r="H70" i="2"/>
  <c r="C30" i="1"/>
  <c r="C27" i="1"/>
  <c r="C24" i="1"/>
  <c r="C21" i="1"/>
  <c r="C18" i="1"/>
  <c r="H69" i="2"/>
  <c r="H68" i="2"/>
  <c r="H67" i="2"/>
  <c r="H66" i="2"/>
  <c r="H65" i="2"/>
  <c r="H64" i="2"/>
  <c r="H61" i="2"/>
  <c r="H60" i="2"/>
  <c r="H59" i="2"/>
  <c r="H58" i="2"/>
  <c r="H55" i="2"/>
  <c r="H54" i="2"/>
  <c r="H53" i="2"/>
  <c r="H52" i="2"/>
  <c r="H56" i="2" s="1"/>
  <c r="H49" i="2"/>
  <c r="H48" i="2"/>
  <c r="H47" i="2"/>
  <c r="H46" i="2"/>
  <c r="H45" i="2"/>
  <c r="H44" i="2"/>
  <c r="H43" i="2"/>
  <c r="H42" i="2"/>
  <c r="H41" i="2"/>
  <c r="H40" i="2"/>
  <c r="H39" i="2"/>
  <c r="H36" i="2"/>
  <c r="H35" i="2"/>
  <c r="H34" i="2"/>
  <c r="H33" i="2"/>
  <c r="H32" i="2"/>
  <c r="H31" i="2"/>
  <c r="H30" i="2"/>
  <c r="H29" i="2"/>
  <c r="H28" i="2"/>
  <c r="H27" i="2"/>
  <c r="H26" i="2"/>
  <c r="F26" i="2"/>
  <c r="H25" i="2"/>
  <c r="H24" i="2"/>
  <c r="F20" i="2"/>
  <c r="H20" i="2" s="1"/>
  <c r="F19" i="2"/>
  <c r="H19" i="2" s="1"/>
  <c r="H18" i="2"/>
  <c r="H17" i="2"/>
  <c r="H16" i="2"/>
  <c r="H15" i="2"/>
  <c r="H14" i="2"/>
  <c r="H13" i="2"/>
  <c r="F32" i="1" l="1"/>
  <c r="F26" i="1"/>
  <c r="I26" i="1"/>
  <c r="E26" i="1"/>
  <c r="G26" i="1"/>
  <c r="H26" i="1"/>
  <c r="D26" i="1"/>
  <c r="H29" i="1"/>
  <c r="D29" i="1"/>
  <c r="G29" i="1"/>
  <c r="I29" i="1"/>
  <c r="F29" i="1"/>
  <c r="E29" i="1"/>
  <c r="F20" i="1"/>
  <c r="G32" i="1"/>
  <c r="P19" i="1"/>
  <c r="P23" i="1" s="1"/>
  <c r="G20" i="1"/>
  <c r="D32" i="1"/>
  <c r="H32" i="1"/>
  <c r="D20" i="1"/>
  <c r="H20" i="1"/>
  <c r="E32" i="1"/>
  <c r="I32" i="1"/>
  <c r="E20" i="1"/>
  <c r="F21" i="2"/>
  <c r="H21" i="2" s="1"/>
  <c r="H72" i="2" s="1"/>
  <c r="J31" i="1"/>
  <c r="J28" i="1"/>
  <c r="J25" i="1"/>
  <c r="J22" i="1"/>
  <c r="J20" i="1" l="1"/>
  <c r="J26" i="1"/>
  <c r="J29" i="1"/>
  <c r="J32" i="1"/>
  <c r="E23" i="1"/>
  <c r="H23" i="1"/>
  <c r="G23" i="1"/>
  <c r="D23" i="1"/>
  <c r="F23" i="1"/>
  <c r="I23" i="1"/>
  <c r="H73" i="2"/>
  <c r="H74" i="2" s="1"/>
  <c r="J23" i="1" l="1"/>
  <c r="F84" i="1"/>
  <c r="G84" i="1"/>
  <c r="I84" i="1"/>
  <c r="H84" i="1"/>
  <c r="E84" i="1"/>
  <c r="D84" i="1"/>
  <c r="J84" i="1" l="1"/>
</calcChain>
</file>

<file path=xl/sharedStrings.xml><?xml version="1.0" encoding="utf-8"?>
<sst xmlns="http://schemas.openxmlformats.org/spreadsheetml/2006/main" count="284" uniqueCount="191">
  <si>
    <t>TOTAL</t>
  </si>
  <si>
    <t>MÊS 1                30 DIAS</t>
  </si>
  <si>
    <t xml:space="preserve">                                        MÊS                            SERVIÇOS</t>
  </si>
  <si>
    <t>ITEM</t>
  </si>
  <si>
    <t>SERVIÇOS PRELIMINARES</t>
  </si>
  <si>
    <t>MÊS 2                   60 DIAS</t>
  </si>
  <si>
    <t>MÊS 3                       90 DIAS</t>
  </si>
  <si>
    <t>MÊS 4                      120 DIAS</t>
  </si>
  <si>
    <t>MÊS 5                     150 DIAS</t>
  </si>
  <si>
    <t>MÊS 6                     180 DIAS</t>
  </si>
  <si>
    <t>Engenheiro Civil - CREA/SP: 5070155651</t>
  </si>
  <si>
    <t>Responsável Técnico</t>
  </si>
  <si>
    <t>___________________________________________</t>
  </si>
  <si>
    <t>Jaime Abreu Junior</t>
  </si>
  <si>
    <t xml:space="preserve">     PREFEITURA MUNICIPAL DE ESTIVA GERBI</t>
  </si>
  <si>
    <t>PAÇO MUNICIPAL PREFEITO JOAQUIM ARCANJO</t>
  </si>
  <si>
    <t>COMPLEMENTOS</t>
  </si>
  <si>
    <r>
      <t xml:space="preserve">OBJETO: </t>
    </r>
    <r>
      <rPr>
        <sz val="12"/>
        <color theme="1"/>
        <rFont val="Times New Roman"/>
        <family val="1"/>
      </rPr>
      <t xml:space="preserve">CONSTRUÇÃO DO PARQUE DOS LAGOS                            </t>
    </r>
    <r>
      <rPr>
        <b/>
        <sz val="12"/>
        <color theme="1"/>
        <rFont val="Times New Roman"/>
        <family val="1"/>
      </rPr>
      <t>PRAZO:</t>
    </r>
    <r>
      <rPr>
        <sz val="12"/>
        <color theme="1"/>
        <rFont val="Times New Roman"/>
        <family val="1"/>
      </rPr>
      <t xml:space="preserve"> 180 DIAS</t>
    </r>
  </si>
  <si>
    <r>
      <t xml:space="preserve">DATA: </t>
    </r>
    <r>
      <rPr>
        <sz val="12"/>
        <color theme="1"/>
        <rFont val="Times New Roman"/>
        <family val="1"/>
      </rPr>
      <t>NOVEMBRO/2023</t>
    </r>
  </si>
  <si>
    <t xml:space="preserve">PREFEITURA MUNICIPAL DE ESTIVA GERBI
PAÇO MUNICIPAL
ESTADO DE SÃO PAULO
</t>
  </si>
  <si>
    <t>COMPOSIÇÃO DE PREÇOS - PLANILHA ORÇAMENTÁRIA</t>
  </si>
  <si>
    <r>
      <rPr>
        <b/>
        <sz val="12"/>
        <color theme="1"/>
        <rFont val="Calibri"/>
        <family val="2"/>
        <scheme val="minor"/>
      </rPr>
      <t>OBJETO:</t>
    </r>
    <r>
      <rPr>
        <sz val="12"/>
        <color theme="1"/>
        <rFont val="Calibri"/>
        <family val="2"/>
        <scheme val="minor"/>
      </rPr>
      <t xml:space="preserve"> CONSTRUÇÃO DO PARQUE DOS LAGOS</t>
    </r>
  </si>
  <si>
    <r>
      <rPr>
        <b/>
        <sz val="12"/>
        <color theme="1"/>
        <rFont val="Calibri"/>
        <family val="2"/>
        <scheme val="minor"/>
      </rPr>
      <t>LOCAL:</t>
    </r>
    <r>
      <rPr>
        <sz val="12"/>
        <color theme="1"/>
        <rFont val="Calibri"/>
        <family val="2"/>
        <scheme val="minor"/>
      </rPr>
      <t xml:space="preserve"> RUA JANDIRA PANSANI DIEGUES, ÁREA VERDE DO LOTEAMENTO JARIDM LUDI, MUNICÍPIO DE ESTIVA GERBI/SP</t>
    </r>
  </si>
  <si>
    <r>
      <rPr>
        <b/>
        <sz val="12"/>
        <color theme="1"/>
        <rFont val="Calibri"/>
        <family val="2"/>
        <scheme val="minor"/>
      </rPr>
      <t>REFERÊNCIA:</t>
    </r>
    <r>
      <rPr>
        <sz val="12"/>
        <color theme="1"/>
        <rFont val="Calibri"/>
        <family val="2"/>
        <scheme val="minor"/>
      </rPr>
      <t xml:space="preserve"> CDHU nº 191 / SINAPI nº 09/2023 (SEM DESONERAÇÃO)                                                                      </t>
    </r>
    <r>
      <rPr>
        <b/>
        <sz val="12"/>
        <color theme="1"/>
        <rFont val="Calibri"/>
        <family val="2"/>
        <scheme val="minor"/>
      </rPr>
      <t>DATA:</t>
    </r>
    <r>
      <rPr>
        <sz val="12"/>
        <color theme="1"/>
        <rFont val="Calibri"/>
        <family val="2"/>
        <scheme val="minor"/>
      </rPr>
      <t xml:space="preserve"> NOVEMBRO/2023</t>
    </r>
  </si>
  <si>
    <t>CÓDIGO</t>
  </si>
  <si>
    <t>REFERÊNCIA</t>
  </si>
  <si>
    <t>DESCRIÇÃO</t>
  </si>
  <si>
    <t>UN.</t>
  </si>
  <si>
    <t>QUANTIDADE</t>
  </si>
  <si>
    <t xml:space="preserve">PREÇO UNITÁRIO   </t>
  </si>
  <si>
    <t>1.1</t>
  </si>
  <si>
    <t>02.08.020</t>
  </si>
  <si>
    <t>CDHU</t>
  </si>
  <si>
    <t>Placa de identificação para obra</t>
  </si>
  <si>
    <t>m²</t>
  </si>
  <si>
    <t>1.2</t>
  </si>
  <si>
    <t>45.01.020</t>
  </si>
  <si>
    <t>Entrada completa de água com abrigo e registro de gaveta, DN= 3/4´</t>
  </si>
  <si>
    <t>un.</t>
  </si>
  <si>
    <t>1.3</t>
  </si>
  <si>
    <t>MERCADO</t>
  </si>
  <si>
    <t>Entrada completa de energia elétrica padrão concessionária</t>
  </si>
  <si>
    <t>1.4</t>
  </si>
  <si>
    <t>02.02.150</t>
  </si>
  <si>
    <t>Locação de container tipo depósito - área mínima de 13,80 m²</t>
  </si>
  <si>
    <t>un. x mês</t>
  </si>
  <si>
    <t>1.5</t>
  </si>
  <si>
    <t>02.02.130</t>
  </si>
  <si>
    <t>Locação de container tipo escritório com 1 vaso sanitário, 1 lavatório e 1 ponto para chuveiro ‐ área mínima de 13,80 m²</t>
  </si>
  <si>
    <t>1.6</t>
  </si>
  <si>
    <t>02.09.040</t>
  </si>
  <si>
    <t>Limpeza mecanizada do terreno, inclusive troncos até 15 cm de diâmetro, com caminhão à disposição dentro e fora da obra, com transporte no raio de até 1 km</t>
  </si>
  <si>
    <t>SINAPI</t>
  </si>
  <si>
    <t>Caminhão Basculante 6 M3 Toco, Peso Bruto Total 16.000 Kg, Carga Útil Máxima 11.130 Kg, Distância Entre Eixos 5,36 M, Potência 185 Cv, Inclusive Caçamba Metálica</t>
  </si>
  <si>
    <t>H</t>
  </si>
  <si>
    <t>1.7</t>
  </si>
  <si>
    <t>Retroescavadeira sobre rodas com carregadeira, tração 4x4, potência líq. 88 hp, caçamba carreg. Cap. Mín. 1 m3, caçamba retro cap. 0,26 m3,peso operacional mín. 6.674 kg, profundidade escavação máx. 4,37 m</t>
  </si>
  <si>
    <t>1.8</t>
  </si>
  <si>
    <t>Pá Carregadeira Sobre Rodas, Potência 197 Hp, Capacidade Da Caçamba 2, 5 A 3,5 M3, Peso Operacional 18338 Kg</t>
  </si>
  <si>
    <t>TOTAL DO ITEM 1</t>
  </si>
  <si>
    <t>CALÇAMENTO</t>
  </si>
  <si>
    <t>2.1</t>
  </si>
  <si>
    <t>02.10.060</t>
  </si>
  <si>
    <t>Locação de vias, calçadas, tanques e lagoas</t>
  </si>
  <si>
    <t>2.2</t>
  </si>
  <si>
    <t>07.01.020</t>
  </si>
  <si>
    <t>Escavação e carga mecanizada em solo de 1ª categoria, em campo aberto</t>
  </si>
  <si>
    <t>m³</t>
  </si>
  <si>
    <t>2.3</t>
  </si>
  <si>
    <t>54.01.010</t>
  </si>
  <si>
    <t>Regularização e compactação mecanizada de superfície, sem controle do proctor normal</t>
  </si>
  <si>
    <t>2.4</t>
  </si>
  <si>
    <t>09.01.020</t>
  </si>
  <si>
    <t>Forma em madeira comum para fundação</t>
  </si>
  <si>
    <t>2.5</t>
  </si>
  <si>
    <t>11.18.040</t>
  </si>
  <si>
    <t>Lastro de pedra britada</t>
  </si>
  <si>
    <t>2.6</t>
  </si>
  <si>
    <t>11.18.060</t>
  </si>
  <si>
    <t>Lona plástica</t>
  </si>
  <si>
    <t>2.7</t>
  </si>
  <si>
    <t>10.02.020</t>
  </si>
  <si>
    <t>Armadura em tela soldada de aço</t>
  </si>
  <si>
    <t>KG</t>
  </si>
  <si>
    <t>2.8</t>
  </si>
  <si>
    <t>32.07.040</t>
  </si>
  <si>
    <t>Junta plástica de 3/4´ x 1/8´</t>
  </si>
  <si>
    <t>m</t>
  </si>
  <si>
    <t>2.9</t>
  </si>
  <si>
    <t>11.01.290</t>
  </si>
  <si>
    <t>Concreto usinado, fck = 25 MPa - para bombeamento</t>
  </si>
  <si>
    <t>2.10</t>
  </si>
  <si>
    <t>11.16.080</t>
  </si>
  <si>
    <t>Lançamento e adensamento de concreto ou massa por bombeamento</t>
  </si>
  <si>
    <t>2.11</t>
  </si>
  <si>
    <t>54.08.001</t>
  </si>
  <si>
    <t>Nivelamento e regularização de superfície e desempeno mecânico através de régua vibratória de pavimento em concreto</t>
  </si>
  <si>
    <t>2.12</t>
  </si>
  <si>
    <t>54.06.040</t>
  </si>
  <si>
    <t>Guia pré-moldada reta tipo PMSP 100 - fck 25 Mpa</t>
  </si>
  <si>
    <t>2.13</t>
  </si>
  <si>
    <t>54.06.160</t>
  </si>
  <si>
    <t>Sarjeta ou sarjetão moldado no local, tipo PMSP em concreto com fck 20 MPa</t>
  </si>
  <si>
    <t>TOTAL DO ITEM 2</t>
  </si>
  <si>
    <t>ILUMINAÇÃO</t>
  </si>
  <si>
    <t>3.1</t>
  </si>
  <si>
    <t>41.10.430</t>
  </si>
  <si>
    <t>Poste telecônico reto em aço SAE 1010/1020 galvanizado a fogo, altura de 6,00 m (Para braço tipo veleiro)</t>
  </si>
  <si>
    <t>3.2</t>
  </si>
  <si>
    <t>41.10.060</t>
  </si>
  <si>
    <t>Braço em tubo de ferro galvanizado de 1" x 1,00 m para fixação de uma
luminária (tipo Veleiro)</t>
  </si>
  <si>
    <t>3.3</t>
  </si>
  <si>
    <t>41.11.704</t>
  </si>
  <si>
    <t>Luminária LED retangular para poste, fluxo luminoso de 14083 lm,
eficiência mínima 135 lm/W ‐ potência de 104 W</t>
  </si>
  <si>
    <t>3.4</t>
  </si>
  <si>
    <t>69.03.130</t>
  </si>
  <si>
    <t>Caixa subterrânea de entrada de telefonia, tipo R1 (600 x 350 x 500) mm, padrão TELEBRÁS, com tampa</t>
  </si>
  <si>
    <t>3.5</t>
  </si>
  <si>
    <t>38.13.020</t>
  </si>
  <si>
    <t>Eletroduto corrugado em polietileno de alta densidade, DN= 50 mm, com acessórios</t>
  </si>
  <si>
    <t>3.6</t>
  </si>
  <si>
    <t>06.01.020</t>
  </si>
  <si>
    <t>Escavação manual em solo de 1ª e 2ª categoria em campo aberto</t>
  </si>
  <si>
    <t>3.7</t>
  </si>
  <si>
    <t>06.11.040</t>
  </si>
  <si>
    <t>Reaterro manual apiloado sem controle de compactação</t>
  </si>
  <si>
    <t>3.8</t>
  </si>
  <si>
    <t>39.21.040</t>
  </si>
  <si>
    <t>Cabo de cobre flexível de 6 mm², isolamento 0,6/1kV - isolação HEPR 90°C</t>
  </si>
  <si>
    <t>3.9</t>
  </si>
  <si>
    <t>39.21.020</t>
  </si>
  <si>
    <t>Cabo de cobre flexível de 2,5 mm², isolamento 0,6/1kV - isolação HEPR 90°C</t>
  </si>
  <si>
    <t>3.10</t>
  </si>
  <si>
    <t>39.04.080</t>
  </si>
  <si>
    <t>Cabo de cobre nu, têmpera mole, classe 2, de 50 mm²</t>
  </si>
  <si>
    <t>3.11</t>
  </si>
  <si>
    <t>42.05.200</t>
  </si>
  <si>
    <t>Haste de aterramento de 5/8'' x 2,4 m</t>
  </si>
  <si>
    <t>TOTAL DO ITEM 3</t>
  </si>
  <si>
    <t>PLAYGROUND</t>
  </si>
  <si>
    <t>4.1</t>
  </si>
  <si>
    <t>35.05.200</t>
  </si>
  <si>
    <t>Centro de atividades em madeira rústica</t>
  </si>
  <si>
    <t>cj</t>
  </si>
  <si>
    <t>4.2</t>
  </si>
  <si>
    <t>35.05.210</t>
  </si>
  <si>
    <t>Balanço duplo em madeira rústica</t>
  </si>
  <si>
    <t>4.3</t>
  </si>
  <si>
    <t>35.05.220</t>
  </si>
  <si>
    <t>Gangorra dupla em madeira rústica</t>
  </si>
  <si>
    <t>4.4</t>
  </si>
  <si>
    <t>35.05.240</t>
  </si>
  <si>
    <t>Gira-gira em ferro com assento de madeira (8 lugares)</t>
  </si>
  <si>
    <t>TOTAL DO ITEM 4</t>
  </si>
  <si>
    <t>5.1</t>
  </si>
  <si>
    <t>34.05.050</t>
  </si>
  <si>
    <t>Cerca em tela de aço galvanizado de 2´, montantes em mourões de concreto com ponta inclinada e arame farpado</t>
  </si>
  <si>
    <t>15.20.020</t>
  </si>
  <si>
    <t>Fornecimento de peças diversas para estrutura em madeira (Pilaretes e vigas)</t>
  </si>
  <si>
    <t>Fornecimento de peças diversas para estrutura em madeira (Placas)</t>
  </si>
  <si>
    <t>5.4</t>
  </si>
  <si>
    <t>24.02.930</t>
  </si>
  <si>
    <t>Portão de 2 folhas tubular, com tela em aço galvanizado de 2´ e fio 10, completo</t>
  </si>
  <si>
    <t>TOTAL DO ITEM 5</t>
  </si>
  <si>
    <t>PAISAGISMO E INSTALAÇÕES</t>
  </si>
  <si>
    <t>34.02.400</t>
  </si>
  <si>
    <t>Plantio de grama pelo processo hidrossemeadura</t>
  </si>
  <si>
    <t>5.2</t>
  </si>
  <si>
    <t>98.02.210</t>
  </si>
  <si>
    <t>Banco de madeira com encosto e pés em ferro fundido pintado</t>
  </si>
  <si>
    <t>5.3</t>
  </si>
  <si>
    <t>35.20.050</t>
  </si>
  <si>
    <t>Conjunto de 4 lixeiras para coleta seletiva, com tampa basculante, capacidade 50 litros</t>
  </si>
  <si>
    <t>10.01.040</t>
  </si>
  <si>
    <t>Armadura em barra de aço CA-50 (A ou B) fyk = 500 Mpa</t>
  </si>
  <si>
    <t>kg</t>
  </si>
  <si>
    <t>5.5</t>
  </si>
  <si>
    <t>5.6</t>
  </si>
  <si>
    <t>06.11.020</t>
  </si>
  <si>
    <t>Reaterro manual para simples regularização sem compactação</t>
  </si>
  <si>
    <t>TOTAL DO ITEM 6</t>
  </si>
  <si>
    <t xml:space="preserve">TOTAL </t>
  </si>
  <si>
    <t>OBRA</t>
  </si>
  <si>
    <t>BDI   22,0 %</t>
  </si>
  <si>
    <t>PREFEITURA</t>
  </si>
  <si>
    <t>TOTAL GERAL</t>
  </si>
  <si>
    <t>____________________________________________</t>
  </si>
  <si>
    <t>Claudia Botelho de Oliveira Diegues</t>
  </si>
  <si>
    <t>Prefeita Municipal</t>
  </si>
  <si>
    <r>
      <t xml:space="preserve">LOCAL: </t>
    </r>
    <r>
      <rPr>
        <sz val="12"/>
        <color theme="1"/>
        <rFont val="Times New Roman"/>
        <family val="1"/>
      </rPr>
      <t>RUA ANDREIA CARVALHO ZANCO, S/Nº, BAIRRO JARIDM LUDI, MUNICÍPIO DE ESTIVA GERBI/SP</t>
    </r>
  </si>
  <si>
    <t>CRONOGRAMA FÍSICO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</si>
</sst>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2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mbria"/>
      <family val="1"/>
    </font>
    <font>
      <b/>
      <sz val="20"/>
      <color theme="1"/>
      <name val="Times New Roman"/>
      <family val="1"/>
    </font>
    <font>
      <b/>
      <sz val="15"/>
      <color theme="1"/>
      <name val="Times New Roman"/>
      <family val="1"/>
    </font>
    <font>
      <b/>
      <sz val="13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">
    <xf numFmtId="0" fontId="0" fillId="0" borderId="0" xfId="0"/>
    <xf numFmtId="0" fontId="0" fillId="3" borderId="0" xfId="0" applyFill="1"/>
    <xf numFmtId="10" fontId="0" fillId="2" borderId="1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165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0" fontId="0" fillId="2" borderId="11" xfId="1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7" borderId="0" xfId="0" applyFill="1"/>
    <xf numFmtId="0" fontId="0" fillId="3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2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4" fillId="0" borderId="1" xfId="2" applyFont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49" fontId="14" fillId="3" borderId="1" xfId="2" applyNumberFormat="1" applyFont="1" applyFill="1" applyBorder="1" applyAlignment="1">
      <alignment horizontal="center" vertical="center"/>
    </xf>
    <xf numFmtId="0" fontId="0" fillId="0" borderId="1" xfId="0" applyBorder="1"/>
    <xf numFmtId="2" fontId="14" fillId="0" borderId="1" xfId="3" applyNumberFormat="1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 wrapText="1"/>
    </xf>
    <xf numFmtId="2" fontId="0" fillId="8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6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5" fillId="8" borderId="1" xfId="0" applyFont="1" applyFill="1" applyBorder="1"/>
    <xf numFmtId="164" fontId="0" fillId="8" borderId="1" xfId="0" applyNumberFormat="1" applyFill="1" applyBorder="1" applyAlignment="1">
      <alignment vertical="center"/>
    </xf>
    <xf numFmtId="0" fontId="5" fillId="8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3" borderId="0" xfId="0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5" fillId="0" borderId="0" xfId="0" applyFont="1"/>
    <xf numFmtId="2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64" fontId="1" fillId="7" borderId="0" xfId="0" applyNumberFormat="1" applyFont="1" applyFill="1" applyAlignment="1">
      <alignment horizontal="center" vertical="center"/>
    </xf>
    <xf numFmtId="164" fontId="1" fillId="7" borderId="0" xfId="0" applyNumberFormat="1" applyFont="1" applyFill="1" applyAlignment="1">
      <alignment vertical="center"/>
    </xf>
    <xf numFmtId="0" fontId="0" fillId="0" borderId="0" xfId="0" applyAlignment="1">
      <alignment horizontal="right"/>
    </xf>
    <xf numFmtId="44" fontId="0" fillId="0" borderId="0" xfId="4" applyFont="1"/>
    <xf numFmtId="0" fontId="1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left"/>
    </xf>
    <xf numFmtId="10" fontId="0" fillId="3" borderId="11" xfId="0" applyNumberFormat="1" applyFill="1" applyBorder="1" applyAlignment="1">
      <alignment horizontal="center" vertical="center"/>
    </xf>
    <xf numFmtId="10" fontId="0" fillId="3" borderId="1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" fillId="6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5">
    <cellStyle name="Moeda 2" xfId="4" xr:uid="{9266F761-0019-4648-ABCE-017097D47E13}"/>
    <cellStyle name="Normal" xfId="0" builtinId="0"/>
    <cellStyle name="Normal 2" xfId="2" xr:uid="{352F3ABD-9632-409D-9C12-8C90277212F8}"/>
    <cellStyle name="Vírgula" xfId="1" builtinId="3"/>
    <cellStyle name="Vírgula 2" xfId="3" xr:uid="{1F2D4FE2-D5EC-4DDD-BD79-F8FFD31DF1A6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66676</xdr:rowOff>
    </xdr:from>
    <xdr:to>
      <xdr:col>9</xdr:col>
      <xdr:colOff>918540</xdr:colOff>
      <xdr:row>8</xdr:row>
      <xdr:rowOff>117231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404"/>
        <a:stretch/>
      </xdr:blipFill>
      <xdr:spPr>
        <a:xfrm>
          <a:off x="7379677" y="66676"/>
          <a:ext cx="1066799" cy="959093"/>
        </a:xfrm>
        <a:prstGeom prst="rect">
          <a:avLst/>
        </a:prstGeom>
      </xdr:spPr>
    </xdr:pic>
    <xdr:clientData/>
  </xdr:twoCellAnchor>
  <xdr:twoCellAnchor editAs="oneCell">
    <xdr:from>
      <xdr:col>3</xdr:col>
      <xdr:colOff>676275</xdr:colOff>
      <xdr:row>86</xdr:row>
      <xdr:rowOff>50253</xdr:rowOff>
    </xdr:from>
    <xdr:to>
      <xdr:col>6</xdr:col>
      <xdr:colOff>866775</xdr:colOff>
      <xdr:row>92</xdr:row>
      <xdr:rowOff>94303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019B77F-C339-B152-6BF1-A0434A71C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925" y="6946353"/>
          <a:ext cx="3124200" cy="118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0</xdr:row>
      <xdr:rowOff>0</xdr:rowOff>
    </xdr:from>
    <xdr:to>
      <xdr:col>2</xdr:col>
      <xdr:colOff>666751</xdr:colOff>
      <xdr:row>4</xdr:row>
      <xdr:rowOff>361949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AA34B4-2003-42D7-A25A-1C25991F57B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0"/>
          <a:ext cx="1276350" cy="126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00"/>
  <sheetViews>
    <sheetView tabSelected="1" view="pageBreakPreview" zoomScale="85" zoomScaleNormal="100" zoomScaleSheetLayoutView="85" workbookViewId="0">
      <selection activeCell="P25" sqref="P25"/>
    </sheetView>
  </sheetViews>
  <sheetFormatPr defaultRowHeight="15" x14ac:dyDescent="0.25"/>
  <cols>
    <col min="1" max="1" width="16.7109375" customWidth="1"/>
    <col min="3" max="3" width="23.5703125" customWidth="1"/>
    <col min="4" max="4" width="13.5703125" customWidth="1"/>
    <col min="5" max="5" width="15.42578125" customWidth="1"/>
    <col min="6" max="6" width="15" customWidth="1"/>
    <col min="7" max="7" width="13.5703125" customWidth="1"/>
    <col min="8" max="8" width="13.42578125" customWidth="1"/>
    <col min="9" max="9" width="14.28515625" customWidth="1"/>
    <col min="10" max="10" width="15.5703125" customWidth="1"/>
    <col min="11" max="11" width="15.140625" customWidth="1"/>
  </cols>
  <sheetData>
    <row r="1" spans="2:10" ht="15" customHeight="1" x14ac:dyDescent="0.25">
      <c r="B1" s="80" t="s">
        <v>14</v>
      </c>
      <c r="C1" s="81"/>
      <c r="D1" s="81"/>
      <c r="E1" s="81"/>
      <c r="F1" s="81"/>
      <c r="G1" s="81"/>
      <c r="H1" s="81"/>
      <c r="I1" s="81"/>
      <c r="J1" s="82"/>
    </row>
    <row r="2" spans="2:10" ht="15" customHeight="1" x14ac:dyDescent="0.25">
      <c r="B2" s="83"/>
      <c r="C2" s="84"/>
      <c r="D2" s="84"/>
      <c r="E2" s="84"/>
      <c r="F2" s="84"/>
      <c r="G2" s="84"/>
      <c r="H2" s="84"/>
      <c r="I2" s="84"/>
      <c r="J2" s="85"/>
    </row>
    <row r="3" spans="2:10" ht="5.25" customHeight="1" x14ac:dyDescent="0.25">
      <c r="B3" s="83"/>
      <c r="C3" s="84"/>
      <c r="D3" s="84"/>
      <c r="E3" s="84"/>
      <c r="F3" s="84"/>
      <c r="G3" s="84"/>
      <c r="H3" s="84"/>
      <c r="I3" s="84"/>
      <c r="J3" s="85"/>
    </row>
    <row r="4" spans="2:10" ht="15" customHeight="1" x14ac:dyDescent="0.25">
      <c r="B4" s="83"/>
      <c r="C4" s="84"/>
      <c r="D4" s="84"/>
      <c r="E4" s="84"/>
      <c r="F4" s="84"/>
      <c r="G4" s="84"/>
      <c r="H4" s="84"/>
      <c r="I4" s="84"/>
      <c r="J4" s="85"/>
    </row>
    <row r="5" spans="2:10" ht="0.75" customHeight="1" x14ac:dyDescent="0.25">
      <c r="B5" s="83"/>
      <c r="C5" s="84"/>
      <c r="D5" s="84"/>
      <c r="E5" s="84"/>
      <c r="F5" s="84"/>
      <c r="G5" s="84"/>
      <c r="H5" s="84"/>
      <c r="I5" s="84"/>
      <c r="J5" s="85"/>
    </row>
    <row r="6" spans="2:10" ht="15" hidden="1" customHeight="1" x14ac:dyDescent="0.25">
      <c r="B6" s="83"/>
      <c r="C6" s="84"/>
      <c r="D6" s="84"/>
      <c r="E6" s="84"/>
      <c r="F6" s="84"/>
      <c r="G6" s="84"/>
      <c r="H6" s="84"/>
      <c r="I6" s="84"/>
      <c r="J6" s="85"/>
    </row>
    <row r="7" spans="2:10" ht="16.5" customHeight="1" x14ac:dyDescent="0.25">
      <c r="B7" s="86" t="s">
        <v>15</v>
      </c>
      <c r="C7" s="87"/>
      <c r="D7" s="87"/>
      <c r="E7" s="87"/>
      <c r="F7" s="87"/>
      <c r="G7" s="87"/>
      <c r="H7" s="87"/>
      <c r="I7" s="87"/>
      <c r="J7" s="88"/>
    </row>
    <row r="8" spans="2:10" ht="3.75" customHeight="1" x14ac:dyDescent="0.25">
      <c r="B8" s="86"/>
      <c r="C8" s="87"/>
      <c r="D8" s="87"/>
      <c r="E8" s="87"/>
      <c r="F8" s="87"/>
      <c r="G8" s="87"/>
      <c r="H8" s="87"/>
      <c r="I8" s="87"/>
      <c r="J8" s="88"/>
    </row>
    <row r="9" spans="2:10" ht="15" customHeight="1" x14ac:dyDescent="0.25">
      <c r="B9" s="89"/>
      <c r="C9" s="90"/>
      <c r="D9" s="90"/>
      <c r="E9" s="90"/>
      <c r="F9" s="90"/>
      <c r="G9" s="90"/>
      <c r="H9" s="90"/>
      <c r="I9" s="90"/>
      <c r="J9" s="91"/>
    </row>
    <row r="10" spans="2:10" ht="24" customHeight="1" x14ac:dyDescent="0.25">
      <c r="B10" s="92" t="s">
        <v>17</v>
      </c>
      <c r="C10" s="92"/>
      <c r="D10" s="92"/>
      <c r="E10" s="92"/>
      <c r="F10" s="92"/>
      <c r="G10" s="92"/>
      <c r="H10" s="92"/>
      <c r="I10" s="92"/>
      <c r="J10" s="92"/>
    </row>
    <row r="11" spans="2:10" ht="20.25" customHeight="1" x14ac:dyDescent="0.25">
      <c r="B11" s="76" t="s">
        <v>189</v>
      </c>
      <c r="C11" s="76"/>
      <c r="D11" s="76"/>
      <c r="E11" s="76"/>
      <c r="F11" s="76"/>
      <c r="G11" s="76"/>
      <c r="H11" s="76"/>
      <c r="I11" s="76"/>
      <c r="J11" s="76"/>
    </row>
    <row r="12" spans="2:10" ht="21.75" customHeight="1" x14ac:dyDescent="0.25">
      <c r="B12" s="76" t="s">
        <v>18</v>
      </c>
      <c r="C12" s="76"/>
      <c r="D12" s="76"/>
      <c r="E12" s="76"/>
      <c r="F12" s="76"/>
      <c r="G12" s="76"/>
      <c r="H12" s="76"/>
      <c r="I12" s="76"/>
      <c r="J12" s="76"/>
    </row>
    <row r="13" spans="2:10" x14ac:dyDescent="0.25">
      <c r="C13" s="3"/>
      <c r="D13" s="3"/>
      <c r="E13" s="3"/>
      <c r="F13" s="3"/>
      <c r="G13" s="3"/>
      <c r="H13" s="3"/>
      <c r="I13" s="3"/>
    </row>
    <row r="14" spans="2:10" ht="23.25" customHeight="1" x14ac:dyDescent="0.25">
      <c r="B14" s="79" t="s">
        <v>190</v>
      </c>
      <c r="C14" s="79"/>
      <c r="D14" s="79"/>
      <c r="E14" s="79"/>
      <c r="F14" s="79"/>
      <c r="G14" s="79"/>
      <c r="H14" s="79"/>
      <c r="I14" s="79"/>
      <c r="J14" s="79"/>
    </row>
    <row r="15" spans="2:10" x14ac:dyDescent="0.25">
      <c r="C15" s="70"/>
      <c r="D15" s="70"/>
      <c r="E15" s="70"/>
      <c r="F15" s="70"/>
      <c r="G15" s="70"/>
      <c r="H15" s="70"/>
      <c r="I15" s="70"/>
    </row>
    <row r="16" spans="2:10" ht="22.9" customHeight="1" x14ac:dyDescent="0.25">
      <c r="B16" s="99" t="s">
        <v>3</v>
      </c>
      <c r="C16" s="97" t="s">
        <v>2</v>
      </c>
      <c r="D16" s="77" t="s">
        <v>1</v>
      </c>
      <c r="E16" s="77" t="s">
        <v>5</v>
      </c>
      <c r="F16" s="77" t="s">
        <v>6</v>
      </c>
      <c r="G16" s="77" t="s">
        <v>7</v>
      </c>
      <c r="H16" s="77" t="s">
        <v>8</v>
      </c>
      <c r="I16" s="77" t="s">
        <v>9</v>
      </c>
      <c r="J16" s="8" t="s">
        <v>0</v>
      </c>
    </row>
    <row r="17" spans="2:16" ht="21.6" customHeight="1" x14ac:dyDescent="0.25">
      <c r="B17" s="99"/>
      <c r="C17" s="98"/>
      <c r="D17" s="78"/>
      <c r="E17" s="78"/>
      <c r="F17" s="78"/>
      <c r="G17" s="78"/>
      <c r="H17" s="78"/>
      <c r="I17" s="78"/>
      <c r="J17" s="9"/>
    </row>
    <row r="18" spans="2:16" ht="15" customHeight="1" x14ac:dyDescent="0.25">
      <c r="B18" s="73">
        <v>1</v>
      </c>
      <c r="C18" s="94" t="str">
        <f>'PLANILHA ORÇAMENTÁRIA (2)'!B12</f>
        <v>SERVIÇOS PRELIMINARES</v>
      </c>
      <c r="D18" s="71"/>
      <c r="E18" s="72"/>
      <c r="F18" s="72"/>
      <c r="G18" s="72"/>
      <c r="H18" s="72"/>
      <c r="I18" s="72"/>
      <c r="J18" s="72"/>
      <c r="N18">
        <v>1</v>
      </c>
      <c r="O18">
        <v>47876.700000000004</v>
      </c>
      <c r="P18">
        <f>O18*1.22</f>
        <v>58409.574000000001</v>
      </c>
    </row>
    <row r="19" spans="2:16" ht="15" customHeight="1" x14ac:dyDescent="0.25">
      <c r="B19" s="73"/>
      <c r="C19" s="95"/>
      <c r="D19" s="2">
        <v>0.6</v>
      </c>
      <c r="E19" s="2">
        <v>0.4</v>
      </c>
      <c r="F19" s="2"/>
      <c r="G19" s="2"/>
      <c r="H19" s="2"/>
      <c r="I19" s="2"/>
      <c r="J19" s="6">
        <f>SUM(D19:I19)</f>
        <v>1</v>
      </c>
      <c r="N19">
        <v>2</v>
      </c>
      <c r="O19">
        <v>151258.87280000001</v>
      </c>
      <c r="P19">
        <f t="shared" ref="P19:P22" si="0">O19*1.22</f>
        <v>184535.82481600001</v>
      </c>
    </row>
    <row r="20" spans="2:16" ht="15" customHeight="1" x14ac:dyDescent="0.25">
      <c r="B20" s="73"/>
      <c r="C20" s="96"/>
      <c r="D20" s="5">
        <f>VLOOKUP($B18,$N$18:$P$22,3,FALSE)*D19</f>
        <v>35045.744399999996</v>
      </c>
      <c r="E20" s="5">
        <f t="shared" ref="E20:I20" si="1">VLOOKUP($B18,$N$18:$P$22,3,FALSE)*E19</f>
        <v>23363.829600000001</v>
      </c>
      <c r="F20" s="5">
        <f t="shared" si="1"/>
        <v>0</v>
      </c>
      <c r="G20" s="5">
        <f t="shared" si="1"/>
        <v>0</v>
      </c>
      <c r="H20" s="5">
        <f t="shared" si="1"/>
        <v>0</v>
      </c>
      <c r="I20" s="5">
        <f t="shared" si="1"/>
        <v>0</v>
      </c>
      <c r="J20" s="5">
        <f>SUM(D20:I20)</f>
        <v>58409.573999999993</v>
      </c>
      <c r="N20">
        <v>3</v>
      </c>
      <c r="O20">
        <v>186603.34529999996</v>
      </c>
      <c r="P20">
        <f t="shared" si="0"/>
        <v>227656.08126599994</v>
      </c>
    </row>
    <row r="21" spans="2:16" ht="15" customHeight="1" x14ac:dyDescent="0.25">
      <c r="B21" s="73">
        <v>2</v>
      </c>
      <c r="C21" s="75" t="str">
        <f>'PLANILHA ORÇAMENTÁRIA (2)'!B23</f>
        <v>CALÇAMENTO</v>
      </c>
      <c r="D21" s="71"/>
      <c r="E21" s="72"/>
      <c r="F21" s="72"/>
      <c r="G21" s="72"/>
      <c r="H21" s="72"/>
      <c r="I21" s="72"/>
      <c r="J21" s="72"/>
      <c r="N21">
        <v>4</v>
      </c>
      <c r="O21">
        <v>10734.7366</v>
      </c>
      <c r="P21">
        <f t="shared" si="0"/>
        <v>13096.378651999999</v>
      </c>
    </row>
    <row r="22" spans="2:16" ht="15" customHeight="1" x14ac:dyDescent="0.25">
      <c r="B22" s="73"/>
      <c r="C22" s="75"/>
      <c r="D22" s="2"/>
      <c r="E22" s="2">
        <v>0.5</v>
      </c>
      <c r="F22" s="2">
        <v>0.5</v>
      </c>
      <c r="G22" s="2"/>
      <c r="H22" s="2"/>
      <c r="I22" s="2"/>
      <c r="J22" s="6">
        <f>SUM(D22:I22)</f>
        <v>1</v>
      </c>
      <c r="N22">
        <v>5</v>
      </c>
      <c r="O22">
        <v>74837.820709832391</v>
      </c>
      <c r="P22">
        <f t="shared" si="0"/>
        <v>91302.141265995509</v>
      </c>
    </row>
    <row r="23" spans="2:16" ht="15" customHeight="1" x14ac:dyDescent="0.25">
      <c r="B23" s="73"/>
      <c r="C23" s="75"/>
      <c r="D23" s="5">
        <f>VLOOKUP($B21,$N$18:$P$22,3,FALSE)*D22</f>
        <v>0</v>
      </c>
      <c r="E23" s="5">
        <f t="shared" ref="E23" si="2">VLOOKUP($B21,$N$18:$P$22,3,FALSE)*E22</f>
        <v>92267.912408000004</v>
      </c>
      <c r="F23" s="5">
        <f t="shared" ref="F23" si="3">VLOOKUP($B21,$N$18:$P$22,3,FALSE)*F22</f>
        <v>92267.912408000004</v>
      </c>
      <c r="G23" s="5">
        <f t="shared" ref="G23" si="4">VLOOKUP($B21,$N$18:$P$22,3,FALSE)*G22</f>
        <v>0</v>
      </c>
      <c r="H23" s="5">
        <f t="shared" ref="H23" si="5">VLOOKUP($B21,$N$18:$P$22,3,FALSE)*H22</f>
        <v>0</v>
      </c>
      <c r="I23" s="5">
        <f t="shared" ref="I23" si="6">VLOOKUP($B21,$N$18:$P$22,3,FALSE)*I22</f>
        <v>0</v>
      </c>
      <c r="J23" s="5">
        <f>SUM(D23:I23)</f>
        <v>184535.82481600001</v>
      </c>
      <c r="O23" s="69">
        <f>SUM(O18:O22)</f>
        <v>471311.47540983243</v>
      </c>
      <c r="P23" s="69">
        <f>SUM(P18:P22)</f>
        <v>574999.99999999534</v>
      </c>
    </row>
    <row r="24" spans="2:16" ht="15" customHeight="1" x14ac:dyDescent="0.25">
      <c r="B24" s="73">
        <v>3</v>
      </c>
      <c r="C24" s="74" t="str">
        <f>'PLANILHA ORÇAMENTÁRIA (2)'!B38</f>
        <v>ILUMINAÇÃO</v>
      </c>
      <c r="D24" s="71"/>
      <c r="E24" s="72"/>
      <c r="F24" s="72"/>
      <c r="G24" s="72"/>
      <c r="H24" s="72"/>
      <c r="I24" s="72"/>
      <c r="J24" s="72"/>
    </row>
    <row r="25" spans="2:16" ht="15" customHeight="1" x14ac:dyDescent="0.25">
      <c r="B25" s="73"/>
      <c r="C25" s="74"/>
      <c r="D25" s="2"/>
      <c r="E25" s="2"/>
      <c r="F25" s="2">
        <v>0.3</v>
      </c>
      <c r="G25" s="2">
        <v>0.3</v>
      </c>
      <c r="H25" s="2">
        <v>0.4</v>
      </c>
      <c r="I25" s="2"/>
      <c r="J25" s="6">
        <f>SUM(D25:I25)</f>
        <v>1</v>
      </c>
    </row>
    <row r="26" spans="2:16" ht="15" customHeight="1" x14ac:dyDescent="0.25">
      <c r="B26" s="73"/>
      <c r="C26" s="74"/>
      <c r="D26" s="5">
        <f>VLOOKUP($B24,$N$18:$P$22,3,FALSE)*D25</f>
        <v>0</v>
      </c>
      <c r="E26" s="5">
        <f t="shared" ref="E26" si="7">VLOOKUP($B24,$N$18:$P$22,3,FALSE)*E25</f>
        <v>0</v>
      </c>
      <c r="F26" s="5">
        <f t="shared" ref="F26" si="8">VLOOKUP($B24,$N$18:$P$22,3,FALSE)*F25</f>
        <v>68296.824379799975</v>
      </c>
      <c r="G26" s="5">
        <f t="shared" ref="G26" si="9">VLOOKUP($B24,$N$18:$P$22,3,FALSE)*G25</f>
        <v>68296.824379799975</v>
      </c>
      <c r="H26" s="5">
        <f t="shared" ref="H26" si="10">VLOOKUP($B24,$N$18:$P$22,3,FALSE)*H25</f>
        <v>91062.432506399986</v>
      </c>
      <c r="I26" s="5">
        <f t="shared" ref="I26" si="11">VLOOKUP($B24,$N$18:$P$22,3,FALSE)*I25</f>
        <v>0</v>
      </c>
      <c r="J26" s="5">
        <f>SUM(D26:I26)</f>
        <v>227656.08126599994</v>
      </c>
    </row>
    <row r="27" spans="2:16" ht="15" customHeight="1" x14ac:dyDescent="0.25">
      <c r="B27" s="73">
        <v>4</v>
      </c>
      <c r="C27" s="75" t="str">
        <f>'PLANILHA ORÇAMENTÁRIA (2)'!B57</f>
        <v>COMPLEMENTOS</v>
      </c>
      <c r="D27" s="71"/>
      <c r="E27" s="72"/>
      <c r="F27" s="72"/>
      <c r="G27" s="72"/>
      <c r="H27" s="72"/>
      <c r="I27" s="72"/>
      <c r="J27" s="72"/>
    </row>
    <row r="28" spans="2:16" ht="15" customHeight="1" x14ac:dyDescent="0.25">
      <c r="B28" s="73"/>
      <c r="C28" s="75"/>
      <c r="D28" s="2"/>
      <c r="E28" s="2"/>
      <c r="F28" s="2"/>
      <c r="G28" s="2"/>
      <c r="H28" s="2">
        <v>0.5</v>
      </c>
      <c r="I28" s="2">
        <v>0.5</v>
      </c>
      <c r="J28" s="6">
        <f>SUM(D28:I28)</f>
        <v>1</v>
      </c>
    </row>
    <row r="29" spans="2:16" ht="15" customHeight="1" x14ac:dyDescent="0.25">
      <c r="B29" s="73"/>
      <c r="C29" s="75"/>
      <c r="D29" s="5">
        <f>VLOOKUP($B27,$N$18:$P$22,3,FALSE)*D28</f>
        <v>0</v>
      </c>
      <c r="E29" s="5">
        <f t="shared" ref="E29" si="12">VLOOKUP($B27,$N$18:$P$22,3,FALSE)*E28</f>
        <v>0</v>
      </c>
      <c r="F29" s="5">
        <f t="shared" ref="F29" si="13">VLOOKUP($B27,$N$18:$P$22,3,FALSE)*F28</f>
        <v>0</v>
      </c>
      <c r="G29" s="5">
        <f t="shared" ref="G29" si="14">VLOOKUP($B27,$N$18:$P$22,3,FALSE)*G28</f>
        <v>0</v>
      </c>
      <c r="H29" s="5">
        <f t="shared" ref="H29" si="15">VLOOKUP($B27,$N$18:$P$22,3,FALSE)*H28</f>
        <v>6548.1893259999997</v>
      </c>
      <c r="I29" s="5">
        <f t="shared" ref="I29" si="16">VLOOKUP($B27,$N$18:$P$22,3,FALSE)*I28</f>
        <v>6548.1893259999997</v>
      </c>
      <c r="J29" s="5">
        <f>SUM(D29:I29)</f>
        <v>13096.378651999999</v>
      </c>
    </row>
    <row r="30" spans="2:16" ht="15" customHeight="1" x14ac:dyDescent="0.25">
      <c r="B30" s="73">
        <v>5</v>
      </c>
      <c r="C30" s="75" t="str">
        <f>'PLANILHA ORÇAMENTÁRIA (2)'!B63</f>
        <v>PAISAGISMO E INSTALAÇÕES</v>
      </c>
      <c r="D30" s="71"/>
      <c r="E30" s="72"/>
      <c r="F30" s="72"/>
      <c r="G30" s="72"/>
      <c r="H30" s="72"/>
      <c r="I30" s="72"/>
      <c r="J30" s="72"/>
    </row>
    <row r="31" spans="2:16" ht="15" customHeight="1" x14ac:dyDescent="0.25">
      <c r="B31" s="73"/>
      <c r="C31" s="75"/>
      <c r="D31" s="2"/>
      <c r="E31" s="2"/>
      <c r="F31" s="2"/>
      <c r="G31" s="2"/>
      <c r="H31" s="2"/>
      <c r="I31" s="2">
        <v>1</v>
      </c>
      <c r="J31" s="6">
        <f>SUM(D31:I31)</f>
        <v>1</v>
      </c>
    </row>
    <row r="32" spans="2:16" ht="15" customHeight="1" x14ac:dyDescent="0.25">
      <c r="B32" s="73"/>
      <c r="C32" s="75"/>
      <c r="D32" s="5">
        <f>VLOOKUP($B30,$N$18:$P$22,3,FALSE)*D31</f>
        <v>0</v>
      </c>
      <c r="E32" s="5">
        <f t="shared" ref="E32" si="17">VLOOKUP($B30,$N$18:$P$22,3,FALSE)*E31</f>
        <v>0</v>
      </c>
      <c r="F32" s="5">
        <f t="shared" ref="F32" si="18">VLOOKUP($B30,$N$18:$P$22,3,FALSE)*F31</f>
        <v>0</v>
      </c>
      <c r="G32" s="5">
        <f t="shared" ref="G32" si="19">VLOOKUP($B30,$N$18:$P$22,3,FALSE)*G31</f>
        <v>0</v>
      </c>
      <c r="H32" s="5">
        <f t="shared" ref="H32" si="20">VLOOKUP($B30,$N$18:$P$22,3,FALSE)*H31</f>
        <v>0</v>
      </c>
      <c r="I32" s="5">
        <f t="shared" ref="I32" si="21">VLOOKUP($B30,$N$18:$P$22,3,FALSE)*I31</f>
        <v>91302.141265995509</v>
      </c>
      <c r="J32" s="5">
        <f>SUM(D32:I32)</f>
        <v>91302.141265995509</v>
      </c>
    </row>
    <row r="33" spans="2:10" ht="15" hidden="1" customHeight="1" x14ac:dyDescent="0.25">
      <c r="B33" s="73"/>
      <c r="C33" s="75"/>
      <c r="D33" s="71"/>
      <c r="E33" s="72"/>
      <c r="F33" s="72"/>
      <c r="G33" s="72"/>
      <c r="H33" s="72"/>
      <c r="I33" s="72"/>
      <c r="J33" s="72"/>
    </row>
    <row r="34" spans="2:10" ht="15" hidden="1" customHeight="1" x14ac:dyDescent="0.25">
      <c r="B34" s="73"/>
      <c r="C34" s="75"/>
      <c r="D34" s="2"/>
      <c r="E34" s="2"/>
      <c r="F34" s="2"/>
      <c r="G34" s="2"/>
      <c r="H34" s="2"/>
      <c r="I34" s="2"/>
      <c r="J34" s="6"/>
    </row>
    <row r="35" spans="2:10" ht="15" hidden="1" customHeight="1" x14ac:dyDescent="0.25">
      <c r="B35" s="73"/>
      <c r="C35" s="75"/>
      <c r="D35" s="5"/>
      <c r="E35" s="5"/>
      <c r="F35" s="5"/>
      <c r="G35" s="5"/>
      <c r="H35" s="5"/>
      <c r="I35" s="5"/>
      <c r="J35" s="5"/>
    </row>
    <row r="36" spans="2:10" ht="15" hidden="1" customHeight="1" x14ac:dyDescent="0.25">
      <c r="B36" s="73"/>
      <c r="C36" s="75"/>
      <c r="D36" s="71"/>
      <c r="E36" s="72"/>
      <c r="F36" s="72"/>
      <c r="G36" s="72"/>
      <c r="H36" s="72"/>
      <c r="I36" s="72"/>
      <c r="J36" s="72"/>
    </row>
    <row r="37" spans="2:10" ht="15" hidden="1" customHeight="1" x14ac:dyDescent="0.25">
      <c r="B37" s="73"/>
      <c r="C37" s="75"/>
      <c r="D37" s="2"/>
      <c r="E37" s="2"/>
      <c r="F37" s="2"/>
      <c r="G37" s="2"/>
      <c r="H37" s="2"/>
      <c r="I37" s="2"/>
      <c r="J37" s="6"/>
    </row>
    <row r="38" spans="2:10" ht="15" hidden="1" customHeight="1" x14ac:dyDescent="0.25">
      <c r="B38" s="73"/>
      <c r="C38" s="75"/>
      <c r="D38" s="5"/>
      <c r="E38" s="5"/>
      <c r="F38" s="5"/>
      <c r="G38" s="5"/>
      <c r="H38" s="5"/>
      <c r="I38" s="5"/>
      <c r="J38" s="5"/>
    </row>
    <row r="39" spans="2:10" ht="15" hidden="1" customHeight="1" x14ac:dyDescent="0.25">
      <c r="B39" s="73"/>
      <c r="C39" s="75"/>
      <c r="D39" s="71"/>
      <c r="E39" s="72"/>
      <c r="F39" s="72"/>
      <c r="G39" s="72"/>
      <c r="H39" s="72"/>
      <c r="I39" s="72"/>
      <c r="J39" s="72"/>
    </row>
    <row r="40" spans="2:10" ht="15" hidden="1" customHeight="1" x14ac:dyDescent="0.25">
      <c r="B40" s="73"/>
      <c r="C40" s="75"/>
      <c r="D40" s="2"/>
      <c r="E40" s="2"/>
      <c r="F40" s="2"/>
      <c r="G40" s="2"/>
      <c r="H40" s="2"/>
      <c r="I40" s="2"/>
      <c r="J40" s="6"/>
    </row>
    <row r="41" spans="2:10" ht="15" hidden="1" customHeight="1" x14ac:dyDescent="0.25">
      <c r="B41" s="73"/>
      <c r="C41" s="75"/>
      <c r="D41" s="5"/>
      <c r="E41" s="5"/>
      <c r="F41" s="5"/>
      <c r="G41" s="5"/>
      <c r="H41" s="5"/>
      <c r="I41" s="5"/>
      <c r="J41" s="5"/>
    </row>
    <row r="42" spans="2:10" ht="15" hidden="1" customHeight="1" x14ac:dyDescent="0.25">
      <c r="B42" s="73"/>
      <c r="C42" s="75"/>
      <c r="D42" s="71"/>
      <c r="E42" s="72"/>
      <c r="F42" s="72"/>
      <c r="G42" s="72"/>
      <c r="H42" s="72"/>
      <c r="I42" s="72"/>
      <c r="J42" s="72"/>
    </row>
    <row r="43" spans="2:10" ht="15" hidden="1" customHeight="1" x14ac:dyDescent="0.25">
      <c r="B43" s="73"/>
      <c r="C43" s="75"/>
      <c r="D43" s="2"/>
      <c r="E43" s="2"/>
      <c r="F43" s="2"/>
      <c r="G43" s="2"/>
      <c r="H43" s="2"/>
      <c r="I43" s="2"/>
      <c r="J43" s="6"/>
    </row>
    <row r="44" spans="2:10" ht="15" hidden="1" customHeight="1" x14ac:dyDescent="0.25">
      <c r="B44" s="73"/>
      <c r="C44" s="75"/>
      <c r="D44" s="5"/>
      <c r="E44" s="5"/>
      <c r="F44" s="5"/>
      <c r="G44" s="5"/>
      <c r="H44" s="5"/>
      <c r="I44" s="5"/>
      <c r="J44" s="5"/>
    </row>
    <row r="45" spans="2:10" ht="15" hidden="1" customHeight="1" x14ac:dyDescent="0.25">
      <c r="B45" s="73"/>
      <c r="C45" s="74"/>
      <c r="D45" s="71"/>
      <c r="E45" s="72"/>
      <c r="F45" s="72"/>
      <c r="G45" s="72"/>
      <c r="H45" s="72"/>
      <c r="I45" s="72"/>
      <c r="J45" s="72"/>
    </row>
    <row r="46" spans="2:10" ht="15" hidden="1" customHeight="1" x14ac:dyDescent="0.25">
      <c r="B46" s="73"/>
      <c r="C46" s="74"/>
      <c r="D46" s="2"/>
      <c r="E46" s="2"/>
      <c r="F46" s="2"/>
      <c r="G46" s="2"/>
      <c r="H46" s="2"/>
      <c r="I46" s="2"/>
      <c r="J46" s="6"/>
    </row>
    <row r="47" spans="2:10" ht="15" hidden="1" customHeight="1" x14ac:dyDescent="0.25">
      <c r="B47" s="73"/>
      <c r="C47" s="74"/>
      <c r="D47" s="5"/>
      <c r="E47" s="5"/>
      <c r="F47" s="5"/>
      <c r="G47" s="5"/>
      <c r="H47" s="5"/>
      <c r="I47" s="5"/>
      <c r="J47" s="5"/>
    </row>
    <row r="48" spans="2:10" ht="15" hidden="1" customHeight="1" x14ac:dyDescent="0.25">
      <c r="B48" s="73"/>
      <c r="C48" s="75"/>
      <c r="D48" s="71"/>
      <c r="E48" s="72"/>
      <c r="F48" s="72"/>
      <c r="G48" s="72"/>
      <c r="H48" s="72"/>
      <c r="I48" s="72"/>
      <c r="J48" s="72"/>
    </row>
    <row r="49" spans="2:10" ht="15" hidden="1" customHeight="1" x14ac:dyDescent="0.25">
      <c r="B49" s="73"/>
      <c r="C49" s="75"/>
      <c r="D49" s="2"/>
      <c r="E49" s="2"/>
      <c r="F49" s="2"/>
      <c r="G49" s="2"/>
      <c r="H49" s="2"/>
      <c r="I49" s="2"/>
      <c r="J49" s="6"/>
    </row>
    <row r="50" spans="2:10" ht="15" hidden="1" customHeight="1" x14ac:dyDescent="0.25">
      <c r="B50" s="73"/>
      <c r="C50" s="75"/>
      <c r="D50" s="5"/>
      <c r="E50" s="5"/>
      <c r="F50" s="5"/>
      <c r="G50" s="5"/>
      <c r="H50" s="5"/>
      <c r="I50" s="5"/>
      <c r="J50" s="5"/>
    </row>
    <row r="51" spans="2:10" ht="15" hidden="1" customHeight="1" x14ac:dyDescent="0.25">
      <c r="B51" s="73"/>
      <c r="C51" s="74"/>
      <c r="D51" s="71"/>
      <c r="E51" s="72"/>
      <c r="F51" s="72"/>
      <c r="G51" s="72"/>
      <c r="H51" s="72"/>
      <c r="I51" s="72"/>
      <c r="J51" s="72"/>
    </row>
    <row r="52" spans="2:10" ht="15" hidden="1" customHeight="1" x14ac:dyDescent="0.25">
      <c r="B52" s="73"/>
      <c r="C52" s="74"/>
      <c r="D52" s="2"/>
      <c r="E52" s="2"/>
      <c r="F52" s="2"/>
      <c r="G52" s="2"/>
      <c r="H52" s="2"/>
      <c r="I52" s="2"/>
      <c r="J52" s="6"/>
    </row>
    <row r="53" spans="2:10" ht="15" hidden="1" customHeight="1" x14ac:dyDescent="0.25">
      <c r="B53" s="73"/>
      <c r="C53" s="74"/>
      <c r="D53" s="5"/>
      <c r="E53" s="5"/>
      <c r="F53" s="5"/>
      <c r="G53" s="5"/>
      <c r="H53" s="5"/>
      <c r="I53" s="5"/>
      <c r="J53" s="5"/>
    </row>
    <row r="54" spans="2:10" ht="15" hidden="1" customHeight="1" x14ac:dyDescent="0.25">
      <c r="B54" s="73"/>
      <c r="C54" s="75"/>
      <c r="D54" s="71"/>
      <c r="E54" s="72"/>
      <c r="F54" s="72"/>
      <c r="G54" s="72"/>
      <c r="H54" s="72"/>
      <c r="I54" s="72"/>
      <c r="J54" s="72"/>
    </row>
    <row r="55" spans="2:10" ht="15" hidden="1" customHeight="1" x14ac:dyDescent="0.25">
      <c r="B55" s="73"/>
      <c r="C55" s="75"/>
      <c r="D55" s="2"/>
      <c r="E55" s="2"/>
      <c r="F55" s="2"/>
      <c r="G55" s="2"/>
      <c r="H55" s="2"/>
      <c r="I55" s="2"/>
      <c r="J55" s="6"/>
    </row>
    <row r="56" spans="2:10" ht="15" hidden="1" customHeight="1" x14ac:dyDescent="0.25">
      <c r="B56" s="73"/>
      <c r="C56" s="75"/>
      <c r="D56" s="5"/>
      <c r="E56" s="5"/>
      <c r="F56" s="5"/>
      <c r="G56" s="5"/>
      <c r="H56" s="5"/>
      <c r="I56" s="5"/>
      <c r="J56" s="5"/>
    </row>
    <row r="57" spans="2:10" ht="15" hidden="1" customHeight="1" x14ac:dyDescent="0.25">
      <c r="B57" s="73"/>
      <c r="C57" s="75"/>
      <c r="D57" s="71"/>
      <c r="E57" s="72"/>
      <c r="F57" s="72"/>
      <c r="G57" s="72"/>
      <c r="H57" s="72"/>
      <c r="I57" s="72"/>
      <c r="J57" s="72"/>
    </row>
    <row r="58" spans="2:10" ht="15" hidden="1" customHeight="1" x14ac:dyDescent="0.25">
      <c r="B58" s="73"/>
      <c r="C58" s="75"/>
      <c r="D58" s="2"/>
      <c r="E58" s="2"/>
      <c r="F58" s="2"/>
      <c r="G58" s="2"/>
      <c r="H58" s="2"/>
      <c r="I58" s="2"/>
      <c r="J58" s="6"/>
    </row>
    <row r="59" spans="2:10" ht="15" hidden="1" customHeight="1" x14ac:dyDescent="0.25">
      <c r="B59" s="73"/>
      <c r="C59" s="75"/>
      <c r="D59" s="5"/>
      <c r="E59" s="5"/>
      <c r="F59" s="5"/>
      <c r="G59" s="5"/>
      <c r="H59" s="5"/>
      <c r="I59" s="5"/>
      <c r="J59" s="5"/>
    </row>
    <row r="60" spans="2:10" ht="15" hidden="1" customHeight="1" x14ac:dyDescent="0.25">
      <c r="B60" s="73"/>
      <c r="C60" s="74"/>
      <c r="D60" s="71"/>
      <c r="E60" s="72"/>
      <c r="F60" s="72"/>
      <c r="G60" s="72"/>
      <c r="H60" s="72"/>
      <c r="I60" s="72"/>
      <c r="J60" s="72"/>
    </row>
    <row r="61" spans="2:10" ht="15" hidden="1" customHeight="1" x14ac:dyDescent="0.25">
      <c r="B61" s="73"/>
      <c r="C61" s="74"/>
      <c r="D61" s="2"/>
      <c r="E61" s="2"/>
      <c r="F61" s="2"/>
      <c r="G61" s="2"/>
      <c r="H61" s="2"/>
      <c r="I61" s="2"/>
      <c r="J61" s="6"/>
    </row>
    <row r="62" spans="2:10" ht="15" hidden="1" customHeight="1" x14ac:dyDescent="0.25">
      <c r="B62" s="73"/>
      <c r="C62" s="74"/>
      <c r="D62" s="5"/>
      <c r="E62" s="5"/>
      <c r="F62" s="5"/>
      <c r="G62" s="5"/>
      <c r="H62" s="5"/>
      <c r="I62" s="5"/>
      <c r="J62" s="5"/>
    </row>
    <row r="63" spans="2:10" ht="15" hidden="1" customHeight="1" x14ac:dyDescent="0.25">
      <c r="B63" s="73"/>
      <c r="C63" s="75"/>
      <c r="D63" s="71"/>
      <c r="E63" s="72"/>
      <c r="F63" s="72"/>
      <c r="G63" s="72"/>
      <c r="H63" s="72"/>
      <c r="I63" s="72"/>
      <c r="J63" s="72"/>
    </row>
    <row r="64" spans="2:10" ht="15" hidden="1" customHeight="1" x14ac:dyDescent="0.25">
      <c r="B64" s="73"/>
      <c r="C64" s="75"/>
      <c r="D64" s="2"/>
      <c r="E64" s="2"/>
      <c r="F64" s="2"/>
      <c r="G64" s="2"/>
      <c r="H64" s="2"/>
      <c r="I64" s="2"/>
      <c r="J64" s="6"/>
    </row>
    <row r="65" spans="2:10" ht="15" hidden="1" customHeight="1" x14ac:dyDescent="0.25">
      <c r="B65" s="73"/>
      <c r="C65" s="75"/>
      <c r="D65" s="5"/>
      <c r="E65" s="5"/>
      <c r="F65" s="5"/>
      <c r="G65" s="5"/>
      <c r="H65" s="5"/>
      <c r="I65" s="5"/>
      <c r="J65" s="5"/>
    </row>
    <row r="66" spans="2:10" ht="15" hidden="1" customHeight="1" x14ac:dyDescent="0.25">
      <c r="B66" s="73"/>
      <c r="C66" s="75"/>
      <c r="D66" s="71"/>
      <c r="E66" s="72"/>
      <c r="F66" s="72"/>
      <c r="G66" s="72"/>
      <c r="H66" s="72"/>
      <c r="I66" s="72"/>
      <c r="J66" s="72"/>
    </row>
    <row r="67" spans="2:10" ht="15" hidden="1" customHeight="1" x14ac:dyDescent="0.25">
      <c r="B67" s="73"/>
      <c r="C67" s="75"/>
      <c r="D67" s="2"/>
      <c r="E67" s="2"/>
      <c r="F67" s="2"/>
      <c r="G67" s="2"/>
      <c r="H67" s="2"/>
      <c r="I67" s="2"/>
      <c r="J67" s="6"/>
    </row>
    <row r="68" spans="2:10" ht="15" hidden="1" customHeight="1" x14ac:dyDescent="0.25">
      <c r="B68" s="73"/>
      <c r="C68" s="75"/>
      <c r="D68" s="5"/>
      <c r="E68" s="5"/>
      <c r="F68" s="5"/>
      <c r="G68" s="5"/>
      <c r="H68" s="5"/>
      <c r="I68" s="5"/>
      <c r="J68" s="5"/>
    </row>
    <row r="69" spans="2:10" ht="15" hidden="1" customHeight="1" x14ac:dyDescent="0.25">
      <c r="B69" s="73"/>
      <c r="C69" s="75"/>
      <c r="D69" s="71"/>
      <c r="E69" s="72"/>
      <c r="F69" s="72"/>
      <c r="G69" s="72"/>
      <c r="H69" s="72"/>
      <c r="I69" s="72"/>
      <c r="J69" s="72"/>
    </row>
    <row r="70" spans="2:10" ht="15" hidden="1" customHeight="1" x14ac:dyDescent="0.25">
      <c r="B70" s="73"/>
      <c r="C70" s="75"/>
      <c r="D70" s="2"/>
      <c r="E70" s="2"/>
      <c r="F70" s="2"/>
      <c r="G70" s="2"/>
      <c r="H70" s="2"/>
      <c r="I70" s="2"/>
      <c r="J70" s="6"/>
    </row>
    <row r="71" spans="2:10" ht="15" hidden="1" customHeight="1" x14ac:dyDescent="0.25">
      <c r="B71" s="73"/>
      <c r="C71" s="75"/>
      <c r="D71" s="5"/>
      <c r="E71" s="5"/>
      <c r="F71" s="5"/>
      <c r="G71" s="5"/>
      <c r="H71" s="5"/>
      <c r="I71" s="5"/>
      <c r="J71" s="5"/>
    </row>
    <row r="72" spans="2:10" ht="15" hidden="1" customHeight="1" x14ac:dyDescent="0.25">
      <c r="B72" s="73"/>
      <c r="C72" s="74"/>
      <c r="D72" s="71"/>
      <c r="E72" s="72"/>
      <c r="F72" s="72"/>
      <c r="G72" s="72"/>
      <c r="H72" s="72"/>
      <c r="I72" s="72"/>
      <c r="J72" s="72"/>
    </row>
    <row r="73" spans="2:10" ht="15" hidden="1" customHeight="1" x14ac:dyDescent="0.25">
      <c r="B73" s="73"/>
      <c r="C73" s="74"/>
      <c r="D73" s="2"/>
      <c r="E73" s="2"/>
      <c r="F73" s="2"/>
      <c r="G73" s="2"/>
      <c r="H73" s="2"/>
      <c r="I73" s="2"/>
      <c r="J73" s="6"/>
    </row>
    <row r="74" spans="2:10" ht="15" hidden="1" customHeight="1" x14ac:dyDescent="0.25">
      <c r="B74" s="73"/>
      <c r="C74" s="74"/>
      <c r="D74" s="5"/>
      <c r="E74" s="5"/>
      <c r="F74" s="5"/>
      <c r="G74" s="5"/>
      <c r="H74" s="5"/>
      <c r="I74" s="5"/>
      <c r="J74" s="5"/>
    </row>
    <row r="75" spans="2:10" ht="15" hidden="1" customHeight="1" x14ac:dyDescent="0.25">
      <c r="B75" s="73"/>
      <c r="C75" s="75"/>
      <c r="D75" s="71"/>
      <c r="E75" s="72"/>
      <c r="F75" s="72"/>
      <c r="G75" s="72"/>
      <c r="H75" s="72"/>
      <c r="I75" s="72"/>
      <c r="J75" s="72"/>
    </row>
    <row r="76" spans="2:10" ht="15" hidden="1" customHeight="1" x14ac:dyDescent="0.25">
      <c r="B76" s="73"/>
      <c r="C76" s="75"/>
      <c r="D76" s="2"/>
      <c r="E76" s="2"/>
      <c r="F76" s="2"/>
      <c r="G76" s="2"/>
      <c r="H76" s="2"/>
      <c r="I76" s="2"/>
      <c r="J76" s="6"/>
    </row>
    <row r="77" spans="2:10" ht="15" hidden="1" customHeight="1" x14ac:dyDescent="0.25">
      <c r="B77" s="73"/>
      <c r="C77" s="75"/>
      <c r="D77" s="5"/>
      <c r="E77" s="5"/>
      <c r="F77" s="5"/>
      <c r="G77" s="5"/>
      <c r="H77" s="5"/>
      <c r="I77" s="5"/>
      <c r="J77" s="5"/>
    </row>
    <row r="78" spans="2:10" ht="15" hidden="1" customHeight="1" x14ac:dyDescent="0.25">
      <c r="B78" s="73"/>
      <c r="C78" s="74"/>
      <c r="D78" s="71"/>
      <c r="E78" s="72"/>
      <c r="F78" s="72"/>
      <c r="G78" s="72"/>
      <c r="H78" s="72"/>
      <c r="I78" s="72"/>
      <c r="J78" s="72"/>
    </row>
    <row r="79" spans="2:10" ht="15" hidden="1" customHeight="1" x14ac:dyDescent="0.25">
      <c r="B79" s="73"/>
      <c r="C79" s="74"/>
      <c r="D79" s="2"/>
      <c r="E79" s="2"/>
      <c r="F79" s="2"/>
      <c r="G79" s="2"/>
      <c r="H79" s="2"/>
      <c r="I79" s="2"/>
      <c r="J79" s="6"/>
    </row>
    <row r="80" spans="2:10" ht="15" hidden="1" customHeight="1" x14ac:dyDescent="0.25">
      <c r="B80" s="73"/>
      <c r="C80" s="74"/>
      <c r="D80" s="5"/>
      <c r="E80" s="5"/>
      <c r="F80" s="5"/>
      <c r="G80" s="5"/>
      <c r="H80" s="5"/>
      <c r="I80" s="5"/>
      <c r="J80" s="5"/>
    </row>
    <row r="81" spans="2:10" ht="15" hidden="1" customHeight="1" x14ac:dyDescent="0.25">
      <c r="B81" s="73"/>
      <c r="C81" s="75"/>
      <c r="D81" s="71"/>
      <c r="E81" s="72"/>
      <c r="F81" s="72"/>
      <c r="G81" s="72"/>
      <c r="H81" s="72"/>
      <c r="I81" s="72"/>
      <c r="J81" s="72"/>
    </row>
    <row r="82" spans="2:10" ht="15" hidden="1" customHeight="1" x14ac:dyDescent="0.25">
      <c r="B82" s="73"/>
      <c r="C82" s="75"/>
      <c r="D82" s="2"/>
      <c r="E82" s="2"/>
      <c r="F82" s="2"/>
      <c r="G82" s="2"/>
      <c r="H82" s="2"/>
      <c r="I82" s="2"/>
      <c r="J82" s="6"/>
    </row>
    <row r="83" spans="2:10" ht="15" hidden="1" customHeight="1" x14ac:dyDescent="0.25">
      <c r="B83" s="73"/>
      <c r="C83" s="75"/>
      <c r="D83" s="5"/>
      <c r="E83" s="5"/>
      <c r="F83" s="5"/>
      <c r="G83" s="5"/>
      <c r="H83" s="5"/>
      <c r="I83" s="5"/>
      <c r="J83" s="5"/>
    </row>
    <row r="84" spans="2:10" ht="39" customHeight="1" x14ac:dyDescent="0.25">
      <c r="B84" s="99" t="s">
        <v>0</v>
      </c>
      <c r="C84" s="99"/>
      <c r="D84" s="4">
        <f t="shared" ref="D84:I84" si="22">D83+D80+D77+D74+D71+D68+D65+D62+D59+D56+D53+D50+D47+D44+D41+D38+D35+D32+D29+D26+D23+D20</f>
        <v>35045.744399999996</v>
      </c>
      <c r="E84" s="4">
        <f t="shared" si="22"/>
        <v>115631.742008</v>
      </c>
      <c r="F84" s="4">
        <f t="shared" si="22"/>
        <v>160564.73678779998</v>
      </c>
      <c r="G84" s="4">
        <f t="shared" si="22"/>
        <v>68296.824379799975</v>
      </c>
      <c r="H84" s="4">
        <f t="shared" si="22"/>
        <v>97610.621832399978</v>
      </c>
      <c r="I84" s="4">
        <f t="shared" si="22"/>
        <v>97850.330591995502</v>
      </c>
      <c r="J84" s="7">
        <f>SUM(D84:I84)</f>
        <v>574999.99999999546</v>
      </c>
    </row>
    <row r="85" spans="2:10" x14ac:dyDescent="0.25">
      <c r="C85" s="1"/>
      <c r="D85" s="1"/>
      <c r="E85" s="1"/>
      <c r="F85" s="1"/>
      <c r="G85" s="1"/>
      <c r="H85" s="1"/>
      <c r="I85" s="1"/>
    </row>
    <row r="87" spans="2:10" x14ac:dyDescent="0.25">
      <c r="D87" s="100"/>
      <c r="E87" s="100"/>
      <c r="F87" s="100"/>
      <c r="G87" s="100"/>
      <c r="H87" s="100"/>
      <c r="I87" s="100"/>
    </row>
    <row r="88" spans="2:10" ht="15" customHeight="1" x14ac:dyDescent="0.25">
      <c r="E88" s="93"/>
      <c r="F88" s="93"/>
      <c r="G88" s="93"/>
      <c r="H88" s="93"/>
    </row>
    <row r="89" spans="2:10" ht="15" customHeight="1" x14ac:dyDescent="0.25">
      <c r="E89" s="93"/>
      <c r="F89" s="93"/>
      <c r="G89" s="93"/>
      <c r="H89" s="93"/>
    </row>
    <row r="90" spans="2:10" x14ac:dyDescent="0.25">
      <c r="E90" s="93"/>
      <c r="F90" s="93"/>
      <c r="G90" s="93"/>
      <c r="H90" s="93"/>
    </row>
    <row r="91" spans="2:10" x14ac:dyDescent="0.25">
      <c r="E91" s="93"/>
      <c r="F91" s="93"/>
      <c r="G91" s="93"/>
      <c r="H91" s="93"/>
    </row>
    <row r="92" spans="2:10" x14ac:dyDescent="0.25">
      <c r="B92" s="10"/>
      <c r="C92" s="10"/>
      <c r="D92" s="10"/>
      <c r="E92" s="93"/>
      <c r="F92" s="93"/>
      <c r="G92" s="93"/>
      <c r="H92" s="93"/>
    </row>
    <row r="93" spans="2:10" x14ac:dyDescent="0.25">
      <c r="B93" s="93"/>
      <c r="C93" s="93"/>
      <c r="D93" s="93"/>
      <c r="E93" s="93"/>
    </row>
    <row r="98" spans="2:9" x14ac:dyDescent="0.25">
      <c r="B98" s="93"/>
      <c r="C98" s="93"/>
      <c r="D98" s="93"/>
      <c r="E98" s="93"/>
      <c r="F98" s="93"/>
      <c r="G98" s="93"/>
      <c r="H98" s="93"/>
      <c r="I98" s="93"/>
    </row>
    <row r="99" spans="2:9" x14ac:dyDescent="0.25">
      <c r="B99" s="93"/>
      <c r="C99" s="93"/>
      <c r="D99" s="93"/>
      <c r="E99" s="93"/>
      <c r="F99" s="93"/>
      <c r="G99" s="93"/>
      <c r="H99" s="93"/>
      <c r="I99" s="93"/>
    </row>
    <row r="100" spans="2:9" x14ac:dyDescent="0.25">
      <c r="B100" s="93"/>
      <c r="C100" s="93"/>
      <c r="D100" s="93"/>
      <c r="E100" s="93"/>
      <c r="F100" s="93"/>
      <c r="G100" s="93"/>
      <c r="H100" s="93"/>
      <c r="I100" s="93"/>
    </row>
  </sheetData>
  <mergeCells count="91">
    <mergeCell ref="B36:B38"/>
    <mergeCell ref="E91:H91"/>
    <mergeCell ref="B39:B41"/>
    <mergeCell ref="C39:C41"/>
    <mergeCell ref="B42:B44"/>
    <mergeCell ref="C42:C44"/>
    <mergeCell ref="B45:B47"/>
    <mergeCell ref="C45:C47"/>
    <mergeCell ref="B48:B50"/>
    <mergeCell ref="C48:C50"/>
    <mergeCell ref="B51:B53"/>
    <mergeCell ref="C51:C53"/>
    <mergeCell ref="B54:B56"/>
    <mergeCell ref="C54:C56"/>
    <mergeCell ref="B57:B59"/>
    <mergeCell ref="C57:C59"/>
    <mergeCell ref="B100:I100"/>
    <mergeCell ref="B84:C84"/>
    <mergeCell ref="D87:I87"/>
    <mergeCell ref="E92:H92"/>
    <mergeCell ref="E88:H88"/>
    <mergeCell ref="E89:H89"/>
    <mergeCell ref="E90:H90"/>
    <mergeCell ref="B98:I98"/>
    <mergeCell ref="B93:E93"/>
    <mergeCell ref="B1:J6"/>
    <mergeCell ref="B7:J9"/>
    <mergeCell ref="B10:J10"/>
    <mergeCell ref="B11:J11"/>
    <mergeCell ref="B99:I99"/>
    <mergeCell ref="C18:C20"/>
    <mergeCell ref="B18:B20"/>
    <mergeCell ref="C16:C17"/>
    <mergeCell ref="D16:D17"/>
    <mergeCell ref="E16:E17"/>
    <mergeCell ref="B16:B17"/>
    <mergeCell ref="F16:F17"/>
    <mergeCell ref="G16:G17"/>
    <mergeCell ref="I16:I17"/>
    <mergeCell ref="B21:B23"/>
    <mergeCell ref="C36:C38"/>
    <mergeCell ref="B12:J12"/>
    <mergeCell ref="B24:B26"/>
    <mergeCell ref="B27:B29"/>
    <mergeCell ref="B33:B35"/>
    <mergeCell ref="H16:H17"/>
    <mergeCell ref="C21:C23"/>
    <mergeCell ref="C24:C26"/>
    <mergeCell ref="C27:C29"/>
    <mergeCell ref="C33:C35"/>
    <mergeCell ref="B30:B32"/>
    <mergeCell ref="C30:C32"/>
    <mergeCell ref="B14:J14"/>
    <mergeCell ref="B60:B62"/>
    <mergeCell ref="C60:C62"/>
    <mergeCell ref="B63:B65"/>
    <mergeCell ref="C63:C65"/>
    <mergeCell ref="B66:B68"/>
    <mergeCell ref="C66:C68"/>
    <mergeCell ref="B69:B71"/>
    <mergeCell ref="C69:C71"/>
    <mergeCell ref="B72:B74"/>
    <mergeCell ref="C72:C74"/>
    <mergeCell ref="B75:B77"/>
    <mergeCell ref="C75:C77"/>
    <mergeCell ref="B78:B80"/>
    <mergeCell ref="C78:C80"/>
    <mergeCell ref="B81:B83"/>
    <mergeCell ref="C81:C83"/>
    <mergeCell ref="D18:J18"/>
    <mergeCell ref="D21:J21"/>
    <mergeCell ref="D24:J24"/>
    <mergeCell ref="D27:J27"/>
    <mergeCell ref="D30:J30"/>
    <mergeCell ref="D33:J33"/>
    <mergeCell ref="D36:J36"/>
    <mergeCell ref="D39:J39"/>
    <mergeCell ref="D42:J42"/>
    <mergeCell ref="D45:J45"/>
    <mergeCell ref="D48:J48"/>
    <mergeCell ref="D51:J51"/>
    <mergeCell ref="D54:J54"/>
    <mergeCell ref="D57:J57"/>
    <mergeCell ref="D60:J60"/>
    <mergeCell ref="D63:J63"/>
    <mergeCell ref="D66:J66"/>
    <mergeCell ref="D69:J69"/>
    <mergeCell ref="D72:J72"/>
    <mergeCell ref="D75:J75"/>
    <mergeCell ref="D78:J78"/>
    <mergeCell ref="D81:J81"/>
  </mergeCells>
  <pageMargins left="0.7" right="0.7" top="0.75" bottom="0.75" header="0.3" footer="0.3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EA6B1-69F0-4835-A71B-EA6015B58AA2}">
  <sheetPr>
    <pageSetUpPr fitToPage="1"/>
  </sheetPr>
  <dimension ref="A1:J85"/>
  <sheetViews>
    <sheetView showGridLines="0" topLeftCell="A62" zoomScale="115" zoomScaleNormal="115" workbookViewId="0">
      <selection activeCell="D86" sqref="D86"/>
    </sheetView>
  </sheetViews>
  <sheetFormatPr defaultRowHeight="15" x14ac:dyDescent="0.25"/>
  <cols>
    <col min="1" max="1" width="9.42578125" style="58" customWidth="1"/>
    <col min="2" max="2" width="11.5703125" style="58" customWidth="1"/>
    <col min="3" max="3" width="13.85546875" customWidth="1"/>
    <col min="4" max="4" width="66.42578125" style="59" customWidth="1"/>
    <col min="5" max="5" width="10.7109375" style="58" customWidth="1"/>
    <col min="6" max="6" width="13.85546875" style="60" customWidth="1"/>
    <col min="7" max="7" width="16.28515625" style="66" customWidth="1"/>
    <col min="8" max="8" width="16.5703125" style="67" customWidth="1"/>
    <col min="9" max="9" width="41" bestFit="1" customWidth="1"/>
    <col min="10" max="10" width="15.85546875" bestFit="1" customWidth="1"/>
  </cols>
  <sheetData>
    <row r="1" spans="1:8" ht="26.25" customHeight="1" x14ac:dyDescent="0.25">
      <c r="A1" s="102" t="s">
        <v>19</v>
      </c>
      <c r="B1" s="102"/>
      <c r="C1" s="102"/>
      <c r="D1" s="102"/>
      <c r="E1" s="102"/>
      <c r="F1" s="102"/>
      <c r="G1" s="102"/>
      <c r="H1" s="102"/>
    </row>
    <row r="2" spans="1:8" ht="15" customHeight="1" x14ac:dyDescent="0.25">
      <c r="A2" s="102"/>
      <c r="B2" s="102"/>
      <c r="C2" s="102"/>
      <c r="D2" s="102"/>
      <c r="E2" s="102"/>
      <c r="F2" s="102"/>
      <c r="G2" s="102"/>
      <c r="H2" s="102"/>
    </row>
    <row r="3" spans="1:8" ht="15" customHeight="1" x14ac:dyDescent="0.25">
      <c r="A3" s="102"/>
      <c r="B3" s="102"/>
      <c r="C3" s="102"/>
      <c r="D3" s="102"/>
      <c r="E3" s="102"/>
      <c r="F3" s="102"/>
      <c r="G3" s="102"/>
      <c r="H3" s="102"/>
    </row>
    <row r="4" spans="1:8" x14ac:dyDescent="0.25">
      <c r="A4" s="102"/>
      <c r="B4" s="102"/>
      <c r="C4" s="102"/>
      <c r="D4" s="102"/>
      <c r="E4" s="102"/>
      <c r="F4" s="102"/>
      <c r="G4" s="102"/>
      <c r="H4" s="102"/>
    </row>
    <row r="5" spans="1:8" ht="29.25" customHeight="1" x14ac:dyDescent="0.25">
      <c r="A5" s="102"/>
      <c r="B5" s="102"/>
      <c r="C5" s="102"/>
      <c r="D5" s="102"/>
      <c r="E5" s="102"/>
      <c r="F5" s="102"/>
      <c r="G5" s="102"/>
      <c r="H5" s="102"/>
    </row>
    <row r="6" spans="1:8" ht="12.75" customHeight="1" x14ac:dyDescent="0.25">
      <c r="A6" s="102"/>
      <c r="B6" s="102"/>
      <c r="C6" s="102"/>
      <c r="D6" s="102"/>
      <c r="E6" s="102"/>
      <c r="F6" s="102"/>
      <c r="G6" s="102"/>
      <c r="H6" s="102"/>
    </row>
    <row r="7" spans="1:8" ht="29.25" customHeight="1" x14ac:dyDescent="0.25">
      <c r="A7" s="103" t="s">
        <v>20</v>
      </c>
      <c r="B7" s="103"/>
      <c r="C7" s="103"/>
      <c r="D7" s="103"/>
      <c r="E7" s="103"/>
      <c r="F7" s="103"/>
      <c r="G7" s="103"/>
      <c r="H7" s="103"/>
    </row>
    <row r="8" spans="1:8" ht="33.75" customHeight="1" x14ac:dyDescent="0.25">
      <c r="A8" s="104" t="s">
        <v>21</v>
      </c>
      <c r="B8" s="104"/>
      <c r="C8" s="104"/>
      <c r="D8" s="104"/>
      <c r="E8" s="104"/>
      <c r="F8" s="104"/>
      <c r="G8" s="104"/>
      <c r="H8" s="104"/>
    </row>
    <row r="9" spans="1:8" ht="32.25" customHeight="1" x14ac:dyDescent="0.25">
      <c r="A9" s="104" t="s">
        <v>22</v>
      </c>
      <c r="B9" s="104"/>
      <c r="C9" s="104"/>
      <c r="D9" s="104"/>
      <c r="E9" s="104"/>
      <c r="F9" s="104"/>
      <c r="G9" s="104"/>
      <c r="H9" s="104"/>
    </row>
    <row r="10" spans="1:8" ht="31.5" customHeight="1" x14ac:dyDescent="0.25">
      <c r="A10" s="104" t="s">
        <v>23</v>
      </c>
      <c r="B10" s="104"/>
      <c r="C10" s="104"/>
      <c r="D10" s="104"/>
      <c r="E10" s="104"/>
      <c r="F10" s="104"/>
      <c r="G10" s="104"/>
      <c r="H10" s="104"/>
    </row>
    <row r="11" spans="1:8" ht="29.25" customHeight="1" x14ac:dyDescent="0.25">
      <c r="A11" s="12" t="s">
        <v>3</v>
      </c>
      <c r="B11" s="12" t="s">
        <v>24</v>
      </c>
      <c r="C11" s="12" t="s">
        <v>25</v>
      </c>
      <c r="D11" s="13" t="s">
        <v>26</v>
      </c>
      <c r="E11" s="12" t="s">
        <v>27</v>
      </c>
      <c r="F11" s="14" t="s">
        <v>28</v>
      </c>
      <c r="G11" s="15" t="s">
        <v>29</v>
      </c>
      <c r="H11" s="16" t="s">
        <v>0</v>
      </c>
    </row>
    <row r="12" spans="1:8" s="18" customFormat="1" x14ac:dyDescent="0.25">
      <c r="A12" s="17">
        <v>1</v>
      </c>
      <c r="B12" s="101" t="s">
        <v>4</v>
      </c>
      <c r="C12" s="101"/>
      <c r="D12" s="101"/>
      <c r="E12" s="101"/>
      <c r="F12" s="101"/>
      <c r="G12" s="101"/>
      <c r="H12" s="101"/>
    </row>
    <row r="13" spans="1:8" s="18" customFormat="1" x14ac:dyDescent="0.25">
      <c r="A13" s="19" t="s">
        <v>30</v>
      </c>
      <c r="B13" s="20" t="s">
        <v>31</v>
      </c>
      <c r="C13" s="19" t="s">
        <v>32</v>
      </c>
      <c r="D13" s="21" t="s">
        <v>33</v>
      </c>
      <c r="E13" s="19" t="s">
        <v>34</v>
      </c>
      <c r="F13" s="22">
        <v>18</v>
      </c>
      <c r="G13" s="23">
        <v>890.9</v>
      </c>
      <c r="H13" s="23">
        <f>F13*G13</f>
        <v>16036.199999999999</v>
      </c>
    </row>
    <row r="14" spans="1:8" s="18" customFormat="1" x14ac:dyDescent="0.25">
      <c r="A14" s="19" t="s">
        <v>35</v>
      </c>
      <c r="B14" s="20" t="s">
        <v>36</v>
      </c>
      <c r="C14" s="19" t="s">
        <v>32</v>
      </c>
      <c r="D14" s="24" t="s">
        <v>37</v>
      </c>
      <c r="E14" s="25" t="s">
        <v>38</v>
      </c>
      <c r="F14" s="22">
        <v>2</v>
      </c>
      <c r="G14" s="23">
        <v>1432.61</v>
      </c>
      <c r="H14" s="23">
        <f>F14*G14</f>
        <v>2865.22</v>
      </c>
    </row>
    <row r="15" spans="1:8" s="18" customFormat="1" x14ac:dyDescent="0.25">
      <c r="A15" s="19" t="s">
        <v>39</v>
      </c>
      <c r="B15" s="26">
        <v>1</v>
      </c>
      <c r="C15" s="19" t="s">
        <v>40</v>
      </c>
      <c r="D15" s="24" t="s">
        <v>41</v>
      </c>
      <c r="E15" s="25" t="s">
        <v>38</v>
      </c>
      <c r="F15" s="22">
        <v>1</v>
      </c>
      <c r="G15" s="23">
        <v>2150</v>
      </c>
      <c r="H15" s="23">
        <f>F15*G15</f>
        <v>2150</v>
      </c>
    </row>
    <row r="16" spans="1:8" s="18" customFormat="1" x14ac:dyDescent="0.25">
      <c r="A16" s="19" t="s">
        <v>42</v>
      </c>
      <c r="B16" s="27" t="s">
        <v>43</v>
      </c>
      <c r="C16" s="19" t="s">
        <v>32</v>
      </c>
      <c r="D16" s="28" t="s">
        <v>44</v>
      </c>
      <c r="E16" s="25" t="s">
        <v>45</v>
      </c>
      <c r="F16" s="29">
        <v>6</v>
      </c>
      <c r="G16" s="23">
        <v>822.32</v>
      </c>
      <c r="H16" s="5">
        <f t="shared" ref="H16" si="0">F16*G16</f>
        <v>4933.92</v>
      </c>
    </row>
    <row r="17" spans="1:8" s="18" customFormat="1" ht="30" x14ac:dyDescent="0.25">
      <c r="A17" s="19" t="s">
        <v>46</v>
      </c>
      <c r="B17" s="20" t="s">
        <v>47</v>
      </c>
      <c r="C17" s="19" t="s">
        <v>32</v>
      </c>
      <c r="D17" s="24" t="s">
        <v>48</v>
      </c>
      <c r="E17" s="25" t="s">
        <v>45</v>
      </c>
      <c r="F17" s="22">
        <v>6</v>
      </c>
      <c r="G17" s="23">
        <v>1371.9</v>
      </c>
      <c r="H17" s="23">
        <f>F17*G17</f>
        <v>8231.4000000000015</v>
      </c>
    </row>
    <row r="18" spans="1:8" s="1" customFormat="1" ht="47.25" hidden="1" customHeight="1" x14ac:dyDescent="0.25">
      <c r="A18" s="30" t="s">
        <v>49</v>
      </c>
      <c r="B18" s="31" t="s">
        <v>50</v>
      </c>
      <c r="C18" s="30" t="s">
        <v>32</v>
      </c>
      <c r="D18" s="32" t="s">
        <v>51</v>
      </c>
      <c r="E18" s="30" t="s">
        <v>34</v>
      </c>
      <c r="F18" s="33"/>
      <c r="G18" s="34">
        <v>4.45</v>
      </c>
      <c r="H18" s="34">
        <f>F18*G18</f>
        <v>0</v>
      </c>
    </row>
    <row r="19" spans="1:8" s="1" customFormat="1" ht="47.25" customHeight="1" x14ac:dyDescent="0.25">
      <c r="A19" s="19" t="s">
        <v>49</v>
      </c>
      <c r="B19" s="20">
        <v>67826</v>
      </c>
      <c r="C19" s="11" t="s">
        <v>52</v>
      </c>
      <c r="D19" s="35" t="s">
        <v>53</v>
      </c>
      <c r="E19" s="11" t="s">
        <v>54</v>
      </c>
      <c r="F19" s="36">
        <f>5*8</f>
        <v>40</v>
      </c>
      <c r="G19" s="37">
        <v>193.78</v>
      </c>
      <c r="H19" s="23">
        <f t="shared" ref="H19:H21" si="1">F19*G19</f>
        <v>7751.2</v>
      </c>
    </row>
    <row r="20" spans="1:8" s="1" customFormat="1" ht="47.25" customHeight="1" x14ac:dyDescent="0.25">
      <c r="A20" s="19" t="s">
        <v>55</v>
      </c>
      <c r="B20" s="20">
        <v>5678</v>
      </c>
      <c r="C20" s="11" t="s">
        <v>52</v>
      </c>
      <c r="D20" s="35" t="s">
        <v>56</v>
      </c>
      <c r="E20" s="11" t="s">
        <v>54</v>
      </c>
      <c r="F20" s="36">
        <f>F19</f>
        <v>40</v>
      </c>
      <c r="G20" s="37">
        <v>149.15</v>
      </c>
      <c r="H20" s="23">
        <f t="shared" si="1"/>
        <v>5966</v>
      </c>
    </row>
    <row r="21" spans="1:8" s="1" customFormat="1" ht="35.25" customHeight="1" x14ac:dyDescent="0.25">
      <c r="A21" s="19" t="s">
        <v>57</v>
      </c>
      <c r="B21" s="20">
        <v>5944</v>
      </c>
      <c r="C21" s="11" t="s">
        <v>52</v>
      </c>
      <c r="D21" s="35" t="s">
        <v>58</v>
      </c>
      <c r="E21" s="11" t="s">
        <v>54</v>
      </c>
      <c r="F21" s="36">
        <f>F20</f>
        <v>40</v>
      </c>
      <c r="G21" s="37">
        <v>226.96</v>
      </c>
      <c r="H21" s="23">
        <f t="shared" si="1"/>
        <v>9078.4</v>
      </c>
    </row>
    <row r="22" spans="1:8" s="1" customFormat="1" x14ac:dyDescent="0.25">
      <c r="A22" s="105" t="s">
        <v>59</v>
      </c>
      <c r="B22" s="105"/>
      <c r="C22" s="105"/>
      <c r="D22" s="105"/>
      <c r="E22" s="105"/>
      <c r="F22" s="105"/>
      <c r="G22" s="105"/>
      <c r="H22" s="38">
        <f>SUM(H13:H21)</f>
        <v>57012.34</v>
      </c>
    </row>
    <row r="23" spans="1:8" s="18" customFormat="1" x14ac:dyDescent="0.25">
      <c r="A23" s="17">
        <v>2</v>
      </c>
      <c r="B23" s="101" t="s">
        <v>60</v>
      </c>
      <c r="C23" s="101"/>
      <c r="D23" s="101"/>
      <c r="E23" s="101"/>
      <c r="F23" s="101"/>
      <c r="G23" s="101"/>
      <c r="H23" s="101"/>
    </row>
    <row r="24" spans="1:8" ht="16.5" customHeight="1" x14ac:dyDescent="0.25">
      <c r="A24" s="39" t="s">
        <v>61</v>
      </c>
      <c r="B24" s="40" t="s">
        <v>62</v>
      </c>
      <c r="C24" s="39" t="s">
        <v>32</v>
      </c>
      <c r="D24" s="41" t="s">
        <v>63</v>
      </c>
      <c r="E24" s="19" t="s">
        <v>34</v>
      </c>
      <c r="F24" s="22">
        <v>1389.34</v>
      </c>
      <c r="G24" s="23">
        <v>1.83</v>
      </c>
      <c r="H24" s="5">
        <f t="shared" ref="H24:H36" si="2">F24*G24</f>
        <v>2542.4922000000001</v>
      </c>
    </row>
    <row r="25" spans="1:8" ht="16.5" customHeight="1" x14ac:dyDescent="0.25">
      <c r="A25" s="39" t="s">
        <v>64</v>
      </c>
      <c r="B25" s="40" t="s">
        <v>65</v>
      </c>
      <c r="C25" s="39" t="s">
        <v>32</v>
      </c>
      <c r="D25" s="21" t="s">
        <v>66</v>
      </c>
      <c r="E25" s="19" t="s">
        <v>67</v>
      </c>
      <c r="F25" s="22">
        <v>416.8</v>
      </c>
      <c r="G25" s="23">
        <v>17.07</v>
      </c>
      <c r="H25" s="5">
        <f t="shared" si="2"/>
        <v>7114.7760000000007</v>
      </c>
    </row>
    <row r="26" spans="1:8" ht="30.75" customHeight="1" x14ac:dyDescent="0.25">
      <c r="A26" s="39" t="s">
        <v>68</v>
      </c>
      <c r="B26" s="39" t="s">
        <v>69</v>
      </c>
      <c r="C26" s="39" t="s">
        <v>32</v>
      </c>
      <c r="D26" s="42" t="s">
        <v>70</v>
      </c>
      <c r="E26" s="19" t="s">
        <v>34</v>
      </c>
      <c r="F26" s="22">
        <f>F24</f>
        <v>1389.34</v>
      </c>
      <c r="G26" s="23">
        <v>3.8</v>
      </c>
      <c r="H26" s="5">
        <f t="shared" si="2"/>
        <v>5279.4919999999993</v>
      </c>
    </row>
    <row r="27" spans="1:8" ht="16.5" customHeight="1" x14ac:dyDescent="0.25">
      <c r="A27" s="39" t="s">
        <v>71</v>
      </c>
      <c r="B27" s="39" t="s">
        <v>72</v>
      </c>
      <c r="C27" s="39" t="s">
        <v>32</v>
      </c>
      <c r="D27" s="43" t="s">
        <v>73</v>
      </c>
      <c r="E27" s="19" t="s">
        <v>34</v>
      </c>
      <c r="F27" s="22">
        <v>176.38</v>
      </c>
      <c r="G27" s="23">
        <v>100.74</v>
      </c>
      <c r="H27" s="5">
        <f t="shared" si="2"/>
        <v>17768.521199999999</v>
      </c>
    </row>
    <row r="28" spans="1:8" x14ac:dyDescent="0.25">
      <c r="A28" s="39" t="s">
        <v>74</v>
      </c>
      <c r="B28" s="40" t="s">
        <v>75</v>
      </c>
      <c r="C28" s="39" t="s">
        <v>32</v>
      </c>
      <c r="D28" s="41" t="s">
        <v>76</v>
      </c>
      <c r="E28" s="19" t="s">
        <v>67</v>
      </c>
      <c r="F28" s="22">
        <v>69.47</v>
      </c>
      <c r="G28" s="23">
        <v>187.88</v>
      </c>
      <c r="H28" s="5">
        <f>F28*G28</f>
        <v>13052.023599999999</v>
      </c>
    </row>
    <row r="29" spans="1:8" x14ac:dyDescent="0.25">
      <c r="A29" s="19" t="s">
        <v>77</v>
      </c>
      <c r="B29" s="44" t="s">
        <v>78</v>
      </c>
      <c r="C29" s="19" t="s">
        <v>32</v>
      </c>
      <c r="D29" s="28" t="s">
        <v>79</v>
      </c>
      <c r="E29" s="19" t="s">
        <v>34</v>
      </c>
      <c r="F29" s="22">
        <v>1389.34</v>
      </c>
      <c r="G29" s="23">
        <v>3.89</v>
      </c>
      <c r="H29" s="5">
        <f t="shared" ref="H29:H31" si="3">F29*G29</f>
        <v>5404.5325999999995</v>
      </c>
    </row>
    <row r="30" spans="1:8" x14ac:dyDescent="0.25">
      <c r="A30" s="19" t="s">
        <v>80</v>
      </c>
      <c r="B30" s="20" t="s">
        <v>81</v>
      </c>
      <c r="C30" s="19" t="s">
        <v>32</v>
      </c>
      <c r="D30" s="28" t="s">
        <v>82</v>
      </c>
      <c r="E30" s="19" t="s">
        <v>83</v>
      </c>
      <c r="F30" s="22">
        <v>2056.2199999999998</v>
      </c>
      <c r="G30" s="23">
        <v>13.04</v>
      </c>
      <c r="H30" s="5">
        <f t="shared" si="3"/>
        <v>26813.108799999995</v>
      </c>
    </row>
    <row r="31" spans="1:8" x14ac:dyDescent="0.25">
      <c r="A31" s="19" t="s">
        <v>84</v>
      </c>
      <c r="B31" s="20" t="s">
        <v>85</v>
      </c>
      <c r="C31" s="19" t="s">
        <v>32</v>
      </c>
      <c r="D31" s="28" t="s">
        <v>86</v>
      </c>
      <c r="E31" s="19" t="s">
        <v>87</v>
      </c>
      <c r="F31" s="22">
        <v>696</v>
      </c>
      <c r="G31" s="23">
        <v>9.06</v>
      </c>
      <c r="H31" s="5">
        <f t="shared" si="3"/>
        <v>6305.76</v>
      </c>
    </row>
    <row r="32" spans="1:8" x14ac:dyDescent="0.25">
      <c r="A32" s="39" t="s">
        <v>88</v>
      </c>
      <c r="B32" s="40" t="s">
        <v>89</v>
      </c>
      <c r="C32" s="39" t="s">
        <v>32</v>
      </c>
      <c r="D32" s="41" t="s">
        <v>90</v>
      </c>
      <c r="E32" s="19" t="s">
        <v>67</v>
      </c>
      <c r="F32" s="22">
        <v>97.25</v>
      </c>
      <c r="G32" s="23">
        <v>519.42999999999995</v>
      </c>
      <c r="H32" s="5">
        <f t="shared" si="2"/>
        <v>50514.567499999997</v>
      </c>
    </row>
    <row r="33" spans="1:8" x14ac:dyDescent="0.25">
      <c r="A33" s="39" t="s">
        <v>91</v>
      </c>
      <c r="B33" s="40" t="s">
        <v>92</v>
      </c>
      <c r="C33" s="39" t="s">
        <v>32</v>
      </c>
      <c r="D33" s="41" t="s">
        <v>93</v>
      </c>
      <c r="E33" s="19" t="s">
        <v>67</v>
      </c>
      <c r="F33" s="22">
        <v>97.25</v>
      </c>
      <c r="G33" s="23">
        <v>118.65</v>
      </c>
      <c r="H33" s="5">
        <f t="shared" si="2"/>
        <v>11538.712500000001</v>
      </c>
    </row>
    <row r="34" spans="1:8" ht="29.25" customHeight="1" x14ac:dyDescent="0.25">
      <c r="A34" s="39" t="s">
        <v>94</v>
      </c>
      <c r="B34" s="39" t="s">
        <v>95</v>
      </c>
      <c r="C34" s="39" t="s">
        <v>32</v>
      </c>
      <c r="D34" s="45" t="s">
        <v>96</v>
      </c>
      <c r="E34" s="19" t="s">
        <v>34</v>
      </c>
      <c r="F34" s="22">
        <v>1389.34</v>
      </c>
      <c r="G34" s="23">
        <v>0.49</v>
      </c>
      <c r="H34" s="5">
        <f t="shared" si="2"/>
        <v>680.77659999999992</v>
      </c>
    </row>
    <row r="35" spans="1:8" ht="15.75" customHeight="1" x14ac:dyDescent="0.25">
      <c r="A35" s="39" t="s">
        <v>97</v>
      </c>
      <c r="B35" s="39" t="s">
        <v>98</v>
      </c>
      <c r="C35" s="39" t="s">
        <v>32</v>
      </c>
      <c r="D35" s="46" t="s">
        <v>99</v>
      </c>
      <c r="E35" s="19" t="s">
        <v>87</v>
      </c>
      <c r="F35" s="22">
        <v>30</v>
      </c>
      <c r="G35" s="23">
        <v>55.62</v>
      </c>
      <c r="H35" s="5">
        <f t="shared" si="2"/>
        <v>1668.6</v>
      </c>
    </row>
    <row r="36" spans="1:8" ht="27.75" customHeight="1" x14ac:dyDescent="0.25">
      <c r="A36" s="39" t="s">
        <v>100</v>
      </c>
      <c r="B36" s="39" t="s">
        <v>101</v>
      </c>
      <c r="C36" s="39" t="s">
        <v>32</v>
      </c>
      <c r="D36" s="46" t="s">
        <v>102</v>
      </c>
      <c r="E36" s="19" t="s">
        <v>67</v>
      </c>
      <c r="F36" s="22">
        <v>1.56</v>
      </c>
      <c r="G36" s="23">
        <v>801.03</v>
      </c>
      <c r="H36" s="5">
        <f t="shared" si="2"/>
        <v>1249.6068</v>
      </c>
    </row>
    <row r="37" spans="1:8" x14ac:dyDescent="0.25">
      <c r="A37" s="105" t="s">
        <v>103</v>
      </c>
      <c r="B37" s="105"/>
      <c r="C37" s="105"/>
      <c r="D37" s="105"/>
      <c r="E37" s="105"/>
      <c r="F37" s="105"/>
      <c r="G37" s="105"/>
      <c r="H37" s="38">
        <f>SUM(H24:H36)</f>
        <v>149932.96979999999</v>
      </c>
    </row>
    <row r="38" spans="1:8" x14ac:dyDescent="0.25">
      <c r="A38" s="17">
        <v>3</v>
      </c>
      <c r="B38" s="101" t="s">
        <v>104</v>
      </c>
      <c r="C38" s="101"/>
      <c r="D38" s="101"/>
      <c r="E38" s="101"/>
      <c r="F38" s="101"/>
      <c r="G38" s="101"/>
      <c r="H38" s="101"/>
    </row>
    <row r="39" spans="1:8" ht="30" x14ac:dyDescent="0.25">
      <c r="A39" s="19" t="s">
        <v>105</v>
      </c>
      <c r="B39" s="20" t="s">
        <v>106</v>
      </c>
      <c r="C39" s="19" t="s">
        <v>32</v>
      </c>
      <c r="D39" s="24" t="s">
        <v>107</v>
      </c>
      <c r="E39" s="19" t="s">
        <v>38</v>
      </c>
      <c r="F39" s="22">
        <v>37</v>
      </c>
      <c r="G39" s="23">
        <v>1718.7</v>
      </c>
      <c r="H39" s="5">
        <f t="shared" ref="H39:H49" si="4">F39*G39</f>
        <v>63591.9</v>
      </c>
    </row>
    <row r="40" spans="1:8" ht="30" x14ac:dyDescent="0.25">
      <c r="A40" s="19" t="s">
        <v>108</v>
      </c>
      <c r="B40" s="20" t="s">
        <v>109</v>
      </c>
      <c r="C40" s="19" t="s">
        <v>32</v>
      </c>
      <c r="D40" s="24" t="s">
        <v>110</v>
      </c>
      <c r="E40" s="19" t="s">
        <v>38</v>
      </c>
      <c r="F40" s="22">
        <v>74</v>
      </c>
      <c r="G40" s="23">
        <v>130.06</v>
      </c>
      <c r="H40" s="5">
        <f t="shared" si="4"/>
        <v>9624.44</v>
      </c>
    </row>
    <row r="41" spans="1:8" ht="30" x14ac:dyDescent="0.25">
      <c r="A41" s="19" t="s">
        <v>111</v>
      </c>
      <c r="B41" s="20" t="s">
        <v>112</v>
      </c>
      <c r="C41" s="19" t="s">
        <v>32</v>
      </c>
      <c r="D41" s="42" t="s">
        <v>113</v>
      </c>
      <c r="E41" s="19" t="s">
        <v>38</v>
      </c>
      <c r="F41" s="22">
        <v>74</v>
      </c>
      <c r="G41" s="23">
        <v>981.04</v>
      </c>
      <c r="H41" s="5">
        <f t="shared" si="4"/>
        <v>72596.959999999992</v>
      </c>
    </row>
    <row r="42" spans="1:8" ht="30" x14ac:dyDescent="0.25">
      <c r="A42" s="19" t="s">
        <v>114</v>
      </c>
      <c r="B42" s="20" t="s">
        <v>115</v>
      </c>
      <c r="C42" s="19" t="s">
        <v>32</v>
      </c>
      <c r="D42" s="24" t="s">
        <v>116</v>
      </c>
      <c r="E42" s="19" t="s">
        <v>38</v>
      </c>
      <c r="F42" s="22">
        <v>37</v>
      </c>
      <c r="G42" s="23">
        <v>440.53</v>
      </c>
      <c r="H42" s="5">
        <f t="shared" si="4"/>
        <v>16299.609999999999</v>
      </c>
    </row>
    <row r="43" spans="1:8" ht="30" x14ac:dyDescent="0.25">
      <c r="A43" s="19" t="s">
        <v>117</v>
      </c>
      <c r="B43" s="47" t="s">
        <v>118</v>
      </c>
      <c r="C43" s="19" t="s">
        <v>32</v>
      </c>
      <c r="D43" s="24" t="s">
        <v>119</v>
      </c>
      <c r="E43" s="19" t="s">
        <v>87</v>
      </c>
      <c r="F43" s="22">
        <v>519.69000000000005</v>
      </c>
      <c r="G43" s="23">
        <v>10.79</v>
      </c>
      <c r="H43" s="5">
        <f t="shared" si="4"/>
        <v>5607.4551000000001</v>
      </c>
    </row>
    <row r="44" spans="1:8" x14ac:dyDescent="0.25">
      <c r="A44" s="19" t="s">
        <v>120</v>
      </c>
      <c r="B44" s="47" t="s">
        <v>121</v>
      </c>
      <c r="C44" s="19" t="s">
        <v>32</v>
      </c>
      <c r="D44" s="28" t="s">
        <v>122</v>
      </c>
      <c r="E44" s="19" t="s">
        <v>67</v>
      </c>
      <c r="F44" s="22">
        <v>50.12</v>
      </c>
      <c r="G44" s="23">
        <v>50.9</v>
      </c>
      <c r="H44" s="5">
        <f t="shared" si="4"/>
        <v>2551.1079999999997</v>
      </c>
    </row>
    <row r="45" spans="1:8" x14ac:dyDescent="0.25">
      <c r="A45" s="19" t="s">
        <v>123</v>
      </c>
      <c r="B45" s="47" t="s">
        <v>124</v>
      </c>
      <c r="C45" s="19" t="s">
        <v>32</v>
      </c>
      <c r="D45" s="28" t="s">
        <v>125</v>
      </c>
      <c r="E45" s="19" t="s">
        <v>67</v>
      </c>
      <c r="F45" s="22">
        <v>47.61</v>
      </c>
      <c r="G45" s="23">
        <v>19</v>
      </c>
      <c r="H45" s="5">
        <f t="shared" si="4"/>
        <v>904.59</v>
      </c>
    </row>
    <row r="46" spans="1:8" x14ac:dyDescent="0.25">
      <c r="A46" s="19" t="s">
        <v>126</v>
      </c>
      <c r="B46" s="20" t="s">
        <v>127</v>
      </c>
      <c r="C46" s="19" t="s">
        <v>32</v>
      </c>
      <c r="D46" s="28" t="s">
        <v>128</v>
      </c>
      <c r="E46" s="19" t="s">
        <v>87</v>
      </c>
      <c r="F46" s="22">
        <v>1559.07</v>
      </c>
      <c r="G46" s="23">
        <v>5.46</v>
      </c>
      <c r="H46" s="5">
        <f t="shared" si="4"/>
        <v>8512.5221999999994</v>
      </c>
    </row>
    <row r="47" spans="1:8" x14ac:dyDescent="0.25">
      <c r="A47" s="19" t="s">
        <v>129</v>
      </c>
      <c r="B47" s="20" t="s">
        <v>130</v>
      </c>
      <c r="C47" s="19" t="s">
        <v>32</v>
      </c>
      <c r="D47" s="28" t="s">
        <v>131</v>
      </c>
      <c r="E47" s="19" t="s">
        <v>87</v>
      </c>
      <c r="F47" s="22">
        <v>1554</v>
      </c>
      <c r="G47" s="23">
        <v>3.06</v>
      </c>
      <c r="H47" s="5">
        <f t="shared" si="4"/>
        <v>4755.24</v>
      </c>
    </row>
    <row r="48" spans="1:8" x14ac:dyDescent="0.25">
      <c r="A48" s="19" t="s">
        <v>132</v>
      </c>
      <c r="B48" s="47" t="s">
        <v>133</v>
      </c>
      <c r="C48" s="19" t="s">
        <v>32</v>
      </c>
      <c r="D48" s="28" t="s">
        <v>134</v>
      </c>
      <c r="E48" s="19" t="s">
        <v>87</v>
      </c>
      <c r="F48" s="22">
        <v>18</v>
      </c>
      <c r="G48" s="23">
        <v>50.14</v>
      </c>
      <c r="H48" s="5">
        <f t="shared" si="4"/>
        <v>902.52</v>
      </c>
    </row>
    <row r="49" spans="1:8" x14ac:dyDescent="0.25">
      <c r="A49" s="19" t="s">
        <v>135</v>
      </c>
      <c r="B49" s="47" t="s">
        <v>136</v>
      </c>
      <c r="C49" s="19" t="s">
        <v>32</v>
      </c>
      <c r="D49" s="28" t="s">
        <v>137</v>
      </c>
      <c r="E49" s="19" t="s">
        <v>38</v>
      </c>
      <c r="F49" s="22">
        <v>6</v>
      </c>
      <c r="G49" s="23">
        <v>209.5</v>
      </c>
      <c r="H49" s="5">
        <f t="shared" si="4"/>
        <v>1257</v>
      </c>
    </row>
    <row r="50" spans="1:8" x14ac:dyDescent="0.25">
      <c r="A50" s="105" t="s">
        <v>138</v>
      </c>
      <c r="B50" s="105"/>
      <c r="C50" s="105"/>
      <c r="D50" s="105"/>
      <c r="E50" s="105"/>
      <c r="F50" s="105"/>
      <c r="G50" s="105"/>
      <c r="H50" s="38">
        <f>SUM(H39:H49)</f>
        <v>186603.34529999996</v>
      </c>
    </row>
    <row r="51" spans="1:8" hidden="1" x14ac:dyDescent="0.25">
      <c r="A51" s="17">
        <v>4</v>
      </c>
      <c r="B51" s="101" t="s">
        <v>139</v>
      </c>
      <c r="C51" s="101"/>
      <c r="D51" s="101"/>
      <c r="E51" s="101"/>
      <c r="F51" s="101"/>
      <c r="G51" s="101"/>
      <c r="H51" s="101"/>
    </row>
    <row r="52" spans="1:8" hidden="1" x14ac:dyDescent="0.25">
      <c r="A52" s="30" t="s">
        <v>140</v>
      </c>
      <c r="B52" s="31" t="s">
        <v>141</v>
      </c>
      <c r="C52" s="30" t="s">
        <v>32</v>
      </c>
      <c r="D52" s="48" t="s">
        <v>142</v>
      </c>
      <c r="E52" s="30" t="s">
        <v>143</v>
      </c>
      <c r="F52" s="33"/>
      <c r="G52" s="34">
        <v>5442.27</v>
      </c>
      <c r="H52" s="49">
        <f t="shared" ref="H52:H55" si="5">F52*G52</f>
        <v>0</v>
      </c>
    </row>
    <row r="53" spans="1:8" hidden="1" x14ac:dyDescent="0.25">
      <c r="A53" s="30" t="s">
        <v>144</v>
      </c>
      <c r="B53" s="31" t="s">
        <v>145</v>
      </c>
      <c r="C53" s="30" t="s">
        <v>32</v>
      </c>
      <c r="D53" s="48" t="s">
        <v>146</v>
      </c>
      <c r="E53" s="30" t="s">
        <v>143</v>
      </c>
      <c r="F53" s="33"/>
      <c r="G53" s="34">
        <v>1792.31</v>
      </c>
      <c r="H53" s="49">
        <f t="shared" si="5"/>
        <v>0</v>
      </c>
    </row>
    <row r="54" spans="1:8" hidden="1" x14ac:dyDescent="0.25">
      <c r="A54" s="30" t="s">
        <v>147</v>
      </c>
      <c r="B54" s="31" t="s">
        <v>148</v>
      </c>
      <c r="C54" s="30" t="s">
        <v>32</v>
      </c>
      <c r="D54" s="48" t="s">
        <v>149</v>
      </c>
      <c r="E54" s="30" t="s">
        <v>143</v>
      </c>
      <c r="F54" s="33"/>
      <c r="G54" s="34">
        <v>1508.06</v>
      </c>
      <c r="H54" s="49">
        <f t="shared" si="5"/>
        <v>0</v>
      </c>
    </row>
    <row r="55" spans="1:8" hidden="1" x14ac:dyDescent="0.25">
      <c r="A55" s="30" t="s">
        <v>150</v>
      </c>
      <c r="B55" s="31" t="s">
        <v>151</v>
      </c>
      <c r="C55" s="30" t="s">
        <v>32</v>
      </c>
      <c r="D55" s="48" t="s">
        <v>152</v>
      </c>
      <c r="E55" s="30" t="s">
        <v>143</v>
      </c>
      <c r="F55" s="33"/>
      <c r="G55" s="34">
        <v>2008.16</v>
      </c>
      <c r="H55" s="49">
        <f t="shared" si="5"/>
        <v>0</v>
      </c>
    </row>
    <row r="56" spans="1:8" hidden="1" x14ac:dyDescent="0.25">
      <c r="A56" s="105" t="s">
        <v>153</v>
      </c>
      <c r="B56" s="105"/>
      <c r="C56" s="105"/>
      <c r="D56" s="105"/>
      <c r="E56" s="105"/>
      <c r="F56" s="105"/>
      <c r="G56" s="105"/>
      <c r="H56" s="38">
        <f>SUM(H52:H55)</f>
        <v>0</v>
      </c>
    </row>
    <row r="57" spans="1:8" x14ac:dyDescent="0.25">
      <c r="A57" s="17">
        <v>4</v>
      </c>
      <c r="B57" s="101" t="s">
        <v>16</v>
      </c>
      <c r="C57" s="101"/>
      <c r="D57" s="101"/>
      <c r="E57" s="101"/>
      <c r="F57" s="101"/>
      <c r="G57" s="101"/>
      <c r="H57" s="101"/>
    </row>
    <row r="58" spans="1:8" ht="30" hidden="1" x14ac:dyDescent="0.25">
      <c r="A58" s="30" t="s">
        <v>154</v>
      </c>
      <c r="B58" s="31" t="s">
        <v>155</v>
      </c>
      <c r="C58" s="30" t="s">
        <v>32</v>
      </c>
      <c r="D58" s="50" t="s">
        <v>156</v>
      </c>
      <c r="E58" s="30" t="s">
        <v>87</v>
      </c>
      <c r="F58" s="33"/>
      <c r="G58" s="34">
        <v>224.43</v>
      </c>
      <c r="H58" s="49">
        <f t="shared" ref="H58:H61" si="6">F58*G58</f>
        <v>0</v>
      </c>
    </row>
    <row r="59" spans="1:8" ht="32.25" customHeight="1" x14ac:dyDescent="0.25">
      <c r="A59" s="19" t="s">
        <v>140</v>
      </c>
      <c r="B59" s="20" t="s">
        <v>157</v>
      </c>
      <c r="C59" s="19" t="s">
        <v>32</v>
      </c>
      <c r="D59" s="24" t="s">
        <v>158</v>
      </c>
      <c r="E59" s="19" t="s">
        <v>67</v>
      </c>
      <c r="F59" s="22">
        <v>0.93</v>
      </c>
      <c r="G59" s="23">
        <v>5394.34</v>
      </c>
      <c r="H59" s="5">
        <f t="shared" si="6"/>
        <v>5016.7362000000003</v>
      </c>
    </row>
    <row r="60" spans="1:8" x14ac:dyDescent="0.25">
      <c r="A60" s="19" t="s">
        <v>144</v>
      </c>
      <c r="B60" s="20" t="s">
        <v>157</v>
      </c>
      <c r="C60" s="19" t="s">
        <v>32</v>
      </c>
      <c r="D60" s="28" t="s">
        <v>159</v>
      </c>
      <c r="E60" s="19" t="s">
        <v>67</v>
      </c>
      <c r="F60" s="22">
        <v>0.22</v>
      </c>
      <c r="G60" s="23">
        <v>5394.34</v>
      </c>
      <c r="H60" s="5">
        <f t="shared" si="6"/>
        <v>1186.7547999999999</v>
      </c>
    </row>
    <row r="61" spans="1:8" ht="30" hidden="1" x14ac:dyDescent="0.25">
      <c r="A61" s="30" t="s">
        <v>160</v>
      </c>
      <c r="B61" s="31" t="s">
        <v>161</v>
      </c>
      <c r="C61" s="30" t="s">
        <v>32</v>
      </c>
      <c r="D61" s="51" t="s">
        <v>162</v>
      </c>
      <c r="E61" s="30" t="s">
        <v>34</v>
      </c>
      <c r="F61" s="33"/>
      <c r="G61" s="34">
        <v>948.59</v>
      </c>
      <c r="H61" s="49">
        <f t="shared" si="6"/>
        <v>0</v>
      </c>
    </row>
    <row r="62" spans="1:8" x14ac:dyDescent="0.25">
      <c r="A62" s="105" t="s">
        <v>163</v>
      </c>
      <c r="B62" s="105"/>
      <c r="C62" s="105"/>
      <c r="D62" s="105"/>
      <c r="E62" s="105"/>
      <c r="F62" s="105"/>
      <c r="G62" s="105"/>
      <c r="H62" s="38">
        <f>SUM(H58:H61)</f>
        <v>6203.491</v>
      </c>
    </row>
    <row r="63" spans="1:8" x14ac:dyDescent="0.25">
      <c r="A63" s="17">
        <v>5</v>
      </c>
      <c r="B63" s="101" t="s">
        <v>164</v>
      </c>
      <c r="C63" s="101"/>
      <c r="D63" s="101"/>
      <c r="E63" s="101"/>
      <c r="F63" s="101"/>
      <c r="G63" s="101"/>
      <c r="H63" s="101"/>
    </row>
    <row r="64" spans="1:8" x14ac:dyDescent="0.25">
      <c r="A64" s="11" t="s">
        <v>154</v>
      </c>
      <c r="B64" s="47" t="s">
        <v>165</v>
      </c>
      <c r="C64" s="19" t="s">
        <v>32</v>
      </c>
      <c r="D64" s="42" t="s">
        <v>166</v>
      </c>
      <c r="E64" s="19" t="s">
        <v>34</v>
      </c>
      <c r="F64" s="22">
        <v>5815.6075000000001</v>
      </c>
      <c r="G64" s="23">
        <v>8.99</v>
      </c>
      <c r="H64" s="5">
        <f t="shared" ref="H64:H66" si="7">F64*G64</f>
        <v>52282.311425</v>
      </c>
    </row>
    <row r="65" spans="1:10" x14ac:dyDescent="0.25">
      <c r="A65" s="11" t="s">
        <v>167</v>
      </c>
      <c r="B65" s="47" t="s">
        <v>168</v>
      </c>
      <c r="C65" s="19" t="s">
        <v>32</v>
      </c>
      <c r="D65" s="28" t="s">
        <v>169</v>
      </c>
      <c r="E65" s="19" t="s">
        <v>38</v>
      </c>
      <c r="F65" s="22">
        <v>20</v>
      </c>
      <c r="G65" s="23">
        <v>649.58000000000004</v>
      </c>
      <c r="H65" s="5">
        <f t="shared" si="7"/>
        <v>12991.6</v>
      </c>
    </row>
    <row r="66" spans="1:10" ht="30" x14ac:dyDescent="0.25">
      <c r="A66" s="19" t="s">
        <v>170</v>
      </c>
      <c r="B66" s="20" t="s">
        <v>171</v>
      </c>
      <c r="C66" s="19" t="s">
        <v>32</v>
      </c>
      <c r="D66" s="24" t="s">
        <v>172</v>
      </c>
      <c r="E66" s="19" t="s">
        <v>38</v>
      </c>
      <c r="F66" s="22">
        <v>4</v>
      </c>
      <c r="G66" s="23">
        <v>1210.5</v>
      </c>
      <c r="H66" s="5">
        <f t="shared" si="7"/>
        <v>4842</v>
      </c>
    </row>
    <row r="67" spans="1:10" x14ac:dyDescent="0.25">
      <c r="A67" s="19" t="s">
        <v>160</v>
      </c>
      <c r="B67" s="20" t="s">
        <v>173</v>
      </c>
      <c r="C67" s="19" t="s">
        <v>32</v>
      </c>
      <c r="D67" s="24" t="s">
        <v>174</v>
      </c>
      <c r="E67" s="19" t="s">
        <v>175</v>
      </c>
      <c r="F67" s="22">
        <v>124.98</v>
      </c>
      <c r="G67" s="23">
        <v>11.45</v>
      </c>
      <c r="H67" s="5">
        <f>G67*F67</f>
        <v>1431.021</v>
      </c>
    </row>
    <row r="68" spans="1:10" x14ac:dyDescent="0.25">
      <c r="A68" s="19" t="s">
        <v>176</v>
      </c>
      <c r="B68" s="40" t="s">
        <v>65</v>
      </c>
      <c r="C68" s="39" t="s">
        <v>32</v>
      </c>
      <c r="D68" s="21" t="s">
        <v>66</v>
      </c>
      <c r="E68" s="19" t="s">
        <v>67</v>
      </c>
      <c r="F68" s="22">
        <v>0.48</v>
      </c>
      <c r="G68" s="23">
        <v>17.07</v>
      </c>
      <c r="H68" s="5">
        <f t="shared" ref="H68:H69" si="8">F68*G68</f>
        <v>8.1936</v>
      </c>
    </row>
    <row r="69" spans="1:10" x14ac:dyDescent="0.25">
      <c r="A69" s="19" t="s">
        <v>177</v>
      </c>
      <c r="B69" s="39" t="s">
        <v>178</v>
      </c>
      <c r="C69" s="39" t="s">
        <v>32</v>
      </c>
      <c r="D69" s="42" t="s">
        <v>179</v>
      </c>
      <c r="E69" s="19" t="s">
        <v>67</v>
      </c>
      <c r="F69" s="22">
        <v>0.48</v>
      </c>
      <c r="G69" s="23">
        <v>8.75</v>
      </c>
      <c r="H69" s="5">
        <f t="shared" si="8"/>
        <v>4.2</v>
      </c>
    </row>
    <row r="70" spans="1:10" x14ac:dyDescent="0.25">
      <c r="A70" s="105" t="s">
        <v>180</v>
      </c>
      <c r="B70" s="105"/>
      <c r="C70" s="105"/>
      <c r="D70" s="105"/>
      <c r="E70" s="105"/>
      <c r="F70" s="105"/>
      <c r="G70" s="105"/>
      <c r="H70" s="38">
        <f>SUM(H64:H69)</f>
        <v>71559.326024999988</v>
      </c>
    </row>
    <row r="71" spans="1:10" x14ac:dyDescent="0.25">
      <c r="A71" s="52"/>
      <c r="B71" s="53"/>
      <c r="C71" s="52"/>
      <c r="D71" s="54"/>
      <c r="E71" s="52"/>
      <c r="F71" s="55"/>
      <c r="G71" s="56"/>
      <c r="H71" s="57"/>
    </row>
    <row r="72" spans="1:10" x14ac:dyDescent="0.25">
      <c r="G72" s="61" t="s">
        <v>181</v>
      </c>
      <c r="H72" s="62">
        <f>H70+H62+H56+H50+H37+H22</f>
        <v>471311.47212499985</v>
      </c>
      <c r="I72" s="63" t="s">
        <v>182</v>
      </c>
      <c r="J72" s="64">
        <v>571081.63</v>
      </c>
    </row>
    <row r="73" spans="1:10" x14ac:dyDescent="0.25">
      <c r="G73" s="61" t="s">
        <v>183</v>
      </c>
      <c r="H73" s="61">
        <f>0.22*H72</f>
        <v>103688.52386749997</v>
      </c>
      <c r="I73" s="63" t="s">
        <v>184</v>
      </c>
      <c r="J73" s="64">
        <v>5000</v>
      </c>
    </row>
    <row r="74" spans="1:10" x14ac:dyDescent="0.25">
      <c r="G74" s="61" t="s">
        <v>185</v>
      </c>
      <c r="H74" s="62">
        <f>SUM(H72:H73)</f>
        <v>574999.99599249987</v>
      </c>
      <c r="J74" s="64">
        <v>575000</v>
      </c>
    </row>
    <row r="75" spans="1:10" x14ac:dyDescent="0.25">
      <c r="A75" s="106" t="s">
        <v>186</v>
      </c>
      <c r="B75" s="106"/>
      <c r="C75" s="106"/>
      <c r="D75" s="65" t="s">
        <v>12</v>
      </c>
    </row>
    <row r="76" spans="1:10" x14ac:dyDescent="0.25">
      <c r="A76" s="106" t="s">
        <v>187</v>
      </c>
      <c r="B76" s="106"/>
      <c r="C76" s="106"/>
      <c r="D76" s="65" t="s">
        <v>11</v>
      </c>
    </row>
    <row r="77" spans="1:10" x14ac:dyDescent="0.25">
      <c r="A77" s="106" t="s">
        <v>188</v>
      </c>
      <c r="B77" s="106"/>
      <c r="C77" s="106"/>
      <c r="D77" s="65" t="s">
        <v>13</v>
      </c>
    </row>
    <row r="78" spans="1:10" x14ac:dyDescent="0.25">
      <c r="A78" s="106"/>
      <c r="B78" s="106"/>
      <c r="C78" s="106"/>
      <c r="D78" s="65" t="s">
        <v>10</v>
      </c>
    </row>
    <row r="79" spans="1:10" x14ac:dyDescent="0.25">
      <c r="D79" s="65"/>
    </row>
    <row r="83" spans="4:4" x14ac:dyDescent="0.25">
      <c r="D83" s="68"/>
    </row>
    <row r="84" spans="4:4" x14ac:dyDescent="0.25">
      <c r="D84" s="68"/>
    </row>
    <row r="85" spans="4:4" x14ac:dyDescent="0.25">
      <c r="D85" s="68"/>
    </row>
  </sheetData>
  <mergeCells count="21">
    <mergeCell ref="A76:C76"/>
    <mergeCell ref="A77:C77"/>
    <mergeCell ref="A78:C78"/>
    <mergeCell ref="A56:G56"/>
    <mergeCell ref="B57:H57"/>
    <mergeCell ref="A62:G62"/>
    <mergeCell ref="B63:H63"/>
    <mergeCell ref="A70:G70"/>
    <mergeCell ref="A75:C75"/>
    <mergeCell ref="B51:H51"/>
    <mergeCell ref="A1:H6"/>
    <mergeCell ref="A7:H7"/>
    <mergeCell ref="A8:H8"/>
    <mergeCell ref="A9:H9"/>
    <mergeCell ref="A10:H10"/>
    <mergeCell ref="B12:H12"/>
    <mergeCell ref="A22:G22"/>
    <mergeCell ref="B23:H23"/>
    <mergeCell ref="A37:G37"/>
    <mergeCell ref="B38:H38"/>
    <mergeCell ref="A50:G50"/>
  </mergeCells>
  <conditionalFormatting sqref="H74">
    <cfRule type="cellIs" dxfId="1" priority="1" operator="lessThan">
      <formula>$J$74</formula>
    </cfRule>
    <cfRule type="cellIs" dxfId="0" priority="2" operator="greaterThan">
      <formula>$J$74</formula>
    </cfRule>
  </conditionalFormatting>
  <pageMargins left="0.511811024" right="0.511811024" top="0.78740157499999996" bottom="0.78740157499999996" header="0.31496062000000002" footer="0.31496062000000002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CRONOGRAMA FISICO FINANCEIRO</vt:lpstr>
      <vt:lpstr>PLANILHA ORÇAMENTÁRIA (2)</vt:lpstr>
      <vt:lpstr>'CRONOGRAMA FISICO FINANCEIRO'!Area_de_impressao</vt:lpstr>
      <vt:lpstr>'PLANILHA ORÇAMENTÁRIA (2)'!Area_de_impressao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2023-11-22T19:09:08Z</dcterms:modified>
</cp:coreProperties>
</file>