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W:\2024\LICITAÇÕES\EDITAL\LEI 14133\CONCORRÊNCIA\CER. ZILDA MARTINS PIERRI\PORTAL\"/>
    </mc:Choice>
  </mc:AlternateContent>
  <xr:revisionPtr revIDLastSave="0" documentId="8_{D1A0C4C8-5646-42D6-AE5F-C28E19E205B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MEMÓRIA DE CALCULO" sheetId="15" state="hidden" r:id="rId1"/>
    <sheet name="GERAL" sheetId="21" r:id="rId2"/>
  </sheets>
  <definedNames>
    <definedName name="_xlnm.Print_Area" localSheetId="1">GERAL!$B$2:$H$188</definedName>
    <definedName name="_xlnm.Print_Area" localSheetId="0">'MEMÓRIA DE CALCULO'!$A$2:$I$176</definedName>
    <definedName name="_xlnm.Print_Titles" localSheetId="1">GERAL!$2:$14</definedName>
    <definedName name="_xlnm.Print_Titles" localSheetId="0">'MEMÓRIA DE CALCULO'!$1:$14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21" l="1"/>
  <c r="E90" i="21"/>
  <c r="H90" i="21" l="1"/>
  <c r="G24" i="21"/>
  <c r="H24" i="21" s="1"/>
  <c r="G23" i="21"/>
  <c r="H23" i="21" s="1"/>
  <c r="G22" i="21"/>
  <c r="H22" i="21" s="1"/>
  <c r="G21" i="21"/>
  <c r="H21" i="21" s="1"/>
  <c r="G20" i="21"/>
  <c r="H20" i="21" s="1"/>
  <c r="G19" i="21"/>
  <c r="H19" i="21" s="1"/>
  <c r="G18" i="21"/>
  <c r="H18" i="21" s="1"/>
  <c r="G180" i="21"/>
  <c r="H180" i="21" s="1"/>
  <c r="H181" i="21" s="1"/>
  <c r="G176" i="21"/>
  <c r="H176" i="21" s="1"/>
  <c r="G175" i="21"/>
  <c r="H175" i="21" s="1"/>
  <c r="G174" i="21"/>
  <c r="H174" i="21" s="1"/>
  <c r="G173" i="21"/>
  <c r="H173" i="21" s="1"/>
  <c r="G169" i="21"/>
  <c r="H169" i="21" s="1"/>
  <c r="G168" i="21"/>
  <c r="H168" i="21" s="1"/>
  <c r="G167" i="21"/>
  <c r="H167" i="21" s="1"/>
  <c r="G166" i="21"/>
  <c r="H166" i="21" s="1"/>
  <c r="G165" i="21"/>
  <c r="H165" i="21" s="1"/>
  <c r="G164" i="21"/>
  <c r="H164" i="21" s="1"/>
  <c r="G163" i="21"/>
  <c r="H163" i="21" s="1"/>
  <c r="G162" i="21"/>
  <c r="H162" i="21" s="1"/>
  <c r="G158" i="21"/>
  <c r="H158" i="21" s="1"/>
  <c r="G157" i="21"/>
  <c r="H157" i="21" s="1"/>
  <c r="G156" i="21"/>
  <c r="H156" i="21" s="1"/>
  <c r="G155" i="21"/>
  <c r="H155" i="21" s="1"/>
  <c r="G154" i="21"/>
  <c r="H154" i="21" s="1"/>
  <c r="G153" i="21"/>
  <c r="H153" i="21" s="1"/>
  <c r="G152" i="21"/>
  <c r="H152" i="21" s="1"/>
  <c r="G151" i="21"/>
  <c r="H151" i="21" s="1"/>
  <c r="G150" i="21"/>
  <c r="H150" i="21" s="1"/>
  <c r="G149" i="21"/>
  <c r="H149" i="21" s="1"/>
  <c r="G148" i="21"/>
  <c r="H148" i="21" s="1"/>
  <c r="G147" i="21"/>
  <c r="H147" i="21" s="1"/>
  <c r="G146" i="21"/>
  <c r="H146" i="21" s="1"/>
  <c r="G145" i="21"/>
  <c r="H145" i="21" s="1"/>
  <c r="G144" i="21"/>
  <c r="E144" i="21"/>
  <c r="G143" i="21"/>
  <c r="H143" i="21" s="1"/>
  <c r="G142" i="21"/>
  <c r="H142" i="21" s="1"/>
  <c r="G141" i="21"/>
  <c r="H141" i="21" s="1"/>
  <c r="G140" i="21"/>
  <c r="H140" i="21" s="1"/>
  <c r="G139" i="21"/>
  <c r="H139" i="21" s="1"/>
  <c r="G138" i="21"/>
  <c r="H138" i="21" s="1"/>
  <c r="G137" i="21"/>
  <c r="H137" i="21" s="1"/>
  <c r="G136" i="21"/>
  <c r="H136" i="21" s="1"/>
  <c r="G132" i="21"/>
  <c r="H132" i="21" s="1"/>
  <c r="G131" i="21"/>
  <c r="H131" i="21" s="1"/>
  <c r="G130" i="21"/>
  <c r="H130" i="21" s="1"/>
  <c r="G129" i="21"/>
  <c r="H129" i="21" s="1"/>
  <c r="G128" i="21"/>
  <c r="H128" i="21" s="1"/>
  <c r="G127" i="21"/>
  <c r="H127" i="21" s="1"/>
  <c r="G126" i="21"/>
  <c r="H126" i="21" s="1"/>
  <c r="G125" i="21"/>
  <c r="H125" i="21" s="1"/>
  <c r="G124" i="21"/>
  <c r="H124" i="21" s="1"/>
  <c r="G123" i="21"/>
  <c r="H123" i="21" s="1"/>
  <c r="G122" i="21"/>
  <c r="H122" i="21" s="1"/>
  <c r="G121" i="21"/>
  <c r="H121" i="21" s="1"/>
  <c r="G120" i="21"/>
  <c r="H120" i="21" s="1"/>
  <c r="G119" i="21"/>
  <c r="H119" i="21" s="1"/>
  <c r="G118" i="21"/>
  <c r="H118" i="21" s="1"/>
  <c r="G117" i="21"/>
  <c r="H117" i="21" s="1"/>
  <c r="G116" i="21"/>
  <c r="E116" i="21"/>
  <c r="G115" i="21"/>
  <c r="H115" i="21" s="1"/>
  <c r="G114" i="21"/>
  <c r="H114" i="21" s="1"/>
  <c r="G113" i="21"/>
  <c r="H113" i="21" s="1"/>
  <c r="G112" i="21"/>
  <c r="H112" i="21" s="1"/>
  <c r="G111" i="21"/>
  <c r="H111" i="21" s="1"/>
  <c r="G110" i="21"/>
  <c r="H110" i="21" s="1"/>
  <c r="G109" i="21"/>
  <c r="H109" i="21" s="1"/>
  <c r="G108" i="21"/>
  <c r="H108" i="21" s="1"/>
  <c r="G107" i="21"/>
  <c r="H107" i="21" s="1"/>
  <c r="G103" i="21"/>
  <c r="H103" i="21" s="1"/>
  <c r="G102" i="21"/>
  <c r="H102" i="21" s="1"/>
  <c r="G98" i="21"/>
  <c r="H98" i="21" s="1"/>
  <c r="G97" i="21"/>
  <c r="H97" i="21" s="1"/>
  <c r="G96" i="21"/>
  <c r="H96" i="21" s="1"/>
  <c r="G95" i="21"/>
  <c r="H95" i="21" s="1"/>
  <c r="G91" i="21"/>
  <c r="H91" i="21" s="1"/>
  <c r="G89" i="21"/>
  <c r="H89" i="21" s="1"/>
  <c r="G85" i="21"/>
  <c r="H85" i="21" s="1"/>
  <c r="H86" i="21" s="1"/>
  <c r="G81" i="21"/>
  <c r="H81" i="21" s="1"/>
  <c r="G80" i="21"/>
  <c r="H80" i="21" s="1"/>
  <c r="G79" i="21"/>
  <c r="H79" i="21" s="1"/>
  <c r="G78" i="21"/>
  <c r="H78" i="21" s="1"/>
  <c r="G77" i="21"/>
  <c r="H77" i="21" s="1"/>
  <c r="G76" i="21"/>
  <c r="H76" i="21" s="1"/>
  <c r="G75" i="21"/>
  <c r="H75" i="21" s="1"/>
  <c r="G74" i="21"/>
  <c r="H74" i="21" s="1"/>
  <c r="G73" i="21"/>
  <c r="H73" i="21" s="1"/>
  <c r="G72" i="21"/>
  <c r="H72" i="21" s="1"/>
  <c r="G71" i="21"/>
  <c r="H71" i="21" s="1"/>
  <c r="G70" i="21"/>
  <c r="H70" i="21" s="1"/>
  <c r="G69" i="21"/>
  <c r="H69" i="21" s="1"/>
  <c r="G68" i="21"/>
  <c r="H68" i="21" s="1"/>
  <c r="G67" i="21"/>
  <c r="H67" i="21" s="1"/>
  <c r="G66" i="21"/>
  <c r="H66" i="21" s="1"/>
  <c r="G65" i="21"/>
  <c r="H65" i="21" s="1"/>
  <c r="G64" i="21"/>
  <c r="H64" i="21" s="1"/>
  <c r="G63" i="21"/>
  <c r="H63" i="21" s="1"/>
  <c r="G62" i="21"/>
  <c r="H62" i="21" s="1"/>
  <c r="G61" i="21"/>
  <c r="H61" i="21" s="1"/>
  <c r="G60" i="21"/>
  <c r="H60" i="21" s="1"/>
  <c r="G59" i="21"/>
  <c r="H59" i="21" s="1"/>
  <c r="G58" i="21"/>
  <c r="H58" i="21" s="1"/>
  <c r="G54" i="21"/>
  <c r="H54" i="21" s="1"/>
  <c r="H55" i="21" s="1"/>
  <c r="G50" i="21"/>
  <c r="H50" i="21" s="1"/>
  <c r="G49" i="21"/>
  <c r="H49" i="21" s="1"/>
  <c r="G48" i="21"/>
  <c r="H48" i="21" s="1"/>
  <c r="G47" i="21"/>
  <c r="H47" i="21" s="1"/>
  <c r="G46" i="21"/>
  <c r="H46" i="21" s="1"/>
  <c r="G45" i="21"/>
  <c r="H45" i="21" s="1"/>
  <c r="G44" i="21"/>
  <c r="H44" i="21" s="1"/>
  <c r="G43" i="21"/>
  <c r="H43" i="21" s="1"/>
  <c r="G41" i="21"/>
  <c r="H41" i="21" s="1"/>
  <c r="G40" i="21"/>
  <c r="H40" i="21" s="1"/>
  <c r="G39" i="21"/>
  <c r="H39" i="21" s="1"/>
  <c r="G34" i="21"/>
  <c r="H34" i="21" s="1"/>
  <c r="G33" i="21"/>
  <c r="H33" i="21" s="1"/>
  <c r="G32" i="21"/>
  <c r="H32" i="21" s="1"/>
  <c r="G31" i="21"/>
  <c r="H31" i="21" s="1"/>
  <c r="G30" i="21"/>
  <c r="H30" i="21" s="1"/>
  <c r="G29" i="21"/>
  <c r="H29" i="21" s="1"/>
  <c r="G28" i="21"/>
  <c r="H28" i="21" s="1"/>
  <c r="I173" i="15"/>
  <c r="I172" i="15" s="1"/>
  <c r="H173" i="15"/>
  <c r="I170" i="15"/>
  <c r="H170" i="15"/>
  <c r="I169" i="15"/>
  <c r="H169" i="15"/>
  <c r="H168" i="15"/>
  <c r="I168" i="15" s="1"/>
  <c r="I167" i="15" s="1"/>
  <c r="H165" i="15"/>
  <c r="I165" i="15" s="1"/>
  <c r="I164" i="15" s="1"/>
  <c r="H162" i="15"/>
  <c r="H161" i="15"/>
  <c r="H160" i="15"/>
  <c r="I160" i="15" s="1"/>
  <c r="I157" i="15" s="1"/>
  <c r="I158" i="15"/>
  <c r="H158" i="15"/>
  <c r="I156" i="15"/>
  <c r="I155" i="15" s="1"/>
  <c r="H156" i="15"/>
  <c r="H153" i="15"/>
  <c r="I153" i="15" s="1"/>
  <c r="I152" i="15"/>
  <c r="H152" i="15"/>
  <c r="H151" i="15"/>
  <c r="I151" i="15" s="1"/>
  <c r="I150" i="15"/>
  <c r="H150" i="15"/>
  <c r="H149" i="15"/>
  <c r="I149" i="15" s="1"/>
  <c r="I148" i="15"/>
  <c r="H148" i="15"/>
  <c r="I145" i="15"/>
  <c r="H145" i="15"/>
  <c r="H144" i="15"/>
  <c r="I144" i="15" s="1"/>
  <c r="I143" i="15" s="1"/>
  <c r="I141" i="15"/>
  <c r="H141" i="15"/>
  <c r="I135" i="15"/>
  <c r="I133" i="15"/>
  <c r="H133" i="15"/>
  <c r="H131" i="15"/>
  <c r="I131" i="15" s="1"/>
  <c r="H105" i="15"/>
  <c r="I105" i="15" s="1"/>
  <c r="H101" i="15"/>
  <c r="I101" i="15" s="1"/>
  <c r="I99" i="15"/>
  <c r="H99" i="15"/>
  <c r="H97" i="15"/>
  <c r="I97" i="15" s="1"/>
  <c r="H95" i="15"/>
  <c r="I95" i="15" s="1"/>
  <c r="H93" i="15"/>
  <c r="I93" i="15" s="1"/>
  <c r="I91" i="15"/>
  <c r="H91" i="15"/>
  <c r="H88" i="15"/>
  <c r="I88" i="15" s="1"/>
  <c r="I84" i="15"/>
  <c r="H84" i="15"/>
  <c r="H81" i="15"/>
  <c r="I81" i="15" s="1"/>
  <c r="I78" i="15"/>
  <c r="H78" i="15"/>
  <c r="H76" i="15"/>
  <c r="I76" i="15" s="1"/>
  <c r="H74" i="15"/>
  <c r="I74" i="15" s="1"/>
  <c r="I71" i="15"/>
  <c r="H71" i="15"/>
  <c r="I69" i="15"/>
  <c r="H69" i="15"/>
  <c r="H67" i="15"/>
  <c r="I67" i="15" s="1"/>
  <c r="I62" i="15"/>
  <c r="H62" i="15"/>
  <c r="I60" i="15"/>
  <c r="H60" i="15"/>
  <c r="H58" i="15"/>
  <c r="I58" i="15" s="1"/>
  <c r="H56" i="15"/>
  <c r="I56" i="15" s="1"/>
  <c r="I54" i="15"/>
  <c r="H54" i="15"/>
  <c r="I52" i="15"/>
  <c r="H52" i="15"/>
  <c r="H50" i="15"/>
  <c r="I50" i="15" s="1"/>
  <c r="I47" i="15"/>
  <c r="H47" i="15"/>
  <c r="I45" i="15"/>
  <c r="H45" i="15"/>
  <c r="H41" i="15"/>
  <c r="I41" i="15" s="1"/>
  <c r="H39" i="15"/>
  <c r="I39" i="15" s="1"/>
  <c r="I37" i="15"/>
  <c r="H37" i="15"/>
  <c r="I35" i="15"/>
  <c r="H35" i="15"/>
  <c r="H32" i="15"/>
  <c r="I32" i="15" s="1"/>
  <c r="H30" i="15"/>
  <c r="I30" i="15" s="1"/>
  <c r="I27" i="15"/>
  <c r="H27" i="15"/>
  <c r="I25" i="15"/>
  <c r="H25" i="15"/>
  <c r="H23" i="15"/>
  <c r="I23" i="15" s="1"/>
  <c r="H21" i="15"/>
  <c r="I21" i="15" s="1"/>
  <c r="I19" i="15"/>
  <c r="H19" i="15"/>
  <c r="I12" i="15"/>
  <c r="I18" i="15" l="1"/>
  <c r="I49" i="15"/>
  <c r="L50" i="15"/>
  <c r="I90" i="15"/>
  <c r="I66" i="15"/>
  <c r="I64" i="15" s="1"/>
  <c r="I80" i="15"/>
  <c r="I146" i="15"/>
  <c r="H51" i="21"/>
  <c r="H82" i="21"/>
  <c r="H35" i="21"/>
  <c r="H25" i="21"/>
  <c r="H116" i="21"/>
  <c r="H133" i="21" s="1"/>
  <c r="H104" i="21"/>
  <c r="H144" i="21"/>
  <c r="H159" i="21" s="1"/>
  <c r="H92" i="21"/>
  <c r="H177" i="21"/>
  <c r="H170" i="21"/>
  <c r="H99" i="21"/>
  <c r="I176" i="15" l="1"/>
  <c r="H183" i="21"/>
  <c r="C9" i="21" s="1"/>
</calcChain>
</file>

<file path=xl/sharedStrings.xml><?xml version="1.0" encoding="utf-8"?>
<sst xmlns="http://schemas.openxmlformats.org/spreadsheetml/2006/main" count="930" uniqueCount="609">
  <si>
    <t>em Reais</t>
  </si>
  <si>
    <t>ITEM</t>
  </si>
  <si>
    <t>DESCRIÇÃO DOS SERVIÇOS</t>
  </si>
  <si>
    <t>UNID</t>
  </si>
  <si>
    <t>QTDE</t>
  </si>
  <si>
    <t>PREÇO DO SERV.</t>
  </si>
  <si>
    <t>1</t>
  </si>
  <si>
    <t>1.3</t>
  </si>
  <si>
    <t>1.4</t>
  </si>
  <si>
    <t>2.1</t>
  </si>
  <si>
    <t>1.1</t>
  </si>
  <si>
    <t>1.2</t>
  </si>
  <si>
    <t>4</t>
  </si>
  <si>
    <t>4.1</t>
  </si>
  <si>
    <t>PISOS</t>
  </si>
  <si>
    <t>1.5</t>
  </si>
  <si>
    <t>1.6</t>
  </si>
  <si>
    <t>1.7</t>
  </si>
  <si>
    <t>3</t>
  </si>
  <si>
    <t>3.1</t>
  </si>
  <si>
    <t>3.2</t>
  </si>
  <si>
    <t>5</t>
  </si>
  <si>
    <t>UNIDADE: FACULDADE DE ODONTOLOGIA.</t>
  </si>
  <si>
    <t>CÂMPUS: ARARAQUARA.</t>
  </si>
  <si>
    <t>2</t>
  </si>
  <si>
    <t>PINTURA</t>
  </si>
  <si>
    <t>PRAZO DE EXECUÇÃO: 60 dias</t>
  </si>
  <si>
    <t>2.3</t>
  </si>
  <si>
    <t>SERVIÇOS COMPLEMENTARES</t>
  </si>
  <si>
    <t>LIMPEZA</t>
  </si>
  <si>
    <t>EXECUÇÃO DE ARGAMASSA DE REGULARIZAÇÃO</t>
  </si>
  <si>
    <t>UND</t>
  </si>
  <si>
    <t>M²</t>
  </si>
  <si>
    <t>M³</t>
  </si>
  <si>
    <t>M</t>
  </si>
  <si>
    <t>EXECUÇÃO DE PONTOS DE REDES (ÁGUA / ESGOTO / SUCÇÃO / AR COMPRIMIDO / ELÉTRICA)</t>
  </si>
  <si>
    <t>3.3</t>
  </si>
  <si>
    <t>1.8</t>
  </si>
  <si>
    <t>3.4</t>
  </si>
  <si>
    <t>3.5</t>
  </si>
  <si>
    <t>A</t>
  </si>
  <si>
    <t>3.6</t>
  </si>
  <si>
    <t>3.7</t>
  </si>
  <si>
    <t>3.8</t>
  </si>
  <si>
    <t>AREA = 104,46M2</t>
  </si>
  <si>
    <t>PORCELANATO ACETINADO ASSENTES COM ARGAMASSA PRÉ- FABRICADA E REJUNTE</t>
  </si>
  <si>
    <t>RODAPE PORCELANATO ESMALTADO 7CM</t>
  </si>
  <si>
    <t>13.02.069 FDE</t>
  </si>
  <si>
    <t>13.05.022 FDE</t>
  </si>
  <si>
    <t>retirada de entulho</t>
  </si>
  <si>
    <t>001720 CDHU</t>
  </si>
  <si>
    <t>002492 CDHU</t>
  </si>
  <si>
    <t>13.06.083 FDE</t>
  </si>
  <si>
    <t>SO-23 SOLEIRA DE GRANITO EM NIVEL 1 PEÇA (L=19 A 22CM)</t>
  </si>
  <si>
    <t>PAREDES DIVISÓRIAS EM  PLACAS DE GESSO ACARTONADO</t>
  </si>
  <si>
    <t>3.1.1</t>
  </si>
  <si>
    <t>3.1.2</t>
  </si>
  <si>
    <t>3.1.4</t>
  </si>
  <si>
    <t>3.1.5</t>
  </si>
  <si>
    <t>3.3.1</t>
  </si>
  <si>
    <t>3.3.2</t>
  </si>
  <si>
    <t>3.3.3</t>
  </si>
  <si>
    <t xml:space="preserve"> ARMÁRIOS</t>
  </si>
  <si>
    <t xml:space="preserve"> ARMARIO BRANCO SIMPLES MEDINDO 2,84X 0,45  COM H = 1,80M</t>
  </si>
  <si>
    <t>FORRO EM GESSO ACARTONADO</t>
  </si>
  <si>
    <t>Rede de sucção</t>
  </si>
  <si>
    <t>Rede de ar comprimido</t>
  </si>
  <si>
    <t>BE-19 BANCADA LABORATORIO SIMPLES</t>
  </si>
  <si>
    <t>BANCADAS EM GRANITO NATURAL</t>
  </si>
  <si>
    <t>3.6.1</t>
  </si>
  <si>
    <t xml:space="preserve">GUICHE DE ATENDIMENTO MEDINDO 1,20 X 1X20 M </t>
  </si>
  <si>
    <t>KG</t>
  </si>
  <si>
    <t>PINTURA EM ESTRUTURA METALICA</t>
  </si>
  <si>
    <t>ESTRUTURA METALICA ASTM 36- PLATAFORMA METALICA EXTERNA (1 UNIDADES)INSTALADAS</t>
  </si>
  <si>
    <t>COTAÇÃO</t>
  </si>
  <si>
    <t>ENGENHEIRO CIVIL/MECANICO</t>
  </si>
  <si>
    <t>H</t>
  </si>
  <si>
    <t>3.8.1</t>
  </si>
  <si>
    <t>3.8.2</t>
  </si>
  <si>
    <t>AR CONDICIONADO</t>
  </si>
  <si>
    <t>ESQUADRIA DE ALUMÍNIO</t>
  </si>
  <si>
    <t>UNI</t>
  </si>
  <si>
    <t xml:space="preserve">ARMÁRIO SOB A BANCADA DO EXPURGO MEDINDO 4,0X0,70M </t>
  </si>
  <si>
    <t>Rede de esgoto 50mm</t>
  </si>
  <si>
    <t>6</t>
  </si>
  <si>
    <t>6.1</t>
  </si>
  <si>
    <t>7</t>
  </si>
  <si>
    <t>7.1</t>
  </si>
  <si>
    <t>7.2</t>
  </si>
  <si>
    <t>7.3</t>
  </si>
  <si>
    <t>8</t>
  </si>
  <si>
    <t>8.1</t>
  </si>
  <si>
    <t>BDI</t>
  </si>
  <si>
    <t>REFORMA CLÍNICA ODONTOLÓGICA</t>
  </si>
  <si>
    <t>COEFICIENTE</t>
  </si>
  <si>
    <t>OBRA: REFORMA DA CLINICA ODONTOLÓGICA DO 4º ANDAR    /  PROF. SERGIO RUSSI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</si>
  <si>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</si>
  <si>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</si>
  <si>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</si>
  <si>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</si>
  <si>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</si>
  <si>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</si>
  <si>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</si>
  <si>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</si>
  <si>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3.9</t>
  </si>
  <si>
    <t>3.9.1</t>
  </si>
  <si>
    <t>3.9.2</t>
  </si>
  <si>
    <t>3.9.3</t>
  </si>
  <si>
    <t>3.9.4</t>
  </si>
  <si>
    <t>CASA DE BOMBA À VÁCUO</t>
  </si>
  <si>
    <t>fontes de referencia : FDE ,  SINAPI , CDHU,  e MERCADO LOCAL</t>
  </si>
  <si>
    <t>CODIGO</t>
  </si>
  <si>
    <t>FDE</t>
  </si>
  <si>
    <t>SINAPI</t>
  </si>
  <si>
    <t>16.11.025</t>
  </si>
  <si>
    <t xml:space="preserve">03.03.055 </t>
  </si>
  <si>
    <t>CDHU</t>
  </si>
  <si>
    <t xml:space="preserve">04.03.029 </t>
  </si>
  <si>
    <t xml:space="preserve">08.13.001  </t>
  </si>
  <si>
    <t xml:space="preserve">08.02.061 </t>
  </si>
  <si>
    <t xml:space="preserve">08.09.016 </t>
  </si>
  <si>
    <t xml:space="preserve">05.05.087 </t>
  </si>
  <si>
    <t xml:space="preserve">05.05.069 </t>
  </si>
  <si>
    <t xml:space="preserve">03.04.016 </t>
  </si>
  <si>
    <t xml:space="preserve">15.02.026 </t>
  </si>
  <si>
    <t xml:space="preserve">16.48.015 </t>
  </si>
  <si>
    <t xml:space="preserve">15.02.018 </t>
  </si>
  <si>
    <t>REF.</t>
  </si>
  <si>
    <t>UNIT. S/ BDI</t>
  </si>
  <si>
    <t>UNIT. C/ BDI</t>
  </si>
  <si>
    <t>103261</t>
  </si>
  <si>
    <t>AR CONDICIONADO SPLIT INVERTER, PISO TETO, 36000 BTU/H, CICLO FRIO</t>
  </si>
  <si>
    <t>16.11.005</t>
  </si>
  <si>
    <t>09.84.049</t>
  </si>
  <si>
    <t>003425</t>
  </si>
  <si>
    <t>003345</t>
  </si>
  <si>
    <t>07.03.133</t>
  </si>
  <si>
    <t xml:space="preserve">TELHA GALVALUME / ACO GALV ACABAMENTO.NATURAL TRAPEZ H=40MM E= 0,65MM </t>
  </si>
  <si>
    <t>05.05.062</t>
  </si>
  <si>
    <t xml:space="preserve"> BANCADA  2 CUBAS 50X40X25CM (L=180CM) </t>
  </si>
  <si>
    <t>10.01.049</t>
  </si>
  <si>
    <t>08.11.052</t>
  </si>
  <si>
    <t>TUBO DE PVC REFORÇADO "SR" JUNTA ELÁSTICA DN 75 INCL CONEXÕES</t>
  </si>
  <si>
    <t>Rede de água fria (TUBO PVC RÍGIDO JUNTA SOLDÁVEL DE 25 INCL CONEXÕES0</t>
  </si>
  <si>
    <t>89985</t>
  </si>
  <si>
    <t>REGISTRO DE PRESSÃO BRUTO, LATÃO, ROSCÁVEL, 3/4", COM ACABAMENTO E CAN UM OPLA CROMADOS - FORNECIMENTO E INSTALAÇÃO. AF_08/2021</t>
  </si>
  <si>
    <t>102235</t>
  </si>
  <si>
    <t>06.03.019</t>
  </si>
  <si>
    <t>EM-05 ESCADA MARINHEIRO (GALVANIZADA)</t>
  </si>
  <si>
    <t>3.1.3</t>
  </si>
  <si>
    <t>13.60.001</t>
  </si>
  <si>
    <t>RETIRADA DE PISO VINILICO E BORRACHA</t>
  </si>
  <si>
    <t>13.50.001</t>
  </si>
  <si>
    <t>DEMOLICAO PISO DE CONCRETO SIMPLES CAPEADO</t>
  </si>
  <si>
    <t>05.60.005</t>
  </si>
  <si>
    <t>RETIRADA DE BATENTES DE ESQUADRIAS DE MADEIRA</t>
  </si>
  <si>
    <t>02.50.003</t>
  </si>
  <si>
    <t>16.06.050</t>
  </si>
  <si>
    <t>16.06.078</t>
  </si>
  <si>
    <t>FORNECIMENTO E INSTALAÇAO DE PLACA DE IDENTIFICAÇAO DE OBRA INCLUSO SUPORTE ESTRUTURA DE MADEIRA.</t>
  </si>
  <si>
    <t>90777</t>
  </si>
  <si>
    <t>ENGENHEIRO CIVIL DE OBRA JUNIOR COM ENCARGOS COMPLEMENTARES</t>
  </si>
  <si>
    <t>90776</t>
  </si>
  <si>
    <t>ENCARREGADO GERAL COM ENCARGOS COMPLEMENTARES</t>
  </si>
  <si>
    <t>16.06.046</t>
  </si>
  <si>
    <t>LOCAÇÃO MENSAL DE CONTAINER 6,00M COM JANELAS DE VENTILAÇÃO.</t>
  </si>
  <si>
    <t>M2</t>
  </si>
  <si>
    <t>98458</t>
  </si>
  <si>
    <t>TAPUME COM COMPENSADO DE MADEIRA. AF_05/2018</t>
  </si>
  <si>
    <t>1.9</t>
  </si>
  <si>
    <t>1.10</t>
  </si>
  <si>
    <t>1.11</t>
  </si>
  <si>
    <t>1.12</t>
  </si>
  <si>
    <t>1.13</t>
  </si>
  <si>
    <t>1.14</t>
  </si>
  <si>
    <t>VÃO FIXO COM DOIS VIDROS COM REQUADRO DE TUBO 2 X 2.  MEDINDO 2,50x2,10M</t>
  </si>
  <si>
    <t>VÃO FIXO COM DOIS VIDROS COM REQUADRO DE TUBO 2 X 2.  MEDINDO 3,60x2,10 M</t>
  </si>
  <si>
    <t>VÃO FIXO COM UM VIDROS COM REQUADRO DE TUBO 2 X 2.  MEDINDO 0,70 X 2,10M .</t>
  </si>
  <si>
    <t>003728</t>
  </si>
  <si>
    <t>PORTA DE ALUMINIO 1.00X2.15M VIDRO ABRIR</t>
  </si>
  <si>
    <t>FORNECIMENTO E INSTALAÇÃO DE COLOCAÇÃO DE DIVISÓRIAS EM  VIDRO TEMPERADO 10 mm E  PORTAS EM ALUMÍNIO E VIDRO</t>
  </si>
  <si>
    <t>004015</t>
  </si>
  <si>
    <t>PORTA DE VIDRO TEMPERADO 10MM DE CORRER COMPLETA COM TRILHO GUIA, FERRAGENS E FECHADURA 0.90X2.45M</t>
  </si>
  <si>
    <t>PLANILHA DE MEMÓRIA DE CÁLCULO</t>
  </si>
  <si>
    <t>LOCAÇÃO MENSAL (POSTO OBRA) DE CONTAINER 6,00M COM JANELAS VENTILAÇÃO.</t>
  </si>
  <si>
    <t>mês</t>
  </si>
  <si>
    <t>CANTEIRO DE OBRAS - LARG 2,00M x3,00</t>
  </si>
  <si>
    <t>PLACA DO GOVERNO DO ESTADO DE SÃO PAULO MODELO UNESP, MEDINDO  4,50m largura  x 1,5m altura</t>
  </si>
  <si>
    <t xml:space="preserve"> Instalação no 4andar no hall no acesso a clinica medindo  6,0 m comprimento X 4,5 m de altura = 27m²</t>
  </si>
  <si>
    <t>PISO NA CLÍNICA</t>
  </si>
  <si>
    <t xml:space="preserve">TIJOLO FURADO CERAMICO P/ENCHIMENTO </t>
  </si>
  <si>
    <t>EXECUÇÃO DE CONTRAPISO  - CONCRETO E= 5CM</t>
  </si>
  <si>
    <t>Na passagem da sala anexa e junto a rampa de entrada (0,90m + 1,10m) = 2,00</t>
  </si>
  <si>
    <r>
      <t xml:space="preserve">  </t>
    </r>
    <r>
      <rPr>
        <b/>
        <sz val="9"/>
        <rFont val="Tahoma"/>
        <family val="2"/>
      </rPr>
      <t xml:space="preserve"> -sala da clínica(</t>
    </r>
    <r>
      <rPr>
        <sz val="9"/>
        <rFont val="Tahoma"/>
        <family val="2"/>
      </rPr>
      <t xml:space="preserve"> 10,54 X 9,05m) = 95,38m²    +  (0,25 x 4,95m) = 1,23M² +  </t>
    </r>
    <r>
      <rPr>
        <b/>
        <sz val="9"/>
        <rFont val="Tahoma"/>
        <family val="2"/>
      </rPr>
      <t>recepção e rampa</t>
    </r>
    <r>
      <rPr>
        <sz val="9"/>
        <rFont val="Tahoma"/>
        <family val="2"/>
      </rPr>
      <t xml:space="preserve"> ( 2,80 X1,20m) = 3,36m²    + </t>
    </r>
    <r>
      <rPr>
        <b/>
        <sz val="9"/>
        <rFont val="Tahoma"/>
        <family val="2"/>
      </rPr>
      <t>raio x (</t>
    </r>
    <r>
      <rPr>
        <sz val="9"/>
        <rFont val="Tahoma"/>
        <family val="2"/>
      </rPr>
      <t>2,40  X 2,30m )= 5,52 m²</t>
    </r>
  </si>
  <si>
    <r>
      <t xml:space="preserve">   -</t>
    </r>
    <r>
      <rPr>
        <b/>
        <sz val="9"/>
        <rFont val="Tahoma"/>
        <family val="2"/>
      </rPr>
      <t>sala da clinica</t>
    </r>
    <r>
      <rPr>
        <sz val="9"/>
        <rFont val="Tahoma"/>
        <family val="2"/>
      </rPr>
      <t xml:space="preserve"> (95,5m² X 0,08m)=   7,64 m³+   (1,23M²X 0,08m)= 0,10m³ +</t>
    </r>
    <r>
      <rPr>
        <b/>
        <sz val="9"/>
        <rFont val="Tahoma"/>
        <family val="2"/>
      </rPr>
      <t xml:space="preserve">  recepção e rampa</t>
    </r>
    <r>
      <rPr>
        <sz val="9"/>
        <rFont val="Tahoma"/>
        <family val="2"/>
      </rPr>
      <t xml:space="preserve"> (  3,36m² X 0,08m)= 0,27m³   + </t>
    </r>
    <r>
      <rPr>
        <b/>
        <sz val="9"/>
        <rFont val="Tahoma"/>
        <family val="2"/>
      </rPr>
      <t xml:space="preserve">raio </t>
    </r>
    <r>
      <rPr>
        <b/>
        <u/>
        <sz val="9"/>
        <rFont val="Tahoma"/>
        <family val="2"/>
      </rPr>
      <t>X</t>
    </r>
    <r>
      <rPr>
        <sz val="9"/>
        <rFont val="Tahoma"/>
        <family val="2"/>
      </rPr>
      <t xml:space="preserve"> ( 5,52 m²X 0,08m)= 0,44m³</t>
    </r>
  </si>
  <si>
    <t>sala da clínica + raio X ( 105,50 m² X 0,12m) = m³</t>
  </si>
  <si>
    <t>sala da clínica + raio X+ rampa e recepção = 105,50 m²</t>
  </si>
  <si>
    <t>sala da clínica + raio X+ rampa e recepção = 105,50m²</t>
  </si>
  <si>
    <t>sala da clínica + raio X+ rampa e recepção + contorno dos pilares  ( 10,54 + 9,05 + 9,05 + 1,20+1,20+ 6,80 + 2,20 +2,4+2,4+1,30+ 5,20m)= 51,34 m</t>
  </si>
  <si>
    <t>conforme projeto folha 03-08 ( des nº 033-21)    -((2,50 X 2,10m ) X 5,0 unid ) = 26,25 m²</t>
  </si>
  <si>
    <t>conforme projeto folha 03-08 ( des nº 033-21)    -(  3,60m X 2,10m )= 7,56m²</t>
  </si>
  <si>
    <t>conforme projeto folha 03-08 ( des nº 033-21) ( 0,70 m X2,10)= 1,47 m²</t>
  </si>
  <si>
    <t>conforme projeto folha 03-08 ( des nº 033-21)    -(  0,90 X 2,45m)= 2,21m²</t>
  </si>
  <si>
    <t>m²</t>
  </si>
  <si>
    <t>conforme projeto folha 03-08 ( des nº 033-21)    - 1,00 x2,15M</t>
  </si>
  <si>
    <t>locais: fechamento acima da porta de entrada e balcão de atendimento  - divisão entre o expurgo e a  clínica - e divisão de duas dois equipamentos de  atendimento</t>
  </si>
  <si>
    <r>
      <t>retirada do batente da</t>
    </r>
    <r>
      <rPr>
        <b/>
        <sz val="9"/>
        <rFont val="Tahoma"/>
        <family val="2"/>
      </rPr>
      <t xml:space="preserve"> sala do Raio X</t>
    </r>
    <r>
      <rPr>
        <sz val="9"/>
        <rFont val="Tahoma"/>
        <family val="2"/>
      </rPr>
      <t xml:space="preserve">   = 1 unidade</t>
    </r>
  </si>
  <si>
    <r>
      <rPr>
        <b/>
        <sz val="9"/>
        <rFont val="Tahoma"/>
        <family val="2"/>
      </rPr>
      <t>sala da clínica</t>
    </r>
    <r>
      <rPr>
        <sz val="9"/>
        <rFont val="Tahoma"/>
        <family val="2"/>
      </rPr>
      <t>- retirada da alvenaria de enchimento e sustentação do contra piso -  ( 105,50 m² X 0,12m) = m³</t>
    </r>
  </si>
  <si>
    <t>DEMOLIÇÃO DE ALVENARIA  (MANUAL)</t>
  </si>
  <si>
    <t>05.80.006</t>
  </si>
  <si>
    <t>05.81.033</t>
  </si>
  <si>
    <t xml:space="preserve">ARMÁRIO BRANCO JUNTO AO PILAR 0,95 x 0,85X 0,45 M </t>
  </si>
  <si>
    <t xml:space="preserve">Conforme projeto folha 08-08  des. Nº 033-21 ( FECHAMENTO DAS DUAS FACES E LATERAL E TAMPO)  =(( 3,78 x 1,80M))x2 + 1,28 = M²  </t>
  </si>
  <si>
    <t>Conforme projeto folha 08-08  des. Nº 033-21  INCLUSIVE LATERAIS E TAMPO  =( ( 1,40x0,85)x2 ) + 0,43 = 2,81M²</t>
  </si>
  <si>
    <t>Conforme projeto folha 08-08  des. Nº 033-21   =(4,40 x 0,70 M) = 3,08M²</t>
  </si>
  <si>
    <t>Conforme projeto folha 06-08 DES.Nº 033-21</t>
  </si>
  <si>
    <t>Conforme projeto folha 04-08 DES.Nº 033-21-( DETALHE INSTALAÇÃO DO CAVALETE)   - 8 UNIDADES</t>
  </si>
  <si>
    <t>Conforme projeto folha 06-08 DES.Nº 033-21 - SOMATÓRIA DOS TRECHOS : 9,80+0,30+7,70+0,30+0,30+7,10+6,20+8,60+8,20+0,30+2,80+2,20+1,60+0,30+11,00+3,00= 69,70 m</t>
  </si>
  <si>
    <t>952448</t>
  </si>
  <si>
    <t xml:space="preserve">Válvula esfera bruta, bronse , roscavel fornecimento e instalação </t>
  </si>
  <si>
    <t>Conforme projeto folha 06-08 DES.Nº 033-21- SOMATÓRIA DOS TRECHOS : 3,50 + 1,50 + 2,00 + 1,80 + 2,50 + 0,80 + 1,50 + 1,30 + 0,70 + 3,20 + 0,50 + 5,30 + 4,50 + 2,70 + 0,70 + 0,50 + 1,20 + 3,70 + 1,00 + 3,10 + 1,50 + 0,50 + 0,30 + 2,50 + 2,)) + 1,50 + 2,40 + 1,00 + 1,30 + 1,30 = 56,30 M</t>
  </si>
  <si>
    <t>Conforme projeto folha 06-08 DES.Nº 033-21 -SOMATORIA DOS TRECHOS : 5,00 + 5,00 = 10 M</t>
  </si>
  <si>
    <t>Conforme projeto folha 05-08 DES.Nº 033-21 - SOMATÓRIA DO TRECHO : 1,00 + 2,80 + 3,50 + 3,50 + 9,30 + 6,50 + 0,70 + 1,00 + 2,50 + 0,30 + 3,10 + 4,00 + 2,00 + 1,50 0,80=  42,50M</t>
  </si>
  <si>
    <t>Conforme projeto folha 04-08 DES.Nº 033-21 - SOMATÓRIA DO TRECHO : 8,80 ( PERNAS DO CAVALETE) + 0,90 + 0,90 + 0,90 + 0,90 + 0,90 + 0,90 + 0,90 + 0,90 + 1,10 + 1,10 + 0,90 + 1,30 + 0,60 + 0,60 + 0,60 + 1,20 + 1,20 + 1,20 + 1,20 + 1,20 + 1,20 + 1,20 + 1,20 + 8,60 + 5,30 + 8,50 + 8,50 + 2,60 = 71,20 M</t>
  </si>
  <si>
    <t>Rede elétrica ( conforme planta baixa -Elétrica folha 07-08  - DES. Nº 033-21 )</t>
  </si>
  <si>
    <t>91842</t>
  </si>
  <si>
    <t>$6,40</t>
  </si>
  <si>
    <r>
      <rPr>
        <b/>
        <sz val="9"/>
        <rFont val="Tahoma"/>
        <family val="2"/>
      </rPr>
      <t>ELETRODUTO FLEXÍVEL CORRUGADO</t>
    </r>
    <r>
      <rPr>
        <sz val="9"/>
        <rFont val="Tahoma"/>
        <family val="2"/>
      </rPr>
      <t>, PVC, DN 20 MM (1/2"), PARA CIRCUITOS TERMINAIS, INSTALADO EM LAJE - FORNECIMENTO E INSTALAÇÃO. AF_12/2015  - PONTO B E PONTO G</t>
    </r>
  </si>
  <si>
    <t>135407</t>
  </si>
  <si>
    <t>135447</t>
  </si>
  <si>
    <t>SOMATÓRIA DOS TRECHOS  DE ELETRODUTOS PARA FIOS 2,5 E 0,75 MM² : (2,50 + 6,00 + 8,00 + 1,50 + 6,00 + 8,00 + 1,50 + 8,00 + 1,50 + 6,00 + 1,50 + 3,00 + 6,50 + 4,00 + 1,00 + 6,50 + 5,00 + 1,00 + 2,50 + 5,00 + 1,00 + 5,00 + 1,00) x 2 =  197,00M</t>
  </si>
  <si>
    <t>09.54.001</t>
  </si>
  <si>
    <t>09.54.006</t>
  </si>
  <si>
    <t>09.52.030</t>
  </si>
  <si>
    <t>09.05.073</t>
  </si>
  <si>
    <t>unid</t>
  </si>
  <si>
    <r>
      <t xml:space="preserve">DISJUNTOR UNIPOLAR TERMOMAGNETICO 1X10A A 1X30A </t>
    </r>
    <r>
      <rPr>
        <sz val="9"/>
        <rFont val="Tahoma"/>
        <family val="2"/>
      </rPr>
      <t xml:space="preserve">- PARA OS 9 LAVATÓRIOS +  + CIRCUITO DAS TOMADAS  + ILUMINAÇÃO DO RAIO x E PIA1 unid) - </t>
    </r>
    <r>
      <rPr>
        <b/>
        <sz val="9"/>
        <rFont val="Tahoma"/>
        <family val="2"/>
      </rPr>
      <t>DISJUNTOR DE 15A</t>
    </r>
  </si>
  <si>
    <r>
      <t xml:space="preserve">DISJUNTOR UNIPOLAR TERMOMAGNETICO 1X10A A 1X30A </t>
    </r>
    <r>
      <rPr>
        <sz val="9"/>
        <rFont val="Tahoma"/>
        <family val="2"/>
      </rPr>
      <t xml:space="preserve">- PARA AS 8 CADEIRAS ( 8 unid) + CIRCUITO DAS TOMADAS ( 14 unid )+ ILUMINAÇÃO  (15 unid) - </t>
    </r>
    <r>
      <rPr>
        <b/>
        <sz val="9"/>
        <rFont val="Tahoma"/>
        <family val="2"/>
      </rPr>
      <t>DISJUNTOR DE 20A</t>
    </r>
  </si>
  <si>
    <r>
      <t xml:space="preserve">DISJUNTOR UNIPOLAR TERMOMAGNETICO 1X10A A 1X30A </t>
    </r>
    <r>
      <rPr>
        <sz val="9"/>
        <rFont val="Tahoma"/>
        <family val="2"/>
      </rPr>
      <t xml:space="preserve">- PARA   BOMBAS DE VÁCUO 3UNID </t>
    </r>
  </si>
  <si>
    <t>09.05.070</t>
  </si>
  <si>
    <r>
      <t xml:space="preserve">DISJUNTOR BIPOLAR TERMOMAGNETICO 2X10A A 2X50A-  </t>
    </r>
    <r>
      <rPr>
        <sz val="9"/>
        <rFont val="Tahoma"/>
        <family val="2"/>
      </rPr>
      <t>PARA 2 APARELHOS DE AR CONDICIONADO</t>
    </r>
  </si>
  <si>
    <t>09.02.088</t>
  </si>
  <si>
    <t>DISJUNTOR TRIPOLAR TERMOMAGNETICO 3X10A A 3X50A - comando do quadro</t>
  </si>
  <si>
    <t>91953</t>
  </si>
  <si>
    <t>91975</t>
  </si>
  <si>
    <t>91998</t>
  </si>
  <si>
    <t>91995</t>
  </si>
  <si>
    <t>91994</t>
  </si>
  <si>
    <t>INSTALAÇÕES ELÉTRICAS PARA EQUIPAMENTO DE AR CONDICIONADO</t>
  </si>
  <si>
    <t>91991</t>
  </si>
  <si>
    <t>TOMADA ALTA DE EMBUTIR (1 MÓDULO), 2P+T 20 A</t>
  </si>
  <si>
    <t>09.07.005</t>
  </si>
  <si>
    <t>09.07.006</t>
  </si>
  <si>
    <t>FIO DE 4 MM2 - 750 V DE ISOLACAO  -TRECHO CONFORME PLANTA BAIXA ELÉTRICA FOLHA 07-08 - DES.Nº 03321</t>
  </si>
  <si>
    <t>FIO DE 6 MM2 - 750 V DE ISOLACAO - TRECHO CONFORME PLANTA BAIXA ELÉTRICA FOLHA 07-08 - DES.Nº 03321</t>
  </si>
  <si>
    <t>91835</t>
  </si>
  <si>
    <t>ELETRODUTO FLEXÍVEL CORRUGADO REFORÇADO, PVC, DN 25 MM (3/4") PARA CIRCUITOS TERMINAIS, INSTALADO EM FORRO - FORNECIMENTO E INSTALAÇÃO.</t>
  </si>
  <si>
    <t>OBS - O CIRCUITO PRINCIPAL DA ENTRADA DE ENERGIA ATÉ O QUADRO  PARA 24 DISJUNTORES JÁ EXISTENTE SOMENTE SERÁ EXECUTADA A SUBSTITUIÇÃO DOS DISJUNTORES E CABEAMENTO.</t>
  </si>
  <si>
    <t>Conforme planta baixa layout  folha 01-08  DES.Nº 033-21</t>
  </si>
  <si>
    <t xml:space="preserve">REMOCAO APARELHO ILUMINACAO </t>
  </si>
  <si>
    <t xml:space="preserve">REMOCAO DE INTERRUPTORES TOMADAS </t>
  </si>
  <si>
    <t>97662</t>
  </si>
  <si>
    <t>REMOÇÃO DE TUBULAÇÕES (TUBOS E CONEXÕES) DE ÁGUA FRIA, DE FORMA MANUAL</t>
  </si>
  <si>
    <t xml:space="preserve">ARMÁRIO BRANCO NA RECEPÇÃO MEDINDO 2,15X 2,97M </t>
  </si>
  <si>
    <t>Conforme projeto folha 08-08  des. Nº 033-21( FECHAMENTO DOS DOIS LADOS E TAMPO)   = ((2,64 x 2,97M))x2 + 1,10 = 16,78M²</t>
  </si>
  <si>
    <t>05.05.064</t>
  </si>
  <si>
    <t>93396</t>
  </si>
  <si>
    <t>97661</t>
  </si>
  <si>
    <t>REMOÇÃO DE CABOS ELÉTRICOS, DE FORMA MANUAL, SEM REAPROVEITAMENTO.</t>
  </si>
  <si>
    <r>
      <rPr>
        <b/>
        <sz val="9"/>
        <rFont val="Tahoma"/>
        <family val="2"/>
      </rPr>
      <t>FIO DE 2,50 MM2</t>
    </r>
    <r>
      <rPr>
        <sz val="9"/>
        <rFont val="Tahoma"/>
        <family val="2"/>
      </rPr>
      <t xml:space="preserve"> - 750 V DE ISOLACÃO ( ALIMENTAÇÃO DAS CADEIRAS ODONTOLOGICAS) - 3 FIOS POR ELETRODUTO  x 98,50M = 295,50M</t>
    </r>
  </si>
  <si>
    <t>134662</t>
  </si>
  <si>
    <t>135193</t>
  </si>
  <si>
    <r>
      <rPr>
        <b/>
        <sz val="9"/>
        <rFont val="Tahoma"/>
        <family val="2"/>
      </rPr>
      <t>FIO DE 1,50 MM2</t>
    </r>
    <r>
      <rPr>
        <sz val="9"/>
        <rFont val="Tahoma"/>
        <family val="2"/>
      </rPr>
      <t xml:space="preserve"> - 750 V DE ISOLACÃO ( ALIMENTAÇÃO DOS INTERRUPTORES E LUMINÁRIAS) - 3 FIOS POR ELETRODUTO ( 15 LUMINARIAS x 6,50M) 2 PERNAS  = 195,00M</t>
    </r>
  </si>
  <si>
    <r>
      <rPr>
        <b/>
        <sz val="9"/>
        <rFont val="Tahoma"/>
        <family val="2"/>
      </rPr>
      <t>FIO DE 2,50 MM2</t>
    </r>
    <r>
      <rPr>
        <sz val="9"/>
        <rFont val="Tahoma"/>
        <family val="2"/>
      </rPr>
      <t xml:space="preserve"> -  ( ALIMENTACÃO DAS TOMADAS TOTAL DE 21 UNIDADES( 50,00 M  x 3 FIOS =150,00M</t>
    </r>
  </si>
  <si>
    <r>
      <t xml:space="preserve">TOMADA BAIXA DE EMBUTIR </t>
    </r>
    <r>
      <rPr>
        <sz val="9"/>
        <rFont val="Tahoma"/>
        <family val="2"/>
      </rPr>
      <t>(1 MÓDULO), 2P+T 10 A. - CONFORME PROJETO PLANTA BAIXA ELETRICA - FOLHA 07-08 - DES. Nº 033-21</t>
    </r>
  </si>
  <si>
    <r>
      <t xml:space="preserve">TOMADA MÉDIA DE EMBUTIR (1 MÓDULO), 2P+T 20 A.- </t>
    </r>
    <r>
      <rPr>
        <sz val="9"/>
        <rFont val="Tahoma"/>
        <family val="2"/>
      </rPr>
      <t xml:space="preserve"> CONFORME PROJETO PLANTA BAIXA ELETRICA - FOLHA 07-08 - DES. Nº 033-21</t>
    </r>
  </si>
  <si>
    <r>
      <t xml:space="preserve">TOMADA MÉDIA DE EMBUTIR (1 MÓDULO), 2P+T 10 A. - </t>
    </r>
    <r>
      <rPr>
        <sz val="9"/>
        <rFont val="Tahoma"/>
        <family val="2"/>
      </rPr>
      <t>CONFORME PROJETO PLANTA BAIXA ELETRICA - FOLHA 07-08 - DES. Nº 033-21</t>
    </r>
  </si>
  <si>
    <r>
      <t xml:space="preserve">INTERRUPTOR SIMPLES (1 MÓDULO), 10A/250V, INCLUINDO SUPORTE E PLACA -  </t>
    </r>
    <r>
      <rPr>
        <sz val="9"/>
        <rFont val="Tahoma"/>
        <family val="2"/>
      </rPr>
      <t>CONFORME PROJETO PLANTA BAIXA ELETRICA - FOLHA 07-08 - DES. Nº 033-21</t>
    </r>
  </si>
  <si>
    <r>
      <t xml:space="preserve">INTERRUPTOR SIMPLES (4 MÓDULOS), 10A/250V, INCLUINDO SUPORTE E PLACA -  </t>
    </r>
    <r>
      <rPr>
        <sz val="9"/>
        <rFont val="Tahoma"/>
        <family val="2"/>
      </rPr>
      <t>CONFORME PROJETO PLANTA BAIXA ELETRICA - FOLHA 07-08 - DES. Nº 033-21</t>
    </r>
  </si>
  <si>
    <r>
      <t>ADEQUAÇÃO DE LUMINARIA FLUORESCENTE 2X32W PARA LED TUBULAR -</t>
    </r>
    <r>
      <rPr>
        <sz val="9"/>
        <rFont val="Tahoma"/>
        <family val="2"/>
      </rPr>
      <t xml:space="preserve"> APROVEITAMENTO PARCIAL DAS LUMINÁRIAS EXISTENTES</t>
    </r>
  </si>
  <si>
    <t>TRECHO SOBRE A  RECEPÇÃO( 2,80x 1,30M ) + LOCAIS DAS ANTINGAS LUMINÁRIAS( 1,30x0,40)x15= 9,49M²</t>
  </si>
  <si>
    <t xml:space="preserve"> PRATELEIRA DE GRANITO 8 PECAS  x 0,50 = 2,00 M  - CONFORME PROJETO - PLANTA BAIXA  DETALHAMENTO DOS ARMÁRIOS - FOLHA 08-08 - DES.Nº 033-21</t>
  </si>
  <si>
    <t>BANCADA GRANITO CINZA, 50 X 60 CM, INCL. CUBA DE EMBUTIR -  CONFORME PROJETO - PLANTA BAIXA  DETALHAMENTO DOS ARMÁRIOS - FOLHA 08-08 - DES.Nº 033-21</t>
  </si>
  <si>
    <t>CNPJ</t>
  </si>
  <si>
    <t>01.104.894/0001</t>
  </si>
  <si>
    <t>47.960.950/0001-21</t>
  </si>
  <si>
    <t>15.436.940/0001-03</t>
  </si>
  <si>
    <t>LAVATÓRIOS COM BANCADA TIPO1 E  BANCADA TIPO 2 E METAIS</t>
  </si>
  <si>
    <t>Torneira Acionamento Pedal Mecânico Para Torneira ( TIPO BOTÃO OU PEDAL)</t>
  </si>
  <si>
    <t>COTAÇÃO LOJAS DO VAREJO</t>
  </si>
  <si>
    <t>PORTA DE ALUMINIO DE ABRIR 0.90X2.20M COMPLETA - CONFORME PLANTA BAIXA LAYOUT  PORTA JUNTO A RECEPÇÃO</t>
  </si>
  <si>
    <t xml:space="preserve"> FONTE : ASSOCIAÇÕES DE ENGENHARIA DO ESTADO DE SÃO PAULO E SINDICATO DOS ENGENHEIROS</t>
  </si>
  <si>
    <t>Conforme projeto . Plantas baixa Layout folha 01-08 DES.Nº 033-21 E FOLHA 07-08 DES.Nº 033-21  - CÁLCULO DO BTU = 600BTU/M² x 105 = 63.000 BTUs</t>
  </si>
  <si>
    <t>TINTA LATEX STANDARD COM MASSA NIVELADORA - FORRO 105M²</t>
  </si>
  <si>
    <r>
      <t>Filtro regulador de pressão -</t>
    </r>
    <r>
      <rPr>
        <sz val="9"/>
        <rFont val="Tahoma"/>
        <family val="2"/>
      </rPr>
      <t xml:space="preserve"> Conforme projeto folha 04-08 DES.Nº 033-21-( DETALHE INSTALAÇÃO DO CAVALETE)   - 8 UNIDADES</t>
    </r>
  </si>
  <si>
    <t>10.268.759/0001-03</t>
  </si>
  <si>
    <t>03.660.234/0001-53</t>
  </si>
  <si>
    <t>33.014.556/0001-96</t>
  </si>
  <si>
    <t>Engenheiro Civil com  4 horas de atividade diárias com atendimento de 3 dias da semana duração 4 horas( duração da obra 60 dias    - (4h X 24 dias ) = 96 horas</t>
  </si>
  <si>
    <t>Encarregado  com  3 horas de atividade diárias com prazo de 2 meses de obra                                                ( (3h X 24 dias úteis)X2) = 144 horas</t>
  </si>
  <si>
    <t>obs: as bombas de vácuo são fornecimento da UNIVERSIDADE</t>
  </si>
  <si>
    <t>OBS. : AS CAIXAS SAEVO SÃO DE FORNECIMENTO DA FACULDADE DE ODONTOLOGIA .</t>
  </si>
  <si>
    <t>LIMPEZA FINAL BRUTA - área do salão e  área da sala do raio x</t>
  </si>
  <si>
    <t xml:space="preserve">ESMALTE A BASE DE AGUA - pintura das esquadrias do lado interno e porta de acessoa sala anexa . </t>
  </si>
  <si>
    <t>APLICACAO PINTURA IMPERM DUAS DEMAOS SITEMA DUPLO EPOXI POLIURETANO -( PINTURA DAS PAREDES (10,30 + 10,30 + 9,20 + 9,20 + 2,20 + 2,40 + 2,40 + 2,40 )x3,50 de pé direito) +( (divisórias de gesso acartonado 3,00 + 3,00 ) X 2,10 altura ) X 2 lados =  169,40</t>
  </si>
  <si>
    <t xml:space="preserve">QUANTIFICAÇÃO - FONTES DE REFERENCIAS  E COTAÇÕES </t>
  </si>
  <si>
    <t>1.15</t>
  </si>
  <si>
    <t>1.16</t>
  </si>
  <si>
    <t>5.3</t>
  </si>
  <si>
    <t>2.2</t>
  </si>
  <si>
    <t>2.4</t>
  </si>
  <si>
    <t>2.5</t>
  </si>
  <si>
    <t>2.6</t>
  </si>
  <si>
    <t>5.1</t>
  </si>
  <si>
    <t>5.2</t>
  </si>
  <si>
    <t>5.4</t>
  </si>
  <si>
    <t>5.5</t>
  </si>
  <si>
    <r>
      <t xml:space="preserve"> </t>
    </r>
    <r>
      <rPr>
        <b/>
        <sz val="9"/>
        <rFont val="Tahoma"/>
        <family val="2"/>
      </rPr>
      <t>LOJA SHOPTIME</t>
    </r>
    <r>
      <rPr>
        <sz val="9"/>
        <rFont val="Tahoma"/>
        <family val="2"/>
      </rPr>
      <t xml:space="preserve"> :  BUSCA NA INTERNETE DIA 13/06/ 2022  VALOR DE R$ 289,48</t>
    </r>
  </si>
  <si>
    <r>
      <rPr>
        <b/>
        <sz val="9"/>
        <rFont val="Tahoma"/>
        <family val="2"/>
      </rPr>
      <t>LOJA MAGALU</t>
    </r>
    <r>
      <rPr>
        <sz val="9"/>
        <rFont val="Tahoma"/>
        <family val="2"/>
      </rPr>
      <t xml:space="preserve">     :   BUSCA  NA INTERNETE DIA 13/06/2022  VALOR DE R$ 288,90</t>
    </r>
  </si>
  <si>
    <r>
      <rPr>
        <b/>
        <sz val="9"/>
        <rFont val="Tahoma"/>
        <family val="2"/>
      </rPr>
      <t>LOJA AMAZON</t>
    </r>
    <r>
      <rPr>
        <sz val="9"/>
        <rFont val="Tahoma"/>
        <family val="2"/>
      </rPr>
      <t xml:space="preserve">    :   BUSACA NA INTERNETE DIA  13 /06/2022  VALOR DE R$ 288,00</t>
    </r>
  </si>
  <si>
    <r>
      <rPr>
        <b/>
        <sz val="9"/>
        <rFont val="Tahoma"/>
        <family val="2"/>
      </rPr>
      <t>TECNO AR COMPRESSORES</t>
    </r>
    <r>
      <rPr>
        <sz val="9"/>
        <rFont val="Tahoma"/>
        <family val="2"/>
      </rPr>
      <t xml:space="preserve">  - COTAÇÃO DA INTERNET  EM 13/06/2022   : R$ 536,40</t>
    </r>
  </si>
  <si>
    <r>
      <rPr>
        <b/>
        <sz val="9"/>
        <rFont val="Tahoma"/>
        <family val="2"/>
      </rPr>
      <t>LOJA DO MECÂNICO</t>
    </r>
    <r>
      <rPr>
        <sz val="9"/>
        <rFont val="Tahoma"/>
        <family val="2"/>
      </rPr>
      <t xml:space="preserve"> - EM 13/06/2022 : R$ 399,90</t>
    </r>
  </si>
  <si>
    <r>
      <rPr>
        <b/>
        <sz val="9"/>
        <rFont val="Tahoma"/>
        <family val="2"/>
      </rPr>
      <t>LOJAS AMERICANAS -</t>
    </r>
    <r>
      <rPr>
        <sz val="9"/>
        <rFont val="Tahoma"/>
        <family val="2"/>
      </rPr>
      <t xml:space="preserve"> COTAÇÃO INTERNET : R$ 804,00</t>
    </r>
  </si>
  <si>
    <t>ADMINISTRAÇÃO LOCAL E SERVIÇOS PRELIMINARES</t>
  </si>
  <si>
    <t xml:space="preserve">REMOCAO DE DISJUNTOR </t>
  </si>
  <si>
    <t>16.80.016</t>
  </si>
  <si>
    <t>TELA Q-92 PARA PISO DE CONCRETO</t>
  </si>
  <si>
    <t>2.7</t>
  </si>
  <si>
    <r>
      <rPr>
        <b/>
        <sz val="9"/>
        <rFont val="Tahoma"/>
        <family val="2"/>
      </rPr>
      <t>FIO DE 0,75 MM2</t>
    </r>
    <r>
      <rPr>
        <sz val="9"/>
        <rFont val="Tahoma"/>
        <family val="2"/>
      </rPr>
      <t xml:space="preserve"> -  ( ALIMENTACÃO DAS CADEIRAS ODONTOLOGICAS) 3 FIOS POR ELETRODUTO -  x 98,50 = 295,50M</t>
    </r>
  </si>
  <si>
    <t>PROJETO ESTRUTURA METALICA PLATAFORMAS para a planilha da obra foi considerado 50% do valor minímo para projeto de estrutura metálica atraves de busca na internete.</t>
  </si>
  <si>
    <t xml:space="preserve"> EM 14/06/2022</t>
  </si>
  <si>
    <t>Planistal Comércio e Serviços LTDA-EPP
CNPJ: 04.739.101/0001-30
I.E.: 582.612.997.116; I.M.:10322301
Rua:Washington Luiz,664,V. Tamandaré 
Ribeirão Preto - SP, CEP 14.085-190
Tel: 16-3979-8589 / 16-3979-5045</t>
  </si>
  <si>
    <t>m³</t>
  </si>
  <si>
    <t>m</t>
  </si>
  <si>
    <t>1.</t>
  </si>
  <si>
    <t>2.</t>
  </si>
  <si>
    <t>4.</t>
  </si>
  <si>
    <t>5.</t>
  </si>
  <si>
    <t>6.</t>
  </si>
  <si>
    <t>QTD.</t>
  </si>
  <si>
    <t>UND.</t>
  </si>
  <si>
    <t>unid.</t>
  </si>
  <si>
    <t>7.</t>
  </si>
  <si>
    <t>8.</t>
  </si>
  <si>
    <t>INSTALAÇÃO ELÉTRICA</t>
  </si>
  <si>
    <t>INSTALAÇÃO HIDRÁULICA</t>
  </si>
  <si>
    <t>REVESTIMENTO</t>
  </si>
  <si>
    <t xml:space="preserve">PISO  </t>
  </si>
  <si>
    <t>ACABAMENTO</t>
  </si>
  <si>
    <t>PROTEÇÃO E COMBATE A INCÊNDIOS</t>
  </si>
  <si>
    <t>9.</t>
  </si>
  <si>
    <t>9.1</t>
  </si>
  <si>
    <t>10.</t>
  </si>
  <si>
    <t>10.1</t>
  </si>
  <si>
    <t>11.</t>
  </si>
  <si>
    <t>11.1</t>
  </si>
  <si>
    <t>11.2</t>
  </si>
  <si>
    <t>11.3</t>
  </si>
  <si>
    <t>12.</t>
  </si>
  <si>
    <t>12.1</t>
  </si>
  <si>
    <t>12.2</t>
  </si>
  <si>
    <t>12.3</t>
  </si>
  <si>
    <t>13.</t>
  </si>
  <si>
    <t>14.</t>
  </si>
  <si>
    <t>10.2</t>
  </si>
  <si>
    <t>12.4</t>
  </si>
  <si>
    <t>12.6</t>
  </si>
  <si>
    <t>DISJUNTOR MONOPOLAR TIPO DIN, CORRENTE NOMINAL DE 20A - FORNECIMENTO E INSTALAÇÃO. AF_10/2020</t>
  </si>
  <si>
    <t>DISJUNTOR MONOPOLAR TIPO DIN, CORRENTE NOMINAL DE 10A - FORNECIMENTO E INSTALAÇÃO. AF_10/2020</t>
  </si>
  <si>
    <t>DISJUNTOR MONOPOLAR TIPO DIN, CORRENTE NOMINAL DE 16A - FORNECIMENTO E INSTALAÇÃO. AF_10/2020</t>
  </si>
  <si>
    <t>REMOÇÃO E DEMOLIÇÃO</t>
  </si>
  <si>
    <t>REMOÇÃO DE JANELAS, DE FORMA MANUAL, SEM REAPROVEITAMENTO</t>
  </si>
  <si>
    <t>REMOÇÃO DE ENTULHO SEPARADO DE OBRA COM CAÇAMBA METÁLICA ‐ TERRA, ALVENARIA, CONCRETO, ARGAMASSA, MADEIRA, PAPEL, PLÁSTICO OU METAL</t>
  </si>
  <si>
    <t xml:space="preserve">ALVENARIA - DIVISÓRIAS   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</si>
  <si>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</si>
  <si>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BDI:</t>
  </si>
  <si>
    <t>ELETRODUTO FLEXÍVEL CORRUGADO, PVC, DN 25 MM (3/4"), PARA CIRCUITOS TERMINAIS, INSTALADO EM PAREDE - FORNECIMENTO E INSTALAÇÃO. AF_03/2023</t>
  </si>
  <si>
    <t>ELETRODUTO FLEXÍVEL CORRUGADO, PVC, DN 25 MM (3/4"), PARA CIRCUITOS TERMINAIS, INSTALADO EM LAJE - FORNECIMENTO E INSTALAÇÃO. AF_03/2023</t>
  </si>
  <si>
    <t>CAIXA RETANGULAR 4" X 2" MÉDIA (1,30 M DO PISO), PVC, INSTALADA EM PAREDE - FORNECIMENTO E INSTALAÇÃO. AF_03/2023</t>
  </si>
  <si>
    <t>CAIXA OCTOGONAL 4" X 4", PVC, INSTALADA EM LAJE - FORNECIMENTO E INSTALAÇÃO. AF_03/2023</t>
  </si>
  <si>
    <t>INTERRUPTOR SIMPLES (1 MÓDULO), 10A/250V, INCLUINDO SUPORTE E PLACA - FORNECIMENTO E INSTALAÇÃO. AF_03/2023</t>
  </si>
  <si>
    <t>TOMADA MÉDIA DE EMBUTIR (1 MÓDULO), 2P+T 10 A, INCLUINDO SUPORTE E PLACA - FORNECIMENTO E INSTALAÇÃO. AF_03/2023</t>
  </si>
  <si>
    <t>CABO DE COBRE FLEXÍVEL ISOLADO, 1,5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</si>
  <si>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</si>
  <si>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6 MM², ANTI-CHAMA 450/750 V, PARA CIRCUITOS TERMINAIS - FORNECIMENTO E INSTALAÇÃO. AF_03/2023</t>
  </si>
  <si>
    <t>pc</t>
  </si>
  <si>
    <t>QUADRO DE DISTRIBUIÇÃO DE ENERGIA EM CHAPA DE AÇO GALVANIZADO, DE EMBUTIR, COM BARRAMENTO TRIFÁSICO, PARA 40 DISJUNTORES DIN 100A - FORNECIMENTO E INSTALAÇÃO. AF_10/2020</t>
  </si>
  <si>
    <t>8.2</t>
  </si>
  <si>
    <t>11.4</t>
  </si>
  <si>
    <t>COBERTURA E CALHAS</t>
  </si>
  <si>
    <t>ELETRODUTO FLEXÍVEL CORRUGADO, PVC, DN 32 MM (1"), PARA CIRCUITOS TERMINAIS, INSTALADO EM PAREDE - FORNECIMENTO E INSTALAÇÃO. AF_03/2023</t>
  </si>
  <si>
    <t>ELETRODUTO FLEXÍVEL CORRUGADO, PVC, DN 32 MM (1"), PARA CIRCUITOS TERMINAIS, INSTALADO EM LAJE - FORNECIMENTO E INSTALAÇÃO. AF_03/2023</t>
  </si>
  <si>
    <t>SERVIÇO COMPLEMENTAR</t>
  </si>
  <si>
    <t>LIMPEZA FINAL DE OBRA</t>
  </si>
  <si>
    <t>3.10</t>
  </si>
  <si>
    <t>un.</t>
  </si>
  <si>
    <t>9.2</t>
  </si>
  <si>
    <t>INSTALAÇÃO DE PEITORIL EM GRANITO EM JANELAS</t>
  </si>
  <si>
    <t>REMOÇÃO DE PORTAS, DE FORMA MANUAL, SEM REAPROVEITAMENTO</t>
  </si>
  <si>
    <t>PINTURA LÁTEX ACRÍLICA STANDARD, APLICAÇÃO MANUAL EM TETO, DUAS DEMÃOS.</t>
  </si>
  <si>
    <t>EMASSAMENTO COM MASSA LÁTEX, APLICAÇÃO EM PAREDE , DUAS DEMÃOS, LIXAMENTO MANUAL</t>
  </si>
  <si>
    <t>PINTURA EM PAREDE INTERNA E EXTERNA, TINTA DE ACABAMENTO ESMALTE SINTÉTICO ACETINADO, 2 DEMÃOS</t>
  </si>
  <si>
    <t>RODAPÉ CERÂMICO DE 7CM DE ALTURA</t>
  </si>
  <si>
    <t>ELETRODUTO FLEXÍVEL CORRUGADO, PEAD, DN 40 MM (1 1/4"), PARA CIRCUITOS TERMINAIS, INSTALADO EM LAJE - FORNECIMENTO E INSTALAÇÃO. AF_03/2023</t>
  </si>
  <si>
    <t>ELETRODUTO FLEXÍVEL CORRUGADO, PEAD, DN 40 MM (1 1/4"), PARA CIRCUITOS TERMINAIS, INSTALADO EM PAREDE - FORNECIMENTO E INSTALAÇÃO. AF_03/2023</t>
  </si>
  <si>
    <t>LUMINÁRIA TIPO CALHA, DE SOBREPOR, COM 2 LÂMPADAS TUBULARES FLUORESCENTES DE 18 W, COM REATOR DE PARTIDA RÁPIDA - FORNECIMENTO E INSTALAÇÃO. AF_02/2020</t>
  </si>
  <si>
    <t>DISJUNTOR MONOPOLAR TIPO DIN, CORRENTE NOMINAL DE 25A - FORNECIMENTO E INSTALAÇÃO. AF_10/2020</t>
  </si>
  <si>
    <t>CABO DE COBRE FLEXÍVEL ISOLADO, 2,5 MM², ANTI-CHAMA 450/750 V, PARA CIRCUITOS TERMINAIS - FORNECIMENTO E INSTALAÇÃO. AF_03/2023</t>
  </si>
  <si>
    <t>ESTRUTURA EXISTENTE</t>
  </si>
  <si>
    <t>ESTUCAMENTO E LIXAMENTO DE CONCRETO DETERIORADO</t>
  </si>
  <si>
    <t>TRATAMENTO DAS JUNTAS DE CONCRETO, COM TARUGO DE POLIETILENO E SELANTE À BASE DE SILICONE</t>
  </si>
  <si>
    <t>TRATAMENTO DE JUNTA DE DILATAÇÃO, COM TARUGO DE POLIETILENO E SELANTE PU, INCLUSO PREENCHIMENTO COM ESPUMA EXPANSIVA</t>
  </si>
  <si>
    <t>IMPERMEABILIZAÇÃO DE PISO EM ÁREAS MOLHADAS</t>
  </si>
  <si>
    <t>PREPARO EM PAREDE INTERNAS E EXTERNAS PARA PINTURA,. INCLUSIVE LIXAMENTO</t>
  </si>
  <si>
    <t>Divisoria sanitária, tipo cabine, esp = 3cm, assentado com argamassa colante ac iii</t>
  </si>
  <si>
    <t>un</t>
  </si>
  <si>
    <t>LUMINARIA DE EMERGENCIA 30 LEDS, POTENCIA 2 W, BATERIA DE LITIO, AUTONOMIA DE 6 HORAS</t>
  </si>
  <si>
    <t>PLACA DE SINALIZACAO DE SEGURANCA CONTRA INCENDIO, FOTOLUMINESCENTE, QUADRADA, *20 X 20* CM, EM PVC *2* MM ANTI-CHAMAS (SIMBOLOS, CORES E PICTOGRAMAS CONFORME NBR 16820)</t>
  </si>
  <si>
    <t>ACIONADOR MANUAL ENDEREÇÁVEL 24V SMART SEGURIMAX</t>
  </si>
  <si>
    <t>SIRENE PARA ALARME BIVOLT 110V 220V POTENTE FORTE 125DB 1TOM</t>
  </si>
  <si>
    <t>EXTINTOR DE INCENDIO PORTATIL COM CARGA DE AGUA PRESSURIZADA DE 10 L, CLASSE A</t>
  </si>
  <si>
    <t xml:space="preserve">EXTINTOR DE INCENDIO PORTATIL COM CARGA DE GAS CARBONICO CO2 DE 4 KG, CLASSE BC </t>
  </si>
  <si>
    <t>3.12</t>
  </si>
  <si>
    <t>12.7</t>
  </si>
  <si>
    <t>12.9</t>
  </si>
  <si>
    <t>AR CONDICIONADO SPLIT ON/OFF, HI-WALL 9parede0 1200 BTUS, CICLO FRIO - FORNECIMENTO E INSTALAÇÃO</t>
  </si>
  <si>
    <t>DISJUNTOR BIPOLAR TIPO DIN, CORRENTE NOMINAL DE 10A - FORNECIMENTO E INSTALAÇÃO. AF_10/2020</t>
  </si>
  <si>
    <t>DISJUNTOR TRIPOLAR TIPO NEMA, CORRENTE NOMINAL DE 10 ATÉ 50A - FORNECIMENTO E INSTALAÇÃO. AF_10/2020</t>
  </si>
  <si>
    <t>ESCAVAÇÃO MANUAL DE VALA COM PROFUNDIDADE MENOR OU IGUAL A 1,30 M.</t>
  </si>
  <si>
    <t>TERRAPLENAGEM-CARGA MECANIZADA E TRANSPORTE DE MAT.DE QUALQUER NATUREZA (DIST.1KM)</t>
  </si>
  <si>
    <t>REATERRO DE VALA</t>
  </si>
  <si>
    <t>REGULARIZAÇÃO E APILOAMENTO DE FUNDO DE VALAS  PREPARO DE FUNDO DE VALA COM LARGURA MENOR QUE 1,5 M (ACERTO DO SOLO)</t>
  </si>
  <si>
    <t>CAIXA ENTERRADA HIDRÁULICA RETANGULAR EM ALVENARIA COM TIJOLOS CERÂMICOS MACIÇOS, DIMENSÕES INTERNAS: 1X1X0,6 M PARA REDE DE DRENAGEM. AF_12
/2020</t>
  </si>
  <si>
    <t xml:space="preserve"> CANALETA MEIA CANA PRÉ-MOLDADA DE CONCRETO (D = 60 CM) - FORNECIMENTO M CR 
E INSTALAÇÃO. AF_08/2021</t>
  </si>
  <si>
    <t xml:space="preserve">ESTRUTURA  </t>
  </si>
  <si>
    <t>DEMOLIÇÃO DE REVESTIMENTO CERÂMICO, DE FORMA MANUAL</t>
  </si>
  <si>
    <t>BANCADA/FRONTÃO E ESPELHO DE GRANITO COM BASE EM ALVENARIA COM FUROS, CONFORME ESPECIFICAÇÃO DE PROJETO</t>
  </si>
  <si>
    <t>VASO SANITARIO LOUÇA BRANCA, PCD</t>
  </si>
  <si>
    <t xml:space="preserve">ASSENTO SANITÁRIO </t>
  </si>
  <si>
    <t>12.5</t>
  </si>
  <si>
    <t>ASSENTO SANITÁRIO PARA BACIA PCD</t>
  </si>
  <si>
    <t xml:space="preserve"> LAVATÓRIO LOUÇA BRANCA SUSPENSO, 29,5 X 39CM OU EQUIVALENTE, PADRÃO POPULAR - FORNECIMENTO E INSTALAÇÃO. AF_01/2020</t>
  </si>
  <si>
    <t>Un.</t>
  </si>
  <si>
    <t>LAVATÓRIO LOUÇA BRANCA SUSPENSO, 29,5 X 39CM PCD</t>
  </si>
  <si>
    <t>CUBA INOX PARA PIA 50 X 40 X 20 CM</t>
  </si>
  <si>
    <t xml:space="preserve"> TRANSPORTE HORIZONTAL MANUAL, DE BACIA SANITÁRIA, CAIXA ACOPLADA, TANQUE OU PIA (UNIDADE: UNIDXKM). AF_07/2019</t>
  </si>
  <si>
    <t>un. X Km</t>
  </si>
  <si>
    <t>BARRA APOIO RETA EM AÇO INOX COM. 70</t>
  </si>
  <si>
    <t>BARRA APOIO EM L EM AÇO INOX</t>
  </si>
  <si>
    <t>PAPELEIRA DE PAREDE EM METAL CROMADO SEM TAMPA, INCLUSO FIXAÇÃO</t>
  </si>
  <si>
    <t xml:space="preserve">SABONETEIRA PLASTICA TIPO DISPENSER PARA SABONETE LIQUIDO COM RESERVATORIO 800 A 1500 ML, INCLUSO FIXAÇÃO. </t>
  </si>
  <si>
    <t>DISPENSER TOALHEIRO EM ABS, PARA FOLHAS</t>
  </si>
  <si>
    <t xml:space="preserve"> VASO SANITARIO SIFONADO CONVENCIONAL COM LOUÇA BRANCA, INCLUSO CONJUNT UN CR
O DE LIGAÇÃO PARA BACIA SANITÁRIA AJUSTÁVEL - FORNECIMENTO E INSTALAÇÃ
O. AF_10/2016</t>
  </si>
  <si>
    <t>MICTÓRIO SIFONADO LOUÇA BRANCA  PADRÃO MÉDIO  FORNECIMENTO E INSTALAÇÃO. AF_01/2020</t>
  </si>
  <si>
    <t>REVISÃO COM TROCAS E/OU REPAROS EM TELHADO DOS PRÉDIOS E CORREDORES COBERTOS</t>
  </si>
  <si>
    <t>11.10</t>
  </si>
  <si>
    <t xml:space="preserve"> TORNEIRA CROMADA DE MESA, 1/2 OU 3/4, PARA LAVATÓRIO, PADRÃO POPULAR - FORNECIMENTO E INSTALAÇÃO. AF_01/2020</t>
  </si>
  <si>
    <t>3.11</t>
  </si>
  <si>
    <t>11.5</t>
  </si>
  <si>
    <t>11.6</t>
  </si>
  <si>
    <t>11.7</t>
  </si>
  <si>
    <t>11.8</t>
  </si>
  <si>
    <t>11.9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</si>
  <si>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</si>
  <si>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</si>
  <si>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</si>
  <si>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</si>
  <si>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</si>
  <si>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</si>
  <si>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</si>
  <si>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</si>
  <si>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</si>
  <si>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</si>
  <si>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</si>
  <si>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</si>
  <si>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</si>
  <si>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12.8</t>
  </si>
  <si>
    <t>14.1</t>
  </si>
  <si>
    <t>Av. PROFESSOR GUSTAVO FLEURY CHARMILLOT, S/Nº  - JARDIM RESIDENCIAL PARAISO</t>
  </si>
  <si>
    <t>CORRIMÃO SIMPLES, DIÂMETRO EXTERNO = 1 1/2, EM AÇO GALVANIZADO. AF_04</t>
  </si>
  <si>
    <t>BARRA ANTIPANICO DUPLA, CEGA EM LADO OPOSTO, COR CINZA</t>
  </si>
  <si>
    <t>TUBO, PVC, SOLDÁVEL, DN 75MM, INSTALADO EM PRUMADA DE ÁGUA - FORNECIMENTO E INSTALAÇÃO. AF_06/2022</t>
  </si>
  <si>
    <t xml:space="preserve"> JOELHO 90 GRAUS, PVC, SOLDÁVEL, DN 50MM, INSTALADO EM PRUMADA DE ÁGUA - FORNECIMENTO E INSTALAÇÃO. AF_06/2022</t>
  </si>
  <si>
    <t xml:space="preserve"> LUVA DE CORRER, PVC, SOLDÁVEL, DN 50MM, INSTALADO EM PRUMADA DE ÁGUA - UN CR 
FORNECIMENTO E INSTALAÇÃO. AF_06/2022</t>
  </si>
  <si>
    <t>CAIXA D´ÁGUA EM POLIETILENO, 500 LITROS - FORNECIMENTO E INSTALAÇÃO. A UN CR 257,63
F_06/2021</t>
  </si>
  <si>
    <t>CHUVEIRO ELÉTRICO COMUM CORPO PLÁSTICO, TIPO DUCHA FORNECIMENTO E IN 
STALAÇÃO. AF_01/2020</t>
  </si>
  <si>
    <t>RETIRADAS DE TELHAS SEM REAPROVEITAMENTO</t>
  </si>
  <si>
    <t>REMOÇÃO DA TRAMA DE MADEIRA EXISTENTE</t>
  </si>
  <si>
    <t>RETIRADA DAS TESOURAS EXISTENTES</t>
  </si>
  <si>
    <t>INSTALAÇÃO DE COBERTURA NOVA (BLOCO 4)</t>
  </si>
  <si>
    <t>TESOURAS DE MADEIRA</t>
  </si>
  <si>
    <t>TRAMA DE MADEIRA COMPOSTA POR RIPAS, CAIBROS E TERÇAS</t>
  </si>
  <si>
    <t>TELHAMENTO COM TELHA CERÂMICA</t>
  </si>
  <si>
    <t>CUMEEIRA E ESPIGÃO PARA TELHA CERÂMICA</t>
  </si>
  <si>
    <t>CALHA EM CHAPA DE AÇO GALVANIZADO</t>
  </si>
  <si>
    <t>RUFO EM CHAPA DE AÇO GALVANIZADO</t>
  </si>
  <si>
    <t>REPARO DE TRINCAS COM MASSA</t>
  </si>
  <si>
    <t>2.8</t>
  </si>
  <si>
    <t>13.1</t>
  </si>
  <si>
    <t>13.2</t>
  </si>
  <si>
    <t>13.4</t>
  </si>
  <si>
    <t>CER ZILDA MARTINS PIERRI</t>
  </si>
  <si>
    <r>
      <t>Área Total da reforma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):</t>
    </r>
  </si>
  <si>
    <r>
      <t>Custo por m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(R$/m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):</t>
    </r>
  </si>
  <si>
    <t xml:space="preserve">CUSTO   </t>
  </si>
  <si>
    <t xml:space="preserve">PREÇO  </t>
  </si>
  <si>
    <t>VALOR TOTAL</t>
  </si>
  <si>
    <t>SEM BDI</t>
  </si>
  <si>
    <t>COM BDI</t>
  </si>
  <si>
    <t>R$</t>
  </si>
  <si>
    <r>
      <rPr>
        <b/>
        <sz val="10"/>
        <rFont val="Arial"/>
        <family val="2"/>
      </rPr>
      <t xml:space="preserve">P1 (0,90X2,10M): </t>
    </r>
    <r>
      <rPr>
        <sz val="10"/>
        <rFont val="Arial"/>
        <family val="2"/>
      </rPr>
      <t>PORTA  DE ABRIR  EM MADEIRA COM ACABAMENTO EM EM DUAS DEMÃOS DE TINTA ESMALTE FOSCO, COMPLETA, COM VISOR DE VIDRO</t>
    </r>
  </si>
  <si>
    <r>
      <rPr>
        <b/>
        <sz val="10"/>
        <rFont val="Arial"/>
        <family val="2"/>
      </rPr>
      <t>J01 (1,10x1,20M 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</si>
  <si>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J2 (1,50x1,20M 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</si>
  <si>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J3 (1,80x1,10M - 11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</si>
  <si>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J4 (1,00x0,60M 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</si>
  <si>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J5 (2,00x1,10M - 04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</si>
  <si>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J6 (1,30x1,20M - 01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</si>
  <si>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J7 (1,50x1,50M - 07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</si>
  <si>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J8 (0,98X0,70M - 03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</si>
  <si>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J9 (0,85Z1,40M 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</si>
  <si>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J10 (2,00X1,40M - 03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</si>
  <si>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J11 (2,00X1,00M- 02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</si>
  <si>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J12 (1,50X1,00M - 02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</si>
  <si>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J13 (2,40X1,208M - 04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</si>
  <si>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J14 (1,50X0,60M - 01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</si>
  <si>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J15 (2,30X1,00M - 01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</si>
  <si>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J16 (2,50X1,008M - 05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</si>
  <si>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J16 (5,10X1,50M - 01 unidades):J</t>
    </r>
    <r>
      <rPr>
        <sz val="10"/>
        <rFont val="Arial"/>
        <family val="2"/>
      </rPr>
      <t>ANELA BASCULANTE COM 6 FLS. EM VIDRO TEMPERADO DE 10mm E CAIXILHO DE ALÚMINIO NA COR BRANCA</t>
    </r>
  </si>
  <si>
    <r>
      <rPr>
        <b/>
        <sz val="10"/>
        <rFont val="Arial"/>
        <family val="2"/>
      </rPr>
      <t>PV1 (2,75X2,50M - 01 unidade):</t>
    </r>
    <r>
      <rPr>
        <sz val="10"/>
        <rFont val="Arial"/>
        <family val="2"/>
      </rPr>
      <t>PORTA DE CORRER COM 3 FLS. EM VIDRO TEMPERADO DE 10mm COM CAIXILHO EM ALUMÍNIO NA COR BRANCA.BANDEIRA BASCULANTE 40cm COM 3 FLS</t>
    </r>
  </si>
  <si>
    <r>
      <rPr>
        <b/>
        <sz val="10"/>
        <rFont val="Arial"/>
        <family val="2"/>
      </rPr>
      <t>P9 (2,30X3,00M - 01 unidade):</t>
    </r>
    <r>
      <rPr>
        <sz val="10"/>
        <rFont val="Arial"/>
        <family val="2"/>
      </rPr>
      <t>PORTA DE CORRER EM VIDRO TEMPERADO 10mm DE 80 CM DE VÃO. DUAS FOLHAS FIXAS DE 75CM</t>
    </r>
  </si>
  <si>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REVESTIMENTO CERÂMICO PARA PAREDES INTERNAS COM PLACAS TIPO ESMALTADA EXTRA DE DIMENSÕES 60X30 CM APLICADAS NA ALTURA INTEIRA DAS PAREDES</t>
    </r>
  </si>
  <si>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REVESTIMENTO CERÂMICO PARA PISO COM PLACAS TIPO PORCELANATO DE DIMENSÕES 60X60 CM APLICADA EM AMBIENTES DE ÁREA MENOR QUE 5 M², INCLUSIVE REJUNTE</t>
    </r>
  </si>
  <si>
    <r>
      <t>SOLEIRA EM GRANITO, LARGURA 15 CM, ESPESSURA 2,0 CM</t>
    </r>
    <r>
      <rPr>
        <b/>
        <sz val="10"/>
        <rFont val="Arial"/>
        <family val="2"/>
      </rPr>
      <t xml:space="preserve">  </t>
    </r>
  </si>
  <si>
    <t>FORNECIMENTO E INSTALAÇÃO DE PLACA DE OBRA COM CHAPA GALVANIZADA E ESTRUTURA DE MADEIRA, CONF. MODELO A SER FORNECIDO PELA FISCALIZAÇÃO</t>
  </si>
  <si>
    <t>TAPUME COM TELHA METÁLICA</t>
  </si>
  <si>
    <t>EXECUÇÃO DE ESCRITÓRIO EM CANTEIRO DE OBRAS EM CHAPA DE MADEIRA COMPENSADA, COBERTURA EM TELHA METÁLICA, INCLUSO INSTALACOES HIDRO-SANITARIAS E ELETRICAS</t>
  </si>
  <si>
    <t>EXECUÇÃO DE ALMOXARIFADO EM CANTEIRO DE OBRAS EM CHAPA DE MADEIRA COMPENSADA, COBERTURA EM TELHAS METÁLICAS, INCLUSO INSTALACOES HIDRO-SANITARIAS E ELETRICAS</t>
  </si>
  <si>
    <t>EXECUÇÃO DE REFEITÓRIO EM CANTEIOR DE OBRA EM CHAPA DE MADEIRA COMPENSADA COBERTURA EM TELHAS METÁLICAS, INCLUSO INSTALACOES HIDRO-SANITARIAS E ELETRICAS</t>
  </si>
  <si>
    <t>EXECUÇÃO DE SANITÁRIO E VESTIÁRIO EM CANTEIRO DE OBRA EM CHAPA DE MADEIRA COMPENSADA COM BANHEIRO, COBERTURA EM TELHAS METÁLICAS, INCLUSO INSTALACOES HIDRO-SANITARIAS E ELETRICAS</t>
  </si>
  <si>
    <t>LOCAÇÃO DE PONTO PARA REFERÊNCIA TOPOGRÁFICA</t>
  </si>
  <si>
    <t>SUBTOTAL ITEM  1</t>
  </si>
  <si>
    <t>SUBTOTAL ITEM  2</t>
  </si>
  <si>
    <t>SUBTOTAL ITEM  3</t>
  </si>
  <si>
    <t>SUBTOTAL ITEM  4</t>
  </si>
  <si>
    <t>ESQUADRIAS (MADEIRA, ALUMINIO E VIDROS)</t>
  </si>
  <si>
    <t>SUBTOTAL ITEM  5</t>
  </si>
  <si>
    <t>SUBTOTAL ITEM  6</t>
  </si>
  <si>
    <t>SUBTOTAL ITEM  7</t>
  </si>
  <si>
    <t>SUBTOTAL ITEM  8</t>
  </si>
  <si>
    <t>SUBTOTAL ITEM  9</t>
  </si>
  <si>
    <t>SUBTOTAL ITEM  10</t>
  </si>
  <si>
    <t>SUBTOTAL ITEM  11</t>
  </si>
  <si>
    <t>SUBTOTAL ITEM  12</t>
  </si>
  <si>
    <t>SUBTOTAL ITEM  13</t>
  </si>
  <si>
    <t>SUBTOTAL ITEM  14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</si>
  <si>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</si>
  <si>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</si>
  <si>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</si>
  <si>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</si>
  <si>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</si>
  <si>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</si>
  <si>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</si>
  <si>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</si>
  <si>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</si>
  <si>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</si>
  <si>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</si>
  <si>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</si>
  <si>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</si>
  <si>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</si>
  <si>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</si>
  <si>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</si>
  <si>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</si>
  <si>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</si>
  <si>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</si>
  <si>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8.3</t>
  </si>
  <si>
    <t>8.4</t>
  </si>
  <si>
    <t>10.3</t>
  </si>
  <si>
    <t>10.4</t>
  </si>
  <si>
    <t>10.5</t>
  </si>
  <si>
    <t>10.6</t>
  </si>
  <si>
    <t>10.7</t>
  </si>
  <si>
    <t>10.8</t>
  </si>
  <si>
    <t>10.9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</si>
  <si>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</si>
  <si>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</si>
  <si>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</si>
  <si>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</si>
  <si>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</si>
  <si>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</si>
  <si>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</si>
  <si>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</si>
  <si>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</si>
  <si>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</si>
  <si>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</si>
  <si>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</si>
  <si>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</si>
  <si>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</si>
  <si>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</si>
  <si>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</si>
  <si>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</si>
  <si>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13.3</t>
  </si>
  <si>
    <t>TOTAL GERAL - R$</t>
  </si>
  <si>
    <t xml:space="preserve"> </t>
  </si>
  <si>
    <r>
      <rPr>
        <b/>
        <sz val="10"/>
        <rFont val="Arial"/>
        <family val="2"/>
      </rPr>
      <t xml:space="preserve">P2 (0,80X2,10M): </t>
    </r>
    <r>
      <rPr>
        <sz val="10"/>
        <rFont val="Arial"/>
        <family val="2"/>
      </rPr>
      <t>PORTA  DE ABRIR  EM MADEIRA COM ACABAMENTO EM EM DUAS DEMÃOS DE TINTA ESMALTE FOSCO, COMPLETA, COM VISOR DE VIDRO</t>
    </r>
  </si>
  <si>
    <r>
      <rPr>
        <b/>
        <sz val="10"/>
        <rFont val="Arial"/>
        <family val="2"/>
      </rPr>
      <t xml:space="preserve">P3 (0,70X2,10M): </t>
    </r>
    <r>
      <rPr>
        <sz val="10"/>
        <rFont val="Arial"/>
        <family val="2"/>
      </rPr>
      <t>PORTA  DE ABRIR  EM MADEIRA COM ACABAMENTO EM EM DUAS DEMÃOS DE TINTA ESMALTE FOSCO, COMPLETA, COM VISOR DE VIDRO</t>
    </r>
  </si>
  <si>
    <r>
      <rPr>
        <b/>
        <sz val="10"/>
        <rFont val="Arial"/>
        <family val="2"/>
      </rPr>
      <t>P4 (0,70X1,70m - 05 unidades)</t>
    </r>
    <r>
      <rPr>
        <sz val="10"/>
        <rFont val="Arial"/>
        <family val="2"/>
      </rPr>
      <t xml:space="preserve">:PORTA EM LAMINADO MELAMÍNICO À PROVA D`ÁGUA NA COR LARANJA COM TRINCO, BATENTE METÁLICO </t>
    </r>
  </si>
  <si>
    <r>
      <rPr>
        <b/>
        <sz val="10"/>
        <rFont val="Arial"/>
        <family val="2"/>
      </rPr>
      <t xml:space="preserve">P5 (0,60X2,10M): </t>
    </r>
    <r>
      <rPr>
        <sz val="10"/>
        <rFont val="Arial"/>
        <family val="2"/>
      </rPr>
      <t>PORTA  DE ABRIR  EM MADEIRA COM ACABAMENTO EM EM DUAS DEMÃOS DE TINTA ESMALTE FOSCO, COMPLETA, COM VISOR DE VIDRO</t>
    </r>
  </si>
  <si>
    <r>
      <rPr>
        <b/>
        <sz val="10"/>
        <rFont val="Arial"/>
        <family val="2"/>
      </rPr>
      <t xml:space="preserve">SALA A1 E B1 e B2: </t>
    </r>
    <r>
      <rPr>
        <sz val="10"/>
        <rFont val="Arial"/>
        <family val="2"/>
      </rPr>
      <t>FORRO EM GESSO ACARTONADO FIXADO EM PERFIS METÁLICOS COM PINTURA NA COR BRANCA</t>
    </r>
  </si>
  <si>
    <t xml:space="preserve">MODELO DE PROPOSTA PARA OBRA DE REFORMA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</si>
</sst>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&quot;R$&quot;* #,##0.00_);_(&quot;R$&quot;* \(#,##0.00\);_(&quot;R$&quot;* \-??_);_(@_)"/>
    <numFmt numFmtId="165" formatCode="_ * #,##0.00_ ;_ * \-#,##0.00_ ;_ * \-??_ ;_ @_ "/>
    <numFmt numFmtId="166" formatCode="_(* #,##0.00_);_(* \(#,##0.00\);_(* \-??_);_(@_)"/>
    <numFmt numFmtId="167" formatCode="0.0000"/>
    <numFmt numFmtId="168" formatCode="_(\$* #,##0_);_(\$* \(#,##0\);_(\$* \-_);_(@_)"/>
    <numFmt numFmtId="169" formatCode="000000"/>
    <numFmt numFmtId="170" formatCode="_(&quot;R$ &quot;* #,##0.00_);_(&quot;R$ &quot;* \(#,##0.00\);_(&quot;R$ &quot;* &quot;-&quot;??_);_(@_)"/>
    <numFmt numFmtId="171" formatCode="#,##0.00_ ;[Red]\-#,##0.00\ "/>
    <numFmt numFmtId="172" formatCode="#,##0.00\ &quot;m²&quot;"/>
    <numFmt numFmtId="173" formatCode="0.0%"/>
    <numFmt numFmtId="174" formatCode="&quot;R$&quot;\ #,##0.00"/>
  </numFmts>
  <fonts count="8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"/>
      <family val="2"/>
    </font>
    <font>
      <sz val="10"/>
      <name val="Tahoma"/>
      <family val="2"/>
    </font>
    <font>
      <sz val="9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1"/>
      <name val="Tahoma"/>
      <family val="2"/>
    </font>
    <font>
      <sz val="9"/>
      <color indexed="8"/>
      <name val="Arial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  <font>
      <b/>
      <sz val="10"/>
      <name val="Tahoma"/>
      <family val="2"/>
      <charset val="1"/>
    </font>
    <font>
      <b/>
      <sz val="10"/>
      <name val="Arial"/>
      <family val="2"/>
    </font>
    <font>
      <b/>
      <sz val="10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1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sz val="11"/>
      <color indexed="12"/>
      <name val="Tahoma"/>
      <family val="2"/>
    </font>
    <font>
      <sz val="11"/>
      <name val="Roboto"/>
    </font>
    <font>
      <b/>
      <sz val="14"/>
      <color indexed="8"/>
      <name val="Times New Roman"/>
      <family val="1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Tahoma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i/>
      <sz val="11"/>
      <name val="Tahoma"/>
      <family val="2"/>
    </font>
    <font>
      <b/>
      <u/>
      <sz val="9"/>
      <name val="Tahoma"/>
      <family val="2"/>
    </font>
    <font>
      <sz val="9"/>
      <name val="Roboto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sz val="11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indexed="12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CC"/>
        <bgColor indexed="27"/>
      </patternFill>
    </fill>
    <fill>
      <patternFill patternType="solid">
        <fgColor rgb="FF99FFCC"/>
        <bgColor indexed="9"/>
      </patternFill>
    </fill>
    <fill>
      <patternFill patternType="solid">
        <fgColor rgb="FF99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39966"/>
        <bgColor indexed="27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6DCE4"/>
        <bgColor indexed="27"/>
      </patternFill>
    </fill>
    <fill>
      <patternFill patternType="solid">
        <fgColor rgb="FFD6DCE4"/>
        <bgColor indexed="9"/>
      </patternFill>
    </fill>
    <fill>
      <patternFill patternType="solid">
        <fgColor rgb="FFD6DCE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theme="0"/>
      </patternFill>
    </fill>
    <fill>
      <patternFill patternType="solid">
        <fgColor rgb="FFD6DCE4"/>
        <bgColor rgb="FFC0C0C0"/>
      </patternFill>
    </fill>
    <fill>
      <patternFill patternType="solid">
        <fgColor rgb="FFD6DCE4"/>
        <bgColor rgb="FFBFBFBF"/>
      </patternFill>
    </fill>
  </fills>
  <borders count="93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double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</borders>
  <cellStyleXfs count="93">
    <xf numFmtId="0" fontId="0" fillId="0" borderId="0"/>
    <xf numFmtId="164" fontId="27" fillId="0" borderId="0" applyFill="0" applyBorder="0" applyAlignment="0" applyProtection="0"/>
    <xf numFmtId="167" fontId="27" fillId="0" borderId="0" applyFont="0" applyFill="0" applyBorder="0" applyAlignment="0" applyProtection="0"/>
    <xf numFmtId="0" fontId="27" fillId="0" borderId="0"/>
    <xf numFmtId="0" fontId="22" fillId="0" borderId="0"/>
    <xf numFmtId="0" fontId="27" fillId="0" borderId="0"/>
    <xf numFmtId="0" fontId="27" fillId="0" borderId="0"/>
    <xf numFmtId="9" fontId="8" fillId="0" borderId="0" applyFill="0" applyBorder="0" applyAlignment="0" applyProtection="0"/>
    <xf numFmtId="9" fontId="22" fillId="0" borderId="0"/>
    <xf numFmtId="165" fontId="27" fillId="0" borderId="0" applyFill="0" applyBorder="0" applyAlignment="0" applyProtection="0"/>
    <xf numFmtId="168" fontId="22" fillId="0" borderId="0"/>
    <xf numFmtId="0" fontId="7" fillId="0" borderId="0"/>
    <xf numFmtId="170" fontId="27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54" fillId="0" borderId="0"/>
    <xf numFmtId="0" fontId="55" fillId="0" borderId="0" applyNumberFormat="0" applyFill="0" applyBorder="0" applyAlignment="0" applyProtection="0"/>
    <xf numFmtId="0" fontId="56" fillId="0" borderId="43" applyNumberFormat="0" applyFill="0" applyAlignment="0" applyProtection="0"/>
    <xf numFmtId="0" fontId="57" fillId="0" borderId="44" applyNumberFormat="0" applyFill="0" applyAlignment="0" applyProtection="0"/>
    <xf numFmtId="0" fontId="58" fillId="0" borderId="45" applyNumberFormat="0" applyFill="0" applyAlignment="0" applyProtection="0"/>
    <xf numFmtId="0" fontId="58" fillId="0" borderId="0" applyNumberFormat="0" applyFill="0" applyBorder="0" applyAlignment="0" applyProtection="0"/>
    <xf numFmtId="0" fontId="59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0" applyNumberFormat="0" applyBorder="0" applyAlignment="0" applyProtection="0"/>
    <xf numFmtId="0" fontId="62" fillId="30" borderId="46" applyNumberFormat="0" applyAlignment="0" applyProtection="0"/>
    <xf numFmtId="0" fontId="63" fillId="31" borderId="47" applyNumberFormat="0" applyAlignment="0" applyProtection="0"/>
    <xf numFmtId="0" fontId="64" fillId="31" borderId="46" applyNumberFormat="0" applyAlignment="0" applyProtection="0"/>
    <xf numFmtId="0" fontId="65" fillId="0" borderId="48" applyNumberFormat="0" applyFill="0" applyAlignment="0" applyProtection="0"/>
    <xf numFmtId="0" fontId="66" fillId="32" borderId="49" applyNumberFormat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51" applyNumberFormat="0" applyFill="0" applyAlignment="0" applyProtection="0"/>
    <xf numFmtId="0" fontId="69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69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69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69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69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69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0" borderId="0"/>
    <xf numFmtId="0" fontId="3" fillId="33" borderId="50" applyNumberFormat="0" applyFont="0" applyAlignment="0" applyProtection="0"/>
    <xf numFmtId="0" fontId="2" fillId="0" borderId="0"/>
    <xf numFmtId="0" fontId="2" fillId="35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0" fontId="2" fillId="48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2" fillId="57" borderId="0" applyNumberFormat="0" applyBorder="0" applyAlignment="0" applyProtection="0"/>
    <xf numFmtId="0" fontId="2" fillId="33" borderId="50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422">
    <xf numFmtId="0" fontId="0" fillId="0" borderId="0" xfId="0"/>
    <xf numFmtId="0" fontId="9" fillId="0" borderId="0" xfId="0" applyFont="1" applyAlignment="1">
      <alignment horizontal="center"/>
    </xf>
    <xf numFmtId="4" fontId="0" fillId="0" borderId="0" xfId="0" applyNumberFormat="1"/>
    <xf numFmtId="0" fontId="12" fillId="0" borderId="0" xfId="0" applyFont="1"/>
    <xf numFmtId="0" fontId="0" fillId="0" borderId="0" xfId="0" applyAlignment="1">
      <alignment horizontal="left"/>
    </xf>
    <xf numFmtId="1" fontId="17" fillId="0" borderId="0" xfId="1" applyNumberFormat="1" applyFont="1" applyFill="1" applyBorder="1" applyAlignment="1" applyProtection="1"/>
    <xf numFmtId="0" fontId="0" fillId="0" borderId="0" xfId="0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/>
    </xf>
    <xf numFmtId="4" fontId="14" fillId="2" borderId="3" xfId="0" applyNumberFormat="1" applyFont="1" applyFill="1" applyBorder="1" applyAlignment="1">
      <alignment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49" fontId="28" fillId="0" borderId="4" xfId="0" applyNumberFormat="1" applyFont="1" applyBorder="1" applyAlignment="1">
      <alignment horizontal="center" vertical="center"/>
    </xf>
    <xf numFmtId="0" fontId="28" fillId="3" borderId="0" xfId="0" applyFont="1" applyFill="1" applyAlignment="1">
      <alignment horizontal="left" vertical="center" wrapText="1"/>
    </xf>
    <xf numFmtId="0" fontId="28" fillId="3" borderId="5" xfId="0" applyFont="1" applyFill="1" applyBorder="1" applyAlignment="1">
      <alignment horizontal="center"/>
    </xf>
    <xf numFmtId="2" fontId="28" fillId="3" borderId="5" xfId="0" applyNumberFormat="1" applyFont="1" applyFill="1" applyBorder="1" applyAlignment="1">
      <alignment horizontal="center"/>
    </xf>
    <xf numFmtId="2" fontId="28" fillId="3" borderId="5" xfId="0" applyNumberFormat="1" applyFont="1" applyFill="1" applyBorder="1"/>
    <xf numFmtId="49" fontId="28" fillId="6" borderId="6" xfId="0" applyNumberFormat="1" applyFont="1" applyFill="1" applyBorder="1" applyAlignment="1">
      <alignment horizontal="center" vertical="center"/>
    </xf>
    <xf numFmtId="0" fontId="28" fillId="6" borderId="6" xfId="0" applyFont="1" applyFill="1" applyBorder="1" applyAlignment="1">
      <alignment horizontal="left" vertical="center" wrapText="1"/>
    </xf>
    <xf numFmtId="0" fontId="28" fillId="6" borderId="6" xfId="0" applyFont="1" applyFill="1" applyBorder="1" applyAlignment="1">
      <alignment horizontal="center" vertical="center"/>
    </xf>
    <xf numFmtId="2" fontId="28" fillId="6" borderId="6" xfId="0" applyNumberFormat="1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horizontal="left" vertical="center" wrapText="1"/>
    </xf>
    <xf numFmtId="2" fontId="28" fillId="6" borderId="6" xfId="0" applyNumberFormat="1" applyFont="1" applyFill="1" applyBorder="1" applyAlignment="1">
      <alignment horizontal="center"/>
    </xf>
    <xf numFmtId="49" fontId="19" fillId="6" borderId="6" xfId="0" applyNumberFormat="1" applyFont="1" applyFill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0" fontId="28" fillId="3" borderId="6" xfId="0" applyFont="1" applyFill="1" applyBorder="1" applyAlignment="1">
      <alignment horizontal="center"/>
    </xf>
    <xf numFmtId="2" fontId="28" fillId="3" borderId="6" xfId="0" applyNumberFormat="1" applyFont="1" applyFill="1" applyBorder="1"/>
    <xf numFmtId="0" fontId="21" fillId="4" borderId="7" xfId="0" applyFont="1" applyFill="1" applyBorder="1" applyAlignment="1">
      <alignment horizontal="center"/>
    </xf>
    <xf numFmtId="0" fontId="21" fillId="4" borderId="8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center"/>
    </xf>
    <xf numFmtId="0" fontId="21" fillId="4" borderId="8" xfId="0" applyFont="1" applyFill="1" applyBorder="1" applyAlignment="1">
      <alignment horizontal="right"/>
    </xf>
    <xf numFmtId="4" fontId="21" fillId="4" borderId="8" xfId="0" applyNumberFormat="1" applyFont="1" applyFill="1" applyBorder="1" applyAlignment="1">
      <alignment horizontal="right"/>
    </xf>
    <xf numFmtId="0" fontId="28" fillId="0" borderId="6" xfId="0" applyFont="1" applyBorder="1" applyAlignment="1">
      <alignment wrapText="1"/>
    </xf>
    <xf numFmtId="0" fontId="28" fillId="0" borderId="6" xfId="0" applyFont="1" applyBorder="1" applyAlignment="1">
      <alignment horizontal="center" vertical="center"/>
    </xf>
    <xf numFmtId="2" fontId="28" fillId="5" borderId="6" xfId="9" applyNumberFormat="1" applyFont="1" applyFill="1" applyBorder="1" applyAlignment="1">
      <alignment horizontal="center" vertical="center"/>
    </xf>
    <xf numFmtId="0" fontId="28" fillId="0" borderId="6" xfId="0" applyFont="1" applyBorder="1" applyAlignment="1">
      <alignment horizontal="left"/>
    </xf>
    <xf numFmtId="0" fontId="28" fillId="0" borderId="6" xfId="0" applyFont="1" applyBorder="1" applyAlignment="1">
      <alignment horizontal="center"/>
    </xf>
    <xf numFmtId="2" fontId="28" fillId="5" borderId="6" xfId="9" applyNumberFormat="1" applyFont="1" applyFill="1" applyBorder="1" applyAlignment="1">
      <alignment horizontal="center"/>
    </xf>
    <xf numFmtId="0" fontId="28" fillId="6" borderId="6" xfId="0" applyFont="1" applyFill="1" applyBorder="1" applyAlignment="1">
      <alignment horizontal="left" vertical="center"/>
    </xf>
    <xf numFmtId="0" fontId="28" fillId="0" borderId="6" xfId="0" applyFont="1" applyBorder="1" applyAlignment="1">
      <alignment horizontal="left" wrapText="1"/>
    </xf>
    <xf numFmtId="2" fontId="28" fillId="0" borderId="6" xfId="0" applyNumberFormat="1" applyFont="1" applyBorder="1" applyAlignment="1">
      <alignment horizontal="center" vertical="center"/>
    </xf>
    <xf numFmtId="0" fontId="28" fillId="0" borderId="6" xfId="0" applyFont="1" applyBorder="1" applyAlignment="1">
      <alignment horizontal="left" vertical="center" wrapText="1"/>
    </xf>
    <xf numFmtId="0" fontId="31" fillId="6" borderId="6" xfId="0" applyFont="1" applyFill="1" applyBorder="1" applyAlignment="1">
      <alignment horizontal="center" vertical="center"/>
    </xf>
    <xf numFmtId="49" fontId="19" fillId="7" borderId="6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9" fillId="7" borderId="6" xfId="0" applyFont="1" applyFill="1" applyBorder="1" applyAlignment="1">
      <alignment horizontal="left" vertical="center"/>
    </xf>
    <xf numFmtId="166" fontId="0" fillId="0" borderId="0" xfId="0" applyNumberFormat="1"/>
    <xf numFmtId="0" fontId="0" fillId="0" borderId="9" xfId="0" applyBorder="1"/>
    <xf numFmtId="0" fontId="0" fillId="0" borderId="10" xfId="0" applyBorder="1"/>
    <xf numFmtId="0" fontId="19" fillId="8" borderId="11" xfId="0" applyFont="1" applyFill="1" applyBorder="1" applyAlignment="1">
      <alignment horizontal="center" vertical="center"/>
    </xf>
    <xf numFmtId="49" fontId="19" fillId="9" borderId="6" xfId="0" applyNumberFormat="1" applyFont="1" applyFill="1" applyBorder="1" applyAlignment="1">
      <alignment horizontal="center" vertical="center"/>
    </xf>
    <xf numFmtId="0" fontId="29" fillId="9" borderId="6" xfId="0" applyFont="1" applyFill="1" applyBorder="1" applyAlignment="1">
      <alignment horizontal="left" vertical="center"/>
    </xf>
    <xf numFmtId="0" fontId="29" fillId="9" borderId="6" xfId="0" applyFont="1" applyFill="1" applyBorder="1" applyAlignment="1">
      <alignment horizontal="center" vertical="center"/>
    </xf>
    <xf numFmtId="3" fontId="29" fillId="9" borderId="6" xfId="0" applyNumberFormat="1" applyFont="1" applyFill="1" applyBorder="1" applyAlignment="1">
      <alignment horizontal="center" vertical="center"/>
    </xf>
    <xf numFmtId="166" fontId="29" fillId="9" borderId="6" xfId="9" applyNumberFormat="1" applyFont="1" applyFill="1" applyBorder="1" applyAlignment="1" applyProtection="1">
      <alignment vertical="center"/>
    </xf>
    <xf numFmtId="49" fontId="19" fillId="10" borderId="6" xfId="0" applyNumberFormat="1" applyFont="1" applyFill="1" applyBorder="1" applyAlignment="1">
      <alignment horizontal="center" vertical="center"/>
    </xf>
    <xf numFmtId="0" fontId="31" fillId="10" borderId="6" xfId="0" applyFont="1" applyFill="1" applyBorder="1" applyAlignment="1">
      <alignment horizontal="center" vertical="center"/>
    </xf>
    <xf numFmtId="2" fontId="31" fillId="10" borderId="6" xfId="0" applyNumberFormat="1" applyFont="1" applyFill="1" applyBorder="1" applyAlignment="1">
      <alignment horizontal="center" vertical="center"/>
    </xf>
    <xf numFmtId="0" fontId="19" fillId="10" borderId="6" xfId="0" applyFont="1" applyFill="1" applyBorder="1" applyAlignment="1">
      <alignment horizontal="left" vertical="center"/>
    </xf>
    <xf numFmtId="0" fontId="28" fillId="6" borderId="6" xfId="0" applyFont="1" applyFill="1" applyBorder="1" applyAlignment="1">
      <alignment wrapText="1"/>
    </xf>
    <xf numFmtId="2" fontId="8" fillId="0" borderId="0" xfId="7" applyNumberFormat="1"/>
    <xf numFmtId="4" fontId="19" fillId="8" borderId="12" xfId="0" applyNumberFormat="1" applyFont="1" applyFill="1" applyBorder="1" applyAlignment="1">
      <alignment horizontal="center" vertical="center"/>
    </xf>
    <xf numFmtId="2" fontId="28" fillId="0" borderId="6" xfId="9" applyNumberFormat="1" applyFont="1" applyBorder="1" applyAlignment="1">
      <alignment vertical="center"/>
    </xf>
    <xf numFmtId="0" fontId="33" fillId="0" borderId="6" xfId="0" applyFont="1" applyBorder="1" applyAlignment="1">
      <alignment horizontal="center" vertical="center"/>
    </xf>
    <xf numFmtId="10" fontId="29" fillId="0" borderId="6" xfId="0" applyNumberFormat="1" applyFont="1" applyBorder="1" applyAlignment="1">
      <alignment horizontal="center" vertical="center"/>
    </xf>
    <xf numFmtId="2" fontId="31" fillId="10" borderId="6" xfId="0" applyNumberFormat="1" applyFont="1" applyFill="1" applyBorder="1" applyAlignment="1">
      <alignment horizontal="center"/>
    </xf>
    <xf numFmtId="2" fontId="28" fillId="0" borderId="6" xfId="0" applyNumberFormat="1" applyFont="1" applyBorder="1" applyAlignment="1">
      <alignment horizontal="center"/>
    </xf>
    <xf numFmtId="2" fontId="31" fillId="6" borderId="6" xfId="0" applyNumberFormat="1" applyFont="1" applyFill="1" applyBorder="1" applyAlignment="1">
      <alignment horizontal="center"/>
    </xf>
    <xf numFmtId="4" fontId="14" fillId="0" borderId="6" xfId="0" applyNumberFormat="1" applyFont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49" fontId="19" fillId="9" borderId="14" xfId="0" applyNumberFormat="1" applyFont="1" applyFill="1" applyBorder="1" applyAlignment="1">
      <alignment horizontal="center" vertical="center"/>
    </xf>
    <xf numFmtId="49" fontId="28" fillId="6" borderId="14" xfId="0" applyNumberFormat="1" applyFont="1" applyFill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49" fontId="28" fillId="10" borderId="14" xfId="0" applyNumberFormat="1" applyFont="1" applyFill="1" applyBorder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8" fillId="6" borderId="14" xfId="0" applyFont="1" applyFill="1" applyBorder="1" applyAlignment="1">
      <alignment horizontal="center" vertical="center"/>
    </xf>
    <xf numFmtId="4" fontId="28" fillId="6" borderId="6" xfId="0" applyNumberFormat="1" applyFont="1" applyFill="1" applyBorder="1" applyAlignment="1">
      <alignment horizontal="center"/>
    </xf>
    <xf numFmtId="4" fontId="28" fillId="6" borderId="6" xfId="0" applyNumberFormat="1" applyFont="1" applyFill="1" applyBorder="1" applyAlignment="1">
      <alignment horizontal="center" vertical="center"/>
    </xf>
    <xf numFmtId="49" fontId="28" fillId="11" borderId="0" xfId="0" applyNumberFormat="1" applyFont="1" applyFill="1" applyAlignment="1">
      <alignment horizontal="center" vertical="center"/>
    </xf>
    <xf numFmtId="49" fontId="28" fillId="11" borderId="4" xfId="0" applyNumberFormat="1" applyFont="1" applyFill="1" applyBorder="1" applyAlignment="1">
      <alignment horizontal="center" vertical="center"/>
    </xf>
    <xf numFmtId="0" fontId="28" fillId="11" borderId="0" xfId="0" applyFont="1" applyFill="1" applyAlignment="1">
      <alignment horizontal="left" vertical="center" wrapText="1"/>
    </xf>
    <xf numFmtId="0" fontId="28" fillId="11" borderId="5" xfId="0" applyFont="1" applyFill="1" applyBorder="1" applyAlignment="1">
      <alignment horizontal="center"/>
    </xf>
    <xf numFmtId="2" fontId="28" fillId="11" borderId="5" xfId="0" applyNumberFormat="1" applyFont="1" applyFill="1" applyBorder="1" applyAlignment="1">
      <alignment horizontal="center"/>
    </xf>
    <xf numFmtId="0" fontId="19" fillId="12" borderId="11" xfId="0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>
      <alignment vertical="center" wrapText="1"/>
    </xf>
    <xf numFmtId="49" fontId="14" fillId="6" borderId="14" xfId="0" applyNumberFormat="1" applyFont="1" applyFill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2" fontId="14" fillId="5" borderId="6" xfId="9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left"/>
    </xf>
    <xf numFmtId="49" fontId="28" fillId="6" borderId="14" xfId="0" applyNumberFormat="1" applyFont="1" applyFill="1" applyBorder="1" applyAlignment="1">
      <alignment horizontal="center" vertical="center" wrapText="1"/>
    </xf>
    <xf numFmtId="0" fontId="28" fillId="6" borderId="6" xfId="0" applyFont="1" applyFill="1" applyBorder="1" applyAlignment="1">
      <alignment horizontal="center"/>
    </xf>
    <xf numFmtId="4" fontId="28" fillId="0" borderId="6" xfId="0" applyNumberFormat="1" applyFont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 wrapText="1"/>
    </xf>
    <xf numFmtId="0" fontId="37" fillId="0" borderId="0" xfId="0" applyFont="1"/>
    <xf numFmtId="49" fontId="28" fillId="13" borderId="14" xfId="0" applyNumberFormat="1" applyFont="1" applyFill="1" applyBorder="1" applyAlignment="1">
      <alignment horizontal="center" vertical="center"/>
    </xf>
    <xf numFmtId="49" fontId="28" fillId="13" borderId="6" xfId="0" applyNumberFormat="1" applyFont="1" applyFill="1" applyBorder="1" applyAlignment="1">
      <alignment horizontal="center" vertical="center"/>
    </xf>
    <xf numFmtId="0" fontId="28" fillId="13" borderId="6" xfId="0" applyFont="1" applyFill="1" applyBorder="1" applyAlignment="1">
      <alignment wrapText="1"/>
    </xf>
    <xf numFmtId="0" fontId="28" fillId="13" borderId="6" xfId="0" applyFont="1" applyFill="1" applyBorder="1" applyAlignment="1">
      <alignment horizontal="center" vertical="center"/>
    </xf>
    <xf numFmtId="2" fontId="28" fillId="13" borderId="6" xfId="9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2" fontId="28" fillId="13" borderId="6" xfId="9" applyNumberFormat="1" applyFont="1" applyFill="1" applyBorder="1" applyAlignment="1">
      <alignment horizontal="center"/>
    </xf>
    <xf numFmtId="0" fontId="28" fillId="13" borderId="6" xfId="0" applyFont="1" applyFill="1" applyBorder="1" applyAlignment="1">
      <alignment horizontal="left"/>
    </xf>
    <xf numFmtId="0" fontId="28" fillId="13" borderId="6" xfId="0" applyFont="1" applyFill="1" applyBorder="1" applyAlignment="1">
      <alignment horizontal="center"/>
    </xf>
    <xf numFmtId="0" fontId="15" fillId="6" borderId="6" xfId="0" applyFont="1" applyFill="1" applyBorder="1" applyAlignment="1">
      <alignment horizontal="left" wrapText="1"/>
    </xf>
    <xf numFmtId="0" fontId="15" fillId="6" borderId="6" xfId="0" applyFont="1" applyFill="1" applyBorder="1" applyAlignment="1">
      <alignment wrapText="1"/>
    </xf>
    <xf numFmtId="0" fontId="15" fillId="6" borderId="6" xfId="0" applyFont="1" applyFill="1" applyBorder="1" applyAlignment="1">
      <alignment horizontal="left" vertical="center"/>
    </xf>
    <xf numFmtId="0" fontId="28" fillId="13" borderId="6" xfId="0" applyFont="1" applyFill="1" applyBorder="1" applyAlignment="1">
      <alignment horizontal="left" vertical="center"/>
    </xf>
    <xf numFmtId="2" fontId="28" fillId="13" borderId="6" xfId="0" applyNumberFormat="1" applyFont="1" applyFill="1" applyBorder="1" applyAlignment="1">
      <alignment horizontal="center" vertical="center"/>
    </xf>
    <xf numFmtId="0" fontId="28" fillId="13" borderId="6" xfId="0" applyFont="1" applyFill="1" applyBorder="1" applyAlignment="1">
      <alignment horizontal="left" wrapText="1"/>
    </xf>
    <xf numFmtId="49" fontId="28" fillId="13" borderId="14" xfId="0" applyNumberFormat="1" applyFont="1" applyFill="1" applyBorder="1" applyAlignment="1">
      <alignment horizontal="center" vertical="center" wrapText="1"/>
    </xf>
    <xf numFmtId="0" fontId="28" fillId="13" borderId="6" xfId="0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left" vertical="center" wrapText="1"/>
    </xf>
    <xf numFmtId="0" fontId="36" fillId="6" borderId="6" xfId="0" applyFont="1" applyFill="1" applyBorder="1" applyAlignment="1">
      <alignment horizontal="left" vertical="center" wrapText="1"/>
    </xf>
    <xf numFmtId="0" fontId="32" fillId="6" borderId="6" xfId="0" applyFont="1" applyFill="1" applyBorder="1" applyAlignment="1">
      <alignment vertical="center" wrapText="1"/>
    </xf>
    <xf numFmtId="0" fontId="36" fillId="14" borderId="6" xfId="0" applyFont="1" applyFill="1" applyBorder="1" applyAlignment="1">
      <alignment horizontal="left" vertical="center" wrapText="1"/>
    </xf>
    <xf numFmtId="2" fontId="28" fillId="6" borderId="6" xfId="9" applyNumberFormat="1" applyFont="1" applyFill="1" applyBorder="1" applyAlignment="1">
      <alignment horizontal="center"/>
    </xf>
    <xf numFmtId="0" fontId="43" fillId="0" borderId="6" xfId="0" applyFont="1" applyBorder="1" applyAlignment="1">
      <alignment vertical="center" wrapText="1"/>
    </xf>
    <xf numFmtId="169" fontId="37" fillId="0" borderId="6" xfId="0" applyNumberFormat="1" applyFont="1" applyBorder="1" applyAlignment="1">
      <alignment horizontal="center" vertical="center" wrapText="1"/>
    </xf>
    <xf numFmtId="0" fontId="15" fillId="6" borderId="6" xfId="3" applyFont="1" applyFill="1" applyBorder="1" applyAlignment="1" applyProtection="1">
      <alignment horizontal="justify" vertical="center" wrapText="1"/>
      <protection locked="0" hidden="1"/>
    </xf>
    <xf numFmtId="0" fontId="15" fillId="0" borderId="6" xfId="0" applyFont="1" applyBorder="1" applyAlignment="1">
      <alignment horizontal="left"/>
    </xf>
    <xf numFmtId="0" fontId="15" fillId="0" borderId="6" xfId="0" applyFont="1" applyBorder="1" applyAlignment="1">
      <alignment horizontal="left" wrapText="1"/>
    </xf>
    <xf numFmtId="49" fontId="16" fillId="11" borderId="14" xfId="0" applyNumberFormat="1" applyFont="1" applyFill="1" applyBorder="1" applyAlignment="1">
      <alignment horizontal="center" vertical="center"/>
    </xf>
    <xf numFmtId="0" fontId="36" fillId="15" borderId="6" xfId="0" applyFont="1" applyFill="1" applyBorder="1" applyAlignment="1">
      <alignment horizontal="left" vertical="center" wrapText="1"/>
    </xf>
    <xf numFmtId="0" fontId="0" fillId="0" borderId="17" xfId="0" applyBorder="1"/>
    <xf numFmtId="0" fontId="10" fillId="0" borderId="0" xfId="0" applyFont="1" applyAlignment="1">
      <alignment horizontal="center"/>
    </xf>
    <xf numFmtId="0" fontId="11" fillId="0" borderId="0" xfId="0" applyFont="1"/>
    <xf numFmtId="4" fontId="11" fillId="0" borderId="0" xfId="0" applyNumberFormat="1" applyFont="1"/>
    <xf numFmtId="0" fontId="11" fillId="0" borderId="18" xfId="0" applyFont="1" applyBorder="1"/>
    <xf numFmtId="0" fontId="0" fillId="0" borderId="17" xfId="0" applyBorder="1" applyAlignment="1">
      <alignment horizontal="left"/>
    </xf>
    <xf numFmtId="0" fontId="0" fillId="16" borderId="17" xfId="0" applyFill="1" applyBorder="1" applyAlignment="1">
      <alignment horizontal="left" vertical="top"/>
    </xf>
    <xf numFmtId="0" fontId="14" fillId="16" borderId="0" xfId="0" applyFont="1" applyFill="1" applyAlignment="1">
      <alignment horizontal="left" vertical="top"/>
    </xf>
    <xf numFmtId="0" fontId="15" fillId="16" borderId="0" xfId="0" applyFont="1" applyFill="1" applyAlignment="1">
      <alignment horizontal="left" vertical="top"/>
    </xf>
    <xf numFmtId="0" fontId="16" fillId="16" borderId="0" xfId="0" applyFont="1" applyFill="1" applyAlignment="1">
      <alignment horizontal="left" vertical="top"/>
    </xf>
    <xf numFmtId="0" fontId="16" fillId="0" borderId="0" xfId="0" applyFont="1"/>
    <xf numFmtId="4" fontId="16" fillId="0" borderId="0" xfId="0" applyNumberFormat="1" applyFont="1"/>
    <xf numFmtId="0" fontId="16" fillId="0" borderId="18" xfId="0" applyFont="1" applyBorder="1"/>
    <xf numFmtId="0" fontId="17" fillId="16" borderId="0" xfId="0" applyFont="1" applyFill="1" applyAlignment="1">
      <alignment horizontal="left" vertical="top"/>
    </xf>
    <xf numFmtId="4" fontId="18" fillId="0" borderId="0" xfId="0" applyNumberFormat="1" applyFont="1"/>
    <xf numFmtId="1" fontId="17" fillId="0" borderId="0" xfId="0" applyNumberFormat="1" applyFont="1"/>
    <xf numFmtId="0" fontId="37" fillId="16" borderId="17" xfId="0" applyFont="1" applyFill="1" applyBorder="1" applyAlignment="1">
      <alignment horizontal="left" vertical="top"/>
    </xf>
    <xf numFmtId="0" fontId="19" fillId="16" borderId="0" xfId="0" applyFont="1" applyFill="1" applyAlignment="1">
      <alignment horizontal="left" vertical="top"/>
    </xf>
    <xf numFmtId="0" fontId="28" fillId="16" borderId="0" xfId="0" applyFont="1" applyFill="1" applyAlignment="1">
      <alignment horizontal="left" vertical="top"/>
    </xf>
    <xf numFmtId="4" fontId="19" fillId="0" borderId="0" xfId="0" applyNumberFormat="1" applyFont="1" applyAlignment="1">
      <alignment horizontal="left"/>
    </xf>
    <xf numFmtId="0" fontId="16" fillId="0" borderId="18" xfId="0" applyFont="1" applyBorder="1" applyAlignment="1">
      <alignment horizontal="right"/>
    </xf>
    <xf numFmtId="0" fontId="38" fillId="16" borderId="0" xfId="0" applyFont="1" applyFill="1" applyAlignment="1">
      <alignment horizontal="left" vertical="top"/>
    </xf>
    <xf numFmtId="0" fontId="39" fillId="16" borderId="0" xfId="0" applyFont="1" applyFill="1" applyAlignment="1">
      <alignment horizontal="left" vertical="top"/>
    </xf>
    <xf numFmtId="0" fontId="40" fillId="16" borderId="0" xfId="0" applyFont="1" applyFill="1" applyAlignment="1">
      <alignment horizontal="left" vertical="top"/>
    </xf>
    <xf numFmtId="0" fontId="20" fillId="0" borderId="0" xfId="0" applyFont="1"/>
    <xf numFmtId="2" fontId="27" fillId="0" borderId="18" xfId="9" applyNumberFormat="1" applyBorder="1" applyAlignment="1">
      <alignment horizontal="right" vertical="center"/>
    </xf>
    <xf numFmtId="0" fontId="37" fillId="0" borderId="17" xfId="0" applyFont="1" applyBorder="1"/>
    <xf numFmtId="0" fontId="41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14" fillId="0" borderId="0" xfId="0" applyFont="1"/>
    <xf numFmtId="0" fontId="19" fillId="12" borderId="19" xfId="0" applyFont="1" applyFill="1" applyBorder="1" applyAlignment="1">
      <alignment horizontal="center" vertical="center"/>
    </xf>
    <xf numFmtId="0" fontId="19" fillId="8" borderId="20" xfId="0" applyFont="1" applyFill="1" applyBorder="1" applyAlignment="1">
      <alignment horizontal="center" vertical="center"/>
    </xf>
    <xf numFmtId="0" fontId="0" fillId="11" borderId="17" xfId="0" applyFill="1" applyBorder="1"/>
    <xf numFmtId="4" fontId="28" fillId="0" borderId="18" xfId="9" applyNumberFormat="1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/>
    </xf>
    <xf numFmtId="4" fontId="17" fillId="2" borderId="22" xfId="0" applyNumberFormat="1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4" fontId="21" fillId="4" borderId="23" xfId="0" applyNumberFormat="1" applyFont="1" applyFill="1" applyBorder="1" applyAlignment="1">
      <alignment horizontal="right"/>
    </xf>
    <xf numFmtId="49" fontId="19" fillId="9" borderId="24" xfId="0" applyNumberFormat="1" applyFont="1" applyFill="1" applyBorder="1" applyAlignment="1">
      <alignment horizontal="center" vertical="center"/>
    </xf>
    <xf numFmtId="166" fontId="29" fillId="9" borderId="25" xfId="9" applyNumberFormat="1" applyFont="1" applyFill="1" applyBorder="1" applyAlignment="1" applyProtection="1">
      <alignment vertical="center"/>
    </xf>
    <xf numFmtId="0" fontId="35" fillId="17" borderId="24" xfId="0" applyFont="1" applyFill="1" applyBorder="1" applyAlignment="1">
      <alignment horizontal="center" vertical="center"/>
    </xf>
    <xf numFmtId="4" fontId="28" fillId="0" borderId="25" xfId="9" applyNumberFormat="1" applyFont="1" applyBorder="1" applyAlignment="1">
      <alignment vertical="center"/>
    </xf>
    <xf numFmtId="0" fontId="24" fillId="17" borderId="24" xfId="0" applyFont="1" applyFill="1" applyBorder="1" applyAlignment="1">
      <alignment horizontal="center" vertical="center"/>
    </xf>
    <xf numFmtId="0" fontId="35" fillId="6" borderId="24" xfId="0" applyFont="1" applyFill="1" applyBorder="1" applyAlignment="1">
      <alignment horizontal="center" vertical="center"/>
    </xf>
    <xf numFmtId="0" fontId="37" fillId="0" borderId="24" xfId="0" applyFont="1" applyBorder="1"/>
    <xf numFmtId="166" fontId="30" fillId="18" borderId="25" xfId="9" applyNumberFormat="1" applyFont="1" applyFill="1" applyBorder="1" applyAlignment="1" applyProtection="1">
      <alignment vertical="center"/>
    </xf>
    <xf numFmtId="166" fontId="29" fillId="18" borderId="25" xfId="9" applyNumberFormat="1" applyFont="1" applyFill="1" applyBorder="1" applyAlignment="1" applyProtection="1">
      <alignment vertical="center"/>
    </xf>
    <xf numFmtId="4" fontId="19" fillId="10" borderId="25" xfId="9" applyNumberFormat="1" applyFont="1" applyFill="1" applyBorder="1" applyAlignment="1">
      <alignment vertical="center"/>
    </xf>
    <xf numFmtId="0" fontId="26" fillId="17" borderId="24" xfId="0" applyFont="1" applyFill="1" applyBorder="1" applyAlignment="1">
      <alignment horizontal="center" vertical="center" wrapText="1"/>
    </xf>
    <xf numFmtId="0" fontId="35" fillId="19" borderId="24" xfId="0" applyFont="1" applyFill="1" applyBorder="1" applyAlignment="1">
      <alignment horizontal="center" vertical="center"/>
    </xf>
    <xf numFmtId="0" fontId="37" fillId="6" borderId="24" xfId="0" applyFont="1" applyFill="1" applyBorder="1"/>
    <xf numFmtId="4" fontId="28" fillId="6" borderId="25" xfId="9" applyNumberFormat="1" applyFont="1" applyFill="1" applyBorder="1" applyAlignment="1">
      <alignment vertical="center"/>
    </xf>
    <xf numFmtId="166" fontId="28" fillId="18" borderId="25" xfId="9" applyNumberFormat="1" applyFont="1" applyFill="1" applyBorder="1" applyAlignment="1" applyProtection="1">
      <alignment vertical="center"/>
    </xf>
    <xf numFmtId="4" fontId="19" fillId="20" borderId="25" xfId="0" applyNumberFormat="1" applyFont="1" applyFill="1" applyBorder="1" applyAlignment="1">
      <alignment horizontal="right" vertical="center"/>
    </xf>
    <xf numFmtId="4" fontId="23" fillId="4" borderId="18" xfId="0" applyNumberFormat="1" applyFont="1" applyFill="1" applyBorder="1" applyAlignment="1">
      <alignment horizontal="right" vertical="center"/>
    </xf>
    <xf numFmtId="0" fontId="37" fillId="0" borderId="26" xfId="0" applyFont="1" applyBorder="1"/>
    <xf numFmtId="0" fontId="28" fillId="2" borderId="27" xfId="0" applyFont="1" applyFill="1" applyBorder="1" applyAlignment="1">
      <alignment horizontal="center" vertical="top"/>
    </xf>
    <xf numFmtId="0" fontId="28" fillId="2" borderId="28" xfId="0" applyFont="1" applyFill="1" applyBorder="1" applyAlignment="1">
      <alignment horizontal="center" vertical="top"/>
    </xf>
    <xf numFmtId="0" fontId="19" fillId="2" borderId="29" xfId="0" applyFont="1" applyFill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/>
    </xf>
    <xf numFmtId="0" fontId="28" fillId="2" borderId="29" xfId="0" applyFont="1" applyFill="1" applyBorder="1" applyAlignment="1">
      <alignment horizontal="right" vertical="center"/>
    </xf>
    <xf numFmtId="0" fontId="28" fillId="2" borderId="30" xfId="0" applyFont="1" applyFill="1" applyBorder="1" applyAlignment="1">
      <alignment horizontal="right" vertical="center"/>
    </xf>
    <xf numFmtId="4" fontId="19" fillId="2" borderId="30" xfId="0" applyNumberFormat="1" applyFont="1" applyFill="1" applyBorder="1" applyAlignment="1">
      <alignment horizontal="center" vertical="center"/>
    </xf>
    <xf numFmtId="164" fontId="29" fillId="21" borderId="31" xfId="1" applyFont="1" applyFill="1" applyBorder="1" applyAlignment="1">
      <alignment horizontal="center" vertical="center"/>
    </xf>
    <xf numFmtId="49" fontId="28" fillId="6" borderId="32" xfId="0" applyNumberFormat="1" applyFont="1" applyFill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4" xfId="0" applyBorder="1" applyAlignment="1">
      <alignment wrapText="1"/>
    </xf>
    <xf numFmtId="0" fontId="10" fillId="0" borderId="34" xfId="0" applyFont="1" applyBorder="1" applyAlignment="1">
      <alignment horizontal="center"/>
    </xf>
    <xf numFmtId="0" fontId="11" fillId="0" borderId="35" xfId="0" applyFont="1" applyBorder="1"/>
    <xf numFmtId="0" fontId="11" fillId="0" borderId="10" xfId="0" applyFont="1" applyBorder="1"/>
    <xf numFmtId="4" fontId="11" fillId="0" borderId="10" xfId="0" applyNumberFormat="1" applyFont="1" applyBorder="1"/>
    <xf numFmtId="0" fontId="11" fillId="0" borderId="36" xfId="0" applyFont="1" applyBorder="1"/>
    <xf numFmtId="0" fontId="9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0" fontId="45" fillId="0" borderId="52" xfId="0" applyFont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4" fontId="45" fillId="0" borderId="0" xfId="0" applyNumberFormat="1" applyFont="1" applyAlignment="1">
      <alignment horizontal="right" vertical="center"/>
    </xf>
    <xf numFmtId="4" fontId="45" fillId="0" borderId="0" xfId="0" applyNumberFormat="1" applyFont="1" applyAlignment="1">
      <alignment vertical="center"/>
    </xf>
    <xf numFmtId="4" fontId="46" fillId="0" borderId="0" xfId="0" applyNumberFormat="1" applyFont="1" applyAlignment="1">
      <alignment vertical="center"/>
    </xf>
    <xf numFmtId="4" fontId="45" fillId="0" borderId="53" xfId="0" applyNumberFormat="1" applyFont="1" applyBorder="1" applyAlignment="1">
      <alignment horizontal="left" vertical="center"/>
    </xf>
    <xf numFmtId="0" fontId="46" fillId="0" borderId="52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0" fillId="0" borderId="53" xfId="0" applyBorder="1"/>
    <xf numFmtId="10" fontId="52" fillId="0" borderId="0" xfId="0" applyNumberFormat="1" applyFont="1" applyAlignment="1">
      <alignment vertical="center"/>
    </xf>
    <xf numFmtId="10" fontId="52" fillId="0" borderId="53" xfId="0" applyNumberFormat="1" applyFont="1" applyBorder="1" applyAlignment="1">
      <alignment vertical="center"/>
    </xf>
    <xf numFmtId="0" fontId="45" fillId="0" borderId="41" xfId="0" applyFont="1" applyBorder="1" applyAlignment="1">
      <alignment horizontal="center" vertical="center"/>
    </xf>
    <xf numFmtId="10" fontId="52" fillId="0" borderId="41" xfId="0" applyNumberFormat="1" applyFont="1" applyBorder="1" applyAlignment="1">
      <alignment vertical="center"/>
    </xf>
    <xf numFmtId="0" fontId="0" fillId="0" borderId="52" xfId="0" applyBorder="1" applyAlignment="1">
      <alignment vertical="center"/>
    </xf>
    <xf numFmtId="172" fontId="24" fillId="6" borderId="0" xfId="0" applyNumberFormat="1" applyFont="1" applyFill="1" applyAlignment="1">
      <alignment horizontal="left" vertical="center"/>
    </xf>
    <xf numFmtId="0" fontId="0" fillId="6" borderId="52" xfId="0" applyFill="1" applyBorder="1" applyAlignment="1">
      <alignment vertical="center"/>
    </xf>
    <xf numFmtId="4" fontId="24" fillId="6" borderId="0" xfId="0" applyNumberFormat="1" applyFont="1" applyFill="1" applyAlignment="1">
      <alignment horizontal="left" vertical="center"/>
    </xf>
    <xf numFmtId="0" fontId="0" fillId="0" borderId="57" xfId="0" applyBorder="1" applyAlignment="1">
      <alignment vertical="center"/>
    </xf>
    <xf numFmtId="0" fontId="0" fillId="6" borderId="41" xfId="0" applyFill="1" applyBorder="1" applyAlignment="1">
      <alignment vertical="center"/>
    </xf>
    <xf numFmtId="4" fontId="49" fillId="0" borderId="58" xfId="0" applyNumberFormat="1" applyFont="1" applyBorder="1" applyAlignment="1">
      <alignment horizontal="center" vertical="center"/>
    </xf>
    <xf numFmtId="10" fontId="51" fillId="7" borderId="59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4" fontId="71" fillId="0" borderId="6" xfId="0" applyNumberFormat="1" applyFont="1" applyBorder="1" applyAlignment="1">
      <alignment horizontal="right" vertical="center"/>
    </xf>
    <xf numFmtId="4" fontId="71" fillId="0" borderId="6" xfId="0" applyNumberFormat="1" applyFont="1" applyBorder="1" applyAlignment="1">
      <alignment vertical="center"/>
    </xf>
    <xf numFmtId="4" fontId="71" fillId="0" borderId="6" xfId="21" applyNumberFormat="1" applyFont="1" applyBorder="1" applyAlignment="1">
      <alignment horizontal="right" vertical="center"/>
    </xf>
    <xf numFmtId="4" fontId="71" fillId="6" borderId="6" xfId="0" applyNumberFormat="1" applyFont="1" applyFill="1" applyBorder="1" applyAlignment="1">
      <alignment horizontal="right" vertical="center"/>
    </xf>
    <xf numFmtId="4" fontId="71" fillId="6" borderId="6" xfId="0" applyNumberFormat="1" applyFont="1" applyFill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 wrapText="1"/>
    </xf>
    <xf numFmtId="0" fontId="0" fillId="0" borderId="37" xfId="0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4" fontId="71" fillId="6" borderId="37" xfId="0" applyNumberFormat="1" applyFont="1" applyFill="1" applyBorder="1" applyAlignment="1">
      <alignment horizontal="right" vertical="center"/>
    </xf>
    <xf numFmtId="4" fontId="71" fillId="6" borderId="37" xfId="0" applyNumberFormat="1" applyFont="1" applyFill="1" applyBorder="1" applyAlignment="1">
      <alignment vertical="center"/>
    </xf>
    <xf numFmtId="0" fontId="22" fillId="0" borderId="6" xfId="0" applyFont="1" applyBorder="1" applyAlignment="1">
      <alignment horizontal="center" vertical="center" wrapText="1"/>
    </xf>
    <xf numFmtId="4" fontId="71" fillId="0" borderId="6" xfId="0" applyNumberFormat="1" applyFont="1" applyBorder="1" applyAlignment="1">
      <alignment horizontal="right" vertical="center" wrapText="1"/>
    </xf>
    <xf numFmtId="4" fontId="0" fillId="0" borderId="6" xfId="9" applyNumberFormat="1" applyFont="1" applyFill="1" applyBorder="1" applyAlignment="1">
      <alignment horizontal="right" vertical="center" wrapText="1"/>
    </xf>
    <xf numFmtId="4" fontId="0" fillId="0" borderId="6" xfId="9" applyNumberFormat="1" applyFont="1" applyFill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171" fontId="0" fillId="0" borderId="6" xfId="9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 wrapText="1"/>
    </xf>
    <xf numFmtId="4" fontId="0" fillId="0" borderId="6" xfId="0" applyNumberFormat="1" applyBorder="1" applyAlignment="1">
      <alignment horizontal="right" vertical="center" wrapText="1"/>
    </xf>
    <xf numFmtId="171" fontId="0" fillId="0" borderId="6" xfId="9" applyNumberFormat="1" applyFont="1" applyFill="1" applyBorder="1" applyAlignment="1">
      <alignment horizontal="right" vertical="center" wrapText="1"/>
    </xf>
    <xf numFmtId="0" fontId="71" fillId="0" borderId="6" xfId="0" applyFont="1" applyBorder="1" applyAlignment="1">
      <alignment vertical="center" wrapText="1"/>
    </xf>
    <xf numFmtId="0" fontId="0" fillId="0" borderId="6" xfId="24" applyFont="1" applyBorder="1" applyAlignment="1">
      <alignment horizontal="center" vertical="center"/>
    </xf>
    <xf numFmtId="4" fontId="71" fillId="0" borderId="6" xfId="11" applyNumberFormat="1" applyFont="1" applyBorder="1" applyAlignment="1">
      <alignment horizontal="right" vertical="center"/>
    </xf>
    <xf numFmtId="0" fontId="0" fillId="0" borderId="6" xfId="0" applyBorder="1" applyAlignment="1">
      <alignment horizontal="justify" vertical="center"/>
    </xf>
    <xf numFmtId="0" fontId="71" fillId="0" borderId="6" xfId="11" applyFont="1" applyBorder="1" applyAlignment="1">
      <alignment horizontal="center" vertical="center"/>
    </xf>
    <xf numFmtId="0" fontId="0" fillId="0" borderId="6" xfId="0" applyBorder="1" applyAlignment="1">
      <alignment horizontal="justify" vertical="center" wrapText="1"/>
    </xf>
    <xf numFmtId="171" fontId="0" fillId="0" borderId="6" xfId="21" applyNumberFormat="1" applyFont="1" applyFill="1" applyBorder="1" applyAlignment="1">
      <alignment horizontal="right" vertical="center" wrapText="1"/>
    </xf>
    <xf numFmtId="0" fontId="71" fillId="0" borderId="6" xfId="17" applyFont="1" applyBorder="1" applyAlignment="1">
      <alignment horizontal="center" vertical="center"/>
    </xf>
    <xf numFmtId="0" fontId="0" fillId="0" borderId="6" xfId="24" applyFont="1" applyBorder="1" applyAlignment="1">
      <alignment vertical="center" wrapText="1"/>
    </xf>
    <xf numFmtId="4" fontId="0" fillId="0" borderId="6" xfId="24" applyNumberFormat="1" applyFont="1" applyBorder="1" applyAlignment="1">
      <alignment horizontal="right" vertical="center"/>
    </xf>
    <xf numFmtId="4" fontId="71" fillId="0" borderId="14" xfId="21" applyNumberFormat="1" applyFont="1" applyBorder="1" applyAlignment="1">
      <alignment horizontal="right" vertical="center"/>
    </xf>
    <xf numFmtId="0" fontId="22" fillId="0" borderId="6" xfId="0" applyFont="1" applyBorder="1" applyAlignment="1">
      <alignment vertical="center" wrapText="1"/>
    </xf>
    <xf numFmtId="4" fontId="22" fillId="0" borderId="6" xfId="0" applyNumberFormat="1" applyFont="1" applyBorder="1" applyAlignment="1">
      <alignment horizontal="right" vertical="center"/>
    </xf>
    <xf numFmtId="0" fontId="71" fillId="0" borderId="6" xfId="11" applyFont="1" applyBorder="1" applyAlignment="1">
      <alignment vertical="center" wrapText="1"/>
    </xf>
    <xf numFmtId="0" fontId="71" fillId="0" borderId="6" xfId="11" applyFont="1" applyBorder="1" applyAlignment="1">
      <alignment vertical="center"/>
    </xf>
    <xf numFmtId="4" fontId="71" fillId="0" borderId="6" xfId="17" applyNumberFormat="1" applyFont="1" applyBorder="1" applyAlignment="1">
      <alignment vertical="center"/>
    </xf>
    <xf numFmtId="4" fontId="71" fillId="0" borderId="6" xfId="17" applyNumberFormat="1" applyFont="1" applyBorder="1" applyAlignment="1">
      <alignment horizontal="right" vertical="center"/>
    </xf>
    <xf numFmtId="0" fontId="0" fillId="0" borderId="6" xfId="24" applyFont="1" applyBorder="1" applyAlignment="1">
      <alignment horizontal="center" vertical="center" wrapText="1"/>
    </xf>
    <xf numFmtId="4" fontId="71" fillId="0" borderId="6" xfId="24" applyNumberFormat="1" applyFont="1" applyBorder="1" applyAlignment="1">
      <alignment horizontal="right" vertical="center"/>
    </xf>
    <xf numFmtId="0" fontId="71" fillId="0" borderId="6" xfId="17" applyFont="1" applyBorder="1" applyAlignment="1">
      <alignment horizontal="left" vertical="center" wrapText="1"/>
    </xf>
    <xf numFmtId="4" fontId="0" fillId="0" borderId="6" xfId="12" applyNumberFormat="1" applyFont="1" applyFill="1" applyBorder="1" applyAlignment="1">
      <alignment horizontal="right" vertical="center"/>
    </xf>
    <xf numFmtId="0" fontId="71" fillId="0" borderId="6" xfId="0" applyFont="1" applyBorder="1" applyAlignment="1">
      <alignment horizontal="center" vertical="center"/>
    </xf>
    <xf numFmtId="0" fontId="71" fillId="0" borderId="6" xfId="19" applyFont="1" applyBorder="1" applyAlignment="1">
      <alignment horizontal="center" vertical="center"/>
    </xf>
    <xf numFmtId="0" fontId="0" fillId="0" borderId="6" xfId="18" applyFont="1" applyBorder="1" applyAlignment="1">
      <alignment horizontal="justify" vertical="center" wrapText="1"/>
    </xf>
    <xf numFmtId="4" fontId="71" fillId="0" borderId="6" xfId="19" applyNumberFormat="1" applyFont="1" applyBorder="1" applyAlignment="1">
      <alignment horizontal="right" vertical="center"/>
    </xf>
    <xf numFmtId="4" fontId="0" fillId="0" borderId="6" xfId="18" applyNumberFormat="1" applyFont="1" applyBorder="1" applyAlignment="1">
      <alignment horizontal="right" vertical="center"/>
    </xf>
    <xf numFmtId="4" fontId="71" fillId="0" borderId="6" xfId="24" applyNumberFormat="1" applyFont="1" applyBorder="1" applyAlignment="1">
      <alignment vertical="center"/>
    </xf>
    <xf numFmtId="0" fontId="0" fillId="6" borderId="37" xfId="24" applyFont="1" applyFill="1" applyBorder="1" applyAlignment="1">
      <alignment horizontal="justify" vertical="center" wrapText="1"/>
    </xf>
    <xf numFmtId="0" fontId="0" fillId="6" borderId="6" xfId="24" applyFont="1" applyFill="1" applyBorder="1" applyAlignment="1">
      <alignment horizontal="justify" vertical="center" wrapText="1"/>
    </xf>
    <xf numFmtId="0" fontId="0" fillId="0" borderId="6" xfId="0" applyBorder="1" applyAlignment="1">
      <alignment horizontal="left" vertical="top" wrapText="1"/>
    </xf>
    <xf numFmtId="4" fontId="75" fillId="0" borderId="6" xfId="0" applyNumberFormat="1" applyFont="1" applyBorder="1" applyAlignment="1">
      <alignment horizontal="right" vertical="center" shrinkToFit="1"/>
    </xf>
    <xf numFmtId="4" fontId="71" fillId="0" borderId="6" xfId="21" applyNumberFormat="1" applyFont="1" applyFill="1" applyBorder="1" applyAlignment="1">
      <alignment horizontal="right" vertical="center"/>
    </xf>
    <xf numFmtId="2" fontId="0" fillId="0" borderId="6" xfId="0" applyNumberFormat="1" applyBorder="1" applyAlignment="1">
      <alignment horizontal="right" vertical="center"/>
    </xf>
    <xf numFmtId="0" fontId="71" fillId="0" borderId="6" xfId="0" applyFont="1" applyBorder="1" applyAlignment="1">
      <alignment horizontal="left" vertical="center"/>
    </xf>
    <xf numFmtId="0" fontId="0" fillId="3" borderId="41" xfId="0" applyFill="1" applyBorder="1" applyAlignment="1">
      <alignment horizontal="center" vertical="center"/>
    </xf>
    <xf numFmtId="4" fontId="0" fillId="3" borderId="41" xfId="0" applyNumberFormat="1" applyFill="1" applyBorder="1" applyAlignment="1">
      <alignment horizontal="right" vertical="center"/>
    </xf>
    <xf numFmtId="4" fontId="0" fillId="3" borderId="41" xfId="0" applyNumberFormat="1" applyFill="1" applyBorder="1" applyAlignment="1">
      <alignment vertical="center"/>
    </xf>
    <xf numFmtId="0" fontId="0" fillId="0" borderId="6" xfId="24" applyFont="1" applyBorder="1" applyAlignment="1">
      <alignment horizontal="justify" vertical="center" wrapText="1"/>
    </xf>
    <xf numFmtId="0" fontId="71" fillId="0" borderId="6" xfId="23" applyFont="1" applyBorder="1" applyAlignment="1">
      <alignment horizontal="justify" vertical="center" wrapText="1"/>
    </xf>
    <xf numFmtId="0" fontId="47" fillId="6" borderId="0" xfId="0" applyFont="1" applyFill="1" applyAlignment="1">
      <alignment vertical="center"/>
    </xf>
    <xf numFmtId="49" fontId="0" fillId="0" borderId="61" xfId="0" applyNumberFormat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4" fontId="0" fillId="0" borderId="62" xfId="9" applyNumberFormat="1" applyFont="1" applyBorder="1" applyAlignment="1">
      <alignment vertical="center"/>
    </xf>
    <xf numFmtId="49" fontId="24" fillId="0" borderId="63" xfId="0" applyNumberFormat="1" applyFont="1" applyBorder="1" applyAlignment="1">
      <alignment horizontal="center" vertical="center"/>
    </xf>
    <xf numFmtId="4" fontId="71" fillId="0" borderId="64" xfId="21" applyNumberFormat="1" applyFont="1" applyBorder="1" applyAlignment="1">
      <alignment vertical="center"/>
    </xf>
    <xf numFmtId="49" fontId="0" fillId="0" borderId="65" xfId="0" applyNumberFormat="1" applyBorder="1" applyAlignment="1">
      <alignment horizontal="center" vertical="center"/>
    </xf>
    <xf numFmtId="0" fontId="0" fillId="3" borderId="55" xfId="0" applyFill="1" applyBorder="1" applyAlignment="1">
      <alignment horizontal="left" vertical="center" wrapText="1"/>
    </xf>
    <xf numFmtId="0" fontId="0" fillId="3" borderId="55" xfId="0" applyFill="1" applyBorder="1" applyAlignment="1">
      <alignment horizontal="center" vertical="center"/>
    </xf>
    <xf numFmtId="4" fontId="76" fillId="3" borderId="55" xfId="0" applyNumberFormat="1" applyFont="1" applyFill="1" applyBorder="1" applyAlignment="1">
      <alignment vertical="center"/>
    </xf>
    <xf numFmtId="4" fontId="71" fillId="0" borderId="64" xfId="9" applyNumberFormat="1" applyFont="1" applyBorder="1" applyAlignment="1">
      <alignment vertical="center"/>
    </xf>
    <xf numFmtId="49" fontId="74" fillId="0" borderId="63" xfId="0" applyNumberFormat="1" applyFont="1" applyBorder="1" applyAlignment="1">
      <alignment horizontal="center" vertical="center"/>
    </xf>
    <xf numFmtId="49" fontId="24" fillId="0" borderId="63" xfId="0" applyNumberFormat="1" applyFont="1" applyBorder="1" applyAlignment="1">
      <alignment horizontal="center" vertical="center" wrapText="1"/>
    </xf>
    <xf numFmtId="4" fontId="71" fillId="0" borderId="64" xfId="9" applyNumberFormat="1" applyFont="1" applyFill="1" applyBorder="1" applyAlignment="1">
      <alignment vertical="center"/>
    </xf>
    <xf numFmtId="4" fontId="24" fillId="25" borderId="60" xfId="21" applyNumberFormat="1" applyFont="1" applyFill="1" applyBorder="1" applyAlignment="1" applyProtection="1">
      <alignment horizontal="right" vertical="center"/>
    </xf>
    <xf numFmtId="49" fontId="0" fillId="0" borderId="68" xfId="0" applyNumberFormat="1" applyBorder="1" applyAlignment="1">
      <alignment horizontal="center" vertical="center"/>
    </xf>
    <xf numFmtId="0" fontId="0" fillId="3" borderId="68" xfId="0" applyFill="1" applyBorder="1" applyAlignment="1">
      <alignment horizontal="left" vertical="center" wrapText="1"/>
    </xf>
    <xf numFmtId="0" fontId="0" fillId="3" borderId="68" xfId="0" applyFill="1" applyBorder="1" applyAlignment="1">
      <alignment horizontal="center" vertical="center"/>
    </xf>
    <xf numFmtId="4" fontId="77" fillId="3" borderId="68" xfId="0" applyNumberFormat="1" applyFont="1" applyFill="1" applyBorder="1" applyAlignment="1">
      <alignment horizontal="right" vertical="center"/>
    </xf>
    <xf numFmtId="4" fontId="0" fillId="3" borderId="68" xfId="0" applyNumberFormat="1" applyFill="1" applyBorder="1" applyAlignment="1">
      <alignment vertical="center"/>
    </xf>
    <xf numFmtId="4" fontId="0" fillId="0" borderId="68" xfId="9" applyNumberFormat="1" applyFont="1" applyBorder="1" applyAlignment="1">
      <alignment vertical="center"/>
    </xf>
    <xf numFmtId="49" fontId="35" fillId="0" borderId="63" xfId="0" applyNumberFormat="1" applyFont="1" applyBorder="1" applyAlignment="1">
      <alignment horizontal="center" vertical="center"/>
    </xf>
    <xf numFmtId="0" fontId="35" fillId="0" borderId="6" xfId="0" applyFont="1" applyBorder="1" applyAlignment="1">
      <alignment horizontal="left" vertical="center"/>
    </xf>
    <xf numFmtId="0" fontId="78" fillId="0" borderId="6" xfId="0" applyFont="1" applyBorder="1" applyAlignment="1">
      <alignment horizontal="center" vertical="center"/>
    </xf>
    <xf numFmtId="4" fontId="73" fillId="0" borderId="6" xfId="0" applyNumberFormat="1" applyFont="1" applyBorder="1" applyAlignment="1">
      <alignment horizontal="right" vertical="center"/>
    </xf>
    <xf numFmtId="4" fontId="79" fillId="0" borderId="6" xfId="0" applyNumberFormat="1" applyFont="1" applyBorder="1" applyAlignment="1">
      <alignment vertical="center"/>
    </xf>
    <xf numFmtId="4" fontId="79" fillId="0" borderId="6" xfId="9" applyNumberFormat="1" applyFont="1" applyFill="1" applyBorder="1" applyAlignment="1">
      <alignment vertical="center"/>
    </xf>
    <xf numFmtId="4" fontId="35" fillId="0" borderId="64" xfId="9" applyNumberFormat="1" applyFont="1" applyFill="1" applyBorder="1" applyAlignment="1" applyProtection="1">
      <alignment vertical="center"/>
    </xf>
    <xf numFmtId="0" fontId="35" fillId="0" borderId="37" xfId="0" applyFont="1" applyBorder="1" applyAlignment="1">
      <alignment horizontal="left" vertical="center"/>
    </xf>
    <xf numFmtId="4" fontId="73" fillId="0" borderId="6" xfId="0" quotePrefix="1" applyNumberFormat="1" applyFont="1" applyBorder="1" applyAlignment="1">
      <alignment horizontal="right" vertical="center"/>
    </xf>
    <xf numFmtId="4" fontId="79" fillId="0" borderId="6" xfId="21" applyNumberFormat="1" applyFont="1" applyFill="1" applyBorder="1" applyAlignment="1">
      <alignment vertical="center"/>
    </xf>
    <xf numFmtId="4" fontId="35" fillId="0" borderId="64" xfId="21" applyNumberFormat="1" applyFont="1" applyFill="1" applyBorder="1" applyAlignment="1" applyProtection="1">
      <alignment horizontal="center" vertical="center"/>
    </xf>
    <xf numFmtId="4" fontId="79" fillId="0" borderId="6" xfId="0" applyNumberFormat="1" applyFont="1" applyBorder="1" applyAlignment="1">
      <alignment horizontal="right" vertical="center"/>
    </xf>
    <xf numFmtId="49" fontId="24" fillId="0" borderId="6" xfId="0" applyNumberFormat="1" applyFont="1" applyBorder="1" applyAlignment="1">
      <alignment horizontal="center" vertical="center"/>
    </xf>
    <xf numFmtId="4" fontId="71" fillId="0" borderId="6" xfId="0" quotePrefix="1" applyNumberFormat="1" applyFont="1" applyBorder="1" applyAlignment="1">
      <alignment horizontal="justify" vertical="center" wrapText="1"/>
    </xf>
    <xf numFmtId="4" fontId="71" fillId="0" borderId="6" xfId="21" applyNumberFormat="1" applyFont="1" applyBorder="1" applyAlignment="1">
      <alignment vertical="center"/>
    </xf>
    <xf numFmtId="4" fontId="71" fillId="0" borderId="6" xfId="0" quotePrefix="1" applyNumberFormat="1" applyFont="1" applyBorder="1" applyAlignment="1">
      <alignment horizontal="left" vertical="center" wrapText="1"/>
    </xf>
    <xf numFmtId="4" fontId="71" fillId="58" borderId="6" xfId="0" applyNumberFormat="1" applyFont="1" applyFill="1" applyBorder="1" applyAlignment="1">
      <alignment horizontal="right" vertical="center"/>
    </xf>
    <xf numFmtId="173" fontId="71" fillId="0" borderId="6" xfId="0" applyNumberFormat="1" applyFont="1" applyBorder="1" applyAlignment="1">
      <alignment horizontal="center" vertical="center"/>
    </xf>
    <xf numFmtId="4" fontId="71" fillId="58" borderId="6" xfId="0" applyNumberFormat="1" applyFont="1" applyFill="1" applyBorder="1" applyAlignment="1">
      <alignment horizontal="right" vertical="center" wrapText="1"/>
    </xf>
    <xf numFmtId="0" fontId="35" fillId="0" borderId="42" xfId="0" applyFont="1" applyBorder="1" applyAlignment="1">
      <alignment vertical="center" wrapText="1"/>
    </xf>
    <xf numFmtId="0" fontId="80" fillId="0" borderId="42" xfId="0" applyFont="1" applyBorder="1" applyAlignment="1">
      <alignment vertical="center" wrapText="1"/>
    </xf>
    <xf numFmtId="0" fontId="35" fillId="0" borderId="67" xfId="0" applyFont="1" applyBorder="1" applyAlignment="1">
      <alignment vertical="center" wrapText="1"/>
    </xf>
    <xf numFmtId="4" fontId="35" fillId="0" borderId="67" xfId="0" applyNumberFormat="1" applyFont="1" applyBorder="1" applyAlignment="1">
      <alignment vertical="center" wrapText="1"/>
    </xf>
    <xf numFmtId="0" fontId="81" fillId="0" borderId="0" xfId="0" applyFont="1" applyAlignment="1">
      <alignment vertical="center"/>
    </xf>
    <xf numFmtId="0" fontId="71" fillId="59" borderId="70" xfId="0" applyFont="1" applyFill="1" applyBorder="1" applyAlignment="1">
      <alignment horizontal="center" vertical="center"/>
    </xf>
    <xf numFmtId="0" fontId="71" fillId="59" borderId="71" xfId="0" applyFont="1" applyFill="1" applyBorder="1" applyAlignment="1">
      <alignment horizontal="center" vertical="center"/>
    </xf>
    <xf numFmtId="0" fontId="74" fillId="59" borderId="71" xfId="0" applyFont="1" applyFill="1" applyBorder="1" applyAlignment="1">
      <alignment horizontal="right" vertical="center" wrapText="1"/>
    </xf>
    <xf numFmtId="4" fontId="71" fillId="59" borderId="71" xfId="0" applyNumberFormat="1" applyFont="1" applyFill="1" applyBorder="1" applyAlignment="1">
      <alignment vertical="center"/>
    </xf>
    <xf numFmtId="4" fontId="74" fillId="59" borderId="72" xfId="0" applyNumberFormat="1" applyFont="1" applyFill="1" applyBorder="1" applyAlignment="1">
      <alignment vertical="center"/>
    </xf>
    <xf numFmtId="0" fontId="71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2" fontId="71" fillId="0" borderId="73" xfId="0" applyNumberFormat="1" applyFont="1" applyBorder="1" applyAlignment="1">
      <alignment vertical="center"/>
    </xf>
    <xf numFmtId="0" fontId="71" fillId="0" borderId="73" xfId="0" applyFont="1" applyBorder="1" applyAlignment="1">
      <alignment horizontal="left" vertical="center"/>
    </xf>
    <xf numFmtId="0" fontId="71" fillId="0" borderId="73" xfId="0" applyFont="1" applyBorder="1" applyAlignment="1">
      <alignment horizontal="center" vertical="center"/>
    </xf>
    <xf numFmtId="4" fontId="71" fillId="0" borderId="0" xfId="0" applyNumberFormat="1" applyFont="1" applyAlignment="1">
      <alignment vertical="center"/>
    </xf>
    <xf numFmtId="0" fontId="71" fillId="0" borderId="74" xfId="0" applyFont="1" applyBorder="1" applyAlignment="1">
      <alignment vertical="center"/>
    </xf>
    <xf numFmtId="0" fontId="71" fillId="0" borderId="75" xfId="0" applyFont="1" applyBorder="1" applyAlignment="1">
      <alignment horizontal="center" vertical="center"/>
    </xf>
    <xf numFmtId="0" fontId="81" fillId="0" borderId="77" xfId="0" applyFont="1" applyBorder="1" applyAlignment="1">
      <alignment vertical="center"/>
    </xf>
    <xf numFmtId="0" fontId="75" fillId="0" borderId="0" xfId="0" applyFont="1" applyAlignment="1">
      <alignment vertical="center"/>
    </xf>
    <xf numFmtId="4" fontId="75" fillId="0" borderId="0" xfId="0" applyNumberFormat="1" applyFont="1" applyAlignment="1">
      <alignment vertical="center"/>
    </xf>
    <xf numFmtId="4" fontId="75" fillId="0" borderId="78" xfId="0" applyNumberFormat="1" applyFont="1" applyBorder="1" applyAlignment="1">
      <alignment vertical="center"/>
    </xf>
    <xf numFmtId="0" fontId="71" fillId="0" borderId="77" xfId="0" applyFont="1" applyBorder="1" applyAlignment="1">
      <alignment vertical="center"/>
    </xf>
    <xf numFmtId="4" fontId="71" fillId="0" borderId="78" xfId="0" applyNumberFormat="1" applyFont="1" applyBorder="1" applyAlignment="1">
      <alignment vertical="center"/>
    </xf>
    <xf numFmtId="0" fontId="71" fillId="0" borderId="79" xfId="0" applyFont="1" applyBorder="1" applyAlignment="1">
      <alignment vertical="center"/>
    </xf>
    <xf numFmtId="0" fontId="71" fillId="0" borderId="80" xfId="0" applyFont="1" applyBorder="1" applyAlignment="1">
      <alignment vertical="center"/>
    </xf>
    <xf numFmtId="0" fontId="75" fillId="0" borderId="80" xfId="0" applyFont="1" applyBorder="1" applyAlignment="1">
      <alignment vertical="center"/>
    </xf>
    <xf numFmtId="4" fontId="71" fillId="0" borderId="80" xfId="0" applyNumberFormat="1" applyFont="1" applyBorder="1" applyAlignment="1">
      <alignment vertical="center"/>
    </xf>
    <xf numFmtId="4" fontId="71" fillId="0" borderId="81" xfId="0" applyNumberFormat="1" applyFont="1" applyBorder="1" applyAlignment="1">
      <alignment vertical="center"/>
    </xf>
    <xf numFmtId="4" fontId="24" fillId="3" borderId="55" xfId="0" applyNumberFormat="1" applyFont="1" applyFill="1" applyBorder="1" applyAlignment="1">
      <alignment vertical="center"/>
    </xf>
    <xf numFmtId="49" fontId="28" fillId="0" borderId="82" xfId="0" applyNumberFormat="1" applyFont="1" applyBorder="1" applyAlignment="1">
      <alignment horizontal="center" vertical="center"/>
    </xf>
    <xf numFmtId="0" fontId="28" fillId="3" borderId="82" xfId="0" applyFont="1" applyFill="1" applyBorder="1" applyAlignment="1">
      <alignment horizontal="left" vertical="center" wrapText="1"/>
    </xf>
    <xf numFmtId="0" fontId="28" fillId="3" borderId="82" xfId="0" applyFont="1" applyFill="1" applyBorder="1" applyAlignment="1">
      <alignment horizontal="center" vertical="center"/>
    </xf>
    <xf numFmtId="4" fontId="28" fillId="3" borderId="82" xfId="0" applyNumberFormat="1" applyFont="1" applyFill="1" applyBorder="1" applyAlignment="1">
      <alignment horizontal="right" vertical="center"/>
    </xf>
    <xf numFmtId="4" fontId="28" fillId="3" borderId="82" xfId="0" applyNumberFormat="1" applyFont="1" applyFill="1" applyBorder="1" applyAlignment="1">
      <alignment vertical="center"/>
    </xf>
    <xf numFmtId="4" fontId="28" fillId="0" borderId="82" xfId="9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4" fontId="0" fillId="3" borderId="0" xfId="0" applyNumberFormat="1" applyFill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83" xfId="9" applyNumberFormat="1" applyFont="1" applyBorder="1" applyAlignment="1">
      <alignment vertical="center"/>
    </xf>
    <xf numFmtId="4" fontId="24" fillId="24" borderId="85" xfId="0" applyNumberFormat="1" applyFont="1" applyFill="1" applyBorder="1" applyAlignment="1">
      <alignment horizontal="center" vertical="center" wrapText="1"/>
    </xf>
    <xf numFmtId="4" fontId="24" fillId="24" borderId="86" xfId="0" applyNumberFormat="1" applyFont="1" applyFill="1" applyBorder="1" applyAlignment="1">
      <alignment horizontal="center" vertical="center" wrapText="1"/>
    </xf>
    <xf numFmtId="4" fontId="24" fillId="24" borderId="88" xfId="0" applyNumberFormat="1" applyFont="1" applyFill="1" applyBorder="1" applyAlignment="1">
      <alignment horizontal="center" vertical="center" wrapText="1"/>
    </xf>
    <xf numFmtId="4" fontId="24" fillId="24" borderId="89" xfId="0" applyNumberFormat="1" applyFont="1" applyFill="1" applyBorder="1" applyAlignment="1">
      <alignment horizontal="center" vertical="center" wrapText="1"/>
    </xf>
    <xf numFmtId="4" fontId="24" fillId="24" borderId="91" xfId="0" applyNumberFormat="1" applyFont="1" applyFill="1" applyBorder="1" applyAlignment="1">
      <alignment horizontal="center" vertical="center" wrapText="1"/>
    </xf>
    <xf numFmtId="4" fontId="24" fillId="24" borderId="92" xfId="0" applyNumberFormat="1" applyFont="1" applyFill="1" applyBorder="1" applyAlignment="1">
      <alignment horizontal="center" vertical="center" wrapText="1"/>
    </xf>
    <xf numFmtId="0" fontId="0" fillId="0" borderId="6" xfId="24" applyFont="1" applyBorder="1" applyAlignment="1">
      <alignment horizontal="justify" vertical="center"/>
    </xf>
    <xf numFmtId="174" fontId="71" fillId="0" borderId="0" xfId="0" applyNumberFormat="1" applyFont="1" applyAlignment="1">
      <alignment vertical="center"/>
    </xf>
    <xf numFmtId="0" fontId="44" fillId="23" borderId="40" xfId="0" applyFont="1" applyFill="1" applyBorder="1" applyAlignment="1">
      <alignment horizontal="center" vertical="center" wrapText="1"/>
    </xf>
    <xf numFmtId="0" fontId="44" fillId="23" borderId="14" xfId="0" applyFont="1" applyFill="1" applyBorder="1" applyAlignment="1">
      <alignment horizontal="center" vertical="center" wrapText="1"/>
    </xf>
    <xf numFmtId="0" fontId="34" fillId="22" borderId="10" xfId="0" applyFont="1" applyFill="1" applyBorder="1"/>
    <xf numFmtId="0" fontId="34" fillId="22" borderId="36" xfId="0" applyFont="1" applyFill="1" applyBorder="1"/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49" fontId="28" fillId="6" borderId="37" xfId="0" applyNumberFormat="1" applyFont="1" applyFill="1" applyBorder="1" applyAlignment="1">
      <alignment horizontal="center" vertical="center"/>
    </xf>
    <xf numFmtId="49" fontId="28" fillId="6" borderId="32" xfId="0" applyNumberFormat="1" applyFont="1" applyFill="1" applyBorder="1" applyAlignment="1">
      <alignment horizontal="center" vertical="center"/>
    </xf>
    <xf numFmtId="0" fontId="35" fillId="17" borderId="38" xfId="0" applyFont="1" applyFill="1" applyBorder="1" applyAlignment="1">
      <alignment horizontal="center" vertical="center"/>
    </xf>
    <xf numFmtId="0" fontId="35" fillId="17" borderId="39" xfId="0" applyFont="1" applyFill="1" applyBorder="1" applyAlignment="1">
      <alignment horizontal="center" vertical="center"/>
    </xf>
    <xf numFmtId="4" fontId="24" fillId="26" borderId="69" xfId="0" applyNumberFormat="1" applyFont="1" applyFill="1" applyBorder="1" applyAlignment="1">
      <alignment horizontal="right" vertical="center"/>
    </xf>
    <xf numFmtId="4" fontId="24" fillId="26" borderId="55" xfId="0" applyNumberFormat="1" applyFont="1" applyFill="1" applyBorder="1" applyAlignment="1">
      <alignment horizontal="right" vertical="center"/>
    </xf>
    <xf numFmtId="0" fontId="74" fillId="60" borderId="71" xfId="0" applyFont="1" applyFill="1" applyBorder="1" applyAlignment="1">
      <alignment horizontal="center" vertical="center" wrapText="1"/>
    </xf>
    <xf numFmtId="0" fontId="8" fillId="26" borderId="71" xfId="0" applyFont="1" applyFill="1" applyBorder="1"/>
    <xf numFmtId="165" fontId="0" fillId="0" borderId="73" xfId="9" applyFont="1" applyBorder="1" applyAlignment="1">
      <alignment horizontal="center" vertical="center"/>
    </xf>
    <xf numFmtId="165" fontId="27" fillId="0" borderId="73" xfId="9" applyBorder="1"/>
    <xf numFmtId="4" fontId="71" fillId="0" borderId="75" xfId="0" applyNumberFormat="1" applyFont="1" applyBorder="1" applyAlignment="1">
      <alignment horizontal="center" vertical="center"/>
    </xf>
    <xf numFmtId="0" fontId="8" fillId="0" borderId="75" xfId="0" applyFont="1" applyBorder="1"/>
    <xf numFmtId="0" fontId="8" fillId="0" borderId="76" xfId="0" applyFont="1" applyBorder="1"/>
    <xf numFmtId="4" fontId="45" fillId="0" borderId="0" xfId="0" applyNumberFormat="1" applyFont="1" applyAlignment="1">
      <alignment horizontal="center" vertical="center"/>
    </xf>
    <xf numFmtId="0" fontId="35" fillId="0" borderId="66" xfId="0" applyFont="1" applyBorder="1" applyAlignment="1">
      <alignment horizontal="left" vertical="center" wrapText="1"/>
    </xf>
    <xf numFmtId="0" fontId="35" fillId="0" borderId="42" xfId="0" applyFont="1" applyBorder="1" applyAlignment="1">
      <alignment horizontal="left" vertical="center" wrapText="1"/>
    </xf>
    <xf numFmtId="0" fontId="48" fillId="0" borderId="54" xfId="0" applyFont="1" applyBorder="1" applyAlignment="1">
      <alignment horizontal="center" vertical="center"/>
    </xf>
    <xf numFmtId="0" fontId="48" fillId="0" borderId="55" xfId="0" applyFont="1" applyBorder="1" applyAlignment="1">
      <alignment horizontal="center" vertical="center"/>
    </xf>
    <xf numFmtId="0" fontId="48" fillId="0" borderId="56" xfId="0" applyFont="1" applyBorder="1" applyAlignment="1">
      <alignment horizontal="center" vertical="center"/>
    </xf>
    <xf numFmtId="0" fontId="48" fillId="0" borderId="52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53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24" fillId="24" borderId="84" xfId="0" applyFont="1" applyFill="1" applyBorder="1" applyAlignment="1">
      <alignment horizontal="center" vertical="center"/>
    </xf>
    <xf numFmtId="0" fontId="24" fillId="24" borderId="87" xfId="0" applyFont="1" applyFill="1" applyBorder="1" applyAlignment="1">
      <alignment horizontal="center" vertical="center"/>
    </xf>
    <xf numFmtId="0" fontId="24" fillId="24" borderId="90" xfId="0" applyFont="1" applyFill="1" applyBorder="1" applyAlignment="1">
      <alignment horizontal="center" vertical="center"/>
    </xf>
    <xf numFmtId="0" fontId="24" fillId="24" borderId="85" xfId="0" applyFont="1" applyFill="1" applyBorder="1" applyAlignment="1">
      <alignment horizontal="center" vertical="center"/>
    </xf>
    <xf numFmtId="0" fontId="24" fillId="24" borderId="88" xfId="0" applyFont="1" applyFill="1" applyBorder="1" applyAlignment="1">
      <alignment horizontal="center" vertical="center"/>
    </xf>
    <xf numFmtId="0" fontId="24" fillId="24" borderId="91" xfId="0" applyFont="1" applyFill="1" applyBorder="1" applyAlignment="1">
      <alignment horizontal="center" vertical="center"/>
    </xf>
    <xf numFmtId="4" fontId="24" fillId="24" borderId="85" xfId="0" applyNumberFormat="1" applyFont="1" applyFill="1" applyBorder="1" applyAlignment="1">
      <alignment horizontal="center" vertical="center"/>
    </xf>
    <xf numFmtId="4" fontId="24" fillId="24" borderId="88" xfId="0" applyNumberFormat="1" applyFont="1" applyFill="1" applyBorder="1" applyAlignment="1">
      <alignment horizontal="center" vertical="center"/>
    </xf>
    <xf numFmtId="4" fontId="24" fillId="24" borderId="91" xfId="0" applyNumberFormat="1" applyFont="1" applyFill="1" applyBorder="1" applyAlignment="1">
      <alignment horizontal="center" vertical="center"/>
    </xf>
  </cellXfs>
  <cellStyles count="93">
    <cellStyle name="20% - Ênfase1" xfId="45" builtinId="30" customBuiltin="1"/>
    <cellStyle name="20% - Ênfase1 2" xfId="71" xr:uid="{0C606DB6-8834-44E7-9B8E-137726873F67}"/>
    <cellStyle name="20% - Ênfase2" xfId="49" builtinId="34" customBuiltin="1"/>
    <cellStyle name="20% - Ênfase2 2" xfId="72" xr:uid="{B750F1AC-A25D-4482-AC0F-ED853449FB8D}"/>
    <cellStyle name="20% - Ênfase3" xfId="53" builtinId="38" customBuiltin="1"/>
    <cellStyle name="20% - Ênfase3 2" xfId="73" xr:uid="{927E3794-4890-4A8A-85D2-C82470CFA17C}"/>
    <cellStyle name="20% - Ênfase4" xfId="57" builtinId="42" customBuiltin="1"/>
    <cellStyle name="20% - Ênfase4 2" xfId="74" xr:uid="{34A59011-F024-4323-8536-D44F82C4D499}"/>
    <cellStyle name="20% - Ênfase5" xfId="61" builtinId="46" customBuiltin="1"/>
    <cellStyle name="20% - Ênfase5 2" xfId="75" xr:uid="{763E5816-B209-43B1-973F-2AE183F2A1CF}"/>
    <cellStyle name="20% - Ênfase6" xfId="65" builtinId="50" customBuiltin="1"/>
    <cellStyle name="20% - Ênfase6 2" xfId="76" xr:uid="{CAB532DB-0ED6-4A1F-BBB8-F294E7A2583D}"/>
    <cellStyle name="40% - Ênfase1" xfId="46" builtinId="31" customBuiltin="1"/>
    <cellStyle name="40% - Ênfase1 2" xfId="77" xr:uid="{BCA84934-02AB-4063-9D2D-3214266F42C9}"/>
    <cellStyle name="40% - Ênfase2" xfId="50" builtinId="35" customBuiltin="1"/>
    <cellStyle name="40% - Ênfase2 2" xfId="78" xr:uid="{EEF989DA-3579-4280-A525-FE8F6A572A80}"/>
    <cellStyle name="40% - Ênfase3" xfId="54" builtinId="39" customBuiltin="1"/>
    <cellStyle name="40% - Ênfase3 2" xfId="79" xr:uid="{B3166B44-1574-4BBE-88CF-87F827EA7EE7}"/>
    <cellStyle name="40% - Ênfase4" xfId="58" builtinId="43" customBuiltin="1"/>
    <cellStyle name="40% - Ênfase4 2" xfId="80" xr:uid="{3F7F1B86-260C-4C28-9061-41EF814515D3}"/>
    <cellStyle name="40% - Ênfase5" xfId="62" builtinId="47" customBuiltin="1"/>
    <cellStyle name="40% - Ênfase5 2" xfId="81" xr:uid="{EDBB0107-C514-4424-BB48-6595D21DE66F}"/>
    <cellStyle name="40% - Ênfase6" xfId="66" builtinId="51" customBuiltin="1"/>
    <cellStyle name="40% - Ênfase6 2" xfId="82" xr:uid="{5F485F83-F570-491C-850D-C2E4D692B22D}"/>
    <cellStyle name="60% - Ênfase1" xfId="47" builtinId="32" customBuiltin="1"/>
    <cellStyle name="60% - Ênfase1 2" xfId="83" xr:uid="{612999A3-D047-4C52-AE07-907766732CFE}"/>
    <cellStyle name="60% - Ênfase2" xfId="51" builtinId="36" customBuiltin="1"/>
    <cellStyle name="60% - Ênfase2 2" xfId="84" xr:uid="{C3DFB537-E4A4-4D32-89CC-F0A221CE2EA8}"/>
    <cellStyle name="60% - Ênfase3" xfId="55" builtinId="40" customBuiltin="1"/>
    <cellStyle name="60% - Ênfase3 2" xfId="85" xr:uid="{44E6152C-F26B-4200-B62D-DEC36459D980}"/>
    <cellStyle name="60% - Ênfase4" xfId="59" builtinId="44" customBuiltin="1"/>
    <cellStyle name="60% - Ênfase4 2" xfId="86" xr:uid="{393AD337-E11E-4785-8F6F-797A5B516E72}"/>
    <cellStyle name="60% - Ênfase5" xfId="63" builtinId="48" customBuiltin="1"/>
    <cellStyle name="60% - Ênfase5 2" xfId="87" xr:uid="{35DB743C-8369-41D2-BA85-1F27134DBE14}"/>
    <cellStyle name="60% - Ênfase6" xfId="67" builtinId="52" customBuiltin="1"/>
    <cellStyle name="60% - Ênfase6 2" xfId="88" xr:uid="{9BE7A2A0-95DA-49C2-A0D6-66BCAA5EAFD3}"/>
    <cellStyle name="Bom" xfId="33" builtinId="26" customBuiltin="1"/>
    <cellStyle name="Cálculo" xfId="38" builtinId="22" customBuiltin="1"/>
    <cellStyle name="Célula de Verificação" xfId="40" builtinId="23" customBuiltin="1"/>
    <cellStyle name="Célula Vinculada" xfId="39" builtinId="24" customBuiltin="1"/>
    <cellStyle name="Ênfase1" xfId="44" builtinId="29" customBuiltin="1"/>
    <cellStyle name="Ênfase2" xfId="48" builtinId="33" customBuiltin="1"/>
    <cellStyle name="Ênfase3" xfId="52" builtinId="37" customBuiltin="1"/>
    <cellStyle name="Ênfase4" xfId="56" builtinId="41" customBuiltin="1"/>
    <cellStyle name="Ênfase5" xfId="60" builtinId="45" customBuiltin="1"/>
    <cellStyle name="Ênfase6" xfId="64" builtinId="49" customBuiltin="1"/>
    <cellStyle name="Entrada" xfId="36" builtinId="20" customBuiltin="1"/>
    <cellStyle name="Moeda" xfId="1" builtinId="4"/>
    <cellStyle name="Moeda 2" xfId="2" xr:uid="{00000000-0005-0000-0000-00001F000000}"/>
    <cellStyle name="Moeda 3" xfId="12" xr:uid="{00000000-0005-0000-0000-000020000000}"/>
    <cellStyle name="Moeda 4" xfId="20" xr:uid="{00000000-0005-0000-0000-000021000000}"/>
    <cellStyle name="Neutro" xfId="35" builtinId="28" customBuiltin="1"/>
    <cellStyle name="Normal" xfId="0" builtinId="0"/>
    <cellStyle name="Normal 10" xfId="3" xr:uid="{00000000-0005-0000-0000-000024000000}"/>
    <cellStyle name="Normal 2" xfId="4" xr:uid="{00000000-0005-0000-0000-000025000000}"/>
    <cellStyle name="Normal 2 2" xfId="5" xr:uid="{00000000-0005-0000-0000-000026000000}"/>
    <cellStyle name="Normal 2 2 2" xfId="24" xr:uid="{00000000-0005-0000-0000-000027000000}"/>
    <cellStyle name="Normal 2 3" xfId="18" xr:uid="{00000000-0005-0000-0000-000028000000}"/>
    <cellStyle name="Normal 3" xfId="11" xr:uid="{00000000-0005-0000-0000-000029000000}"/>
    <cellStyle name="Normal 3 2" xfId="6" xr:uid="{00000000-0005-0000-0000-00002A000000}"/>
    <cellStyle name="Normal 3 2 2" xfId="14" xr:uid="{00000000-0005-0000-0000-00002B000000}"/>
    <cellStyle name="Normal 3 2 2 2" xfId="26" xr:uid="{00000000-0005-0000-0000-00002C000000}"/>
    <cellStyle name="Normal 3 2 3" xfId="19" xr:uid="{00000000-0005-0000-0000-00002D000000}"/>
    <cellStyle name="Normal 3 2 3 2" xfId="25" xr:uid="{00000000-0005-0000-0000-00002E000000}"/>
    <cellStyle name="Normal 3 2 4" xfId="23" xr:uid="{00000000-0005-0000-0000-00002F000000}"/>
    <cellStyle name="Normal 3 3" xfId="15" xr:uid="{00000000-0005-0000-0000-000030000000}"/>
    <cellStyle name="Normal 3 4" xfId="22" xr:uid="{00000000-0005-0000-0000-000031000000}"/>
    <cellStyle name="Normal 3 5" xfId="90" xr:uid="{268591E4-6A0F-4319-B19D-06021B8E8C35}"/>
    <cellStyle name="Normal 4" xfId="13" xr:uid="{00000000-0005-0000-0000-000032000000}"/>
    <cellStyle name="Normal 5" xfId="17" xr:uid="{00000000-0005-0000-0000-000033000000}"/>
    <cellStyle name="Normal 6" xfId="27" xr:uid="{00000000-0005-0000-0000-000034000000}"/>
    <cellStyle name="Normal 7" xfId="68" xr:uid="{00000000-0005-0000-0000-000035000000}"/>
    <cellStyle name="Normal 7 2" xfId="91" xr:uid="{D37EA0C5-BEB6-40A0-91EA-D5DA4F99E9D7}"/>
    <cellStyle name="Normal 8" xfId="70" xr:uid="{2B8EE668-7815-4227-9463-EF3991C84B29}"/>
    <cellStyle name="Normal 8 2" xfId="92" xr:uid="{10F205A6-9D36-4253-BC6D-46225A7101BA}"/>
    <cellStyle name="Nota 2" xfId="69" xr:uid="{00000000-0005-0000-0000-000036000000}"/>
    <cellStyle name="Nota 3" xfId="89" xr:uid="{CFA3E1BB-0F5C-48BF-902B-8DA565C9F0C5}"/>
    <cellStyle name="Porcentagem" xfId="7" builtinId="5"/>
    <cellStyle name="Porcentagem 2" xfId="8" xr:uid="{00000000-0005-0000-0000-000038000000}"/>
    <cellStyle name="Ruim" xfId="34" builtinId="27" customBuiltin="1"/>
    <cellStyle name="Saída" xfId="37" builtinId="21" customBuiltin="1"/>
    <cellStyle name="Texto de Aviso" xfId="41" builtinId="11" customBuiltin="1"/>
    <cellStyle name="Texto Explicativo" xfId="42" builtinId="53" customBuiltin="1"/>
    <cellStyle name="Título" xfId="28" builtinId="15" customBuiltin="1"/>
    <cellStyle name="Título 1" xfId="29" builtinId="16" customBuiltin="1"/>
    <cellStyle name="Título 2" xfId="30" builtinId="17" customBuiltin="1"/>
    <cellStyle name="Título 3" xfId="31" builtinId="18" customBuiltin="1"/>
    <cellStyle name="Título 4" xfId="32" builtinId="19" customBuiltin="1"/>
    <cellStyle name="Total" xfId="43" builtinId="25" customBuiltin="1"/>
    <cellStyle name="Vírgula" xfId="9" builtinId="3"/>
    <cellStyle name="Vírgula 2" xfId="10" xr:uid="{00000000-0005-0000-0000-000043000000}"/>
    <cellStyle name="Vírgula 2 2" xfId="16" xr:uid="{00000000-0005-0000-0000-000044000000}"/>
    <cellStyle name="Vírgula 3" xfId="21" xr:uid="{00000000-0005-0000-0000-000045000000}"/>
  </cellStyles>
  <dxfs count="3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57150</xdr:rowOff>
        </xdr:from>
        <xdr:to>
          <xdr:col>3</xdr:col>
          <xdr:colOff>28575</xdr:colOff>
          <xdr:row>0</xdr:row>
          <xdr:rowOff>628650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2459355</xdr:colOff>
      <xdr:row>1</xdr:row>
      <xdr:rowOff>83820</xdr:rowOff>
    </xdr:from>
    <xdr:to>
      <xdr:col>4</xdr:col>
      <xdr:colOff>407670</xdr:colOff>
      <xdr:row>1</xdr:row>
      <xdr:rowOff>1133475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9505" y="245745"/>
          <a:ext cx="3558540" cy="1049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0"/>
  <sheetViews>
    <sheetView showGridLines="0" zoomScale="120" zoomScaleNormal="120" workbookViewId="0">
      <selection activeCell="L18" sqref="L18"/>
    </sheetView>
  </sheetViews>
  <sheetFormatPr defaultColWidth="11.42578125" defaultRowHeight="12.75" x14ac:dyDescent="0.2"/>
  <cols>
    <col min="1" max="1" width="12" customWidth="1"/>
    <col min="2" max="2" width="15.5703125" customWidth="1"/>
    <col min="3" max="3" width="9" customWidth="1"/>
    <col min="4" max="4" width="77.85546875" customWidth="1"/>
    <col min="5" max="5" width="7.140625" style="1" customWidth="1"/>
    <col min="6" max="6" width="9.7109375" customWidth="1"/>
    <col min="7" max="7" width="16.140625" hidden="1" customWidth="1"/>
    <col min="8" max="8" width="16.28515625" style="2" hidden="1" customWidth="1"/>
    <col min="9" max="9" width="21" hidden="1" customWidth="1"/>
    <col min="10" max="10" width="11" hidden="1" customWidth="1"/>
  </cols>
  <sheetData>
    <row r="1" spans="1:9" ht="79.5" customHeight="1" thickBot="1" x14ac:dyDescent="0.25">
      <c r="A1" s="197"/>
      <c r="B1" s="198"/>
      <c r="C1" s="198"/>
      <c r="D1" s="199" t="s">
        <v>331</v>
      </c>
      <c r="E1" s="200"/>
      <c r="F1" s="201"/>
      <c r="G1" s="202"/>
      <c r="H1" s="203"/>
      <c r="I1" s="204"/>
    </row>
    <row r="2" spans="1:9" ht="21" customHeight="1" x14ac:dyDescent="0.25">
      <c r="A2" s="50"/>
      <c r="B2" s="51"/>
      <c r="C2" s="382" t="s">
        <v>330</v>
      </c>
      <c r="D2" s="382"/>
      <c r="E2" s="382"/>
      <c r="F2" s="382"/>
      <c r="G2" s="382"/>
      <c r="H2" s="382"/>
      <c r="I2" s="383"/>
    </row>
    <row r="3" spans="1:9" ht="3" customHeight="1" x14ac:dyDescent="0.2">
      <c r="A3" s="131"/>
      <c r="E3" s="132"/>
      <c r="F3" s="133"/>
      <c r="G3" s="133"/>
      <c r="H3" s="134"/>
      <c r="I3" s="135"/>
    </row>
    <row r="4" spans="1:9" s="4" customFormat="1" ht="0.75" customHeight="1" x14ac:dyDescent="0.2">
      <c r="A4" s="136"/>
      <c r="C4" s="384"/>
      <c r="D4" s="384"/>
      <c r="E4" s="384"/>
      <c r="F4" s="384"/>
      <c r="G4" s="384"/>
      <c r="H4" s="384"/>
      <c r="I4" s="385"/>
    </row>
    <row r="5" spans="1:9" x14ac:dyDescent="0.2">
      <c r="A5" s="137"/>
      <c r="B5" s="138"/>
      <c r="C5" s="138"/>
      <c r="D5" s="138"/>
      <c r="E5" s="139"/>
      <c r="F5" s="140"/>
      <c r="G5" s="141"/>
      <c r="H5" s="142"/>
      <c r="I5" s="143"/>
    </row>
    <row r="6" spans="1:9" x14ac:dyDescent="0.2">
      <c r="A6" s="137"/>
      <c r="B6" s="144" t="s">
        <v>22</v>
      </c>
      <c r="C6" s="144"/>
      <c r="D6" s="138"/>
      <c r="E6" s="139"/>
      <c r="F6" s="140"/>
      <c r="G6" s="141"/>
      <c r="H6" s="5" t="s">
        <v>23</v>
      </c>
      <c r="I6" s="143"/>
    </row>
    <row r="7" spans="1:9" x14ac:dyDescent="0.2">
      <c r="A7" s="137"/>
      <c r="B7" s="138"/>
      <c r="C7" s="138"/>
      <c r="D7" s="138"/>
      <c r="E7" s="139"/>
      <c r="F7" s="140"/>
      <c r="G7" s="141"/>
      <c r="H7" s="145"/>
      <c r="I7" s="143"/>
    </row>
    <row r="8" spans="1:9" x14ac:dyDescent="0.2">
      <c r="A8" s="137"/>
      <c r="B8" s="144" t="s">
        <v>95</v>
      </c>
      <c r="C8" s="144"/>
      <c r="D8" s="138"/>
      <c r="E8" s="139"/>
      <c r="F8" s="140"/>
      <c r="G8" s="141"/>
      <c r="H8" s="146" t="s">
        <v>44</v>
      </c>
      <c r="I8" s="143"/>
    </row>
    <row r="9" spans="1:9" x14ac:dyDescent="0.2">
      <c r="A9" s="137"/>
      <c r="B9" s="138"/>
      <c r="C9" s="138"/>
      <c r="D9" s="138"/>
      <c r="E9" s="139"/>
      <c r="F9" s="140"/>
      <c r="G9" s="141"/>
      <c r="H9" s="145"/>
      <c r="I9" s="143"/>
    </row>
    <row r="10" spans="1:9" ht="26.25" customHeight="1" x14ac:dyDescent="0.2">
      <c r="A10" s="147"/>
      <c r="B10" s="148" t="s">
        <v>183</v>
      </c>
      <c r="C10" s="148"/>
      <c r="D10" s="149"/>
      <c r="E10" s="149"/>
      <c r="F10" s="149"/>
      <c r="G10" s="141"/>
      <c r="H10" s="146" t="s">
        <v>26</v>
      </c>
      <c r="I10" s="143"/>
    </row>
    <row r="11" spans="1:9" ht="14.25" x14ac:dyDescent="0.2">
      <c r="A11" s="147"/>
      <c r="B11" s="148" t="s">
        <v>305</v>
      </c>
      <c r="C11" s="148"/>
      <c r="D11" s="149"/>
      <c r="E11" s="149"/>
      <c r="F11" s="149"/>
      <c r="G11" s="141"/>
      <c r="H11" s="150"/>
      <c r="I11" s="151" t="s">
        <v>94</v>
      </c>
    </row>
    <row r="12" spans="1:9" ht="17.25" customHeight="1" x14ac:dyDescent="0.2">
      <c r="A12" s="147"/>
      <c r="B12" s="148" t="s">
        <v>110</v>
      </c>
      <c r="C12" s="148"/>
      <c r="D12" s="152"/>
      <c r="E12" s="153"/>
      <c r="F12" s="154"/>
      <c r="G12" s="155"/>
      <c r="H12" s="66" t="s">
        <v>92</v>
      </c>
      <c r="I12" s="156">
        <f>(1+H13)</f>
        <v>1.23</v>
      </c>
    </row>
    <row r="13" spans="1:9" ht="9.75" customHeight="1" thickBot="1" x14ac:dyDescent="0.25">
      <c r="A13" s="157"/>
      <c r="B13" s="158"/>
      <c r="C13" s="158"/>
      <c r="D13" s="158"/>
      <c r="E13" s="159"/>
      <c r="F13" s="160"/>
      <c r="G13" s="161"/>
      <c r="H13" s="67">
        <v>0.23</v>
      </c>
      <c r="I13" s="151" t="s">
        <v>0</v>
      </c>
    </row>
    <row r="14" spans="1:9" s="6" customFormat="1" ht="24.95" customHeight="1" thickTop="1" thickBot="1" x14ac:dyDescent="0.25">
      <c r="A14" s="162" t="s">
        <v>127</v>
      </c>
      <c r="B14" s="87" t="s">
        <v>111</v>
      </c>
      <c r="C14" s="86" t="s">
        <v>1</v>
      </c>
      <c r="D14" s="88" t="s">
        <v>2</v>
      </c>
      <c r="E14" s="86" t="s">
        <v>3</v>
      </c>
      <c r="F14" s="86" t="s">
        <v>4</v>
      </c>
      <c r="G14" s="52" t="s">
        <v>128</v>
      </c>
      <c r="H14" s="64" t="s">
        <v>129</v>
      </c>
      <c r="I14" s="163" t="s">
        <v>5</v>
      </c>
    </row>
    <row r="15" spans="1:9" ht="13.5" customHeight="1" thickTop="1" thickBot="1" x14ac:dyDescent="0.25">
      <c r="A15" s="164"/>
      <c r="B15" s="81"/>
      <c r="C15" s="82"/>
      <c r="D15" s="83"/>
      <c r="E15" s="84"/>
      <c r="F15" s="85"/>
      <c r="G15" s="17"/>
      <c r="H15" s="18"/>
      <c r="I15" s="165"/>
    </row>
    <row r="16" spans="1:9" s="6" customFormat="1" ht="27" customHeight="1" thickTop="1" x14ac:dyDescent="0.2">
      <c r="A16" s="166"/>
      <c r="B16" s="72"/>
      <c r="C16" s="7" t="s">
        <v>40</v>
      </c>
      <c r="D16" s="8" t="s">
        <v>93</v>
      </c>
      <c r="E16" s="9"/>
      <c r="F16" s="10"/>
      <c r="G16" s="10"/>
      <c r="H16" s="11"/>
      <c r="I16" s="167"/>
    </row>
    <row r="17" spans="1:11" s="6" customFormat="1" ht="14.25" customHeight="1" x14ac:dyDescent="0.2">
      <c r="A17" s="168"/>
      <c r="B17" s="32"/>
      <c r="C17" s="30"/>
      <c r="D17" s="31"/>
      <c r="E17" s="32"/>
      <c r="F17" s="33"/>
      <c r="G17" s="33"/>
      <c r="H17" s="34"/>
      <c r="I17" s="169"/>
    </row>
    <row r="18" spans="1:11" s="6" customFormat="1" ht="15" customHeight="1" x14ac:dyDescent="0.2">
      <c r="A18" s="170"/>
      <c r="B18" s="73"/>
      <c r="C18" s="53" t="s">
        <v>6</v>
      </c>
      <c r="D18" s="54" t="s">
        <v>323</v>
      </c>
      <c r="E18" s="55"/>
      <c r="F18" s="56"/>
      <c r="G18" s="56"/>
      <c r="H18" s="57"/>
      <c r="I18" s="171">
        <f>SUM(I19:I47)</f>
        <v>111024.02</v>
      </c>
    </row>
    <row r="19" spans="1:11" ht="22.5" customHeight="1" x14ac:dyDescent="0.2">
      <c r="A19" s="172" t="s">
        <v>112</v>
      </c>
      <c r="B19" s="101" t="s">
        <v>157</v>
      </c>
      <c r="C19" s="102" t="s">
        <v>10</v>
      </c>
      <c r="D19" s="103" t="s">
        <v>186</v>
      </c>
      <c r="E19" s="104" t="s">
        <v>32</v>
      </c>
      <c r="F19" s="105">
        <v>6</v>
      </c>
      <c r="G19" s="40">
        <v>481.37</v>
      </c>
      <c r="H19" s="65">
        <f>J19*($H$13+1)</f>
        <v>531.20010000000002</v>
      </c>
      <c r="I19" s="173">
        <f>ROUND(F19*H19,2)</f>
        <v>3187.2</v>
      </c>
      <c r="J19">
        <v>431.87</v>
      </c>
      <c r="K19" s="63"/>
    </row>
    <row r="20" spans="1:11" ht="22.5" customHeight="1" x14ac:dyDescent="0.2">
      <c r="A20" s="172"/>
      <c r="B20" s="74"/>
      <c r="C20" s="27"/>
      <c r="D20" s="35"/>
      <c r="E20" s="36"/>
      <c r="F20" s="40"/>
      <c r="G20" s="40"/>
      <c r="H20" s="65"/>
      <c r="I20" s="173"/>
      <c r="K20" s="63"/>
    </row>
    <row r="21" spans="1:11" ht="22.5" customHeight="1" x14ac:dyDescent="0.2">
      <c r="A21" s="172" t="s">
        <v>112</v>
      </c>
      <c r="B21" s="101" t="s">
        <v>164</v>
      </c>
      <c r="C21" s="102" t="s">
        <v>11</v>
      </c>
      <c r="D21" s="103" t="s">
        <v>165</v>
      </c>
      <c r="E21" s="104" t="s">
        <v>166</v>
      </c>
      <c r="F21" s="105">
        <v>6</v>
      </c>
      <c r="G21" s="40">
        <v>57.95</v>
      </c>
      <c r="H21" s="65">
        <f>J21*($H$13+1)</f>
        <v>71.278500000000008</v>
      </c>
      <c r="I21" s="173">
        <f>ROUND(F21*H21,2)</f>
        <v>427.67</v>
      </c>
      <c r="J21">
        <v>57.95</v>
      </c>
      <c r="K21" s="63"/>
    </row>
    <row r="22" spans="1:11" ht="37.5" customHeight="1" x14ac:dyDescent="0.2">
      <c r="A22" s="174"/>
      <c r="B22" s="91"/>
      <c r="C22" s="92"/>
      <c r="D22" s="47" t="s">
        <v>184</v>
      </c>
      <c r="E22" s="93" t="s">
        <v>185</v>
      </c>
      <c r="F22" s="94">
        <v>2</v>
      </c>
      <c r="G22" s="40"/>
      <c r="H22" s="65"/>
      <c r="I22" s="173"/>
      <c r="K22" s="63"/>
    </row>
    <row r="23" spans="1:11" ht="33" customHeight="1" x14ac:dyDescent="0.2">
      <c r="A23" s="172" t="s">
        <v>112</v>
      </c>
      <c r="B23" s="101" t="s">
        <v>158</v>
      </c>
      <c r="C23" s="102" t="s">
        <v>7</v>
      </c>
      <c r="D23" s="103" t="s">
        <v>159</v>
      </c>
      <c r="E23" s="104" t="s">
        <v>32</v>
      </c>
      <c r="F23" s="105">
        <v>6</v>
      </c>
      <c r="G23" s="40">
        <v>485.6</v>
      </c>
      <c r="H23" s="65">
        <f>J23*($H$13+1)</f>
        <v>597.28800000000001</v>
      </c>
      <c r="I23" s="173">
        <f>ROUND(F23*H23,2)</f>
        <v>3583.73</v>
      </c>
      <c r="J23">
        <v>485.6</v>
      </c>
      <c r="K23" s="63"/>
    </row>
    <row r="24" spans="1:11" ht="33" customHeight="1" x14ac:dyDescent="0.2">
      <c r="A24" s="172"/>
      <c r="B24" s="74"/>
      <c r="C24" s="27"/>
      <c r="D24" s="89" t="s">
        <v>187</v>
      </c>
      <c r="E24" s="36"/>
      <c r="F24" s="40"/>
      <c r="G24" s="40"/>
      <c r="H24" s="65"/>
      <c r="I24" s="173"/>
      <c r="K24" s="63"/>
    </row>
    <row r="25" spans="1:11" ht="23.25" customHeight="1" x14ac:dyDescent="0.2">
      <c r="A25" s="172" t="s">
        <v>113</v>
      </c>
      <c r="B25" s="101" t="s">
        <v>160</v>
      </c>
      <c r="C25" s="102" t="s">
        <v>8</v>
      </c>
      <c r="D25" s="103" t="s">
        <v>161</v>
      </c>
      <c r="E25" s="104" t="s">
        <v>76</v>
      </c>
      <c r="F25" s="108">
        <v>96</v>
      </c>
      <c r="G25" s="40">
        <v>85.76</v>
      </c>
      <c r="H25" s="65">
        <f>J25*($H$13+1)</f>
        <v>105.48480000000001</v>
      </c>
      <c r="I25" s="173">
        <f>ROUND(F25*H25,2)</f>
        <v>10126.540000000001</v>
      </c>
      <c r="J25">
        <v>85.76</v>
      </c>
      <c r="K25" s="63"/>
    </row>
    <row r="26" spans="1:11" ht="36" customHeight="1" x14ac:dyDescent="0.2">
      <c r="A26" s="172"/>
      <c r="B26" s="74"/>
      <c r="C26" s="27"/>
      <c r="D26" s="107" t="s">
        <v>298</v>
      </c>
      <c r="E26" s="36"/>
      <c r="F26" s="40"/>
      <c r="G26" s="40"/>
      <c r="H26" s="65"/>
      <c r="I26" s="173"/>
      <c r="K26" s="63"/>
    </row>
    <row r="27" spans="1:11" ht="22.5" customHeight="1" x14ac:dyDescent="0.2">
      <c r="A27" s="172" t="s">
        <v>113</v>
      </c>
      <c r="B27" s="101" t="s">
        <v>162</v>
      </c>
      <c r="C27" s="102" t="s">
        <v>15</v>
      </c>
      <c r="D27" s="103" t="s">
        <v>163</v>
      </c>
      <c r="E27" s="104" t="s">
        <v>76</v>
      </c>
      <c r="F27" s="108">
        <v>144</v>
      </c>
      <c r="G27" s="40">
        <v>29.38</v>
      </c>
      <c r="H27" s="65">
        <f>J27*($H$13+1)</f>
        <v>36.1374</v>
      </c>
      <c r="I27" s="173">
        <f>ROUND(F27*H27,2)</f>
        <v>5203.79</v>
      </c>
      <c r="J27">
        <v>29.38</v>
      </c>
      <c r="K27" s="63"/>
    </row>
    <row r="28" spans="1:11" ht="33" customHeight="1" x14ac:dyDescent="0.2">
      <c r="A28" s="172"/>
      <c r="B28" s="74"/>
      <c r="C28" s="27"/>
      <c r="D28" s="106" t="s">
        <v>299</v>
      </c>
      <c r="E28" s="36"/>
      <c r="F28" s="40"/>
      <c r="G28" s="40"/>
      <c r="H28" s="65"/>
      <c r="I28" s="173"/>
      <c r="K28" s="63"/>
    </row>
    <row r="29" spans="1:11" ht="33" customHeight="1" x14ac:dyDescent="0.2">
      <c r="A29" s="172"/>
      <c r="B29" s="74"/>
      <c r="C29" s="27"/>
      <c r="D29" s="106"/>
      <c r="E29" s="36"/>
      <c r="F29" s="40"/>
      <c r="G29" s="40"/>
      <c r="H29" s="65"/>
      <c r="I29" s="173"/>
      <c r="K29" s="63"/>
    </row>
    <row r="30" spans="1:11" ht="22.5" customHeight="1" x14ac:dyDescent="0.2">
      <c r="A30" s="172" t="s">
        <v>113</v>
      </c>
      <c r="B30" s="101" t="s">
        <v>167</v>
      </c>
      <c r="C30" s="102" t="s">
        <v>16</v>
      </c>
      <c r="D30" s="103" t="s">
        <v>168</v>
      </c>
      <c r="E30" s="104" t="s">
        <v>32</v>
      </c>
      <c r="F30" s="108">
        <v>27</v>
      </c>
      <c r="G30" s="40">
        <v>144.4</v>
      </c>
      <c r="H30" s="65">
        <f>J30*($H$13+1)</f>
        <v>177.61199999999999</v>
      </c>
      <c r="I30" s="173">
        <f>ROUND(F30*H30,2)</f>
        <v>4795.5200000000004</v>
      </c>
      <c r="J30">
        <v>144.4</v>
      </c>
      <c r="K30" s="63"/>
    </row>
    <row r="31" spans="1:11" ht="28.5" customHeight="1" x14ac:dyDescent="0.2">
      <c r="A31" s="172"/>
      <c r="B31" s="74"/>
      <c r="C31" s="27"/>
      <c r="D31" s="90" t="s">
        <v>188</v>
      </c>
      <c r="E31" s="36"/>
      <c r="F31" s="40"/>
      <c r="G31" s="40"/>
      <c r="H31" s="65"/>
      <c r="I31" s="173"/>
      <c r="K31" s="63"/>
    </row>
    <row r="32" spans="1:11" ht="19.5" customHeight="1" x14ac:dyDescent="0.2">
      <c r="A32" s="172" t="s">
        <v>112</v>
      </c>
      <c r="B32" s="101" t="s">
        <v>150</v>
      </c>
      <c r="C32" s="102" t="s">
        <v>17</v>
      </c>
      <c r="D32" s="109" t="s">
        <v>151</v>
      </c>
      <c r="E32" s="110" t="s">
        <v>32</v>
      </c>
      <c r="F32" s="108">
        <v>105.5</v>
      </c>
      <c r="G32" s="40">
        <v>15.15</v>
      </c>
      <c r="H32" s="65">
        <f>J32*($H$13+1)</f>
        <v>5.6456999999999997</v>
      </c>
      <c r="I32" s="173">
        <f>ROUND(F32*H32,2)</f>
        <v>595.62</v>
      </c>
      <c r="J32">
        <v>4.59</v>
      </c>
    </row>
    <row r="33" spans="1:10" ht="19.5" customHeight="1" x14ac:dyDescent="0.2">
      <c r="A33" s="172"/>
      <c r="B33" s="74"/>
      <c r="C33" s="27"/>
      <c r="D33" s="95" t="s">
        <v>189</v>
      </c>
      <c r="E33" s="39"/>
      <c r="F33" s="40"/>
      <c r="G33" s="40"/>
      <c r="H33" s="65"/>
      <c r="I33" s="173"/>
    </row>
    <row r="34" spans="1:10" ht="35.25" customHeight="1" x14ac:dyDescent="0.2">
      <c r="A34" s="172"/>
      <c r="B34" s="74"/>
      <c r="C34" s="27"/>
      <c r="D34" s="47" t="s">
        <v>193</v>
      </c>
      <c r="E34" s="39"/>
      <c r="F34" s="40"/>
      <c r="G34" s="40"/>
      <c r="H34" s="65"/>
      <c r="I34" s="173"/>
    </row>
    <row r="35" spans="1:10" ht="18.75" customHeight="1" x14ac:dyDescent="0.2">
      <c r="A35" s="172" t="s">
        <v>112</v>
      </c>
      <c r="B35" s="101" t="s">
        <v>152</v>
      </c>
      <c r="C35" s="102" t="s">
        <v>37</v>
      </c>
      <c r="D35" s="109" t="s">
        <v>153</v>
      </c>
      <c r="E35" s="110" t="s">
        <v>33</v>
      </c>
      <c r="F35" s="108">
        <v>8.4499999999999993</v>
      </c>
      <c r="G35" s="40">
        <v>268.05</v>
      </c>
      <c r="H35" s="65">
        <f>J35*($H$13+1)</f>
        <v>329.70150000000001</v>
      </c>
      <c r="I35" s="173">
        <f>ROUND(F35*H35,2)</f>
        <v>2785.98</v>
      </c>
      <c r="J35">
        <v>268.05</v>
      </c>
    </row>
    <row r="36" spans="1:10" ht="31.5" customHeight="1" x14ac:dyDescent="0.2">
      <c r="A36" s="172"/>
      <c r="B36" s="101"/>
      <c r="C36" s="102"/>
      <c r="D36" s="111" t="s">
        <v>194</v>
      </c>
      <c r="E36" s="110"/>
      <c r="F36" s="108"/>
      <c r="G36" s="40"/>
      <c r="H36" s="65"/>
      <c r="I36" s="173"/>
    </row>
    <row r="37" spans="1:10" ht="21.75" customHeight="1" x14ac:dyDescent="0.2">
      <c r="A37" s="172" t="s">
        <v>112</v>
      </c>
      <c r="B37" s="101" t="s">
        <v>154</v>
      </c>
      <c r="C37" s="102" t="s">
        <v>169</v>
      </c>
      <c r="D37" s="103" t="s">
        <v>155</v>
      </c>
      <c r="E37" s="110" t="s">
        <v>3</v>
      </c>
      <c r="F37" s="108">
        <v>1</v>
      </c>
      <c r="G37" s="40">
        <v>55.19</v>
      </c>
      <c r="H37" s="65">
        <f>J37*($H$13+1)</f>
        <v>67.88369999999999</v>
      </c>
      <c r="I37" s="173">
        <f>ROUND(F37*H37,2)</f>
        <v>67.88</v>
      </c>
      <c r="J37">
        <v>55.19</v>
      </c>
    </row>
    <row r="38" spans="1:10" ht="21.75" customHeight="1" x14ac:dyDescent="0.2">
      <c r="A38" s="172"/>
      <c r="B38" s="74"/>
      <c r="C38" s="27"/>
      <c r="D38" s="89" t="s">
        <v>206</v>
      </c>
      <c r="E38" s="39"/>
      <c r="F38" s="40"/>
      <c r="G38" s="40"/>
      <c r="H38" s="65"/>
      <c r="I38" s="173"/>
    </row>
    <row r="39" spans="1:10" ht="24" customHeight="1" x14ac:dyDescent="0.2">
      <c r="A39" s="172" t="s">
        <v>112</v>
      </c>
      <c r="B39" s="101" t="s">
        <v>156</v>
      </c>
      <c r="C39" s="102" t="s">
        <v>170</v>
      </c>
      <c r="D39" s="103" t="s">
        <v>208</v>
      </c>
      <c r="E39" s="110" t="s">
        <v>33</v>
      </c>
      <c r="F39" s="108">
        <v>12.7</v>
      </c>
      <c r="G39" s="40">
        <v>123.71</v>
      </c>
      <c r="H39" s="65">
        <f>J39*($H$13+1)</f>
        <v>152.16329999999999</v>
      </c>
      <c r="I39" s="173">
        <f>ROUND(F39*H39,2)</f>
        <v>1932.47</v>
      </c>
      <c r="J39">
        <v>123.71</v>
      </c>
    </row>
    <row r="40" spans="1:10" ht="24" customHeight="1" x14ac:dyDescent="0.2">
      <c r="A40" s="172"/>
      <c r="B40" s="74"/>
      <c r="C40" s="27"/>
      <c r="D40" s="112" t="s">
        <v>207</v>
      </c>
      <c r="E40" s="39"/>
      <c r="F40" s="40"/>
      <c r="G40" s="40"/>
      <c r="H40" s="65"/>
      <c r="I40" s="173"/>
    </row>
    <row r="41" spans="1:10" ht="24" customHeight="1" x14ac:dyDescent="0.2">
      <c r="A41" s="172" t="s">
        <v>112</v>
      </c>
      <c r="B41" s="74" t="s">
        <v>231</v>
      </c>
      <c r="C41" s="19" t="s">
        <v>171</v>
      </c>
      <c r="D41" s="112" t="s">
        <v>260</v>
      </c>
      <c r="E41" s="110" t="s">
        <v>3</v>
      </c>
      <c r="F41" s="108">
        <v>26</v>
      </c>
      <c r="G41" s="40">
        <v>805</v>
      </c>
      <c r="H41" s="65">
        <f>J41*($H$13+1)</f>
        <v>990.15</v>
      </c>
      <c r="I41" s="173">
        <f>ROUND(F41*H41,2)</f>
        <v>25743.9</v>
      </c>
      <c r="J41">
        <v>805</v>
      </c>
    </row>
    <row r="42" spans="1:10" ht="24" customHeight="1" x14ac:dyDescent="0.2">
      <c r="A42" s="172" t="s">
        <v>112</v>
      </c>
      <c r="B42" s="74" t="s">
        <v>232</v>
      </c>
      <c r="C42" s="19" t="s">
        <v>172</v>
      </c>
      <c r="D42" s="112" t="s">
        <v>259</v>
      </c>
      <c r="E42" s="110" t="s">
        <v>3</v>
      </c>
      <c r="F42" s="108">
        <v>15</v>
      </c>
      <c r="G42" s="40"/>
      <c r="H42" s="65"/>
      <c r="I42" s="173"/>
    </row>
    <row r="43" spans="1:10" ht="24" customHeight="1" x14ac:dyDescent="0.2">
      <c r="A43" s="172" t="s">
        <v>112</v>
      </c>
      <c r="B43" s="74" t="s">
        <v>233</v>
      </c>
      <c r="C43" s="19" t="s">
        <v>173</v>
      </c>
      <c r="D43" s="112" t="s">
        <v>324</v>
      </c>
      <c r="E43" s="110" t="s">
        <v>3</v>
      </c>
      <c r="F43" s="108">
        <v>24</v>
      </c>
      <c r="G43" s="40"/>
      <c r="H43" s="65"/>
      <c r="I43" s="173"/>
    </row>
    <row r="44" spans="1:10" ht="30" customHeight="1" x14ac:dyDescent="0.2">
      <c r="A44" s="172" t="s">
        <v>113</v>
      </c>
      <c r="B44" s="74" t="s">
        <v>267</v>
      </c>
      <c r="C44" s="19" t="s">
        <v>174</v>
      </c>
      <c r="D44" s="112" t="s">
        <v>268</v>
      </c>
      <c r="E44" s="110" t="s">
        <v>34</v>
      </c>
      <c r="F44" s="108">
        <v>300</v>
      </c>
      <c r="G44" s="40"/>
      <c r="H44" s="65"/>
      <c r="I44" s="173"/>
    </row>
    <row r="45" spans="1:10" ht="27" customHeight="1" x14ac:dyDescent="0.2">
      <c r="A45" s="172" t="s">
        <v>113</v>
      </c>
      <c r="B45" s="74" t="s">
        <v>261</v>
      </c>
      <c r="C45" s="19" t="s">
        <v>306</v>
      </c>
      <c r="D45" s="112" t="s">
        <v>262</v>
      </c>
      <c r="E45" s="110" t="s">
        <v>34</v>
      </c>
      <c r="F45" s="108">
        <v>75</v>
      </c>
      <c r="G45" s="40">
        <v>552</v>
      </c>
      <c r="H45" s="65">
        <f>J45*($H$13+1)</f>
        <v>678.96</v>
      </c>
      <c r="I45" s="173">
        <f>ROUND(F45*H45,2)</f>
        <v>50922</v>
      </c>
      <c r="J45">
        <v>552</v>
      </c>
    </row>
    <row r="46" spans="1:10" ht="24" customHeight="1" x14ac:dyDescent="0.2">
      <c r="A46" s="175"/>
      <c r="B46" s="74"/>
      <c r="C46" s="19"/>
      <c r="D46" s="62"/>
      <c r="E46" s="97"/>
      <c r="F46" s="123"/>
      <c r="G46" s="40"/>
      <c r="H46" s="65"/>
      <c r="I46" s="173"/>
    </row>
    <row r="47" spans="1:10" ht="24" customHeight="1" x14ac:dyDescent="0.2">
      <c r="A47" s="172" t="s">
        <v>112</v>
      </c>
      <c r="B47" s="74" t="s">
        <v>114</v>
      </c>
      <c r="C47" s="102" t="s">
        <v>307</v>
      </c>
      <c r="D47" s="103" t="s">
        <v>49</v>
      </c>
      <c r="E47" s="110" t="s">
        <v>33</v>
      </c>
      <c r="F47" s="108">
        <v>10.36</v>
      </c>
      <c r="G47" s="40">
        <v>129.62</v>
      </c>
      <c r="H47" s="65">
        <f>J47*($H$13+1)</f>
        <v>159.43260000000001</v>
      </c>
      <c r="I47" s="173">
        <f>ROUND(F47*H47,2)</f>
        <v>1651.72</v>
      </c>
      <c r="J47">
        <v>129.62</v>
      </c>
    </row>
    <row r="48" spans="1:10" ht="14.25" x14ac:dyDescent="0.2">
      <c r="A48" s="176"/>
      <c r="B48" s="75"/>
      <c r="C48" s="27"/>
      <c r="D48" s="35"/>
      <c r="E48" s="39"/>
      <c r="F48" s="40"/>
      <c r="G48" s="40"/>
      <c r="H48" s="65"/>
      <c r="I48" s="173"/>
    </row>
    <row r="49" spans="1:12" ht="23.25" customHeight="1" x14ac:dyDescent="0.2">
      <c r="A49" s="170"/>
      <c r="B49" s="76"/>
      <c r="C49" s="58" t="s">
        <v>24</v>
      </c>
      <c r="D49" s="61" t="s">
        <v>14</v>
      </c>
      <c r="E49" s="59"/>
      <c r="F49" s="68"/>
      <c r="G49" s="68"/>
      <c r="H49" s="60"/>
      <c r="I49" s="171">
        <f>+SUM(I50:I62)</f>
        <v>54018.400000000001</v>
      </c>
    </row>
    <row r="50" spans="1:12" ht="21.75" customHeight="1" x14ac:dyDescent="0.2">
      <c r="A50" s="172" t="s">
        <v>112</v>
      </c>
      <c r="B50" s="101" t="s">
        <v>115</v>
      </c>
      <c r="C50" s="102" t="s">
        <v>9</v>
      </c>
      <c r="D50" s="114" t="s">
        <v>190</v>
      </c>
      <c r="E50" s="104" t="s">
        <v>33</v>
      </c>
      <c r="F50" s="115">
        <v>12.66</v>
      </c>
      <c r="G50" s="22">
        <v>437</v>
      </c>
      <c r="H50" s="65">
        <f>J50*($H$13+1)</f>
        <v>537.51</v>
      </c>
      <c r="I50" s="177">
        <f t="shared" ref="I50:I62" si="0">ROUND(F50*H50,2)</f>
        <v>6804.88</v>
      </c>
      <c r="J50">
        <v>437</v>
      </c>
      <c r="L50" s="49">
        <f>(I50+I54+I56+I58+I60+I62)</f>
        <v>50832.67</v>
      </c>
    </row>
    <row r="51" spans="1:12" ht="21.75" customHeight="1" x14ac:dyDescent="0.2">
      <c r="A51" s="172"/>
      <c r="B51" s="74"/>
      <c r="C51" s="19"/>
      <c r="D51" s="113" t="s">
        <v>195</v>
      </c>
      <c r="E51" s="21"/>
      <c r="F51" s="22"/>
      <c r="G51" s="22"/>
      <c r="H51" s="65"/>
      <c r="I51" s="177"/>
      <c r="L51" s="49"/>
    </row>
    <row r="52" spans="1:12" ht="21.75" customHeight="1" x14ac:dyDescent="0.2">
      <c r="A52" s="172" t="s">
        <v>112</v>
      </c>
      <c r="B52" s="74" t="s">
        <v>325</v>
      </c>
      <c r="C52" s="19" t="s">
        <v>309</v>
      </c>
      <c r="D52" s="41" t="s">
        <v>326</v>
      </c>
      <c r="E52" s="21" t="s">
        <v>32</v>
      </c>
      <c r="F52" s="22">
        <v>105.5</v>
      </c>
      <c r="G52" s="22">
        <v>24.55</v>
      </c>
      <c r="H52" s="65">
        <f>J52*($H$13+1)</f>
        <v>30.1965</v>
      </c>
      <c r="I52" s="177">
        <f>ROUND(F52*H52,2)</f>
        <v>3185.73</v>
      </c>
      <c r="J52">
        <v>24.55</v>
      </c>
      <c r="L52" s="49"/>
    </row>
    <row r="53" spans="1:12" ht="21.75" customHeight="1" x14ac:dyDescent="0.2">
      <c r="A53" s="172"/>
      <c r="B53" s="74"/>
      <c r="C53" s="19"/>
      <c r="D53" s="41"/>
      <c r="E53" s="21"/>
      <c r="F53" s="22"/>
      <c r="G53" s="22"/>
      <c r="H53" s="65"/>
      <c r="I53" s="177"/>
      <c r="L53" s="49"/>
    </row>
    <row r="54" spans="1:12" ht="24" customHeight="1" x14ac:dyDescent="0.2">
      <c r="A54" s="172" t="s">
        <v>116</v>
      </c>
      <c r="B54" s="101" t="s">
        <v>50</v>
      </c>
      <c r="C54" s="102" t="s">
        <v>27</v>
      </c>
      <c r="D54" s="114" t="s">
        <v>191</v>
      </c>
      <c r="E54" s="104" t="s">
        <v>32</v>
      </c>
      <c r="F54" s="115">
        <v>105.5</v>
      </c>
      <c r="G54" s="22">
        <v>52.26</v>
      </c>
      <c r="H54" s="65">
        <f>J54*($H$13+1)</f>
        <v>64.279799999999994</v>
      </c>
      <c r="I54" s="177">
        <f t="shared" si="0"/>
        <v>6781.52</v>
      </c>
      <c r="J54">
        <v>52.26</v>
      </c>
    </row>
    <row r="55" spans="1:12" ht="21.75" customHeight="1" x14ac:dyDescent="0.2">
      <c r="A55" s="172"/>
      <c r="B55" s="74"/>
      <c r="C55" s="19"/>
      <c r="D55" s="113" t="s">
        <v>196</v>
      </c>
      <c r="E55" s="21"/>
      <c r="F55" s="22"/>
      <c r="G55" s="22"/>
      <c r="H55" s="65"/>
      <c r="I55" s="177"/>
    </row>
    <row r="56" spans="1:12" ht="23.25" customHeight="1" x14ac:dyDescent="0.2">
      <c r="A56" s="172" t="s">
        <v>116</v>
      </c>
      <c r="B56" s="101" t="s">
        <v>51</v>
      </c>
      <c r="C56" s="102" t="s">
        <v>310</v>
      </c>
      <c r="D56" s="116" t="s">
        <v>30</v>
      </c>
      <c r="E56" s="104" t="s">
        <v>33</v>
      </c>
      <c r="F56" s="115">
        <v>105.5</v>
      </c>
      <c r="G56" s="43">
        <v>66.28</v>
      </c>
      <c r="H56" s="65">
        <f>J56*($H$13+1)</f>
        <v>81.5244</v>
      </c>
      <c r="I56" s="173">
        <f t="shared" si="0"/>
        <v>8600.82</v>
      </c>
      <c r="J56">
        <v>66.28</v>
      </c>
    </row>
    <row r="57" spans="1:12" ht="23.25" customHeight="1" x14ac:dyDescent="0.2">
      <c r="A57" s="172"/>
      <c r="B57" s="74"/>
      <c r="C57" s="27"/>
      <c r="D57" s="47" t="s">
        <v>196</v>
      </c>
      <c r="E57" s="36"/>
      <c r="F57" s="43"/>
      <c r="G57" s="43"/>
      <c r="H57" s="65"/>
      <c r="I57" s="173"/>
    </row>
    <row r="58" spans="1:12" ht="24.75" customHeight="1" x14ac:dyDescent="0.2">
      <c r="A58" s="172" t="s">
        <v>112</v>
      </c>
      <c r="B58" s="117" t="s">
        <v>47</v>
      </c>
      <c r="C58" s="102" t="s">
        <v>311</v>
      </c>
      <c r="D58" s="118" t="s">
        <v>45</v>
      </c>
      <c r="E58" s="104" t="s">
        <v>32</v>
      </c>
      <c r="F58" s="115">
        <v>105.5</v>
      </c>
      <c r="G58" s="43">
        <v>205.39</v>
      </c>
      <c r="H58" s="65">
        <f>J58*($H$13+1)</f>
        <v>252.62969999999999</v>
      </c>
      <c r="I58" s="173">
        <f t="shared" si="0"/>
        <v>26652.43</v>
      </c>
      <c r="J58">
        <v>205.39</v>
      </c>
    </row>
    <row r="59" spans="1:12" ht="24.75" customHeight="1" x14ac:dyDescent="0.2">
      <c r="A59" s="172"/>
      <c r="B59" s="96"/>
      <c r="C59" s="27"/>
      <c r="D59" s="47" t="s">
        <v>197</v>
      </c>
      <c r="E59" s="36"/>
      <c r="F59" s="43"/>
      <c r="G59" s="43"/>
      <c r="H59" s="65"/>
      <c r="I59" s="173"/>
    </row>
    <row r="60" spans="1:12" ht="24.75" customHeight="1" x14ac:dyDescent="0.2">
      <c r="A60" s="172" t="s">
        <v>112</v>
      </c>
      <c r="B60" s="117" t="s">
        <v>48</v>
      </c>
      <c r="C60" s="102" t="s">
        <v>312</v>
      </c>
      <c r="D60" s="118" t="s">
        <v>46</v>
      </c>
      <c r="E60" s="104" t="s">
        <v>34</v>
      </c>
      <c r="F60" s="115">
        <v>51.34</v>
      </c>
      <c r="G60" s="43">
        <v>24.3</v>
      </c>
      <c r="H60" s="65">
        <f>J60*($H$13+1)</f>
        <v>29.888999999999999</v>
      </c>
      <c r="I60" s="173">
        <f t="shared" si="0"/>
        <v>1534.5</v>
      </c>
      <c r="J60">
        <v>24.3</v>
      </c>
    </row>
    <row r="61" spans="1:12" ht="24.75" customHeight="1" x14ac:dyDescent="0.2">
      <c r="A61" s="172"/>
      <c r="B61" s="96"/>
      <c r="C61" s="27"/>
      <c r="D61" s="47" t="s">
        <v>198</v>
      </c>
      <c r="E61" s="36"/>
      <c r="F61" s="43"/>
      <c r="G61" s="43"/>
      <c r="H61" s="65"/>
      <c r="I61" s="173"/>
    </row>
    <row r="62" spans="1:12" ht="29.25" customHeight="1" x14ac:dyDescent="0.2">
      <c r="A62" s="172" t="s">
        <v>112</v>
      </c>
      <c r="B62" s="101" t="s">
        <v>52</v>
      </c>
      <c r="C62" s="102" t="s">
        <v>327</v>
      </c>
      <c r="D62" s="114" t="s">
        <v>53</v>
      </c>
      <c r="E62" s="104" t="s">
        <v>34</v>
      </c>
      <c r="F62" s="115">
        <v>2</v>
      </c>
      <c r="G62" s="43">
        <v>186.39</v>
      </c>
      <c r="H62" s="65">
        <f>J62*($H$13+1)</f>
        <v>229.25969999999998</v>
      </c>
      <c r="I62" s="173">
        <f t="shared" si="0"/>
        <v>458.52</v>
      </c>
      <c r="J62">
        <v>186.39</v>
      </c>
    </row>
    <row r="63" spans="1:12" ht="29.25" customHeight="1" x14ac:dyDescent="0.2">
      <c r="A63" s="172"/>
      <c r="B63" s="74"/>
      <c r="C63" s="19"/>
      <c r="D63" s="113" t="s">
        <v>192</v>
      </c>
      <c r="E63" s="21"/>
      <c r="F63" s="22"/>
      <c r="G63" s="43"/>
      <c r="H63" s="65"/>
      <c r="I63" s="173"/>
    </row>
    <row r="64" spans="1:12" ht="23.25" customHeight="1" x14ac:dyDescent="0.2">
      <c r="A64" s="170"/>
      <c r="B64" s="76"/>
      <c r="C64" s="58" t="s">
        <v>18</v>
      </c>
      <c r="D64" s="61" t="s">
        <v>28</v>
      </c>
      <c r="E64" s="59"/>
      <c r="F64" s="68"/>
      <c r="G64" s="68"/>
      <c r="H64" s="60"/>
      <c r="I64" s="171">
        <f>(I66+I78+I80+I90+I131+I133+I135+I143+I146)</f>
        <v>332130.65000000002</v>
      </c>
    </row>
    <row r="65" spans="1:10" ht="31.5" customHeight="1" x14ac:dyDescent="0.2">
      <c r="A65" s="176"/>
      <c r="B65" s="74"/>
      <c r="C65" s="26"/>
      <c r="D65" s="130" t="s">
        <v>301</v>
      </c>
      <c r="E65" s="45"/>
      <c r="F65" s="70"/>
      <c r="G65" s="70"/>
      <c r="H65" s="65"/>
      <c r="I65" s="178"/>
    </row>
    <row r="66" spans="1:10" ht="31.5" customHeight="1" x14ac:dyDescent="0.2">
      <c r="A66" s="176"/>
      <c r="B66" s="74"/>
      <c r="C66" s="46" t="s">
        <v>19</v>
      </c>
      <c r="D66" s="24" t="s">
        <v>180</v>
      </c>
      <c r="E66" s="36"/>
      <c r="F66" s="69"/>
      <c r="G66" s="69"/>
      <c r="H66" s="65"/>
      <c r="I66" s="179">
        <f>SUM(I67:I76)</f>
        <v>32410.510000000002</v>
      </c>
    </row>
    <row r="67" spans="1:10" ht="36" customHeight="1" x14ac:dyDescent="0.2">
      <c r="A67" s="172" t="s">
        <v>113</v>
      </c>
      <c r="B67" s="101" t="s">
        <v>146</v>
      </c>
      <c r="C67" s="102" t="s">
        <v>55</v>
      </c>
      <c r="D67" s="118" t="s">
        <v>175</v>
      </c>
      <c r="E67" s="104" t="s">
        <v>32</v>
      </c>
      <c r="F67" s="115">
        <v>26.25</v>
      </c>
      <c r="G67" s="43">
        <v>459.73</v>
      </c>
      <c r="H67" s="65">
        <f>J67*($H$13+1)</f>
        <v>565.46789999999999</v>
      </c>
      <c r="I67" s="173">
        <f t="shared" ref="I67:I78" si="1">ROUND(F67*H67,2)</f>
        <v>14843.53</v>
      </c>
      <c r="J67">
        <v>459.73</v>
      </c>
    </row>
    <row r="68" spans="1:10" ht="36" customHeight="1" x14ac:dyDescent="0.2">
      <c r="A68" s="172"/>
      <c r="B68" s="74"/>
      <c r="C68" s="19"/>
      <c r="D68" s="119" t="s">
        <v>199</v>
      </c>
      <c r="E68" s="21"/>
      <c r="F68" s="22"/>
      <c r="G68" s="43"/>
      <c r="H68" s="65"/>
      <c r="I68" s="173"/>
    </row>
    <row r="69" spans="1:10" ht="36" customHeight="1" x14ac:dyDescent="0.2">
      <c r="A69" s="172" t="s">
        <v>113</v>
      </c>
      <c r="B69" s="101" t="s">
        <v>146</v>
      </c>
      <c r="C69" s="102" t="s">
        <v>56</v>
      </c>
      <c r="D69" s="118" t="s">
        <v>176</v>
      </c>
      <c r="E69" s="104" t="s">
        <v>32</v>
      </c>
      <c r="F69" s="115">
        <v>7.56</v>
      </c>
      <c r="G69" s="43">
        <v>459.73</v>
      </c>
      <c r="H69" s="65">
        <f>J69*($H$13+1)</f>
        <v>565.46789999999999</v>
      </c>
      <c r="I69" s="173">
        <f t="shared" si="1"/>
        <v>4274.9399999999996</v>
      </c>
      <c r="J69">
        <v>459.73</v>
      </c>
    </row>
    <row r="70" spans="1:10" ht="36" customHeight="1" x14ac:dyDescent="0.2">
      <c r="A70" s="172"/>
      <c r="B70" s="74"/>
      <c r="C70" s="19"/>
      <c r="D70" s="119" t="s">
        <v>200</v>
      </c>
      <c r="E70" s="21"/>
      <c r="F70" s="22"/>
      <c r="G70" s="43"/>
      <c r="H70" s="65"/>
      <c r="I70" s="173"/>
    </row>
    <row r="71" spans="1:10" ht="36" customHeight="1" x14ac:dyDescent="0.2">
      <c r="A71" s="172" t="s">
        <v>113</v>
      </c>
      <c r="B71" s="101" t="s">
        <v>146</v>
      </c>
      <c r="C71" s="102" t="s">
        <v>149</v>
      </c>
      <c r="D71" s="118" t="s">
        <v>177</v>
      </c>
      <c r="E71" s="104" t="s">
        <v>32</v>
      </c>
      <c r="F71" s="115">
        <v>1.47</v>
      </c>
      <c r="G71" s="43">
        <v>459.73</v>
      </c>
      <c r="H71" s="65">
        <f>J71*($H$13+1)</f>
        <v>565.46789999999999</v>
      </c>
      <c r="I71" s="173">
        <f t="shared" si="1"/>
        <v>831.24</v>
      </c>
      <c r="J71">
        <v>459.73</v>
      </c>
    </row>
    <row r="72" spans="1:10" ht="36" customHeight="1" x14ac:dyDescent="0.2">
      <c r="A72" s="172"/>
      <c r="B72" s="74"/>
      <c r="C72" s="19"/>
      <c r="D72" s="119" t="s">
        <v>201</v>
      </c>
      <c r="E72" s="21"/>
      <c r="F72" s="22"/>
      <c r="G72" s="43"/>
      <c r="H72" s="65"/>
      <c r="I72" s="173"/>
    </row>
    <row r="73" spans="1:10" ht="30" customHeight="1" x14ac:dyDescent="0.2">
      <c r="A73" s="172"/>
      <c r="B73" s="74"/>
      <c r="C73" s="19"/>
      <c r="D73" s="20"/>
      <c r="E73" s="21"/>
      <c r="F73" s="22"/>
      <c r="G73" s="43"/>
      <c r="H73" s="65"/>
      <c r="I73" s="173"/>
    </row>
    <row r="74" spans="1:10" ht="36" customHeight="1" x14ac:dyDescent="0.2">
      <c r="A74" s="172" t="s">
        <v>116</v>
      </c>
      <c r="B74" s="101" t="s">
        <v>181</v>
      </c>
      <c r="C74" s="102" t="s">
        <v>57</v>
      </c>
      <c r="D74" s="118" t="s">
        <v>182</v>
      </c>
      <c r="E74" s="104" t="s">
        <v>203</v>
      </c>
      <c r="F74" s="115">
        <v>2.21</v>
      </c>
      <c r="G74" s="43">
        <v>2165.96</v>
      </c>
      <c r="H74" s="65">
        <f>J74*($H$13+1)</f>
        <v>2664.1307999999999</v>
      </c>
      <c r="I74" s="173">
        <f t="shared" si="1"/>
        <v>5887.73</v>
      </c>
      <c r="J74">
        <v>2165.96</v>
      </c>
    </row>
    <row r="75" spans="1:10" ht="36" customHeight="1" x14ac:dyDescent="0.2">
      <c r="A75" s="172"/>
      <c r="B75" s="74"/>
      <c r="C75" s="19"/>
      <c r="D75" s="119" t="s">
        <v>202</v>
      </c>
      <c r="E75" s="21"/>
      <c r="F75" s="22"/>
      <c r="G75" s="43"/>
      <c r="H75" s="65"/>
      <c r="I75" s="173"/>
    </row>
    <row r="76" spans="1:10" ht="36" customHeight="1" x14ac:dyDescent="0.2">
      <c r="A76" s="172" t="s">
        <v>116</v>
      </c>
      <c r="B76" s="101" t="s">
        <v>178</v>
      </c>
      <c r="C76" s="102" t="s">
        <v>58</v>
      </c>
      <c r="D76" s="118" t="s">
        <v>179</v>
      </c>
      <c r="E76" s="104" t="s">
        <v>3</v>
      </c>
      <c r="F76" s="115">
        <v>2</v>
      </c>
      <c r="G76" s="43">
        <v>2671.98</v>
      </c>
      <c r="H76" s="65">
        <f>J76*($H$13+1)</f>
        <v>3286.5353999999998</v>
      </c>
      <c r="I76" s="173">
        <f t="shared" si="1"/>
        <v>6573.07</v>
      </c>
      <c r="J76">
        <v>2671.98</v>
      </c>
    </row>
    <row r="77" spans="1:10" ht="36" customHeight="1" x14ac:dyDescent="0.2">
      <c r="A77" s="172"/>
      <c r="B77" s="74"/>
      <c r="C77" s="19"/>
      <c r="D77" s="119" t="s">
        <v>204</v>
      </c>
      <c r="E77" s="21"/>
      <c r="F77" s="22"/>
      <c r="G77" s="43"/>
      <c r="H77" s="65"/>
      <c r="I77" s="173"/>
    </row>
    <row r="78" spans="1:10" ht="29.25" customHeight="1" x14ac:dyDescent="0.2">
      <c r="A78" s="172" t="s">
        <v>112</v>
      </c>
      <c r="B78" s="74" t="s">
        <v>117</v>
      </c>
      <c r="C78" s="46" t="s">
        <v>20</v>
      </c>
      <c r="D78" s="24" t="s">
        <v>54</v>
      </c>
      <c r="E78" s="36" t="s">
        <v>32</v>
      </c>
      <c r="F78" s="43">
        <v>38</v>
      </c>
      <c r="G78" s="43">
        <v>232</v>
      </c>
      <c r="H78" s="65">
        <f>J78*($H$13+1)</f>
        <v>285.36</v>
      </c>
      <c r="I78" s="179">
        <f t="shared" si="1"/>
        <v>10843.68</v>
      </c>
      <c r="J78">
        <v>232</v>
      </c>
    </row>
    <row r="79" spans="1:10" ht="29.25" customHeight="1" x14ac:dyDescent="0.2">
      <c r="A79" s="176"/>
      <c r="B79" s="100"/>
      <c r="C79" s="26"/>
      <c r="D79" s="119" t="s">
        <v>205</v>
      </c>
      <c r="E79" s="36"/>
      <c r="F79" s="69"/>
      <c r="G79" s="69"/>
      <c r="H79" s="65"/>
      <c r="I79" s="173"/>
    </row>
    <row r="80" spans="1:10" ht="27" customHeight="1" x14ac:dyDescent="0.2">
      <c r="A80" s="176"/>
      <c r="B80" s="74"/>
      <c r="C80" s="46" t="s">
        <v>36</v>
      </c>
      <c r="D80" s="48" t="s">
        <v>62</v>
      </c>
      <c r="E80" s="36"/>
      <c r="F80" s="69"/>
      <c r="G80" s="69"/>
      <c r="H80" s="65"/>
      <c r="I80" s="179">
        <f>SUM(I81:I88)</f>
        <v>222339.72</v>
      </c>
    </row>
    <row r="81" spans="1:11" ht="27" customHeight="1" x14ac:dyDescent="0.2">
      <c r="A81" s="172" t="s">
        <v>112</v>
      </c>
      <c r="B81" s="101" t="s">
        <v>209</v>
      </c>
      <c r="C81" s="102" t="s">
        <v>59</v>
      </c>
      <c r="D81" s="114" t="s">
        <v>63</v>
      </c>
      <c r="E81" s="104" t="s">
        <v>32</v>
      </c>
      <c r="F81" s="115">
        <v>14.89</v>
      </c>
      <c r="G81" s="43">
        <v>6200</v>
      </c>
      <c r="H81" s="65">
        <f>J81*($H$13+1)</f>
        <v>7626</v>
      </c>
      <c r="I81" s="173">
        <f>ROUND(F81*H81,2)</f>
        <v>113551.14</v>
      </c>
      <c r="J81">
        <v>6200</v>
      </c>
      <c r="K81" s="2"/>
    </row>
    <row r="82" spans="1:11" ht="26.25" customHeight="1" x14ac:dyDescent="0.2">
      <c r="A82" s="175"/>
      <c r="B82" s="74"/>
      <c r="C82" s="19"/>
      <c r="D82" s="119" t="s">
        <v>212</v>
      </c>
      <c r="E82" s="21"/>
      <c r="F82" s="22"/>
      <c r="G82" s="43"/>
      <c r="H82" s="65"/>
      <c r="I82" s="173"/>
      <c r="K82" s="2"/>
    </row>
    <row r="83" spans="1:11" ht="27" customHeight="1" x14ac:dyDescent="0.2">
      <c r="A83" s="175"/>
      <c r="B83" s="74"/>
      <c r="C83" s="19"/>
      <c r="D83" s="113"/>
      <c r="E83" s="21"/>
      <c r="F83" s="22"/>
      <c r="G83" s="43"/>
      <c r="H83" s="65"/>
      <c r="I83" s="173"/>
      <c r="K83" s="2"/>
    </row>
    <row r="84" spans="1:11" ht="27" customHeight="1" x14ac:dyDescent="0.2">
      <c r="A84" s="172" t="s">
        <v>112</v>
      </c>
      <c r="B84" s="101" t="s">
        <v>209</v>
      </c>
      <c r="C84" s="102" t="s">
        <v>60</v>
      </c>
      <c r="D84" s="114" t="s">
        <v>263</v>
      </c>
      <c r="E84" s="104" t="s">
        <v>32</v>
      </c>
      <c r="F84" s="115">
        <v>16.78</v>
      </c>
      <c r="G84" s="43">
        <v>4500</v>
      </c>
      <c r="H84" s="65">
        <f>J84*($H$13+1)</f>
        <v>5535</v>
      </c>
      <c r="I84" s="173">
        <f>ROUND(F84*H84,2)</f>
        <v>92877.3</v>
      </c>
      <c r="J84">
        <v>4500</v>
      </c>
    </row>
    <row r="85" spans="1:11" ht="27" customHeight="1" x14ac:dyDescent="0.2">
      <c r="A85" s="175"/>
      <c r="B85" s="74"/>
      <c r="C85" s="19"/>
      <c r="D85" s="119" t="s">
        <v>264</v>
      </c>
      <c r="E85" s="21"/>
      <c r="F85" s="22"/>
      <c r="G85" s="43"/>
      <c r="H85" s="65"/>
      <c r="I85" s="173"/>
    </row>
    <row r="86" spans="1:11" ht="27" customHeight="1" x14ac:dyDescent="0.2">
      <c r="A86" s="172" t="s">
        <v>112</v>
      </c>
      <c r="B86" s="101" t="s">
        <v>209</v>
      </c>
      <c r="C86" s="19"/>
      <c r="D86" s="114" t="s">
        <v>211</v>
      </c>
      <c r="E86" s="104" t="s">
        <v>32</v>
      </c>
      <c r="F86" s="115">
        <v>2.81</v>
      </c>
      <c r="G86" s="43"/>
      <c r="H86" s="65"/>
      <c r="I86" s="173"/>
    </row>
    <row r="87" spans="1:11" ht="27" customHeight="1" x14ac:dyDescent="0.2">
      <c r="A87" s="175"/>
      <c r="B87" s="74"/>
      <c r="C87" s="19"/>
      <c r="D87" s="119" t="s">
        <v>213</v>
      </c>
      <c r="E87" s="21"/>
      <c r="F87" s="22"/>
      <c r="G87" s="43"/>
      <c r="H87" s="65"/>
      <c r="I87" s="173"/>
    </row>
    <row r="88" spans="1:11" ht="27" customHeight="1" x14ac:dyDescent="0.2">
      <c r="A88" s="172" t="s">
        <v>112</v>
      </c>
      <c r="B88" s="101" t="s">
        <v>210</v>
      </c>
      <c r="C88" s="102" t="s">
        <v>61</v>
      </c>
      <c r="D88" s="114" t="s">
        <v>82</v>
      </c>
      <c r="E88" s="104" t="s">
        <v>32</v>
      </c>
      <c r="F88" s="115">
        <v>3.08</v>
      </c>
      <c r="G88" s="43">
        <v>4200</v>
      </c>
      <c r="H88" s="65">
        <f>J88*($H$13+1)</f>
        <v>5166</v>
      </c>
      <c r="I88" s="173">
        <f>ROUND(F88*H88,2)</f>
        <v>15911.28</v>
      </c>
      <c r="J88">
        <v>4200</v>
      </c>
    </row>
    <row r="89" spans="1:11" ht="27" customHeight="1" x14ac:dyDescent="0.2">
      <c r="A89" s="175"/>
      <c r="B89" s="74"/>
      <c r="C89" s="19"/>
      <c r="D89" s="113" t="s">
        <v>214</v>
      </c>
      <c r="E89" s="21"/>
      <c r="F89" s="22"/>
      <c r="G89" s="43"/>
      <c r="H89" s="65"/>
      <c r="I89" s="173"/>
    </row>
    <row r="90" spans="1:11" ht="25.5" customHeight="1" x14ac:dyDescent="0.2">
      <c r="A90" s="176"/>
      <c r="B90" s="75"/>
      <c r="C90" s="46" t="s">
        <v>38</v>
      </c>
      <c r="D90" s="24" t="s">
        <v>35</v>
      </c>
      <c r="E90" s="36" t="s">
        <v>31</v>
      </c>
      <c r="F90" s="43"/>
      <c r="G90" s="43"/>
      <c r="H90" s="65"/>
      <c r="I90" s="179">
        <f>SUM(I91:I129)</f>
        <v>30911.35</v>
      </c>
      <c r="K90" s="2"/>
    </row>
    <row r="91" spans="1:11" ht="25.5" customHeight="1" x14ac:dyDescent="0.2">
      <c r="A91" s="172" t="s">
        <v>112</v>
      </c>
      <c r="B91" s="101" t="s">
        <v>118</v>
      </c>
      <c r="C91" s="102" t="s">
        <v>96</v>
      </c>
      <c r="D91" s="118" t="s">
        <v>143</v>
      </c>
      <c r="E91" s="104" t="s">
        <v>34</v>
      </c>
      <c r="F91" s="115">
        <v>69.7</v>
      </c>
      <c r="G91" s="43">
        <v>27.89</v>
      </c>
      <c r="H91" s="65">
        <f>J91*($H$13+1)</f>
        <v>34.304699999999997</v>
      </c>
      <c r="I91" s="173">
        <f>ROUND(F91*H91,2)</f>
        <v>2391.04</v>
      </c>
      <c r="J91">
        <v>27.89</v>
      </c>
    </row>
    <row r="92" spans="1:11" ht="32.25" customHeight="1" x14ac:dyDescent="0.2">
      <c r="A92" s="175"/>
      <c r="B92" s="74"/>
      <c r="C92" s="19"/>
      <c r="D92" s="119" t="s">
        <v>217</v>
      </c>
      <c r="E92" s="21"/>
      <c r="F92" s="22"/>
      <c r="G92" s="43"/>
      <c r="H92" s="65"/>
      <c r="I92" s="173"/>
    </row>
    <row r="93" spans="1:11" ht="33.75" customHeight="1" x14ac:dyDescent="0.2">
      <c r="A93" s="172" t="s">
        <v>113</v>
      </c>
      <c r="B93" s="101" t="s">
        <v>144</v>
      </c>
      <c r="C93" s="102" t="s">
        <v>97</v>
      </c>
      <c r="D93" s="118" t="s">
        <v>145</v>
      </c>
      <c r="E93" s="104" t="s">
        <v>3</v>
      </c>
      <c r="F93" s="115">
        <v>6</v>
      </c>
      <c r="G93" s="43">
        <v>73.540000000000006</v>
      </c>
      <c r="H93" s="65">
        <f>J93*($H$13+1)</f>
        <v>90.4542</v>
      </c>
      <c r="I93" s="173">
        <f>ROUND(F93*H93,2)</f>
        <v>542.73</v>
      </c>
      <c r="J93">
        <v>73.540000000000006</v>
      </c>
    </row>
    <row r="94" spans="1:11" ht="33.75" customHeight="1" x14ac:dyDescent="0.2">
      <c r="A94" s="175"/>
      <c r="B94" s="74"/>
      <c r="C94" s="19"/>
      <c r="D94" s="119" t="s">
        <v>215</v>
      </c>
      <c r="E94" s="21"/>
      <c r="F94" s="22"/>
      <c r="G94" s="43"/>
      <c r="H94" s="65"/>
      <c r="I94" s="173"/>
    </row>
    <row r="95" spans="1:11" ht="25.5" customHeight="1" x14ac:dyDescent="0.2">
      <c r="A95" s="172" t="s">
        <v>112</v>
      </c>
      <c r="B95" s="101" t="s">
        <v>120</v>
      </c>
      <c r="C95" s="102" t="s">
        <v>98</v>
      </c>
      <c r="D95" s="118" t="s">
        <v>83</v>
      </c>
      <c r="E95" s="104" t="s">
        <v>34</v>
      </c>
      <c r="F95" s="115">
        <v>56.3</v>
      </c>
      <c r="G95" s="43">
        <v>59.44</v>
      </c>
      <c r="H95" s="65">
        <f>J95*($H$13+1)</f>
        <v>73.111199999999997</v>
      </c>
      <c r="I95" s="173">
        <f>ROUND(F95*H95,2)</f>
        <v>4116.16</v>
      </c>
      <c r="J95">
        <v>59.44</v>
      </c>
    </row>
    <row r="96" spans="1:11" ht="35.25" customHeight="1" x14ac:dyDescent="0.2">
      <c r="A96" s="175"/>
      <c r="B96" s="74"/>
      <c r="C96" s="19"/>
      <c r="D96" s="119" t="s">
        <v>220</v>
      </c>
      <c r="E96" s="21"/>
      <c r="F96" s="22"/>
      <c r="G96" s="43"/>
      <c r="H96" s="65"/>
      <c r="I96" s="173"/>
    </row>
    <row r="97" spans="1:10" ht="25.5" customHeight="1" x14ac:dyDescent="0.2">
      <c r="A97" s="172" t="s">
        <v>112</v>
      </c>
      <c r="B97" s="101" t="s">
        <v>141</v>
      </c>
      <c r="C97" s="102" t="s">
        <v>99</v>
      </c>
      <c r="D97" s="118" t="s">
        <v>142</v>
      </c>
      <c r="E97" s="104" t="s">
        <v>34</v>
      </c>
      <c r="F97" s="115">
        <v>10</v>
      </c>
      <c r="G97" s="43">
        <v>72.83</v>
      </c>
      <c r="H97" s="65">
        <f>J97*($H$13+1)</f>
        <v>89.5809</v>
      </c>
      <c r="I97" s="173">
        <f>ROUND(F97*H97,2)</f>
        <v>895.81</v>
      </c>
      <c r="J97">
        <v>72.83</v>
      </c>
    </row>
    <row r="98" spans="1:10" ht="25.5" customHeight="1" x14ac:dyDescent="0.2">
      <c r="A98" s="175"/>
      <c r="B98" s="74"/>
      <c r="C98" s="19"/>
      <c r="D98" s="119" t="s">
        <v>221</v>
      </c>
      <c r="E98" s="21"/>
      <c r="F98" s="22"/>
      <c r="G98" s="43"/>
      <c r="H98" s="65"/>
      <c r="I98" s="173"/>
    </row>
    <row r="99" spans="1:10" ht="25.5" customHeight="1" x14ac:dyDescent="0.2">
      <c r="A99" s="172" t="s">
        <v>112</v>
      </c>
      <c r="B99" s="101" t="s">
        <v>118</v>
      </c>
      <c r="C99" s="102" t="s">
        <v>100</v>
      </c>
      <c r="D99" s="118" t="s">
        <v>65</v>
      </c>
      <c r="E99" s="104" t="s">
        <v>34</v>
      </c>
      <c r="F99" s="115">
        <v>42.5</v>
      </c>
      <c r="G99" s="43">
        <v>32.340000000000003</v>
      </c>
      <c r="H99" s="65">
        <f>J99*($H$13+1)</f>
        <v>39.778200000000005</v>
      </c>
      <c r="I99" s="173">
        <f>ROUND(F99*H99,2)</f>
        <v>1690.57</v>
      </c>
      <c r="J99">
        <v>32.340000000000003</v>
      </c>
    </row>
    <row r="100" spans="1:10" ht="25.5" customHeight="1" x14ac:dyDescent="0.2">
      <c r="A100" s="175"/>
      <c r="B100" s="74"/>
      <c r="C100" s="19"/>
      <c r="D100" s="119" t="s">
        <v>222</v>
      </c>
      <c r="E100" s="21"/>
      <c r="F100" s="22"/>
      <c r="G100" s="43"/>
      <c r="H100" s="65"/>
      <c r="I100" s="173"/>
    </row>
    <row r="101" spans="1:10" ht="25.5" customHeight="1" x14ac:dyDescent="0.2">
      <c r="A101" s="172" t="s">
        <v>112</v>
      </c>
      <c r="B101" s="101" t="s">
        <v>119</v>
      </c>
      <c r="C101" s="102" t="s">
        <v>101</v>
      </c>
      <c r="D101" s="118" t="s">
        <v>66</v>
      </c>
      <c r="E101" s="104" t="s">
        <v>34</v>
      </c>
      <c r="F101" s="115">
        <v>71.2</v>
      </c>
      <c r="G101" s="43">
        <v>182.82</v>
      </c>
      <c r="H101" s="65">
        <f>J101*($H$13+1)</f>
        <v>224.86859999999999</v>
      </c>
      <c r="I101" s="173">
        <f>ROUND(F101*H101,2)</f>
        <v>16010.64</v>
      </c>
      <c r="J101">
        <v>182.82</v>
      </c>
    </row>
    <row r="102" spans="1:10" ht="47.25" customHeight="1" x14ac:dyDescent="0.2">
      <c r="A102" s="175"/>
      <c r="B102" s="74"/>
      <c r="C102" s="19"/>
      <c r="D102" s="119" t="s">
        <v>223</v>
      </c>
      <c r="E102" s="21"/>
      <c r="F102" s="22"/>
      <c r="G102" s="43"/>
      <c r="H102" s="65"/>
      <c r="I102" s="173"/>
    </row>
    <row r="103" spans="1:10" ht="25.5" customHeight="1" x14ac:dyDescent="0.2">
      <c r="A103" s="172" t="s">
        <v>113</v>
      </c>
      <c r="B103" s="101" t="s">
        <v>218</v>
      </c>
      <c r="C103" s="102" t="s">
        <v>101</v>
      </c>
      <c r="D103" s="118" t="s">
        <v>219</v>
      </c>
      <c r="E103" s="104" t="s">
        <v>3</v>
      </c>
      <c r="F103" s="115">
        <v>8</v>
      </c>
      <c r="G103" s="43"/>
      <c r="H103" s="65"/>
      <c r="I103" s="173"/>
    </row>
    <row r="104" spans="1:10" ht="25.5" customHeight="1" x14ac:dyDescent="0.2">
      <c r="A104" s="175"/>
      <c r="B104" s="74"/>
      <c r="C104" s="19"/>
      <c r="D104" s="119" t="s">
        <v>216</v>
      </c>
      <c r="E104" s="21"/>
      <c r="F104" s="22"/>
      <c r="G104" s="43"/>
      <c r="H104" s="65"/>
      <c r="I104" s="173"/>
    </row>
    <row r="105" spans="1:10" ht="28.5" customHeight="1" x14ac:dyDescent="0.2">
      <c r="A105" s="176"/>
      <c r="B105" s="74" t="s">
        <v>74</v>
      </c>
      <c r="C105" s="102" t="s">
        <v>102</v>
      </c>
      <c r="D105" s="118" t="s">
        <v>294</v>
      </c>
      <c r="E105" s="104" t="s">
        <v>3</v>
      </c>
      <c r="F105" s="115">
        <v>8</v>
      </c>
      <c r="G105" s="43">
        <v>535</v>
      </c>
      <c r="H105" s="65">
        <f>J105*($H$13+1)</f>
        <v>658.05</v>
      </c>
      <c r="I105" s="173">
        <f>ROUND(F105*H105,2)</f>
        <v>5264.4</v>
      </c>
      <c r="J105">
        <v>535</v>
      </c>
    </row>
    <row r="106" spans="1:10" ht="42.75" customHeight="1" x14ac:dyDescent="0.2">
      <c r="A106" s="180" t="s">
        <v>289</v>
      </c>
      <c r="B106" s="74"/>
      <c r="C106" s="19"/>
      <c r="D106" s="20"/>
      <c r="E106" s="21"/>
      <c r="F106" s="22"/>
      <c r="G106" s="43"/>
      <c r="H106" s="65"/>
      <c r="I106" s="173"/>
    </row>
    <row r="107" spans="1:10" ht="25.5" customHeight="1" x14ac:dyDescent="0.2">
      <c r="A107" s="181" t="s">
        <v>283</v>
      </c>
      <c r="B107" s="129" t="s">
        <v>295</v>
      </c>
      <c r="C107" s="19"/>
      <c r="D107" s="119" t="s">
        <v>320</v>
      </c>
      <c r="E107" s="21"/>
      <c r="F107" s="22"/>
      <c r="G107" s="43"/>
      <c r="H107" s="65"/>
      <c r="I107" s="173"/>
    </row>
    <row r="108" spans="1:10" ht="25.5" customHeight="1" x14ac:dyDescent="0.2">
      <c r="A108" s="181" t="s">
        <v>283</v>
      </c>
      <c r="B108" s="129" t="s">
        <v>297</v>
      </c>
      <c r="C108" s="19"/>
      <c r="D108" s="119" t="s">
        <v>322</v>
      </c>
      <c r="E108" s="21"/>
      <c r="F108" s="22"/>
      <c r="G108" s="43"/>
      <c r="H108" s="65"/>
      <c r="I108" s="173"/>
    </row>
    <row r="109" spans="1:10" ht="25.5" customHeight="1" x14ac:dyDescent="0.2">
      <c r="A109" s="181" t="s">
        <v>283</v>
      </c>
      <c r="B109" s="129" t="s">
        <v>296</v>
      </c>
      <c r="C109" s="19"/>
      <c r="D109" s="119" t="s">
        <v>321</v>
      </c>
      <c r="E109" s="21"/>
      <c r="F109" s="22"/>
      <c r="G109" s="43"/>
      <c r="H109" s="65"/>
      <c r="I109" s="173"/>
    </row>
    <row r="110" spans="1:10" ht="25.5" customHeight="1" x14ac:dyDescent="0.2">
      <c r="A110" s="176"/>
      <c r="B110" s="101"/>
      <c r="C110" s="102" t="s">
        <v>103</v>
      </c>
      <c r="D110" s="118" t="s">
        <v>224</v>
      </c>
      <c r="E110" s="104" t="s">
        <v>34</v>
      </c>
      <c r="F110" s="115">
        <v>200</v>
      </c>
      <c r="G110" s="43"/>
      <c r="H110" s="65"/>
      <c r="I110" s="173"/>
    </row>
    <row r="111" spans="1:10" ht="25.5" customHeight="1" x14ac:dyDescent="0.2">
      <c r="A111" s="388" t="s">
        <v>113</v>
      </c>
      <c r="B111" s="386" t="s">
        <v>225</v>
      </c>
      <c r="C111" s="386"/>
      <c r="D111" s="119" t="s">
        <v>227</v>
      </c>
      <c r="E111" s="21" t="s">
        <v>226</v>
      </c>
      <c r="F111" s="22"/>
      <c r="G111" s="43"/>
      <c r="H111" s="65"/>
      <c r="I111" s="173"/>
    </row>
    <row r="112" spans="1:10" ht="41.25" customHeight="1" x14ac:dyDescent="0.2">
      <c r="A112" s="389"/>
      <c r="B112" s="387"/>
      <c r="C112" s="387"/>
      <c r="D112" s="119" t="s">
        <v>230</v>
      </c>
      <c r="E112" s="21" t="s">
        <v>34</v>
      </c>
      <c r="F112" s="22">
        <v>197</v>
      </c>
      <c r="G112" s="43"/>
      <c r="H112" s="65"/>
      <c r="I112" s="173"/>
    </row>
    <row r="113" spans="1:9" ht="25.5" customHeight="1" x14ac:dyDescent="0.2">
      <c r="A113" s="172" t="s">
        <v>116</v>
      </c>
      <c r="B113" s="74" t="s">
        <v>229</v>
      </c>
      <c r="C113" s="196"/>
      <c r="D113" s="119" t="s">
        <v>269</v>
      </c>
      <c r="E113" s="21" t="s">
        <v>34</v>
      </c>
      <c r="F113" s="22">
        <v>295.5</v>
      </c>
      <c r="G113" s="43"/>
      <c r="H113" s="65"/>
      <c r="I113" s="173"/>
    </row>
    <row r="114" spans="1:9" ht="25.5" customHeight="1" x14ac:dyDescent="0.2">
      <c r="A114" s="172" t="s">
        <v>116</v>
      </c>
      <c r="B114" s="74" t="s">
        <v>228</v>
      </c>
      <c r="C114" s="196"/>
      <c r="D114" s="119" t="s">
        <v>328</v>
      </c>
      <c r="E114" s="21" t="s">
        <v>34</v>
      </c>
      <c r="F114" s="22">
        <v>295.5</v>
      </c>
      <c r="G114" s="43"/>
      <c r="H114" s="65"/>
      <c r="I114" s="173"/>
    </row>
    <row r="115" spans="1:9" ht="36" customHeight="1" x14ac:dyDescent="0.2">
      <c r="A115" s="172"/>
      <c r="B115" s="74"/>
      <c r="C115" s="196"/>
      <c r="D115" s="122" t="s">
        <v>257</v>
      </c>
      <c r="E115" s="21"/>
      <c r="F115" s="22"/>
      <c r="G115" s="43"/>
      <c r="H115" s="65"/>
      <c r="I115" s="173"/>
    </row>
    <row r="116" spans="1:9" ht="25.5" customHeight="1" x14ac:dyDescent="0.2">
      <c r="A116" s="172" t="s">
        <v>112</v>
      </c>
      <c r="B116" s="74" t="s">
        <v>234</v>
      </c>
      <c r="C116" s="19"/>
      <c r="D116" s="120" t="s">
        <v>237</v>
      </c>
      <c r="E116" s="21" t="s">
        <v>235</v>
      </c>
      <c r="F116" s="22">
        <v>10</v>
      </c>
      <c r="G116" s="43"/>
      <c r="H116" s="65"/>
      <c r="I116" s="173"/>
    </row>
    <row r="117" spans="1:9" ht="25.5" customHeight="1" x14ac:dyDescent="0.2">
      <c r="A117" s="172" t="s">
        <v>112</v>
      </c>
      <c r="B117" s="74" t="s">
        <v>234</v>
      </c>
      <c r="C117" s="19"/>
      <c r="D117" s="120" t="s">
        <v>236</v>
      </c>
      <c r="E117" s="21" t="s">
        <v>235</v>
      </c>
      <c r="F117" s="22">
        <v>2</v>
      </c>
      <c r="G117" s="43"/>
      <c r="H117" s="65"/>
      <c r="I117" s="173"/>
    </row>
    <row r="118" spans="1:9" ht="25.5" customHeight="1" x14ac:dyDescent="0.2">
      <c r="A118" s="172" t="s">
        <v>112</v>
      </c>
      <c r="B118" s="74" t="s">
        <v>234</v>
      </c>
      <c r="C118" s="19"/>
      <c r="D118" s="120" t="s">
        <v>238</v>
      </c>
      <c r="E118" s="21" t="s">
        <v>235</v>
      </c>
      <c r="F118" s="22">
        <v>3</v>
      </c>
      <c r="G118" s="43"/>
      <c r="H118" s="65"/>
      <c r="I118" s="173"/>
    </row>
    <row r="119" spans="1:9" ht="25.5" customHeight="1" x14ac:dyDescent="0.2">
      <c r="A119" s="172" t="s">
        <v>112</v>
      </c>
      <c r="B119" s="74" t="s">
        <v>239</v>
      </c>
      <c r="C119" s="19"/>
      <c r="D119" s="120" t="s">
        <v>240</v>
      </c>
      <c r="E119" s="21" t="s">
        <v>235</v>
      </c>
      <c r="F119" s="22">
        <v>4</v>
      </c>
      <c r="G119" s="43"/>
      <c r="H119" s="65"/>
      <c r="I119" s="173"/>
    </row>
    <row r="120" spans="1:9" ht="25.5" customHeight="1" x14ac:dyDescent="0.2">
      <c r="A120" s="172" t="s">
        <v>112</v>
      </c>
      <c r="B120" s="74" t="s">
        <v>241</v>
      </c>
      <c r="C120" s="19"/>
      <c r="D120" s="120" t="s">
        <v>242</v>
      </c>
      <c r="E120" s="21" t="s">
        <v>235</v>
      </c>
      <c r="F120" s="22">
        <v>1</v>
      </c>
      <c r="G120" s="43"/>
      <c r="H120" s="65"/>
      <c r="I120" s="173"/>
    </row>
    <row r="121" spans="1:9" ht="25.5" customHeight="1" x14ac:dyDescent="0.2">
      <c r="A121" s="172" t="s">
        <v>116</v>
      </c>
      <c r="B121" s="125" t="s">
        <v>270</v>
      </c>
      <c r="C121" s="196"/>
      <c r="D121" s="119" t="s">
        <v>272</v>
      </c>
      <c r="E121" s="21" t="s">
        <v>34</v>
      </c>
      <c r="F121" s="22">
        <v>195</v>
      </c>
      <c r="G121" s="43"/>
      <c r="H121" s="65"/>
      <c r="I121" s="173"/>
    </row>
    <row r="122" spans="1:9" ht="25.5" customHeight="1" x14ac:dyDescent="0.2">
      <c r="A122" s="172" t="s">
        <v>116</v>
      </c>
      <c r="B122" s="125" t="s">
        <v>271</v>
      </c>
      <c r="C122" s="196"/>
      <c r="D122" s="119" t="s">
        <v>273</v>
      </c>
      <c r="E122" s="21" t="s">
        <v>34</v>
      </c>
      <c r="F122" s="22">
        <v>150</v>
      </c>
      <c r="G122" s="43"/>
      <c r="H122" s="65"/>
      <c r="I122" s="173"/>
    </row>
    <row r="123" spans="1:9" ht="25.5" customHeight="1" x14ac:dyDescent="0.2">
      <c r="A123" s="172" t="s">
        <v>112</v>
      </c>
      <c r="B123" s="74" t="s">
        <v>133</v>
      </c>
      <c r="C123" s="19"/>
      <c r="D123" s="120" t="s">
        <v>279</v>
      </c>
      <c r="E123" s="21" t="s">
        <v>235</v>
      </c>
      <c r="F123" s="22">
        <v>15</v>
      </c>
      <c r="G123" s="43"/>
      <c r="H123" s="65"/>
      <c r="I123" s="173"/>
    </row>
    <row r="124" spans="1:9" ht="25.5" customHeight="1" x14ac:dyDescent="0.2">
      <c r="A124" s="172" t="s">
        <v>113</v>
      </c>
      <c r="B124" s="74" t="s">
        <v>243</v>
      </c>
      <c r="C124" s="19"/>
      <c r="D124" s="120" t="s">
        <v>277</v>
      </c>
      <c r="E124" s="21" t="s">
        <v>235</v>
      </c>
      <c r="F124" s="22">
        <v>4</v>
      </c>
      <c r="G124" s="43"/>
      <c r="H124" s="65"/>
      <c r="I124" s="173"/>
    </row>
    <row r="125" spans="1:9" ht="25.5" customHeight="1" x14ac:dyDescent="0.2">
      <c r="A125" s="172" t="s">
        <v>113</v>
      </c>
      <c r="B125" s="74" t="s">
        <v>244</v>
      </c>
      <c r="C125" s="19"/>
      <c r="D125" s="120" t="s">
        <v>278</v>
      </c>
      <c r="E125" s="21" t="s">
        <v>235</v>
      </c>
      <c r="F125" s="22">
        <v>1</v>
      </c>
      <c r="G125" s="43"/>
      <c r="H125" s="65"/>
      <c r="I125" s="173"/>
    </row>
    <row r="126" spans="1:9" ht="25.5" customHeight="1" x14ac:dyDescent="0.2">
      <c r="A126" s="172" t="s">
        <v>113</v>
      </c>
      <c r="B126" s="74" t="s">
        <v>245</v>
      </c>
      <c r="C126" s="19"/>
      <c r="D126" s="120" t="s">
        <v>274</v>
      </c>
      <c r="E126" s="21" t="s">
        <v>235</v>
      </c>
      <c r="F126" s="22">
        <v>12</v>
      </c>
      <c r="G126" s="43"/>
      <c r="H126" s="65"/>
      <c r="I126" s="173"/>
    </row>
    <row r="127" spans="1:9" ht="25.5" customHeight="1" x14ac:dyDescent="0.2">
      <c r="A127" s="172" t="s">
        <v>113</v>
      </c>
      <c r="B127" s="74" t="s">
        <v>247</v>
      </c>
      <c r="C127" s="19"/>
      <c r="D127" s="120" t="s">
        <v>276</v>
      </c>
      <c r="E127" s="21" t="s">
        <v>235</v>
      </c>
      <c r="F127" s="22">
        <v>8</v>
      </c>
      <c r="G127" s="43"/>
      <c r="H127" s="65"/>
      <c r="I127" s="173"/>
    </row>
    <row r="128" spans="1:9" ht="25.5" customHeight="1" x14ac:dyDescent="0.2">
      <c r="A128" s="172" t="s">
        <v>113</v>
      </c>
      <c r="B128" s="74" t="s">
        <v>246</v>
      </c>
      <c r="C128" s="19"/>
      <c r="D128" s="120" t="s">
        <v>275</v>
      </c>
      <c r="E128" s="21" t="s">
        <v>235</v>
      </c>
      <c r="F128" s="22">
        <v>6</v>
      </c>
      <c r="G128" s="43"/>
      <c r="H128" s="65"/>
      <c r="I128" s="173"/>
    </row>
    <row r="129" spans="1:10" ht="25.5" customHeight="1" x14ac:dyDescent="0.2">
      <c r="A129" s="172"/>
      <c r="B129" s="74"/>
      <c r="C129" s="19"/>
      <c r="D129" s="120"/>
      <c r="E129" s="21"/>
      <c r="F129" s="22"/>
      <c r="G129" s="43"/>
      <c r="H129" s="65"/>
      <c r="I129" s="173"/>
    </row>
    <row r="130" spans="1:10" ht="25.5" customHeight="1" x14ac:dyDescent="0.2">
      <c r="A130" s="182"/>
      <c r="B130" s="74"/>
      <c r="C130" s="19"/>
      <c r="D130" s="20"/>
      <c r="E130" s="21"/>
      <c r="F130" s="22"/>
      <c r="G130" s="43"/>
      <c r="H130" s="65"/>
      <c r="I130" s="173"/>
      <c r="J130" s="2"/>
    </row>
    <row r="131" spans="1:10" ht="23.25" customHeight="1" x14ac:dyDescent="0.2">
      <c r="A131" s="172" t="s">
        <v>112</v>
      </c>
      <c r="B131" s="74" t="s">
        <v>140</v>
      </c>
      <c r="C131" s="46" t="s">
        <v>39</v>
      </c>
      <c r="D131" s="24" t="s">
        <v>64</v>
      </c>
      <c r="E131" s="36" t="s">
        <v>32</v>
      </c>
      <c r="F131" s="43">
        <v>11.44</v>
      </c>
      <c r="G131" s="43">
        <v>96.45</v>
      </c>
      <c r="H131" s="65">
        <f>J131*($H$13+1)</f>
        <v>118.6335</v>
      </c>
      <c r="I131" s="179">
        <f>ROUND(F131*H131,2)</f>
        <v>1357.17</v>
      </c>
      <c r="J131">
        <v>96.45</v>
      </c>
    </row>
    <row r="132" spans="1:10" ht="23.25" customHeight="1" x14ac:dyDescent="0.2">
      <c r="A132" s="176"/>
      <c r="B132" s="74"/>
      <c r="C132" s="26"/>
      <c r="D132" s="119" t="s">
        <v>280</v>
      </c>
      <c r="E132" s="36"/>
      <c r="F132" s="69"/>
      <c r="G132" s="69"/>
      <c r="H132" s="65"/>
      <c r="I132" s="173"/>
    </row>
    <row r="133" spans="1:10" ht="23.25" customHeight="1" x14ac:dyDescent="0.2">
      <c r="A133" s="172" t="s">
        <v>112</v>
      </c>
      <c r="B133" s="74" t="s">
        <v>121</v>
      </c>
      <c r="C133" s="46" t="s">
        <v>41</v>
      </c>
      <c r="D133" s="24" t="s">
        <v>70</v>
      </c>
      <c r="E133" s="36" t="s">
        <v>3</v>
      </c>
      <c r="F133" s="43">
        <v>1</v>
      </c>
      <c r="G133" s="43">
        <v>3307.34</v>
      </c>
      <c r="H133" s="65">
        <f>J133*($H$13+1)</f>
        <v>4068.0282000000002</v>
      </c>
      <c r="I133" s="179">
        <f>ROUND(F133*H133,2)</f>
        <v>4068.03</v>
      </c>
      <c r="J133">
        <v>3307.34</v>
      </c>
    </row>
    <row r="134" spans="1:10" ht="23.25" customHeight="1" x14ac:dyDescent="0.2">
      <c r="A134" s="176"/>
      <c r="B134" s="74"/>
      <c r="C134" s="26"/>
      <c r="D134" s="119" t="s">
        <v>258</v>
      </c>
      <c r="E134" s="36"/>
      <c r="F134" s="43"/>
      <c r="G134" s="43"/>
      <c r="H134" s="65"/>
      <c r="I134" s="173"/>
    </row>
    <row r="135" spans="1:10" ht="33" customHeight="1" x14ac:dyDescent="0.2">
      <c r="A135" s="176"/>
      <c r="B135" s="74"/>
      <c r="C135" s="46" t="s">
        <v>42</v>
      </c>
      <c r="D135" s="24" t="s">
        <v>287</v>
      </c>
      <c r="E135" s="36"/>
      <c r="F135" s="43"/>
      <c r="G135" s="43"/>
      <c r="H135" s="65"/>
      <c r="I135" s="179">
        <f>(I141)</f>
        <v>5811.75</v>
      </c>
    </row>
    <row r="136" spans="1:10" ht="33" customHeight="1" x14ac:dyDescent="0.2">
      <c r="A136" s="172" t="s">
        <v>112</v>
      </c>
      <c r="B136" s="74" t="s">
        <v>265</v>
      </c>
      <c r="C136" s="26"/>
      <c r="D136" s="119" t="s">
        <v>281</v>
      </c>
      <c r="E136" s="36" t="s">
        <v>34</v>
      </c>
      <c r="F136" s="43">
        <v>8</v>
      </c>
      <c r="G136" s="43"/>
      <c r="H136" s="65"/>
      <c r="I136" s="179"/>
    </row>
    <row r="137" spans="1:10" ht="33" customHeight="1" x14ac:dyDescent="0.2">
      <c r="A137" s="180" t="s">
        <v>289</v>
      </c>
      <c r="B137" s="74" t="s">
        <v>74</v>
      </c>
      <c r="C137" s="26"/>
      <c r="D137" s="119" t="s">
        <v>288</v>
      </c>
      <c r="E137" s="36"/>
      <c r="F137" s="43">
        <v>9</v>
      </c>
      <c r="G137" s="43"/>
      <c r="H137" s="65"/>
      <c r="I137" s="179"/>
    </row>
    <row r="138" spans="1:10" ht="33" customHeight="1" x14ac:dyDescent="0.2">
      <c r="A138" s="181" t="s">
        <v>283</v>
      </c>
      <c r="B138" s="129" t="s">
        <v>284</v>
      </c>
      <c r="C138" s="26"/>
      <c r="D138" s="119" t="s">
        <v>317</v>
      </c>
      <c r="E138" s="36"/>
      <c r="F138" s="43"/>
      <c r="G138" s="43"/>
      <c r="H138" s="65"/>
      <c r="I138" s="179"/>
    </row>
    <row r="139" spans="1:10" ht="33" customHeight="1" x14ac:dyDescent="0.2">
      <c r="A139" s="181" t="s">
        <v>283</v>
      </c>
      <c r="B139" s="129" t="s">
        <v>285</v>
      </c>
      <c r="C139" s="26"/>
      <c r="D139" s="119" t="s">
        <v>318</v>
      </c>
      <c r="E139" s="36"/>
      <c r="F139" s="43"/>
      <c r="G139" s="43"/>
      <c r="H139" s="65"/>
      <c r="I139" s="179"/>
    </row>
    <row r="140" spans="1:10" ht="33" customHeight="1" x14ac:dyDescent="0.2">
      <c r="A140" s="181" t="s">
        <v>283</v>
      </c>
      <c r="B140" s="129" t="s">
        <v>286</v>
      </c>
      <c r="C140" s="26"/>
      <c r="D140" s="119" t="s">
        <v>319</v>
      </c>
      <c r="E140" s="36"/>
      <c r="F140" s="43"/>
      <c r="G140" s="43"/>
      <c r="H140" s="65"/>
      <c r="I140" s="179"/>
    </row>
    <row r="141" spans="1:10" ht="33" customHeight="1" x14ac:dyDescent="0.2">
      <c r="A141" s="172" t="s">
        <v>113</v>
      </c>
      <c r="B141" s="74" t="s">
        <v>266</v>
      </c>
      <c r="C141" s="27" t="s">
        <v>69</v>
      </c>
      <c r="D141" s="124" t="s">
        <v>282</v>
      </c>
      <c r="E141" s="36" t="s">
        <v>3</v>
      </c>
      <c r="F141" s="43">
        <v>9</v>
      </c>
      <c r="G141" s="43">
        <v>525</v>
      </c>
      <c r="H141" s="65">
        <f>J141*($H$13+1)</f>
        <v>645.75</v>
      </c>
      <c r="I141" s="183">
        <f>ROUND(F141*H141,2)</f>
        <v>5811.75</v>
      </c>
      <c r="J141">
        <v>525</v>
      </c>
    </row>
    <row r="142" spans="1:10" ht="33" customHeight="1" x14ac:dyDescent="0.2">
      <c r="A142" s="182"/>
      <c r="B142" s="74"/>
      <c r="C142" s="19"/>
      <c r="D142" s="121"/>
      <c r="E142" s="21"/>
      <c r="F142" s="22"/>
      <c r="G142" s="43"/>
      <c r="H142" s="65"/>
      <c r="I142" s="183"/>
    </row>
    <row r="143" spans="1:10" ht="29.25" customHeight="1" x14ac:dyDescent="0.2">
      <c r="A143" s="176"/>
      <c r="B143" s="74"/>
      <c r="C143" s="46" t="s">
        <v>43</v>
      </c>
      <c r="D143" s="24" t="s">
        <v>68</v>
      </c>
      <c r="E143" s="21"/>
      <c r="F143" s="22"/>
      <c r="G143" s="22"/>
      <c r="H143" s="65"/>
      <c r="I143" s="179">
        <f>SUM(I144:I145)</f>
        <v>11360.17</v>
      </c>
    </row>
    <row r="144" spans="1:10" ht="29.25" customHeight="1" x14ac:dyDescent="0.2">
      <c r="A144" s="172" t="s">
        <v>112</v>
      </c>
      <c r="B144" s="74" t="s">
        <v>138</v>
      </c>
      <c r="C144" s="19" t="s">
        <v>77</v>
      </c>
      <c r="D144" s="119" t="s">
        <v>139</v>
      </c>
      <c r="E144" s="21" t="s">
        <v>3</v>
      </c>
      <c r="F144" s="22">
        <v>1</v>
      </c>
      <c r="G144" s="22">
        <v>5079.1400000000003</v>
      </c>
      <c r="H144" s="65">
        <f>J144*($H$13+1)</f>
        <v>6247.3422</v>
      </c>
      <c r="I144" s="183">
        <f>ROUND(F144*H144,2)</f>
        <v>6247.34</v>
      </c>
      <c r="J144">
        <v>5079.1400000000003</v>
      </c>
    </row>
    <row r="145" spans="1:10" ht="29.25" customHeight="1" x14ac:dyDescent="0.2">
      <c r="A145" s="172" t="s">
        <v>112</v>
      </c>
      <c r="B145" s="74" t="s">
        <v>122</v>
      </c>
      <c r="C145" s="19" t="s">
        <v>78</v>
      </c>
      <c r="D145" s="119" t="s">
        <v>67</v>
      </c>
      <c r="E145" s="21" t="s">
        <v>34</v>
      </c>
      <c r="F145" s="22">
        <v>5.2</v>
      </c>
      <c r="G145" s="22">
        <v>799.38</v>
      </c>
      <c r="H145" s="65">
        <f>J145*($H$13+1)</f>
        <v>983.23739999999998</v>
      </c>
      <c r="I145" s="183">
        <f>ROUND(F145*H145,2)</f>
        <v>5112.83</v>
      </c>
      <c r="J145">
        <v>799.38</v>
      </c>
    </row>
    <row r="146" spans="1:10" ht="29.25" customHeight="1" x14ac:dyDescent="0.2">
      <c r="A146" s="176"/>
      <c r="B146" s="74"/>
      <c r="C146" s="46" t="s">
        <v>104</v>
      </c>
      <c r="D146" s="24" t="s">
        <v>109</v>
      </c>
      <c r="E146" s="21"/>
      <c r="F146" s="22"/>
      <c r="G146" s="22"/>
      <c r="H146" s="65"/>
      <c r="I146" s="179">
        <f>SUM(I148:I153)</f>
        <v>13028.270000000002</v>
      </c>
    </row>
    <row r="147" spans="1:10" ht="29.25" customHeight="1" x14ac:dyDescent="0.2">
      <c r="A147" s="176"/>
      <c r="B147" s="74"/>
      <c r="C147" s="46"/>
      <c r="D147" s="24" t="s">
        <v>300</v>
      </c>
      <c r="E147" s="21"/>
      <c r="F147" s="22"/>
      <c r="G147" s="22"/>
      <c r="H147" s="65"/>
      <c r="I147" s="179"/>
    </row>
    <row r="148" spans="1:10" ht="29.25" customHeight="1" x14ac:dyDescent="0.2">
      <c r="A148" s="172" t="s">
        <v>112</v>
      </c>
      <c r="B148" s="78" t="s">
        <v>123</v>
      </c>
      <c r="C148" s="97" t="s">
        <v>105</v>
      </c>
      <c r="D148" s="126" t="s">
        <v>73</v>
      </c>
      <c r="E148" s="79" t="s">
        <v>71</v>
      </c>
      <c r="F148" s="22">
        <v>300</v>
      </c>
      <c r="G148" s="22">
        <v>26.54</v>
      </c>
      <c r="H148" s="65">
        <f t="shared" ref="H148:H153" si="2">J148*($H$13+1)</f>
        <v>32.644199999999998</v>
      </c>
      <c r="I148" s="183">
        <f t="shared" ref="I148:I153" si="3">ROUND(F148*H148,2)</f>
        <v>9793.26</v>
      </c>
      <c r="J148">
        <v>26.54</v>
      </c>
    </row>
    <row r="149" spans="1:10" ht="29.25" customHeight="1" x14ac:dyDescent="0.2">
      <c r="A149" s="172" t="s">
        <v>112</v>
      </c>
      <c r="B149" s="78" t="s">
        <v>136</v>
      </c>
      <c r="C149" s="97"/>
      <c r="D149" s="126" t="s">
        <v>137</v>
      </c>
      <c r="E149" s="80" t="s">
        <v>32</v>
      </c>
      <c r="F149" s="22">
        <v>2.15</v>
      </c>
      <c r="G149" s="22">
        <v>146.31</v>
      </c>
      <c r="H149" s="65">
        <f t="shared" si="2"/>
        <v>179.96129999999999</v>
      </c>
      <c r="I149" s="183">
        <f t="shared" si="3"/>
        <v>386.92</v>
      </c>
      <c r="J149">
        <v>146.31</v>
      </c>
    </row>
    <row r="150" spans="1:10" ht="29.25" customHeight="1" x14ac:dyDescent="0.2">
      <c r="A150" s="172" t="s">
        <v>112</v>
      </c>
      <c r="B150" s="78" t="s">
        <v>147</v>
      </c>
      <c r="C150" s="97"/>
      <c r="D150" s="126" t="s">
        <v>148</v>
      </c>
      <c r="E150" s="80" t="s">
        <v>34</v>
      </c>
      <c r="F150" s="22">
        <v>0.9</v>
      </c>
      <c r="G150" s="22">
        <v>1556.82</v>
      </c>
      <c r="H150" s="65">
        <f t="shared" si="2"/>
        <v>1153.7522999999999</v>
      </c>
      <c r="I150" s="183">
        <f t="shared" si="3"/>
        <v>1038.3800000000001</v>
      </c>
      <c r="J150">
        <v>938.01</v>
      </c>
    </row>
    <row r="151" spans="1:10" ht="28.5" customHeight="1" x14ac:dyDescent="0.2">
      <c r="A151" s="172" t="s">
        <v>116</v>
      </c>
      <c r="B151" s="78" t="s">
        <v>135</v>
      </c>
      <c r="C151" s="97" t="s">
        <v>106</v>
      </c>
      <c r="D151" s="126" t="s">
        <v>72</v>
      </c>
      <c r="E151" s="79" t="s">
        <v>32</v>
      </c>
      <c r="F151" s="22">
        <v>11.19</v>
      </c>
      <c r="G151" s="22">
        <v>12.71</v>
      </c>
      <c r="H151" s="65">
        <f t="shared" si="2"/>
        <v>15.6333</v>
      </c>
      <c r="I151" s="173">
        <f t="shared" si="3"/>
        <v>174.94</v>
      </c>
      <c r="J151">
        <v>12.71</v>
      </c>
    </row>
    <row r="152" spans="1:10" ht="46.5" customHeight="1" x14ac:dyDescent="0.2">
      <c r="A152" s="380" t="s">
        <v>291</v>
      </c>
      <c r="B152" s="381"/>
      <c r="C152" s="36" t="s">
        <v>107</v>
      </c>
      <c r="D152" s="47" t="s">
        <v>329</v>
      </c>
      <c r="E152" s="39" t="s">
        <v>3</v>
      </c>
      <c r="F152" s="98">
        <v>1</v>
      </c>
      <c r="G152" s="71">
        <v>950</v>
      </c>
      <c r="H152" s="65">
        <f t="shared" si="2"/>
        <v>1168.5</v>
      </c>
      <c r="I152" s="173">
        <f t="shared" si="3"/>
        <v>1168.5</v>
      </c>
      <c r="J152">
        <v>950</v>
      </c>
    </row>
    <row r="153" spans="1:10" ht="29.25" customHeight="1" x14ac:dyDescent="0.2">
      <c r="A153" s="172" t="s">
        <v>113</v>
      </c>
      <c r="B153" s="78">
        <v>2707</v>
      </c>
      <c r="C153" s="39" t="s">
        <v>108</v>
      </c>
      <c r="D153" s="127" t="s">
        <v>75</v>
      </c>
      <c r="E153" s="39" t="s">
        <v>76</v>
      </c>
      <c r="F153" s="98">
        <v>4</v>
      </c>
      <c r="G153" s="71">
        <v>94.77</v>
      </c>
      <c r="H153" s="65">
        <f t="shared" si="2"/>
        <v>116.5671</v>
      </c>
      <c r="I153" s="173">
        <f t="shared" si="3"/>
        <v>466.27</v>
      </c>
      <c r="J153">
        <v>94.77</v>
      </c>
    </row>
    <row r="154" spans="1:10" ht="24.75" customHeight="1" x14ac:dyDescent="0.2">
      <c r="A154" s="176"/>
      <c r="B154" s="74"/>
      <c r="C154" s="26"/>
      <c r="D154" s="23"/>
      <c r="E154" s="21"/>
      <c r="F154" s="25"/>
      <c r="G154" s="25"/>
      <c r="H154" s="65"/>
      <c r="I154" s="183"/>
    </row>
    <row r="155" spans="1:10" ht="23.25" customHeight="1" x14ac:dyDescent="0.2">
      <c r="A155" s="170"/>
      <c r="B155" s="76"/>
      <c r="C155" s="58" t="s">
        <v>12</v>
      </c>
      <c r="D155" s="61" t="s">
        <v>80</v>
      </c>
      <c r="E155" s="59"/>
      <c r="F155" s="68"/>
      <c r="G155" s="68"/>
      <c r="H155" s="61"/>
      <c r="I155" s="179">
        <f>(I156)</f>
        <v>1764.51</v>
      </c>
    </row>
    <row r="156" spans="1:10" ht="24" customHeight="1" x14ac:dyDescent="0.2">
      <c r="A156" s="172" t="s">
        <v>116</v>
      </c>
      <c r="B156" s="99" t="s">
        <v>134</v>
      </c>
      <c r="C156" s="27" t="s">
        <v>13</v>
      </c>
      <c r="D156" s="47" t="s">
        <v>290</v>
      </c>
      <c r="E156" s="36" t="s">
        <v>3</v>
      </c>
      <c r="F156" s="43">
        <v>1</v>
      </c>
      <c r="G156" s="43">
        <v>1434.56</v>
      </c>
      <c r="H156" s="65">
        <f>J156*($H$13+1)</f>
        <v>1764.5087999999998</v>
      </c>
      <c r="I156" s="173">
        <f>ROUND(F156*H156,2)</f>
        <v>1764.51</v>
      </c>
      <c r="J156">
        <v>1434.56</v>
      </c>
    </row>
    <row r="157" spans="1:10" ht="28.5" customHeight="1" x14ac:dyDescent="0.2">
      <c r="A157" s="170"/>
      <c r="B157" s="76"/>
      <c r="C157" s="58" t="s">
        <v>21</v>
      </c>
      <c r="D157" s="61" t="s">
        <v>248</v>
      </c>
      <c r="E157" s="59"/>
      <c r="F157" s="68"/>
      <c r="G157" s="68"/>
      <c r="H157" s="61"/>
      <c r="I157" s="179">
        <f>SUM(I160:I160)</f>
        <v>83.49</v>
      </c>
    </row>
    <row r="158" spans="1:10" ht="37.5" customHeight="1" x14ac:dyDescent="0.2">
      <c r="A158" s="172" t="s">
        <v>112</v>
      </c>
      <c r="B158" s="74" t="s">
        <v>239</v>
      </c>
      <c r="C158" s="19" t="s">
        <v>313</v>
      </c>
      <c r="D158" s="120" t="s">
        <v>240</v>
      </c>
      <c r="E158" s="21" t="s">
        <v>235</v>
      </c>
      <c r="F158" s="22">
        <v>4</v>
      </c>
      <c r="G158" s="43">
        <v>101.51</v>
      </c>
      <c r="H158" s="65">
        <f>J158*($H$13+1)</f>
        <v>124.85730000000001</v>
      </c>
      <c r="I158" s="173">
        <f>ROUND(F158*H158,2)</f>
        <v>499.43</v>
      </c>
      <c r="J158">
        <v>101.51</v>
      </c>
    </row>
    <row r="159" spans="1:10" ht="37.5" customHeight="1" x14ac:dyDescent="0.2">
      <c r="A159" s="174" t="s">
        <v>113</v>
      </c>
      <c r="B159" s="74" t="s">
        <v>255</v>
      </c>
      <c r="C159" s="19" t="s">
        <v>314</v>
      </c>
      <c r="D159" s="119" t="s">
        <v>256</v>
      </c>
      <c r="E159" s="21" t="s">
        <v>34</v>
      </c>
      <c r="F159" s="22">
        <v>40</v>
      </c>
      <c r="G159" s="43"/>
      <c r="H159" s="65"/>
      <c r="I159" s="173"/>
    </row>
    <row r="160" spans="1:10" ht="45" customHeight="1" x14ac:dyDescent="0.2">
      <c r="A160" s="174" t="s">
        <v>113</v>
      </c>
      <c r="B160" s="99" t="s">
        <v>249</v>
      </c>
      <c r="C160" s="27" t="s">
        <v>308</v>
      </c>
      <c r="D160" s="47" t="s">
        <v>250</v>
      </c>
      <c r="E160" s="36" t="s">
        <v>81</v>
      </c>
      <c r="F160" s="43">
        <v>2</v>
      </c>
      <c r="G160" s="43">
        <v>33.94</v>
      </c>
      <c r="H160" s="65">
        <f>J160*($H$13+1)</f>
        <v>41.746199999999995</v>
      </c>
      <c r="I160" s="173">
        <f>ROUND(F160*H160,2)</f>
        <v>83.49</v>
      </c>
      <c r="J160">
        <v>33.94</v>
      </c>
    </row>
    <row r="161" spans="1:10" ht="35.25" customHeight="1" x14ac:dyDescent="0.2">
      <c r="A161" s="172" t="s">
        <v>112</v>
      </c>
      <c r="B161" s="99" t="s">
        <v>251</v>
      </c>
      <c r="C161" s="27" t="s">
        <v>315</v>
      </c>
      <c r="D161" s="47" t="s">
        <v>253</v>
      </c>
      <c r="E161" s="36" t="s">
        <v>34</v>
      </c>
      <c r="F161" s="43">
        <v>43</v>
      </c>
      <c r="G161" s="43">
        <v>7.45</v>
      </c>
      <c r="H161" s="65">
        <f>J161*($H$13+1)</f>
        <v>9.1635000000000009</v>
      </c>
      <c r="I161" s="173"/>
      <c r="J161">
        <v>7.45</v>
      </c>
    </row>
    <row r="162" spans="1:10" ht="27" customHeight="1" x14ac:dyDescent="0.2">
      <c r="A162" s="172" t="s">
        <v>112</v>
      </c>
      <c r="B162" s="75" t="s">
        <v>252</v>
      </c>
      <c r="C162" s="27" t="s">
        <v>316</v>
      </c>
      <c r="D162" s="47" t="s">
        <v>254</v>
      </c>
      <c r="E162" s="36" t="s">
        <v>34</v>
      </c>
      <c r="F162" s="69">
        <v>86</v>
      </c>
      <c r="G162" s="69">
        <v>10.5</v>
      </c>
      <c r="H162" s="65">
        <f>J162*($H$13+1)</f>
        <v>12.914999999999999</v>
      </c>
      <c r="I162" s="178"/>
      <c r="J162">
        <v>10.5</v>
      </c>
    </row>
    <row r="163" spans="1:10" ht="27" customHeight="1" x14ac:dyDescent="0.2">
      <c r="A163" s="176"/>
      <c r="B163" s="75"/>
      <c r="C163" s="27"/>
      <c r="D163" s="44"/>
      <c r="E163" s="36"/>
      <c r="F163" s="69"/>
      <c r="G163" s="69"/>
      <c r="H163" s="65"/>
      <c r="I163" s="178"/>
    </row>
    <row r="164" spans="1:10" ht="26.25" customHeight="1" x14ac:dyDescent="0.2">
      <c r="A164" s="170"/>
      <c r="B164" s="76"/>
      <c r="C164" s="58" t="s">
        <v>84</v>
      </c>
      <c r="D164" s="61" t="s">
        <v>79</v>
      </c>
      <c r="E164" s="59"/>
      <c r="F164" s="68"/>
      <c r="G164" s="68"/>
      <c r="H164" s="68"/>
      <c r="I164" s="179">
        <f>SUM(I165:I165)</f>
        <v>24932.15</v>
      </c>
    </row>
    <row r="165" spans="1:10" ht="24.75" customHeight="1" x14ac:dyDescent="0.2">
      <c r="A165" s="172" t="s">
        <v>113</v>
      </c>
      <c r="B165" s="75" t="s">
        <v>130</v>
      </c>
      <c r="C165" s="27" t="s">
        <v>85</v>
      </c>
      <c r="D165" s="42" t="s">
        <v>131</v>
      </c>
      <c r="E165" s="39" t="s">
        <v>31</v>
      </c>
      <c r="F165" s="37">
        <v>2</v>
      </c>
      <c r="G165" s="37">
        <v>10135.02</v>
      </c>
      <c r="H165" s="65">
        <f>J165*($H$13+1)</f>
        <v>12466.0746</v>
      </c>
      <c r="I165" s="184">
        <f>ROUND(F165*H165,2)</f>
        <v>24932.15</v>
      </c>
      <c r="J165" s="2">
        <v>10135.02</v>
      </c>
    </row>
    <row r="166" spans="1:10" ht="24" customHeight="1" x14ac:dyDescent="0.2">
      <c r="A166" s="176"/>
      <c r="B166" s="75"/>
      <c r="C166" s="27"/>
      <c r="D166" s="47" t="s">
        <v>292</v>
      </c>
      <c r="E166" s="36"/>
      <c r="F166" s="69"/>
      <c r="G166" s="69"/>
      <c r="H166" s="65"/>
      <c r="I166" s="173"/>
    </row>
    <row r="167" spans="1:10" ht="24.75" customHeight="1" x14ac:dyDescent="0.2">
      <c r="A167" s="170"/>
      <c r="B167" s="76"/>
      <c r="C167" s="58" t="s">
        <v>86</v>
      </c>
      <c r="D167" s="61" t="s">
        <v>25</v>
      </c>
      <c r="E167" s="59"/>
      <c r="F167" s="68"/>
      <c r="G167" s="68"/>
      <c r="H167" s="68"/>
      <c r="I167" s="179">
        <f>SUM(I168:I170)</f>
        <v>22910.9</v>
      </c>
    </row>
    <row r="168" spans="1:10" ht="24.75" customHeight="1" x14ac:dyDescent="0.2">
      <c r="A168" s="172" t="s">
        <v>112</v>
      </c>
      <c r="B168" s="75" t="s">
        <v>124</v>
      </c>
      <c r="C168" s="27" t="s">
        <v>87</v>
      </c>
      <c r="D168" s="128" t="s">
        <v>293</v>
      </c>
      <c r="E168" s="39" t="s">
        <v>32</v>
      </c>
      <c r="F168" s="37">
        <v>104</v>
      </c>
      <c r="G168" s="37">
        <v>47.33</v>
      </c>
      <c r="H168" s="65">
        <f t="shared" ref="H168:H173" si="4">J168*($H$13+1)</f>
        <v>58.215899999999998</v>
      </c>
      <c r="I168" s="184">
        <f t="shared" ref="I168:I173" si="5">ROUND(F168*H168,2)</f>
        <v>6054.45</v>
      </c>
      <c r="J168">
        <v>47.33</v>
      </c>
    </row>
    <row r="169" spans="1:10" ht="35.25" customHeight="1" x14ac:dyDescent="0.2">
      <c r="A169" s="172" t="s">
        <v>112</v>
      </c>
      <c r="B169" s="75" t="s">
        <v>125</v>
      </c>
      <c r="C169" s="27" t="s">
        <v>88</v>
      </c>
      <c r="D169" s="128" t="s">
        <v>304</v>
      </c>
      <c r="E169" s="39" t="s">
        <v>32</v>
      </c>
      <c r="F169" s="37">
        <v>169.4</v>
      </c>
      <c r="G169" s="37">
        <v>74.959999999999994</v>
      </c>
      <c r="H169" s="65">
        <f t="shared" si="4"/>
        <v>92.200799999999987</v>
      </c>
      <c r="I169" s="184">
        <f t="shared" si="5"/>
        <v>15618.82</v>
      </c>
      <c r="J169">
        <v>74.959999999999994</v>
      </c>
    </row>
    <row r="170" spans="1:10" ht="21.75" customHeight="1" x14ac:dyDescent="0.2">
      <c r="A170" s="172" t="s">
        <v>112</v>
      </c>
      <c r="B170" s="75" t="s">
        <v>126</v>
      </c>
      <c r="C170" s="27" t="s">
        <v>89</v>
      </c>
      <c r="D170" s="127" t="s">
        <v>303</v>
      </c>
      <c r="E170" s="39" t="s">
        <v>32</v>
      </c>
      <c r="F170" s="37">
        <v>26</v>
      </c>
      <c r="G170" s="37">
        <v>38.700000000000003</v>
      </c>
      <c r="H170" s="65">
        <f t="shared" si="4"/>
        <v>47.601000000000006</v>
      </c>
      <c r="I170" s="173">
        <f t="shared" si="5"/>
        <v>1237.6300000000001</v>
      </c>
      <c r="J170">
        <v>38.700000000000003</v>
      </c>
    </row>
    <row r="171" spans="1:10" ht="22.5" customHeight="1" x14ac:dyDescent="0.2">
      <c r="A171" s="176"/>
      <c r="B171" s="75"/>
      <c r="C171" s="27"/>
      <c r="D171" s="38"/>
      <c r="E171" s="39"/>
      <c r="F171" s="40"/>
      <c r="G171" s="40"/>
      <c r="H171" s="65"/>
      <c r="I171" s="173"/>
    </row>
    <row r="172" spans="1:10" ht="20.25" customHeight="1" x14ac:dyDescent="0.2">
      <c r="A172" s="170"/>
      <c r="B172" s="76"/>
      <c r="C172" s="58" t="s">
        <v>90</v>
      </c>
      <c r="D172" s="61" t="s">
        <v>29</v>
      </c>
      <c r="E172" s="59"/>
      <c r="F172" s="68"/>
      <c r="G172" s="68"/>
      <c r="H172" s="68"/>
      <c r="I172" s="179">
        <f>(I173)</f>
        <v>1863.63</v>
      </c>
    </row>
    <row r="173" spans="1:10" ht="22.5" customHeight="1" x14ac:dyDescent="0.2">
      <c r="A173" s="172" t="s">
        <v>112</v>
      </c>
      <c r="B173" s="75" t="s">
        <v>132</v>
      </c>
      <c r="C173" s="27" t="s">
        <v>91</v>
      </c>
      <c r="D173" s="119" t="s">
        <v>302</v>
      </c>
      <c r="E173" s="28" t="s">
        <v>32</v>
      </c>
      <c r="F173" s="22">
        <v>105</v>
      </c>
      <c r="G173" s="22">
        <v>14.43</v>
      </c>
      <c r="H173" s="65">
        <f t="shared" si="4"/>
        <v>17.748899999999999</v>
      </c>
      <c r="I173" s="173">
        <f t="shared" si="5"/>
        <v>1863.63</v>
      </c>
      <c r="J173">
        <v>14.43</v>
      </c>
    </row>
    <row r="174" spans="1:10" ht="22.35" customHeight="1" thickBot="1" x14ac:dyDescent="0.25">
      <c r="A174" s="176"/>
      <c r="B174" s="75"/>
      <c r="C174" s="27"/>
      <c r="D174" s="20"/>
      <c r="E174" s="28"/>
      <c r="F174" s="25"/>
      <c r="G174" s="25"/>
      <c r="H174" s="29"/>
      <c r="I174" s="185"/>
      <c r="J174" s="49"/>
    </row>
    <row r="175" spans="1:10" ht="7.9" hidden="1" customHeight="1" thickBot="1" x14ac:dyDescent="0.25">
      <c r="A175" s="157"/>
      <c r="B175" s="77"/>
      <c r="C175" s="14"/>
      <c r="D175" s="15"/>
      <c r="E175" s="16"/>
      <c r="F175" s="17"/>
      <c r="G175" s="17"/>
      <c r="H175" s="18"/>
      <c r="I175" s="186"/>
    </row>
    <row r="176" spans="1:10" ht="36" customHeight="1" thickBot="1" x14ac:dyDescent="0.25">
      <c r="A176" s="187"/>
      <c r="B176" s="188"/>
      <c r="C176" s="189"/>
      <c r="D176" s="190"/>
      <c r="E176" s="191"/>
      <c r="F176" s="192"/>
      <c r="G176" s="193"/>
      <c r="H176" s="194"/>
      <c r="I176" s="195" t="e">
        <f>(I172+I167+I164+#REF!+I155+I146+I143+I135+I133+I131+I90+I80+I78+I66+I49+I18)</f>
        <v>#REF!</v>
      </c>
    </row>
    <row r="177" spans="4:5" x14ac:dyDescent="0.2">
      <c r="D177" s="3"/>
    </row>
    <row r="178" spans="4:5" x14ac:dyDescent="0.2">
      <c r="D178" s="3"/>
    </row>
    <row r="179" spans="4:5" x14ac:dyDescent="0.2">
      <c r="D179" s="3"/>
    </row>
    <row r="180" spans="4:5" x14ac:dyDescent="0.2">
      <c r="D180" s="3"/>
    </row>
    <row r="181" spans="4:5" x14ac:dyDescent="0.2">
      <c r="D181" s="12"/>
      <c r="E181" s="13"/>
    </row>
    <row r="182" spans="4:5" x14ac:dyDescent="0.2">
      <c r="D182" s="3"/>
    </row>
    <row r="183" spans="4:5" x14ac:dyDescent="0.2">
      <c r="D183" s="3"/>
    </row>
    <row r="184" spans="4:5" x14ac:dyDescent="0.2">
      <c r="D184" s="3"/>
    </row>
    <row r="185" spans="4:5" x14ac:dyDescent="0.2">
      <c r="D185" s="3"/>
    </row>
    <row r="186" spans="4:5" x14ac:dyDescent="0.2">
      <c r="D186" s="3"/>
    </row>
    <row r="187" spans="4:5" x14ac:dyDescent="0.2">
      <c r="D187" s="3"/>
    </row>
    <row r="188" spans="4:5" x14ac:dyDescent="0.2">
      <c r="D188" s="3"/>
    </row>
    <row r="189" spans="4:5" x14ac:dyDescent="0.2">
      <c r="D189" s="3"/>
    </row>
    <row r="190" spans="4:5" x14ac:dyDescent="0.2">
      <c r="D190" s="3"/>
    </row>
    <row r="191" spans="4:5" x14ac:dyDescent="0.2">
      <c r="D191" s="3"/>
    </row>
    <row r="192" spans="4:5" x14ac:dyDescent="0.2">
      <c r="D192" s="3"/>
    </row>
    <row r="193" spans="2:11" x14ac:dyDescent="0.2">
      <c r="D193" s="3"/>
    </row>
    <row r="194" spans="2:11" x14ac:dyDescent="0.2">
      <c r="D194" s="3"/>
    </row>
    <row r="195" spans="2:11" s="1" customFormat="1" x14ac:dyDescent="0.2">
      <c r="B195"/>
      <c r="C195"/>
      <c r="D195" s="3"/>
      <c r="F195"/>
      <c r="G195"/>
      <c r="H195" s="2"/>
      <c r="I195"/>
      <c r="J195"/>
      <c r="K195"/>
    </row>
    <row r="196" spans="2:11" s="1" customFormat="1" x14ac:dyDescent="0.2">
      <c r="B196"/>
      <c r="C196"/>
      <c r="D196" s="3"/>
      <c r="F196"/>
      <c r="G196"/>
      <c r="H196" s="2"/>
      <c r="I196"/>
      <c r="J196"/>
      <c r="K196"/>
    </row>
    <row r="197" spans="2:11" s="1" customFormat="1" x14ac:dyDescent="0.2">
      <c r="B197"/>
      <c r="C197"/>
      <c r="D197" s="3"/>
      <c r="F197"/>
      <c r="G197"/>
      <c r="H197" s="2"/>
      <c r="I197"/>
      <c r="J197"/>
      <c r="K197"/>
    </row>
    <row r="198" spans="2:11" s="1" customFormat="1" x14ac:dyDescent="0.2">
      <c r="B198"/>
      <c r="C198"/>
      <c r="D198" s="3"/>
      <c r="F198"/>
      <c r="G198"/>
      <c r="H198" s="2"/>
      <c r="I198"/>
      <c r="J198"/>
      <c r="K198"/>
    </row>
    <row r="199" spans="2:11" s="1" customFormat="1" x14ac:dyDescent="0.2">
      <c r="B199"/>
      <c r="C199"/>
      <c r="D199" s="3"/>
      <c r="F199"/>
      <c r="G199"/>
      <c r="H199" s="2"/>
      <c r="I199"/>
      <c r="J199"/>
      <c r="K199"/>
    </row>
    <row r="200" spans="2:11" s="1" customFormat="1" x14ac:dyDescent="0.2">
      <c r="B200"/>
      <c r="C200"/>
      <c r="D200" s="3"/>
      <c r="F200"/>
      <c r="G200"/>
      <c r="H200" s="2"/>
      <c r="I200"/>
      <c r="J200"/>
      <c r="K200"/>
    </row>
    <row r="201" spans="2:11" s="1" customFormat="1" x14ac:dyDescent="0.2">
      <c r="B201"/>
      <c r="C201"/>
      <c r="D201" s="3"/>
      <c r="F201"/>
      <c r="G201"/>
      <c r="H201" s="2"/>
      <c r="I201"/>
      <c r="J201"/>
      <c r="K201"/>
    </row>
    <row r="202" spans="2:11" s="1" customFormat="1" x14ac:dyDescent="0.2">
      <c r="B202"/>
      <c r="C202"/>
      <c r="D202" s="3"/>
      <c r="F202"/>
      <c r="G202"/>
      <c r="H202" s="2"/>
      <c r="I202"/>
      <c r="J202"/>
      <c r="K202"/>
    </row>
    <row r="203" spans="2:11" s="1" customFormat="1" x14ac:dyDescent="0.2">
      <c r="B203"/>
      <c r="C203"/>
      <c r="D203" s="3"/>
      <c r="F203"/>
      <c r="G203"/>
      <c r="H203" s="2"/>
      <c r="I203"/>
      <c r="J203"/>
      <c r="K203"/>
    </row>
    <row r="204" spans="2:11" s="1" customFormat="1" x14ac:dyDescent="0.2">
      <c r="B204"/>
      <c r="C204"/>
      <c r="D204" s="3"/>
      <c r="F204"/>
      <c r="G204"/>
      <c r="H204" s="2"/>
      <c r="I204"/>
      <c r="J204"/>
      <c r="K204"/>
    </row>
    <row r="205" spans="2:11" s="1" customFormat="1" x14ac:dyDescent="0.2">
      <c r="B205"/>
      <c r="C205"/>
      <c r="D205" s="3"/>
      <c r="F205"/>
      <c r="G205"/>
      <c r="H205" s="2"/>
      <c r="I205"/>
      <c r="J205"/>
      <c r="K205"/>
    </row>
    <row r="206" spans="2:11" s="1" customFormat="1" x14ac:dyDescent="0.2">
      <c r="B206"/>
      <c r="C206"/>
      <c r="D206" s="3"/>
      <c r="F206"/>
      <c r="G206"/>
      <c r="H206" s="2"/>
      <c r="I206"/>
      <c r="J206"/>
      <c r="K206"/>
    </row>
    <row r="207" spans="2:11" s="1" customFormat="1" x14ac:dyDescent="0.2">
      <c r="B207"/>
      <c r="C207"/>
      <c r="D207" s="3"/>
      <c r="F207"/>
      <c r="G207"/>
      <c r="H207" s="2"/>
      <c r="I207"/>
      <c r="J207"/>
      <c r="K207"/>
    </row>
    <row r="208" spans="2:11" s="1" customFormat="1" x14ac:dyDescent="0.2">
      <c r="B208"/>
      <c r="C208"/>
      <c r="D208" s="3"/>
      <c r="F208"/>
      <c r="G208"/>
      <c r="H208" s="2"/>
      <c r="I208"/>
      <c r="J208"/>
      <c r="K208"/>
    </row>
    <row r="209" spans="2:11" s="1" customFormat="1" x14ac:dyDescent="0.2">
      <c r="B209"/>
      <c r="C209"/>
      <c r="D209" s="3"/>
      <c r="F209"/>
      <c r="G209"/>
      <c r="H209" s="2"/>
      <c r="I209"/>
      <c r="J209"/>
      <c r="K209"/>
    </row>
    <row r="210" spans="2:11" s="1" customFormat="1" x14ac:dyDescent="0.2">
      <c r="B210"/>
      <c r="C210"/>
      <c r="D210" s="3"/>
      <c r="F210"/>
      <c r="G210"/>
      <c r="H210" s="2"/>
      <c r="I210"/>
      <c r="J210"/>
      <c r="K210"/>
    </row>
    <row r="211" spans="2:11" s="1" customFormat="1" x14ac:dyDescent="0.2">
      <c r="B211"/>
      <c r="C211"/>
      <c r="D211" s="3"/>
      <c r="F211"/>
      <c r="G211"/>
      <c r="H211" s="2"/>
      <c r="I211"/>
      <c r="J211"/>
      <c r="K211"/>
    </row>
    <row r="212" spans="2:11" s="1" customFormat="1" x14ac:dyDescent="0.2">
      <c r="B212"/>
      <c r="C212"/>
      <c r="D212" s="3"/>
      <c r="F212"/>
      <c r="G212"/>
      <c r="H212" s="2"/>
      <c r="I212"/>
      <c r="J212"/>
      <c r="K212"/>
    </row>
    <row r="213" spans="2:11" s="1" customFormat="1" x14ac:dyDescent="0.2">
      <c r="B213"/>
      <c r="C213"/>
      <c r="D213" s="3"/>
      <c r="F213"/>
      <c r="G213"/>
      <c r="H213" s="2"/>
      <c r="I213"/>
      <c r="J213"/>
      <c r="K213"/>
    </row>
    <row r="214" spans="2:11" s="1" customFormat="1" x14ac:dyDescent="0.2">
      <c r="B214"/>
      <c r="C214"/>
      <c r="D214" s="3"/>
      <c r="F214"/>
      <c r="G214"/>
      <c r="H214" s="2"/>
      <c r="I214"/>
      <c r="J214"/>
      <c r="K214"/>
    </row>
    <row r="215" spans="2:11" s="1" customFormat="1" x14ac:dyDescent="0.2">
      <c r="B215"/>
      <c r="C215"/>
      <c r="D215" s="3"/>
      <c r="F215"/>
      <c r="G215"/>
      <c r="H215" s="2"/>
      <c r="I215"/>
      <c r="J215"/>
      <c r="K215"/>
    </row>
    <row r="216" spans="2:11" s="1" customFormat="1" x14ac:dyDescent="0.2">
      <c r="B216"/>
      <c r="C216"/>
      <c r="D216" s="3"/>
      <c r="F216"/>
      <c r="G216"/>
      <c r="H216" s="2"/>
      <c r="I216"/>
      <c r="J216"/>
      <c r="K216"/>
    </row>
    <row r="217" spans="2:11" s="1" customFormat="1" x14ac:dyDescent="0.2">
      <c r="B217"/>
      <c r="C217"/>
      <c r="D217" s="3"/>
      <c r="F217"/>
      <c r="G217"/>
      <c r="H217" s="2"/>
      <c r="I217"/>
      <c r="J217"/>
      <c r="K217"/>
    </row>
    <row r="218" spans="2:11" s="1" customFormat="1" x14ac:dyDescent="0.2">
      <c r="B218"/>
      <c r="C218"/>
      <c r="D218" s="3"/>
      <c r="F218"/>
      <c r="G218"/>
      <c r="H218" s="2"/>
      <c r="I218"/>
      <c r="J218"/>
      <c r="K218"/>
    </row>
    <row r="219" spans="2:11" s="1" customFormat="1" x14ac:dyDescent="0.2">
      <c r="B219"/>
      <c r="C219"/>
      <c r="D219" s="3"/>
      <c r="F219"/>
      <c r="G219"/>
      <c r="H219" s="2"/>
      <c r="I219"/>
      <c r="J219"/>
      <c r="K219"/>
    </row>
    <row r="220" spans="2:11" s="1" customFormat="1" x14ac:dyDescent="0.2">
      <c r="B220"/>
      <c r="C220"/>
      <c r="D220" s="3"/>
      <c r="F220"/>
      <c r="G220"/>
      <c r="H220" s="2"/>
      <c r="I220"/>
      <c r="J220"/>
      <c r="K220"/>
    </row>
    <row r="221" spans="2:11" s="1" customFormat="1" x14ac:dyDescent="0.2">
      <c r="B221"/>
      <c r="C221"/>
      <c r="D221" s="3"/>
      <c r="F221"/>
      <c r="G221"/>
      <c r="H221" s="2"/>
      <c r="I221"/>
      <c r="J221"/>
      <c r="K221"/>
    </row>
    <row r="222" spans="2:11" s="1" customFormat="1" x14ac:dyDescent="0.2">
      <c r="B222"/>
      <c r="C222"/>
      <c r="D222" s="3"/>
      <c r="F222"/>
      <c r="G222"/>
      <c r="H222" s="2"/>
      <c r="I222"/>
      <c r="J222"/>
      <c r="K222"/>
    </row>
    <row r="223" spans="2:11" s="1" customFormat="1" x14ac:dyDescent="0.2">
      <c r="B223"/>
      <c r="C223"/>
      <c r="D223" s="3"/>
      <c r="F223"/>
      <c r="G223"/>
      <c r="H223" s="2"/>
      <c r="I223"/>
      <c r="J223"/>
      <c r="K223"/>
    </row>
    <row r="224" spans="2:11" s="1" customFormat="1" x14ac:dyDescent="0.2">
      <c r="B224"/>
      <c r="C224"/>
      <c r="D224" s="3"/>
      <c r="F224"/>
      <c r="G224"/>
      <c r="H224" s="2"/>
      <c r="I224"/>
      <c r="J224"/>
      <c r="K224"/>
    </row>
    <row r="225" spans="2:11" s="1" customFormat="1" x14ac:dyDescent="0.2">
      <c r="B225"/>
      <c r="C225"/>
      <c r="D225" s="3"/>
      <c r="F225"/>
      <c r="G225"/>
      <c r="H225" s="2"/>
      <c r="I225"/>
      <c r="J225"/>
      <c r="K225"/>
    </row>
    <row r="226" spans="2:11" s="1" customFormat="1" x14ac:dyDescent="0.2">
      <c r="B226"/>
      <c r="C226"/>
      <c r="D226" s="3"/>
      <c r="F226"/>
      <c r="G226"/>
      <c r="H226" s="2"/>
      <c r="I226"/>
      <c r="J226"/>
      <c r="K226"/>
    </row>
    <row r="227" spans="2:11" s="1" customFormat="1" x14ac:dyDescent="0.2">
      <c r="B227"/>
      <c r="C227"/>
      <c r="D227" s="3"/>
      <c r="F227"/>
      <c r="G227"/>
      <c r="H227" s="2"/>
      <c r="I227"/>
      <c r="J227"/>
      <c r="K227"/>
    </row>
    <row r="228" spans="2:11" s="1" customFormat="1" x14ac:dyDescent="0.2">
      <c r="B228"/>
      <c r="C228"/>
      <c r="D228" s="3"/>
      <c r="F228"/>
      <c r="G228"/>
      <c r="H228" s="2"/>
      <c r="I228"/>
      <c r="J228"/>
      <c r="K228"/>
    </row>
    <row r="229" spans="2:11" s="1" customFormat="1" x14ac:dyDescent="0.2">
      <c r="B229"/>
      <c r="C229"/>
      <c r="D229" s="3"/>
      <c r="F229"/>
      <c r="G229"/>
      <c r="H229" s="2"/>
      <c r="I229"/>
      <c r="J229"/>
      <c r="K229"/>
    </row>
    <row r="230" spans="2:11" s="1" customFormat="1" x14ac:dyDescent="0.2">
      <c r="B230"/>
      <c r="C230"/>
      <c r="D230" s="3"/>
      <c r="F230"/>
      <c r="G230"/>
      <c r="H230" s="2"/>
      <c r="I230"/>
      <c r="J230"/>
      <c r="K230"/>
    </row>
    <row r="231" spans="2:11" s="1" customFormat="1" x14ac:dyDescent="0.2">
      <c r="B231"/>
      <c r="C231"/>
      <c r="D231" s="3"/>
      <c r="F231"/>
      <c r="G231"/>
      <c r="H231" s="2"/>
      <c r="I231"/>
      <c r="J231"/>
      <c r="K231"/>
    </row>
    <row r="232" spans="2:11" s="1" customFormat="1" x14ac:dyDescent="0.2">
      <c r="B232"/>
      <c r="C232"/>
      <c r="D232" s="3"/>
      <c r="F232"/>
      <c r="G232"/>
      <c r="H232" s="2"/>
      <c r="I232"/>
      <c r="J232"/>
      <c r="K232"/>
    </row>
    <row r="233" spans="2:11" s="1" customFormat="1" x14ac:dyDescent="0.2">
      <c r="B233"/>
      <c r="C233"/>
      <c r="D233" s="3"/>
      <c r="F233"/>
      <c r="G233"/>
      <c r="H233" s="2"/>
      <c r="I233"/>
      <c r="J233"/>
      <c r="K233"/>
    </row>
    <row r="234" spans="2:11" s="1" customFormat="1" x14ac:dyDescent="0.2">
      <c r="B234"/>
      <c r="C234"/>
      <c r="D234" s="3"/>
      <c r="F234"/>
      <c r="G234"/>
      <c r="H234" s="2"/>
      <c r="I234"/>
      <c r="J234"/>
      <c r="K234"/>
    </row>
    <row r="235" spans="2:11" s="1" customFormat="1" x14ac:dyDescent="0.2">
      <c r="B235"/>
      <c r="C235"/>
      <c r="D235" s="3"/>
      <c r="F235"/>
      <c r="G235"/>
      <c r="H235" s="2"/>
      <c r="I235"/>
      <c r="J235"/>
      <c r="K235"/>
    </row>
    <row r="236" spans="2:11" s="1" customFormat="1" x14ac:dyDescent="0.2">
      <c r="B236"/>
      <c r="C236"/>
      <c r="D236" s="3"/>
      <c r="F236"/>
      <c r="G236"/>
      <c r="H236" s="2"/>
      <c r="I236"/>
      <c r="J236"/>
      <c r="K236"/>
    </row>
    <row r="237" spans="2:11" s="1" customFormat="1" x14ac:dyDescent="0.2">
      <c r="B237"/>
      <c r="C237"/>
      <c r="D237" s="3"/>
      <c r="F237"/>
      <c r="G237"/>
      <c r="H237" s="2"/>
      <c r="I237"/>
      <c r="J237"/>
      <c r="K237"/>
    </row>
    <row r="238" spans="2:11" s="1" customFormat="1" x14ac:dyDescent="0.2">
      <c r="B238"/>
      <c r="C238"/>
      <c r="D238" s="3"/>
      <c r="F238"/>
      <c r="G238"/>
      <c r="H238" s="2"/>
      <c r="I238"/>
      <c r="J238"/>
      <c r="K238"/>
    </row>
    <row r="239" spans="2:11" s="1" customFormat="1" x14ac:dyDescent="0.2">
      <c r="B239"/>
      <c r="C239"/>
      <c r="D239" s="3"/>
      <c r="F239"/>
      <c r="G239"/>
      <c r="H239" s="2"/>
      <c r="I239"/>
      <c r="J239"/>
      <c r="K239"/>
    </row>
    <row r="240" spans="2:11" s="1" customFormat="1" x14ac:dyDescent="0.2">
      <c r="B240"/>
      <c r="C240"/>
      <c r="D240" s="3"/>
      <c r="F240"/>
      <c r="G240"/>
      <c r="H240" s="2"/>
      <c r="I240"/>
      <c r="J240"/>
      <c r="K240"/>
    </row>
    <row r="241" spans="2:11" s="1" customFormat="1" x14ac:dyDescent="0.2">
      <c r="B241"/>
      <c r="C241"/>
      <c r="D241" s="3"/>
      <c r="F241"/>
      <c r="G241"/>
      <c r="H241" s="2"/>
      <c r="I241"/>
      <c r="J241"/>
      <c r="K241"/>
    </row>
    <row r="242" spans="2:11" s="1" customFormat="1" x14ac:dyDescent="0.2">
      <c r="B242"/>
      <c r="C242"/>
      <c r="D242" s="3"/>
      <c r="F242"/>
      <c r="G242"/>
      <c r="H242" s="2"/>
      <c r="I242"/>
      <c r="J242"/>
      <c r="K242"/>
    </row>
    <row r="243" spans="2:11" s="1" customFormat="1" x14ac:dyDescent="0.2">
      <c r="B243"/>
      <c r="C243"/>
      <c r="D243" s="3"/>
      <c r="F243"/>
      <c r="G243"/>
      <c r="H243" s="2"/>
      <c r="I243"/>
      <c r="J243"/>
      <c r="K243"/>
    </row>
    <row r="244" spans="2:11" s="1" customFormat="1" x14ac:dyDescent="0.2">
      <c r="B244"/>
      <c r="C244"/>
      <c r="D244" s="3"/>
      <c r="F244"/>
      <c r="G244"/>
      <c r="H244" s="2"/>
      <c r="I244"/>
      <c r="J244"/>
      <c r="K244"/>
    </row>
    <row r="245" spans="2:11" s="1" customFormat="1" x14ac:dyDescent="0.2">
      <c r="B245"/>
      <c r="C245"/>
      <c r="D245" s="3"/>
      <c r="F245"/>
      <c r="G245"/>
      <c r="H245" s="2"/>
      <c r="I245"/>
      <c r="J245"/>
      <c r="K245"/>
    </row>
    <row r="246" spans="2:11" s="1" customFormat="1" x14ac:dyDescent="0.2">
      <c r="B246"/>
      <c r="C246"/>
      <c r="D246" s="3"/>
      <c r="F246"/>
      <c r="G246"/>
      <c r="H246" s="2"/>
      <c r="I246"/>
      <c r="J246"/>
      <c r="K246"/>
    </row>
    <row r="247" spans="2:11" s="1" customFormat="1" x14ac:dyDescent="0.2">
      <c r="B247"/>
      <c r="C247"/>
      <c r="D247" s="3"/>
      <c r="F247"/>
      <c r="G247"/>
      <c r="H247" s="2"/>
      <c r="I247"/>
      <c r="J247"/>
      <c r="K247"/>
    </row>
    <row r="248" spans="2:11" s="1" customFormat="1" x14ac:dyDescent="0.2">
      <c r="B248"/>
      <c r="C248"/>
      <c r="D248" s="3"/>
      <c r="F248"/>
      <c r="G248"/>
      <c r="H248" s="2"/>
      <c r="I248"/>
      <c r="J248"/>
      <c r="K248"/>
    </row>
    <row r="249" spans="2:11" s="1" customFormat="1" x14ac:dyDescent="0.2">
      <c r="B249"/>
      <c r="C249"/>
      <c r="D249" s="3"/>
      <c r="F249"/>
      <c r="G249"/>
      <c r="H249" s="2"/>
      <c r="I249"/>
      <c r="J249"/>
      <c r="K249"/>
    </row>
    <row r="250" spans="2:11" s="1" customFormat="1" x14ac:dyDescent="0.2">
      <c r="B250"/>
      <c r="C250"/>
      <c r="D250" s="3"/>
      <c r="F250"/>
      <c r="G250"/>
      <c r="H250" s="2"/>
      <c r="I250"/>
      <c r="J250"/>
      <c r="K250"/>
    </row>
    <row r="251" spans="2:11" s="1" customFormat="1" x14ac:dyDescent="0.2">
      <c r="B251"/>
      <c r="C251"/>
      <c r="D251" s="3"/>
      <c r="F251"/>
      <c r="G251"/>
      <c r="H251" s="2"/>
      <c r="I251"/>
      <c r="J251"/>
      <c r="K251"/>
    </row>
    <row r="252" spans="2:11" s="1" customFormat="1" x14ac:dyDescent="0.2">
      <c r="B252"/>
      <c r="C252"/>
      <c r="D252" s="3"/>
      <c r="F252"/>
      <c r="G252"/>
      <c r="H252" s="2"/>
      <c r="I252"/>
      <c r="J252"/>
      <c r="K252"/>
    </row>
    <row r="253" spans="2:11" s="1" customFormat="1" x14ac:dyDescent="0.2">
      <c r="B253"/>
      <c r="C253"/>
      <c r="D253" s="3"/>
      <c r="F253"/>
      <c r="G253"/>
      <c r="H253" s="2"/>
      <c r="I253"/>
      <c r="J253"/>
      <c r="K253"/>
    </row>
    <row r="254" spans="2:11" s="1" customFormat="1" x14ac:dyDescent="0.2">
      <c r="B254"/>
      <c r="C254"/>
      <c r="D254" s="3"/>
      <c r="F254"/>
      <c r="G254"/>
      <c r="H254" s="2"/>
      <c r="I254"/>
      <c r="J254"/>
      <c r="K254"/>
    </row>
    <row r="255" spans="2:11" s="1" customFormat="1" x14ac:dyDescent="0.2">
      <c r="B255"/>
      <c r="C255"/>
      <c r="D255" s="3"/>
      <c r="F255"/>
      <c r="G255"/>
      <c r="H255" s="2"/>
      <c r="I255"/>
      <c r="J255"/>
      <c r="K255"/>
    </row>
    <row r="256" spans="2:11" s="1" customFormat="1" x14ac:dyDescent="0.2">
      <c r="B256"/>
      <c r="C256"/>
      <c r="D256" s="3"/>
      <c r="F256"/>
      <c r="G256"/>
      <c r="H256" s="2"/>
      <c r="I256"/>
      <c r="J256"/>
      <c r="K256"/>
    </row>
    <row r="257" spans="2:11" s="1" customFormat="1" x14ac:dyDescent="0.2">
      <c r="B257"/>
      <c r="C257"/>
      <c r="D257" s="3"/>
      <c r="F257"/>
      <c r="G257"/>
      <c r="H257" s="2"/>
      <c r="I257"/>
      <c r="J257"/>
      <c r="K257"/>
    </row>
    <row r="258" spans="2:11" s="1" customFormat="1" x14ac:dyDescent="0.2">
      <c r="B258"/>
      <c r="C258"/>
      <c r="D258" s="3"/>
      <c r="F258"/>
      <c r="G258"/>
      <c r="H258" s="2"/>
      <c r="I258"/>
      <c r="J258"/>
      <c r="K258"/>
    </row>
    <row r="259" spans="2:11" s="1" customFormat="1" x14ac:dyDescent="0.2">
      <c r="B259"/>
      <c r="C259"/>
      <c r="D259" s="3"/>
      <c r="F259"/>
      <c r="G259"/>
      <c r="H259" s="2"/>
      <c r="I259"/>
      <c r="J259"/>
      <c r="K259"/>
    </row>
    <row r="260" spans="2:11" s="1" customFormat="1" x14ac:dyDescent="0.2">
      <c r="B260"/>
      <c r="C260"/>
      <c r="D260" s="3"/>
      <c r="F260"/>
      <c r="G260"/>
      <c r="H260" s="2"/>
      <c r="I260"/>
      <c r="J260"/>
      <c r="K260"/>
    </row>
    <row r="261" spans="2:11" s="1" customFormat="1" x14ac:dyDescent="0.2">
      <c r="B261"/>
      <c r="C261"/>
      <c r="D261" s="3"/>
      <c r="F261"/>
      <c r="G261"/>
      <c r="H261" s="2"/>
      <c r="I261"/>
      <c r="J261"/>
      <c r="K261"/>
    </row>
    <row r="262" spans="2:11" s="1" customFormat="1" x14ac:dyDescent="0.2">
      <c r="B262"/>
      <c r="C262"/>
      <c r="D262" s="3"/>
      <c r="F262"/>
      <c r="G262"/>
      <c r="H262" s="2"/>
      <c r="I262"/>
      <c r="J262"/>
      <c r="K262"/>
    </row>
    <row r="263" spans="2:11" s="1" customFormat="1" x14ac:dyDescent="0.2">
      <c r="B263"/>
      <c r="C263"/>
      <c r="D263" s="3"/>
      <c r="F263"/>
      <c r="G263"/>
      <c r="H263" s="2"/>
      <c r="I263"/>
      <c r="J263"/>
      <c r="K263"/>
    </row>
    <row r="264" spans="2:11" s="1" customFormat="1" x14ac:dyDescent="0.2">
      <c r="B264"/>
      <c r="C264"/>
      <c r="D264" s="3"/>
      <c r="F264"/>
      <c r="G264"/>
      <c r="H264" s="2"/>
      <c r="I264"/>
      <c r="J264"/>
      <c r="K264"/>
    </row>
    <row r="265" spans="2:11" s="1" customFormat="1" x14ac:dyDescent="0.2">
      <c r="B265"/>
      <c r="C265"/>
      <c r="D265" s="3"/>
      <c r="F265"/>
      <c r="G265"/>
      <c r="H265" s="2"/>
      <c r="I265"/>
      <c r="J265"/>
      <c r="K265"/>
    </row>
    <row r="266" spans="2:11" s="1" customFormat="1" x14ac:dyDescent="0.2">
      <c r="B266"/>
      <c r="C266"/>
      <c r="D266" s="3"/>
      <c r="F266"/>
      <c r="G266"/>
      <c r="H266" s="2"/>
      <c r="I266"/>
      <c r="J266"/>
      <c r="K266"/>
    </row>
    <row r="267" spans="2:11" s="1" customFormat="1" x14ac:dyDescent="0.2">
      <c r="B267"/>
      <c r="C267"/>
      <c r="D267" s="3"/>
      <c r="F267"/>
      <c r="G267"/>
      <c r="H267" s="2"/>
      <c r="I267"/>
      <c r="J267"/>
      <c r="K267"/>
    </row>
    <row r="268" spans="2:11" s="1" customFormat="1" x14ac:dyDescent="0.2">
      <c r="B268"/>
      <c r="C268"/>
      <c r="D268" s="3"/>
      <c r="F268"/>
      <c r="G268"/>
      <c r="H268" s="2"/>
      <c r="I268"/>
      <c r="J268"/>
      <c r="K268"/>
    </row>
    <row r="269" spans="2:11" s="1" customFormat="1" x14ac:dyDescent="0.2">
      <c r="B269"/>
      <c r="C269"/>
      <c r="D269" s="3"/>
      <c r="F269"/>
      <c r="G269"/>
      <c r="H269" s="2"/>
      <c r="I269"/>
      <c r="J269"/>
      <c r="K269"/>
    </row>
    <row r="270" spans="2:11" s="1" customFormat="1" x14ac:dyDescent="0.2">
      <c r="B270"/>
      <c r="C270"/>
      <c r="D270" s="3"/>
      <c r="F270"/>
      <c r="G270"/>
      <c r="H270" s="2"/>
      <c r="I270"/>
      <c r="J270"/>
      <c r="K270"/>
    </row>
    <row r="271" spans="2:11" s="1" customFormat="1" x14ac:dyDescent="0.2">
      <c r="B271"/>
      <c r="C271"/>
      <c r="D271" s="3"/>
      <c r="F271"/>
      <c r="G271"/>
      <c r="H271" s="2"/>
      <c r="I271"/>
      <c r="J271"/>
      <c r="K271"/>
    </row>
    <row r="272" spans="2:11" s="1" customFormat="1" x14ac:dyDescent="0.2">
      <c r="B272"/>
      <c r="C272"/>
      <c r="D272" s="3"/>
      <c r="F272"/>
      <c r="G272"/>
      <c r="H272" s="2"/>
      <c r="I272"/>
      <c r="J272"/>
      <c r="K272"/>
    </row>
    <row r="273" spans="2:11" s="1" customFormat="1" x14ac:dyDescent="0.2">
      <c r="B273"/>
      <c r="C273"/>
      <c r="D273" s="3"/>
      <c r="F273"/>
      <c r="G273"/>
      <c r="H273" s="2"/>
      <c r="I273"/>
      <c r="J273"/>
      <c r="K273"/>
    </row>
    <row r="274" spans="2:11" s="1" customFormat="1" x14ac:dyDescent="0.2">
      <c r="B274"/>
      <c r="C274"/>
      <c r="D274" s="3"/>
      <c r="F274"/>
      <c r="G274"/>
      <c r="H274" s="2"/>
      <c r="I274"/>
      <c r="J274"/>
      <c r="K274"/>
    </row>
    <row r="275" spans="2:11" s="1" customFormat="1" x14ac:dyDescent="0.2">
      <c r="B275"/>
      <c r="C275"/>
      <c r="D275" s="3"/>
      <c r="F275"/>
      <c r="G275"/>
      <c r="H275" s="2"/>
      <c r="I275"/>
      <c r="J275"/>
      <c r="K275"/>
    </row>
    <row r="276" spans="2:11" s="1" customFormat="1" x14ac:dyDescent="0.2">
      <c r="B276"/>
      <c r="C276"/>
      <c r="D276" s="3"/>
      <c r="F276"/>
      <c r="G276"/>
      <c r="H276" s="2"/>
      <c r="I276"/>
      <c r="J276"/>
      <c r="K276"/>
    </row>
    <row r="277" spans="2:11" s="1" customFormat="1" x14ac:dyDescent="0.2">
      <c r="B277"/>
      <c r="C277"/>
      <c r="D277" s="3"/>
      <c r="F277"/>
      <c r="G277"/>
      <c r="H277" s="2"/>
      <c r="I277"/>
      <c r="J277"/>
      <c r="K277"/>
    </row>
    <row r="278" spans="2:11" s="1" customFormat="1" x14ac:dyDescent="0.2">
      <c r="B278"/>
      <c r="C278"/>
      <c r="D278" s="3"/>
      <c r="F278"/>
      <c r="G278"/>
      <c r="H278" s="2"/>
      <c r="I278"/>
      <c r="J278"/>
      <c r="K278"/>
    </row>
    <row r="279" spans="2:11" s="1" customFormat="1" x14ac:dyDescent="0.2">
      <c r="B279"/>
      <c r="C279"/>
      <c r="D279" s="3"/>
      <c r="F279"/>
      <c r="G279"/>
      <c r="H279" s="2"/>
      <c r="I279"/>
      <c r="J279"/>
      <c r="K279"/>
    </row>
    <row r="280" spans="2:11" s="1" customFormat="1" x14ac:dyDescent="0.2">
      <c r="B280"/>
      <c r="C280"/>
      <c r="D280" s="3"/>
      <c r="F280"/>
      <c r="G280"/>
      <c r="H280" s="2"/>
      <c r="I280"/>
      <c r="J280"/>
      <c r="K280"/>
    </row>
    <row r="281" spans="2:11" s="1" customFormat="1" x14ac:dyDescent="0.2">
      <c r="B281"/>
      <c r="C281"/>
      <c r="D281" s="3"/>
      <c r="F281"/>
      <c r="G281"/>
      <c r="H281" s="2"/>
      <c r="I281"/>
      <c r="J281"/>
      <c r="K281"/>
    </row>
    <row r="282" spans="2:11" s="1" customFormat="1" x14ac:dyDescent="0.2">
      <c r="B282"/>
      <c r="C282"/>
      <c r="D282" s="3"/>
      <c r="F282"/>
      <c r="G282"/>
      <c r="H282" s="2"/>
      <c r="I282"/>
      <c r="J282"/>
      <c r="K282"/>
    </row>
    <row r="283" spans="2:11" s="1" customFormat="1" x14ac:dyDescent="0.2">
      <c r="B283"/>
      <c r="C283"/>
      <c r="D283" s="3"/>
      <c r="F283"/>
      <c r="G283"/>
      <c r="H283" s="2"/>
      <c r="I283"/>
      <c r="J283"/>
      <c r="K283"/>
    </row>
    <row r="284" spans="2:11" s="1" customFormat="1" x14ac:dyDescent="0.2">
      <c r="B284"/>
      <c r="C284"/>
      <c r="D284" s="3"/>
      <c r="F284"/>
      <c r="G284"/>
      <c r="H284" s="2"/>
      <c r="I284"/>
      <c r="J284"/>
      <c r="K284"/>
    </row>
    <row r="285" spans="2:11" s="1" customFormat="1" x14ac:dyDescent="0.2">
      <c r="B285"/>
      <c r="C285"/>
      <c r="D285" s="3"/>
      <c r="F285"/>
      <c r="G285"/>
      <c r="H285" s="2"/>
      <c r="I285"/>
      <c r="J285"/>
      <c r="K285"/>
    </row>
    <row r="286" spans="2:11" s="1" customFormat="1" x14ac:dyDescent="0.2">
      <c r="B286"/>
      <c r="C286"/>
      <c r="D286" s="3"/>
      <c r="F286"/>
      <c r="G286"/>
      <c r="H286" s="2"/>
      <c r="I286"/>
      <c r="J286"/>
      <c r="K286"/>
    </row>
    <row r="287" spans="2:11" s="1" customFormat="1" x14ac:dyDescent="0.2">
      <c r="B287"/>
      <c r="C287"/>
      <c r="D287" s="3"/>
      <c r="F287"/>
      <c r="G287"/>
      <c r="H287" s="2"/>
      <c r="I287"/>
      <c r="J287"/>
      <c r="K287"/>
    </row>
    <row r="288" spans="2:11" s="1" customFormat="1" x14ac:dyDescent="0.2">
      <c r="B288"/>
      <c r="C288"/>
      <c r="D288" s="3"/>
      <c r="F288"/>
      <c r="G288"/>
      <c r="H288" s="2"/>
      <c r="I288"/>
      <c r="J288"/>
      <c r="K288"/>
    </row>
    <row r="289" spans="2:11" s="1" customFormat="1" x14ac:dyDescent="0.2">
      <c r="B289"/>
      <c r="C289"/>
      <c r="D289" s="3"/>
      <c r="F289"/>
      <c r="G289"/>
      <c r="H289" s="2"/>
      <c r="I289"/>
      <c r="J289"/>
      <c r="K289"/>
    </row>
    <row r="290" spans="2:11" s="1" customFormat="1" x14ac:dyDescent="0.2">
      <c r="B290"/>
      <c r="C290"/>
      <c r="D290" s="3"/>
      <c r="F290"/>
      <c r="G290"/>
      <c r="H290" s="2"/>
      <c r="I290"/>
      <c r="J290"/>
      <c r="K290"/>
    </row>
    <row r="291" spans="2:11" s="1" customFormat="1" x14ac:dyDescent="0.2">
      <c r="B291"/>
      <c r="C291"/>
      <c r="D291" s="3"/>
      <c r="F291"/>
      <c r="G291"/>
      <c r="H291" s="2"/>
      <c r="I291"/>
      <c r="J291"/>
      <c r="K291"/>
    </row>
    <row r="292" spans="2:11" s="1" customFormat="1" x14ac:dyDescent="0.2">
      <c r="B292"/>
      <c r="C292"/>
      <c r="D292" s="3"/>
      <c r="F292"/>
      <c r="G292"/>
      <c r="H292" s="2"/>
      <c r="I292"/>
      <c r="J292"/>
      <c r="K292"/>
    </row>
    <row r="293" spans="2:11" s="1" customFormat="1" x14ac:dyDescent="0.2">
      <c r="B293"/>
      <c r="C293"/>
      <c r="D293" s="3"/>
      <c r="F293"/>
      <c r="G293"/>
      <c r="H293" s="2"/>
      <c r="I293"/>
      <c r="J293"/>
      <c r="K293"/>
    </row>
    <row r="294" spans="2:11" s="1" customFormat="1" x14ac:dyDescent="0.2">
      <c r="B294"/>
      <c r="C294"/>
      <c r="D294" s="3"/>
      <c r="F294"/>
      <c r="G294"/>
      <c r="H294" s="2"/>
      <c r="I294"/>
      <c r="J294"/>
      <c r="K294"/>
    </row>
    <row r="295" spans="2:11" s="1" customFormat="1" x14ac:dyDescent="0.2">
      <c r="B295"/>
      <c r="C295"/>
      <c r="D295" s="3"/>
      <c r="F295"/>
      <c r="G295"/>
      <c r="H295" s="2"/>
      <c r="I295"/>
      <c r="J295"/>
      <c r="K295"/>
    </row>
    <row r="296" spans="2:11" s="1" customFormat="1" x14ac:dyDescent="0.2">
      <c r="B296"/>
      <c r="C296"/>
      <c r="D296" s="3"/>
      <c r="F296"/>
      <c r="G296"/>
      <c r="H296" s="2"/>
      <c r="I296"/>
      <c r="J296"/>
      <c r="K296"/>
    </row>
    <row r="297" spans="2:11" s="1" customFormat="1" x14ac:dyDescent="0.2">
      <c r="B297"/>
      <c r="C297"/>
      <c r="D297" s="3"/>
      <c r="F297"/>
      <c r="G297"/>
      <c r="H297" s="2"/>
      <c r="I297"/>
      <c r="J297"/>
      <c r="K297"/>
    </row>
    <row r="298" spans="2:11" s="1" customFormat="1" x14ac:dyDescent="0.2">
      <c r="B298"/>
      <c r="C298"/>
      <c r="D298" s="3"/>
      <c r="F298"/>
      <c r="G298"/>
      <c r="H298" s="2"/>
      <c r="I298"/>
      <c r="J298"/>
      <c r="K298"/>
    </row>
    <row r="299" spans="2:11" s="1" customFormat="1" x14ac:dyDescent="0.2">
      <c r="B299"/>
      <c r="C299"/>
      <c r="D299" s="3"/>
      <c r="F299"/>
      <c r="G299"/>
      <c r="H299" s="2"/>
      <c r="I299"/>
      <c r="J299"/>
      <c r="K299"/>
    </row>
    <row r="300" spans="2:11" s="1" customFormat="1" x14ac:dyDescent="0.2">
      <c r="B300"/>
      <c r="C300"/>
      <c r="D300" s="3"/>
      <c r="F300"/>
      <c r="G300"/>
      <c r="H300" s="2"/>
      <c r="I300"/>
      <c r="J300"/>
      <c r="K300"/>
    </row>
  </sheetData>
  <sheetProtection selectLockedCells="1" selectUnlockedCells="1"/>
  <mergeCells count="6">
    <mergeCell ref="A152:B152"/>
    <mergeCell ref="C2:I2"/>
    <mergeCell ref="C4:I4"/>
    <mergeCell ref="C111:C112"/>
    <mergeCell ref="B111:B112"/>
    <mergeCell ref="A111:A112"/>
  </mergeCells>
  <conditionalFormatting sqref="F155:G157 I155:I157">
    <cfRule type="cellIs" dxfId="34" priority="3" stopIfTrue="1" operator="lessThan">
      <formula>0</formula>
    </cfRule>
  </conditionalFormatting>
  <conditionalFormatting sqref="F45:H120">
    <cfRule type="cellIs" dxfId="33" priority="1" stopIfTrue="1" operator="lessThan">
      <formula>0</formula>
    </cfRule>
  </conditionalFormatting>
  <conditionalFormatting sqref="F162:H175">
    <cfRule type="cellIs" dxfId="32" priority="4" stopIfTrue="1" operator="lessThan">
      <formula>0</formula>
    </cfRule>
  </conditionalFormatting>
  <conditionalFormatting sqref="F15:I15 F19:I44 I45:I48 I56:I63 I66:I120 F121:I154 H156 I166:I167 I170:I173">
    <cfRule type="cellIs" dxfId="31" priority="10" stopIfTrue="1" operator="lessThan">
      <formula>0</formula>
    </cfRule>
  </conditionalFormatting>
  <conditionalFormatting sqref="F158:I161">
    <cfRule type="cellIs" dxfId="30" priority="2" stopIfTrue="1" operator="lessThan">
      <formula>0</formula>
    </cfRule>
  </conditionalFormatting>
  <conditionalFormatting sqref="I164">
    <cfRule type="cellIs" dxfId="29" priority="9" stopIfTrue="1" operator="lessThan">
      <formula>0</formula>
    </cfRule>
  </conditionalFormatting>
  <printOptions horizontalCentered="1"/>
  <pageMargins left="0.59055118110236227" right="0.19685039370078741" top="0.39370078740157483" bottom="0.39370078740157483" header="0.51181102362204722" footer="0"/>
  <pageSetup paperSize="9" scale="70" firstPageNumber="0" fitToHeight="0" orientation="portrait" horizontalDpi="300" verticalDpi="300" r:id="rId1"/>
  <headerFooter alignWithMargins="0">
    <oddFooter>&amp;R&amp;P</oddFooter>
  </headerFooter>
  <drawing r:id="rId2"/>
  <legacyDrawing r:id="rId3"/>
  <oleObjects>
    <mc:AlternateContent xmlns:mc="http://schemas.openxmlformats.org/markup-compatibility/2006">
      <mc:Choice Requires="x14">
        <oleObject progId="CorelDRAW.Graphic.11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57150</xdr:rowOff>
              </from>
              <to>
                <xdr:col>3</xdr:col>
                <xdr:colOff>28575</xdr:colOff>
                <xdr:row>0</xdr:row>
                <xdr:rowOff>628650</xdr:rowOff>
              </to>
            </anchor>
          </objectPr>
        </oleObject>
      </mc:Choice>
      <mc:Fallback>
        <oleObject progId="CorelDRAW.Graphic.11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3BEF9-09D9-415D-91A2-957D5C0A7F25}">
  <sheetPr>
    <pageSetUpPr fitToPage="1"/>
  </sheetPr>
  <dimension ref="A2:W188"/>
  <sheetViews>
    <sheetView showGridLines="0" showZeros="0" tabSelected="1" zoomScaleNormal="100" workbookViewId="0">
      <selection activeCell="B5" sqref="B5:H5"/>
    </sheetView>
  </sheetViews>
  <sheetFormatPr defaultColWidth="8.85546875" defaultRowHeight="12.75" x14ac:dyDescent="0.2"/>
  <cols>
    <col min="2" max="2" width="9.140625" style="6" customWidth="1"/>
    <col min="3" max="3" width="77" style="6" customWidth="1"/>
    <col min="4" max="4" width="7.140625" style="205" customWidth="1"/>
    <col min="5" max="5" width="8.7109375" style="207" customWidth="1"/>
    <col min="6" max="7" width="14.7109375" style="206" customWidth="1"/>
    <col min="8" max="8" width="16" style="206" customWidth="1"/>
  </cols>
  <sheetData>
    <row r="2" spans="2:8" s="4" customFormat="1" ht="96" customHeight="1" x14ac:dyDescent="0.2">
      <c r="B2" s="402"/>
      <c r="C2" s="403"/>
      <c r="D2" s="403"/>
      <c r="E2" s="403"/>
      <c r="F2" s="403"/>
      <c r="G2" s="403"/>
      <c r="H2" s="404"/>
    </row>
    <row r="3" spans="2:8" s="4" customFormat="1" ht="19.899999999999999" customHeight="1" x14ac:dyDescent="0.2">
      <c r="B3" s="405" t="s">
        <v>608</v>
      </c>
      <c r="C3" s="406"/>
      <c r="D3" s="406"/>
      <c r="E3" s="406"/>
      <c r="F3" s="406"/>
      <c r="G3" s="406"/>
      <c r="H3" s="407"/>
    </row>
    <row r="4" spans="2:8" s="4" customFormat="1" ht="19.899999999999999" customHeight="1" x14ac:dyDescent="0.2">
      <c r="B4" s="408" t="s">
        <v>501</v>
      </c>
      <c r="C4" s="384"/>
      <c r="D4" s="384"/>
      <c r="E4" s="384"/>
      <c r="F4" s="384"/>
      <c r="G4" s="384"/>
      <c r="H4" s="409"/>
    </row>
    <row r="5" spans="2:8" s="4" customFormat="1" x14ac:dyDescent="0.2">
      <c r="B5" s="410" t="s">
        <v>478</v>
      </c>
      <c r="C5" s="411"/>
      <c r="D5" s="411"/>
      <c r="E5" s="411"/>
      <c r="F5" s="411"/>
      <c r="G5" s="411"/>
      <c r="H5" s="412"/>
    </row>
    <row r="6" spans="2:8" x14ac:dyDescent="0.2">
      <c r="B6" s="208"/>
      <c r="C6" s="210"/>
      <c r="D6" s="211"/>
      <c r="E6" s="212"/>
      <c r="F6" s="213"/>
      <c r="G6" s="214"/>
      <c r="H6" s="215"/>
    </row>
    <row r="7" spans="2:8" ht="19.899999999999999" customHeight="1" x14ac:dyDescent="0.2">
      <c r="B7" s="216"/>
      <c r="C7" s="209"/>
      <c r="D7" s="217"/>
      <c r="E7" s="217"/>
      <c r="F7" s="217"/>
      <c r="G7"/>
      <c r="H7" s="218"/>
    </row>
    <row r="8" spans="2:8" ht="19.899999999999999" customHeight="1" x14ac:dyDescent="0.2">
      <c r="B8" s="223" t="s">
        <v>502</v>
      </c>
      <c r="C8" s="224">
        <v>1850</v>
      </c>
      <c r="D8" s="399"/>
      <c r="E8" s="399"/>
      <c r="F8" s="219"/>
      <c r="G8" s="219"/>
      <c r="H8" s="220"/>
    </row>
    <row r="9" spans="2:8" ht="19.899999999999999" customHeight="1" x14ac:dyDescent="0.2">
      <c r="B9" s="225" t="s">
        <v>503</v>
      </c>
      <c r="C9" s="226">
        <f>H183/C8</f>
        <v>0</v>
      </c>
      <c r="D9" s="399"/>
      <c r="E9" s="399"/>
      <c r="F9" s="219"/>
      <c r="G9" s="219"/>
      <c r="H9" s="220"/>
    </row>
    <row r="10" spans="2:8" ht="19.899999999999999" customHeight="1" x14ac:dyDescent="0.2">
      <c r="B10" s="227"/>
      <c r="C10" s="228"/>
      <c r="D10" s="221"/>
      <c r="E10" s="222"/>
      <c r="F10" s="222"/>
      <c r="G10" s="229" t="s">
        <v>375</v>
      </c>
      <c r="H10" s="230"/>
    </row>
    <row r="11" spans="2:8" ht="21" customHeight="1" x14ac:dyDescent="0.2">
      <c r="B11" s="210"/>
      <c r="C11" s="292"/>
      <c r="D11" s="211"/>
      <c r="E11" s="219"/>
      <c r="F11" s="219"/>
      <c r="G11" s="219"/>
      <c r="H11" s="219"/>
    </row>
    <row r="12" spans="2:8" s="6" customFormat="1" ht="30.6" customHeight="1" x14ac:dyDescent="0.2">
      <c r="B12" s="413" t="s">
        <v>1</v>
      </c>
      <c r="C12" s="416" t="s">
        <v>2</v>
      </c>
      <c r="D12" s="416" t="s">
        <v>340</v>
      </c>
      <c r="E12" s="419" t="s">
        <v>339</v>
      </c>
      <c r="F12" s="372" t="s">
        <v>504</v>
      </c>
      <c r="G12" s="372" t="s">
        <v>505</v>
      </c>
      <c r="H12" s="373" t="s">
        <v>506</v>
      </c>
    </row>
    <row r="13" spans="2:8" s="6" customFormat="1" ht="30.6" customHeight="1" x14ac:dyDescent="0.2">
      <c r="B13" s="414"/>
      <c r="C13" s="417"/>
      <c r="D13" s="417"/>
      <c r="E13" s="420"/>
      <c r="F13" s="374" t="s">
        <v>507</v>
      </c>
      <c r="G13" s="374" t="s">
        <v>508</v>
      </c>
      <c r="H13" s="375" t="s">
        <v>508</v>
      </c>
    </row>
    <row r="14" spans="2:8" s="6" customFormat="1" ht="30.6" customHeight="1" x14ac:dyDescent="0.2">
      <c r="B14" s="415"/>
      <c r="C14" s="418"/>
      <c r="D14" s="418"/>
      <c r="E14" s="421"/>
      <c r="F14" s="376" t="s">
        <v>509</v>
      </c>
      <c r="G14" s="376" t="s">
        <v>509</v>
      </c>
      <c r="H14" s="377" t="s">
        <v>509</v>
      </c>
    </row>
    <row r="15" spans="2:8" ht="13.5" customHeight="1" x14ac:dyDescent="0.2">
      <c r="B15" s="293"/>
      <c r="C15" s="294"/>
      <c r="D15" s="368"/>
      <c r="E15" s="369"/>
      <c r="F15" s="370"/>
      <c r="G15" s="370"/>
      <c r="H15" s="371"/>
    </row>
    <row r="16" spans="2:8" ht="13.15" customHeight="1" x14ac:dyDescent="0.2">
      <c r="B16" s="293"/>
      <c r="C16" s="294"/>
      <c r="D16" s="287"/>
      <c r="E16" s="288"/>
      <c r="F16" s="289"/>
      <c r="G16" s="289"/>
      <c r="H16" s="295"/>
    </row>
    <row r="17" spans="2:8" s="100" customFormat="1" ht="19.899999999999999" customHeight="1" x14ac:dyDescent="0.2">
      <c r="B17" s="313" t="s">
        <v>334</v>
      </c>
      <c r="C17" s="314" t="s">
        <v>323</v>
      </c>
      <c r="D17" s="315"/>
      <c r="E17" s="324"/>
      <c r="F17" s="317"/>
      <c r="G17" s="322"/>
      <c r="H17" s="323"/>
    </row>
    <row r="18" spans="2:8" ht="38.25" x14ac:dyDescent="0.2">
      <c r="B18" s="325" t="s">
        <v>10</v>
      </c>
      <c r="C18" s="326" t="s">
        <v>533</v>
      </c>
      <c r="D18" s="232" t="s">
        <v>203</v>
      </c>
      <c r="E18" s="233">
        <v>6</v>
      </c>
      <c r="F18" s="234"/>
      <c r="G18" s="235">
        <f t="shared" ref="G18:G24" si="0">F18+(F18*$H$10)</f>
        <v>0</v>
      </c>
      <c r="H18" s="327">
        <f t="shared" ref="H18:H24" si="1">E18*G18</f>
        <v>0</v>
      </c>
    </row>
    <row r="19" spans="2:8" ht="19.899999999999999" customHeight="1" x14ac:dyDescent="0.2">
      <c r="B19" s="325" t="s">
        <v>11</v>
      </c>
      <c r="C19" s="328" t="s">
        <v>534</v>
      </c>
      <c r="D19" s="232" t="s">
        <v>203</v>
      </c>
      <c r="E19" s="329">
        <v>420</v>
      </c>
      <c r="F19" s="234"/>
      <c r="G19" s="235">
        <f t="shared" si="0"/>
        <v>0</v>
      </c>
      <c r="H19" s="327">
        <f t="shared" si="1"/>
        <v>0</v>
      </c>
    </row>
    <row r="20" spans="2:8" ht="38.25" x14ac:dyDescent="0.2">
      <c r="B20" s="325" t="s">
        <v>7</v>
      </c>
      <c r="C20" s="326" t="s">
        <v>535</v>
      </c>
      <c r="D20" s="232" t="s">
        <v>203</v>
      </c>
      <c r="E20" s="329">
        <v>9</v>
      </c>
      <c r="F20" s="329"/>
      <c r="G20" s="235">
        <f t="shared" si="0"/>
        <v>0</v>
      </c>
      <c r="H20" s="327">
        <f t="shared" si="1"/>
        <v>0</v>
      </c>
    </row>
    <row r="21" spans="2:8" ht="38.25" x14ac:dyDescent="0.2">
      <c r="B21" s="325" t="s">
        <v>8</v>
      </c>
      <c r="C21" s="326" t="s">
        <v>536</v>
      </c>
      <c r="D21" s="232" t="s">
        <v>203</v>
      </c>
      <c r="E21" s="329">
        <v>12</v>
      </c>
      <c r="F21" s="329"/>
      <c r="G21" s="235">
        <f t="shared" si="0"/>
        <v>0</v>
      </c>
      <c r="H21" s="327">
        <f t="shared" si="1"/>
        <v>0</v>
      </c>
    </row>
    <row r="22" spans="2:8" ht="38.25" x14ac:dyDescent="0.2">
      <c r="B22" s="325" t="s">
        <v>15</v>
      </c>
      <c r="C22" s="326" t="s">
        <v>537</v>
      </c>
      <c r="D22" s="232" t="s">
        <v>203</v>
      </c>
      <c r="E22" s="329">
        <v>12</v>
      </c>
      <c r="F22" s="329"/>
      <c r="G22" s="235">
        <f t="shared" si="0"/>
        <v>0</v>
      </c>
      <c r="H22" s="327">
        <f t="shared" si="1"/>
        <v>0</v>
      </c>
    </row>
    <row r="23" spans="2:8" ht="38.25" x14ac:dyDescent="0.2">
      <c r="B23" s="325" t="s">
        <v>16</v>
      </c>
      <c r="C23" s="326" t="s">
        <v>538</v>
      </c>
      <c r="D23" s="232" t="s">
        <v>203</v>
      </c>
      <c r="E23" s="329">
        <v>4</v>
      </c>
      <c r="F23" s="329"/>
      <c r="G23" s="235">
        <f t="shared" si="0"/>
        <v>0</v>
      </c>
      <c r="H23" s="327">
        <f t="shared" si="1"/>
        <v>0</v>
      </c>
    </row>
    <row r="24" spans="2:8" ht="19.899999999999999" customHeight="1" x14ac:dyDescent="0.2">
      <c r="B24" s="325" t="s">
        <v>17</v>
      </c>
      <c r="C24" s="328" t="s">
        <v>539</v>
      </c>
      <c r="D24" s="330" t="s">
        <v>415</v>
      </c>
      <c r="E24" s="329">
        <v>10</v>
      </c>
      <c r="F24" s="331"/>
      <c r="G24" s="235">
        <f t="shared" si="0"/>
        <v>0</v>
      </c>
      <c r="H24" s="327">
        <f t="shared" si="1"/>
        <v>0</v>
      </c>
    </row>
    <row r="25" spans="2:8" ht="19.899999999999999" customHeight="1" x14ac:dyDescent="0.2">
      <c r="B25" s="298"/>
      <c r="C25" s="299"/>
      <c r="D25" s="300"/>
      <c r="E25" s="301"/>
      <c r="F25" s="390" t="s">
        <v>540</v>
      </c>
      <c r="G25" s="391"/>
      <c r="H25" s="306">
        <f>SUM(H18:H24)</f>
        <v>0</v>
      </c>
    </row>
    <row r="26" spans="2:8" ht="19.899999999999999" customHeight="1" x14ac:dyDescent="0.2">
      <c r="B26" s="307"/>
      <c r="C26" s="308"/>
      <c r="D26" s="309"/>
      <c r="E26" s="310"/>
      <c r="F26" s="311"/>
      <c r="G26" s="311"/>
      <c r="H26" s="312"/>
    </row>
    <row r="27" spans="2:8" s="100" customFormat="1" ht="19.899999999999999" customHeight="1" x14ac:dyDescent="0.2">
      <c r="B27" s="313" t="s">
        <v>335</v>
      </c>
      <c r="C27" s="314" t="s">
        <v>370</v>
      </c>
      <c r="D27" s="315"/>
      <c r="E27" s="316"/>
      <c r="F27" s="317"/>
      <c r="G27" s="322"/>
      <c r="H27" s="323"/>
    </row>
    <row r="28" spans="2:8" ht="19.899999999999999" customHeight="1" x14ac:dyDescent="0.2">
      <c r="B28" s="296" t="s">
        <v>9</v>
      </c>
      <c r="C28" s="231" t="s">
        <v>398</v>
      </c>
      <c r="D28" s="232" t="s">
        <v>203</v>
      </c>
      <c r="E28" s="236">
        <v>55.9</v>
      </c>
      <c r="F28" s="237"/>
      <c r="G28" s="235">
        <f t="shared" ref="G28:G34" si="2">F28+(F28*$H$10)</f>
        <v>0</v>
      </c>
      <c r="H28" s="297">
        <f t="shared" ref="H28:H34" si="3">E28*G28</f>
        <v>0</v>
      </c>
    </row>
    <row r="29" spans="2:8" ht="19.899999999999999" customHeight="1" x14ac:dyDescent="0.2">
      <c r="B29" s="296" t="s">
        <v>27</v>
      </c>
      <c r="C29" s="231" t="s">
        <v>371</v>
      </c>
      <c r="D29" s="232" t="s">
        <v>203</v>
      </c>
      <c r="E29" s="233">
        <v>220</v>
      </c>
      <c r="F29" s="234"/>
      <c r="G29" s="235">
        <f t="shared" si="2"/>
        <v>0</v>
      </c>
      <c r="H29" s="297">
        <f t="shared" si="3"/>
        <v>0</v>
      </c>
    </row>
    <row r="30" spans="2:8" ht="19.899999999999999" customHeight="1" x14ac:dyDescent="0.2">
      <c r="B30" s="296" t="s">
        <v>310</v>
      </c>
      <c r="C30" s="231" t="s">
        <v>486</v>
      </c>
      <c r="D30" s="232" t="s">
        <v>203</v>
      </c>
      <c r="E30" s="233">
        <v>585</v>
      </c>
      <c r="F30" s="234"/>
      <c r="G30" s="235">
        <f t="shared" si="2"/>
        <v>0</v>
      </c>
      <c r="H30" s="297">
        <f>E30*G30</f>
        <v>0</v>
      </c>
    </row>
    <row r="31" spans="2:8" ht="19.899999999999999" customHeight="1" x14ac:dyDescent="0.2">
      <c r="B31" s="296" t="s">
        <v>311</v>
      </c>
      <c r="C31" s="238" t="s">
        <v>487</v>
      </c>
      <c r="D31" s="232" t="s">
        <v>203</v>
      </c>
      <c r="E31" s="233">
        <v>585</v>
      </c>
      <c r="F31" s="234"/>
      <c r="G31" s="235">
        <f t="shared" si="2"/>
        <v>0</v>
      </c>
      <c r="H31" s="297">
        <f>E31*G31</f>
        <v>0</v>
      </c>
    </row>
    <row r="32" spans="2:8" ht="19.899999999999999" customHeight="1" x14ac:dyDescent="0.2">
      <c r="B32" s="296" t="s">
        <v>312</v>
      </c>
      <c r="C32" s="238" t="s">
        <v>488</v>
      </c>
      <c r="D32" s="232" t="s">
        <v>203</v>
      </c>
      <c r="E32" s="233">
        <v>585</v>
      </c>
      <c r="F32" s="234"/>
      <c r="G32" s="235">
        <f t="shared" si="2"/>
        <v>0</v>
      </c>
      <c r="H32" s="297">
        <f>E32*G32</f>
        <v>0</v>
      </c>
    </row>
    <row r="33" spans="2:8" ht="19.899999999999999" customHeight="1" x14ac:dyDescent="0.2">
      <c r="B33" s="296" t="s">
        <v>327</v>
      </c>
      <c r="C33" s="239" t="s">
        <v>435</v>
      </c>
      <c r="D33" s="232" t="s">
        <v>203</v>
      </c>
      <c r="E33" s="236">
        <v>1710</v>
      </c>
      <c r="F33" s="237"/>
      <c r="G33" s="235">
        <f t="shared" si="2"/>
        <v>0</v>
      </c>
      <c r="H33" s="297">
        <f t="shared" si="3"/>
        <v>0</v>
      </c>
    </row>
    <row r="34" spans="2:8" ht="38.25" x14ac:dyDescent="0.2">
      <c r="B34" s="296" t="s">
        <v>497</v>
      </c>
      <c r="C34" s="240" t="s">
        <v>372</v>
      </c>
      <c r="D34" s="241" t="s">
        <v>332</v>
      </c>
      <c r="E34" s="242">
        <v>91</v>
      </c>
      <c r="F34" s="243"/>
      <c r="G34" s="235">
        <f t="shared" si="2"/>
        <v>0</v>
      </c>
      <c r="H34" s="297">
        <f t="shared" si="3"/>
        <v>0</v>
      </c>
    </row>
    <row r="35" spans="2:8" ht="19.899999999999999" customHeight="1" x14ac:dyDescent="0.2">
      <c r="B35" s="298"/>
      <c r="C35" s="299"/>
      <c r="D35" s="300"/>
      <c r="E35" s="301"/>
      <c r="F35" s="390" t="s">
        <v>541</v>
      </c>
      <c r="G35" s="391"/>
      <c r="H35" s="306">
        <f>SUM(H28:H34)</f>
        <v>0</v>
      </c>
    </row>
    <row r="36" spans="2:8" ht="19.899999999999999" customHeight="1" x14ac:dyDescent="0.2">
      <c r="B36" s="307"/>
      <c r="C36" s="308"/>
      <c r="D36" s="309"/>
      <c r="E36" s="310"/>
      <c r="F36" s="311"/>
      <c r="G36" s="311"/>
      <c r="H36" s="312"/>
    </row>
    <row r="37" spans="2:8" s="100" customFormat="1" ht="19.899999999999999" customHeight="1" x14ac:dyDescent="0.2">
      <c r="B37" s="313" t="s">
        <v>18</v>
      </c>
      <c r="C37" s="314" t="s">
        <v>434</v>
      </c>
      <c r="D37" s="315"/>
      <c r="E37" s="316"/>
      <c r="F37" s="317"/>
      <c r="G37" s="318"/>
      <c r="H37" s="319"/>
    </row>
    <row r="38" spans="2:8" s="6" customFormat="1" ht="19.899999999999999" customHeight="1" x14ac:dyDescent="0.2">
      <c r="B38" s="400" t="s">
        <v>408</v>
      </c>
      <c r="C38" s="401"/>
      <c r="D38" s="332"/>
      <c r="E38" s="333"/>
      <c r="F38" s="332"/>
      <c r="G38" s="332"/>
      <c r="H38" s="334"/>
    </row>
    <row r="39" spans="2:8" s="6" customFormat="1" ht="19.899999999999999" customHeight="1" x14ac:dyDescent="0.2">
      <c r="B39" s="296" t="s">
        <v>19</v>
      </c>
      <c r="C39" s="231" t="s">
        <v>409</v>
      </c>
      <c r="D39" s="244" t="s">
        <v>203</v>
      </c>
      <c r="E39" s="245">
        <v>195</v>
      </c>
      <c r="F39" s="246"/>
      <c r="G39" s="235">
        <f>F39+(F39*$H$10)</f>
        <v>0</v>
      </c>
      <c r="H39" s="302">
        <f>E39*G39</f>
        <v>0</v>
      </c>
    </row>
    <row r="40" spans="2:8" s="6" customFormat="1" ht="25.5" x14ac:dyDescent="0.2">
      <c r="B40" s="296" t="s">
        <v>20</v>
      </c>
      <c r="C40" s="231" t="s">
        <v>410</v>
      </c>
      <c r="D40" s="244" t="s">
        <v>34</v>
      </c>
      <c r="E40" s="245">
        <v>455</v>
      </c>
      <c r="F40" s="246"/>
      <c r="G40" s="235">
        <f>F40+(F40*$H$10)</f>
        <v>0</v>
      </c>
      <c r="H40" s="302">
        <f>E40*G40</f>
        <v>0</v>
      </c>
    </row>
    <row r="41" spans="2:8" s="6" customFormat="1" ht="25.5" x14ac:dyDescent="0.2">
      <c r="B41" s="296" t="s">
        <v>36</v>
      </c>
      <c r="C41" s="231" t="s">
        <v>411</v>
      </c>
      <c r="D41" s="244" t="s">
        <v>34</v>
      </c>
      <c r="E41" s="245">
        <v>325</v>
      </c>
      <c r="F41" s="247"/>
      <c r="G41" s="235">
        <f>F41+(F41*$H$10)</f>
        <v>0</v>
      </c>
      <c r="H41" s="302">
        <f>E41*G41</f>
        <v>0</v>
      </c>
    </row>
    <row r="42" spans="2:8" s="6" customFormat="1" ht="19.899999999999999" customHeight="1" x14ac:dyDescent="0.2">
      <c r="B42" s="400" t="s">
        <v>489</v>
      </c>
      <c r="C42" s="401"/>
      <c r="D42" s="332"/>
      <c r="E42" s="333"/>
      <c r="F42" s="332"/>
      <c r="G42" s="332"/>
      <c r="H42" s="335"/>
    </row>
    <row r="43" spans="2:8" s="6" customFormat="1" ht="19.899999999999999" customHeight="1" x14ac:dyDescent="0.2">
      <c r="B43" s="296" t="s">
        <v>38</v>
      </c>
      <c r="C43" s="231" t="s">
        <v>490</v>
      </c>
      <c r="D43" s="232" t="s">
        <v>203</v>
      </c>
      <c r="E43" s="248">
        <v>13</v>
      </c>
      <c r="F43" s="249"/>
      <c r="G43" s="235">
        <f t="shared" ref="G43:G50" si="4">F43+(F43*$H$10)</f>
        <v>0</v>
      </c>
      <c r="H43" s="302">
        <f t="shared" ref="H43:H50" si="5">E43*G43</f>
        <v>0</v>
      </c>
    </row>
    <row r="44" spans="2:8" s="6" customFormat="1" ht="19.899999999999999" customHeight="1" x14ac:dyDescent="0.2">
      <c r="B44" s="296" t="s">
        <v>39</v>
      </c>
      <c r="C44" s="238" t="s">
        <v>491</v>
      </c>
      <c r="D44" s="232" t="s">
        <v>203</v>
      </c>
      <c r="E44" s="248">
        <v>450</v>
      </c>
      <c r="F44" s="249"/>
      <c r="G44" s="235">
        <f t="shared" si="4"/>
        <v>0</v>
      </c>
      <c r="H44" s="302">
        <f t="shared" si="5"/>
        <v>0</v>
      </c>
    </row>
    <row r="45" spans="2:8" s="6" customFormat="1" ht="19.899999999999999" customHeight="1" x14ac:dyDescent="0.2">
      <c r="B45" s="296" t="s">
        <v>42</v>
      </c>
      <c r="C45" s="231" t="s">
        <v>492</v>
      </c>
      <c r="D45" s="250" t="s">
        <v>203</v>
      </c>
      <c r="E45" s="251">
        <v>450</v>
      </c>
      <c r="F45" s="249"/>
      <c r="G45" s="235">
        <f t="shared" si="4"/>
        <v>0</v>
      </c>
      <c r="H45" s="302">
        <f t="shared" si="5"/>
        <v>0</v>
      </c>
    </row>
    <row r="46" spans="2:8" s="6" customFormat="1" ht="19.899999999999999" customHeight="1" x14ac:dyDescent="0.2">
      <c r="B46" s="296" t="s">
        <v>43</v>
      </c>
      <c r="C46" s="231" t="s">
        <v>493</v>
      </c>
      <c r="D46" s="250" t="s">
        <v>333</v>
      </c>
      <c r="E46" s="251">
        <v>100</v>
      </c>
      <c r="F46" s="249"/>
      <c r="G46" s="235">
        <f t="shared" si="4"/>
        <v>0</v>
      </c>
      <c r="H46" s="302">
        <f t="shared" si="5"/>
        <v>0</v>
      </c>
    </row>
    <row r="47" spans="2:8" s="6" customFormat="1" ht="19.899999999999999" customHeight="1" x14ac:dyDescent="0.2">
      <c r="B47" s="296" t="s">
        <v>104</v>
      </c>
      <c r="C47" s="231" t="s">
        <v>494</v>
      </c>
      <c r="D47" s="250" t="s">
        <v>34</v>
      </c>
      <c r="E47" s="251">
        <v>140</v>
      </c>
      <c r="F47" s="249"/>
      <c r="G47" s="235">
        <f t="shared" si="4"/>
        <v>0</v>
      </c>
      <c r="H47" s="302">
        <f t="shared" si="5"/>
        <v>0</v>
      </c>
    </row>
    <row r="48" spans="2:8" s="6" customFormat="1" ht="19.899999999999999" customHeight="1" x14ac:dyDescent="0.2">
      <c r="B48" s="296" t="s">
        <v>394</v>
      </c>
      <c r="C48" s="231" t="s">
        <v>495</v>
      </c>
      <c r="D48" s="250" t="s">
        <v>34</v>
      </c>
      <c r="E48" s="251">
        <v>50</v>
      </c>
      <c r="F48" s="249"/>
      <c r="G48" s="235">
        <f t="shared" si="4"/>
        <v>0</v>
      </c>
      <c r="H48" s="302">
        <f t="shared" si="5"/>
        <v>0</v>
      </c>
    </row>
    <row r="49" spans="2:8" s="6" customFormat="1" ht="25.5" x14ac:dyDescent="0.2">
      <c r="B49" s="296" t="s">
        <v>457</v>
      </c>
      <c r="C49" s="231" t="s">
        <v>410</v>
      </c>
      <c r="D49" s="244" t="s">
        <v>34</v>
      </c>
      <c r="E49" s="251">
        <v>100</v>
      </c>
      <c r="F49" s="252"/>
      <c r="G49" s="235">
        <f t="shared" si="4"/>
        <v>0</v>
      </c>
      <c r="H49" s="302">
        <f>E49*G49</f>
        <v>0</v>
      </c>
    </row>
    <row r="50" spans="2:8" s="6" customFormat="1" ht="19.899999999999999" customHeight="1" x14ac:dyDescent="0.2">
      <c r="B50" s="296" t="s">
        <v>422</v>
      </c>
      <c r="C50" s="231" t="s">
        <v>496</v>
      </c>
      <c r="D50" s="244" t="s">
        <v>333</v>
      </c>
      <c r="E50" s="251">
        <v>200</v>
      </c>
      <c r="F50" s="252"/>
      <c r="G50" s="235">
        <f t="shared" si="4"/>
        <v>0</v>
      </c>
      <c r="H50" s="302">
        <f t="shared" si="5"/>
        <v>0</v>
      </c>
    </row>
    <row r="51" spans="2:8" ht="19.899999999999999" customHeight="1" x14ac:dyDescent="0.2">
      <c r="B51" s="298"/>
      <c r="C51" s="299"/>
      <c r="D51" s="300"/>
      <c r="E51" s="301"/>
      <c r="F51" s="390" t="s">
        <v>542</v>
      </c>
      <c r="G51" s="391"/>
      <c r="H51" s="306">
        <f>SUM(H39:H50)</f>
        <v>0</v>
      </c>
    </row>
    <row r="52" spans="2:8" ht="19.899999999999999" customHeight="1" x14ac:dyDescent="0.2">
      <c r="B52" s="307"/>
      <c r="C52" s="308"/>
      <c r="D52" s="309"/>
      <c r="E52" s="310"/>
      <c r="F52" s="311"/>
      <c r="G52" s="311"/>
      <c r="H52" s="312"/>
    </row>
    <row r="53" spans="2:8" s="100" customFormat="1" ht="19.899999999999999" customHeight="1" x14ac:dyDescent="0.2">
      <c r="B53" s="313" t="s">
        <v>336</v>
      </c>
      <c r="C53" s="314" t="s">
        <v>373</v>
      </c>
      <c r="D53" s="315"/>
      <c r="E53" s="316"/>
      <c r="F53" s="317"/>
      <c r="G53" s="318"/>
      <c r="H53" s="319"/>
    </row>
    <row r="54" spans="2:8" s="6" customFormat="1" ht="19.899999999999999" customHeight="1" x14ac:dyDescent="0.2">
      <c r="B54" s="296" t="s">
        <v>13</v>
      </c>
      <c r="C54" s="253" t="s">
        <v>414</v>
      </c>
      <c r="D54" s="254" t="s">
        <v>203</v>
      </c>
      <c r="E54" s="233">
        <v>156</v>
      </c>
      <c r="F54" s="255"/>
      <c r="G54" s="235">
        <f>F54+(F54*$H$10)</f>
        <v>0</v>
      </c>
      <c r="H54" s="302">
        <f>E54*G54</f>
        <v>0</v>
      </c>
    </row>
    <row r="55" spans="2:8" ht="19.899999999999999" customHeight="1" x14ac:dyDescent="0.2">
      <c r="B55" s="298"/>
      <c r="C55" s="299"/>
      <c r="D55" s="300"/>
      <c r="E55" s="301"/>
      <c r="F55" s="390" t="s">
        <v>543</v>
      </c>
      <c r="G55" s="391"/>
      <c r="H55" s="306">
        <f>ROUND(SUM(H54:H54),2)</f>
        <v>0</v>
      </c>
    </row>
    <row r="56" spans="2:8" ht="19.899999999999999" customHeight="1" x14ac:dyDescent="0.2">
      <c r="B56" s="307"/>
      <c r="C56" s="308"/>
      <c r="D56" s="309"/>
      <c r="E56" s="310"/>
      <c r="F56" s="311"/>
      <c r="G56" s="311"/>
      <c r="H56" s="312"/>
    </row>
    <row r="57" spans="2:8" s="100" customFormat="1" ht="19.899999999999999" customHeight="1" x14ac:dyDescent="0.2">
      <c r="B57" s="313" t="s">
        <v>337</v>
      </c>
      <c r="C57" s="314" t="s">
        <v>544</v>
      </c>
      <c r="D57" s="315"/>
      <c r="E57" s="321"/>
      <c r="F57" s="317"/>
      <c r="G57" s="318"/>
      <c r="H57" s="319"/>
    </row>
    <row r="58" spans="2:8" s="6" customFormat="1" ht="25.5" x14ac:dyDescent="0.2">
      <c r="B58" s="296" t="s">
        <v>313</v>
      </c>
      <c r="C58" s="256" t="s">
        <v>510</v>
      </c>
      <c r="D58" s="232" t="s">
        <v>341</v>
      </c>
      <c r="E58" s="233">
        <v>6</v>
      </c>
      <c r="F58" s="255"/>
      <c r="G58" s="235">
        <f t="shared" ref="G58:G81" si="6">F58+(F58*$H$10)</f>
        <v>0</v>
      </c>
      <c r="H58" s="297">
        <f t="shared" ref="H58:H63" si="7">E58*G58</f>
        <v>0</v>
      </c>
    </row>
    <row r="59" spans="2:8" s="6" customFormat="1" ht="25.5" x14ac:dyDescent="0.2">
      <c r="B59" s="296" t="s">
        <v>314</v>
      </c>
      <c r="C59" s="256" t="s">
        <v>603</v>
      </c>
      <c r="D59" s="232" t="s">
        <v>341</v>
      </c>
      <c r="E59" s="233">
        <v>33</v>
      </c>
      <c r="F59" s="255"/>
      <c r="G59" s="235">
        <f t="shared" si="6"/>
        <v>0</v>
      </c>
      <c r="H59" s="297">
        <f t="shared" si="7"/>
        <v>0</v>
      </c>
    </row>
    <row r="60" spans="2:8" s="6" customFormat="1" ht="25.5" x14ac:dyDescent="0.2">
      <c r="B60" s="296" t="s">
        <v>308</v>
      </c>
      <c r="C60" s="256" t="s">
        <v>604</v>
      </c>
      <c r="D60" s="232" t="s">
        <v>341</v>
      </c>
      <c r="E60" s="233">
        <v>1</v>
      </c>
      <c r="F60" s="255"/>
      <c r="G60" s="235">
        <f t="shared" si="6"/>
        <v>0</v>
      </c>
      <c r="H60" s="297">
        <f t="shared" si="7"/>
        <v>0</v>
      </c>
    </row>
    <row r="61" spans="2:8" s="6" customFormat="1" ht="25.5" x14ac:dyDescent="0.2">
      <c r="B61" s="296" t="s">
        <v>315</v>
      </c>
      <c r="C61" s="256" t="s">
        <v>606</v>
      </c>
      <c r="D61" s="232" t="s">
        <v>341</v>
      </c>
      <c r="E61" s="233">
        <v>3</v>
      </c>
      <c r="F61" s="255"/>
      <c r="G61" s="235">
        <f t="shared" si="6"/>
        <v>0</v>
      </c>
      <c r="H61" s="297">
        <f t="shared" si="7"/>
        <v>0</v>
      </c>
    </row>
    <row r="62" spans="2:8" s="6" customFormat="1" ht="25.5" x14ac:dyDescent="0.2">
      <c r="B62" s="296" t="s">
        <v>316</v>
      </c>
      <c r="C62" s="256" t="s">
        <v>605</v>
      </c>
      <c r="D62" s="254" t="s">
        <v>203</v>
      </c>
      <c r="E62" s="233">
        <v>7.35</v>
      </c>
      <c r="F62" s="255"/>
      <c r="G62" s="235">
        <f t="shared" si="6"/>
        <v>0</v>
      </c>
      <c r="H62" s="302">
        <f t="shared" si="7"/>
        <v>0</v>
      </c>
    </row>
    <row r="63" spans="2:8" s="6" customFormat="1" ht="25.5" x14ac:dyDescent="0.2">
      <c r="B63" s="325" t="s">
        <v>555</v>
      </c>
      <c r="C63" s="258" t="s">
        <v>511</v>
      </c>
      <c r="D63" s="254" t="s">
        <v>203</v>
      </c>
      <c r="E63" s="233">
        <v>2.64</v>
      </c>
      <c r="F63" s="255"/>
      <c r="G63" s="235">
        <f t="shared" si="6"/>
        <v>0</v>
      </c>
      <c r="H63" s="302">
        <f t="shared" si="7"/>
        <v>0</v>
      </c>
    </row>
    <row r="64" spans="2:8" s="6" customFormat="1" ht="25.5" x14ac:dyDescent="0.2">
      <c r="B64" s="325" t="s">
        <v>556</v>
      </c>
      <c r="C64" s="258" t="s">
        <v>512</v>
      </c>
      <c r="D64" s="254" t="s">
        <v>203</v>
      </c>
      <c r="E64" s="233">
        <v>3.3</v>
      </c>
      <c r="F64" s="255"/>
      <c r="G64" s="235">
        <f t="shared" si="6"/>
        <v>0</v>
      </c>
      <c r="H64" s="302">
        <f t="shared" ref="H64:H71" si="8">E64*G64</f>
        <v>0</v>
      </c>
    </row>
    <row r="65" spans="2:8" s="6" customFormat="1" ht="25.5" x14ac:dyDescent="0.2">
      <c r="B65" s="325" t="s">
        <v>557</v>
      </c>
      <c r="C65" s="258" t="s">
        <v>513</v>
      </c>
      <c r="D65" s="254" t="s">
        <v>203</v>
      </c>
      <c r="E65" s="233">
        <v>21.78</v>
      </c>
      <c r="F65" s="255"/>
      <c r="G65" s="235">
        <f t="shared" si="6"/>
        <v>0</v>
      </c>
      <c r="H65" s="302">
        <f t="shared" si="8"/>
        <v>0</v>
      </c>
    </row>
    <row r="66" spans="2:8" s="6" customFormat="1" ht="25.5" x14ac:dyDescent="0.2">
      <c r="B66" s="325" t="s">
        <v>558</v>
      </c>
      <c r="C66" s="258" t="s">
        <v>514</v>
      </c>
      <c r="D66" s="254" t="s">
        <v>203</v>
      </c>
      <c r="E66" s="233">
        <v>6</v>
      </c>
      <c r="F66" s="255"/>
      <c r="G66" s="235">
        <f t="shared" si="6"/>
        <v>0</v>
      </c>
      <c r="H66" s="302">
        <f t="shared" si="8"/>
        <v>0</v>
      </c>
    </row>
    <row r="67" spans="2:8" s="6" customFormat="1" ht="25.5" x14ac:dyDescent="0.2">
      <c r="B67" s="325" t="s">
        <v>559</v>
      </c>
      <c r="C67" s="258" t="s">
        <v>515</v>
      </c>
      <c r="D67" s="254" t="s">
        <v>203</v>
      </c>
      <c r="E67" s="233">
        <v>12</v>
      </c>
      <c r="F67" s="255"/>
      <c r="G67" s="235">
        <f t="shared" si="6"/>
        <v>0</v>
      </c>
      <c r="H67" s="302">
        <f t="shared" si="8"/>
        <v>0</v>
      </c>
    </row>
    <row r="68" spans="2:8" s="6" customFormat="1" ht="25.5" x14ac:dyDescent="0.2">
      <c r="B68" s="325" t="s">
        <v>560</v>
      </c>
      <c r="C68" s="258" t="s">
        <v>516</v>
      </c>
      <c r="D68" s="254" t="s">
        <v>203</v>
      </c>
      <c r="E68" s="233">
        <v>2.25</v>
      </c>
      <c r="F68" s="255"/>
      <c r="G68" s="235">
        <f t="shared" si="6"/>
        <v>0</v>
      </c>
      <c r="H68" s="302">
        <f t="shared" si="8"/>
        <v>0</v>
      </c>
    </row>
    <row r="69" spans="2:8" s="6" customFormat="1" ht="25.5" x14ac:dyDescent="0.2">
      <c r="B69" s="325" t="s">
        <v>561</v>
      </c>
      <c r="C69" s="258" t="s">
        <v>517</v>
      </c>
      <c r="D69" s="254" t="s">
        <v>203</v>
      </c>
      <c r="E69" s="233">
        <v>15.75</v>
      </c>
      <c r="F69" s="255"/>
      <c r="G69" s="235">
        <f t="shared" si="6"/>
        <v>0</v>
      </c>
      <c r="H69" s="302">
        <f t="shared" si="8"/>
        <v>0</v>
      </c>
    </row>
    <row r="70" spans="2:8" s="6" customFormat="1" ht="25.5" x14ac:dyDescent="0.2">
      <c r="B70" s="325" t="s">
        <v>562</v>
      </c>
      <c r="C70" s="258" t="s">
        <v>518</v>
      </c>
      <c r="D70" s="254" t="s">
        <v>203</v>
      </c>
      <c r="E70" s="233">
        <v>2.0579999999999998</v>
      </c>
      <c r="F70" s="255"/>
      <c r="G70" s="235">
        <f t="shared" si="6"/>
        <v>0</v>
      </c>
      <c r="H70" s="302">
        <f t="shared" si="8"/>
        <v>0</v>
      </c>
    </row>
    <row r="71" spans="2:8" s="6" customFormat="1" ht="25.5" x14ac:dyDescent="0.2">
      <c r="B71" s="325" t="s">
        <v>563</v>
      </c>
      <c r="C71" s="258" t="s">
        <v>519</v>
      </c>
      <c r="D71" s="254" t="s">
        <v>203</v>
      </c>
      <c r="E71" s="233">
        <v>2.38</v>
      </c>
      <c r="F71" s="255"/>
      <c r="G71" s="235">
        <f t="shared" si="6"/>
        <v>0</v>
      </c>
      <c r="H71" s="302">
        <f t="shared" si="8"/>
        <v>0</v>
      </c>
    </row>
    <row r="72" spans="2:8" s="6" customFormat="1" ht="25.5" x14ac:dyDescent="0.2">
      <c r="B72" s="296" t="s">
        <v>564</v>
      </c>
      <c r="C72" s="258" t="s">
        <v>520</v>
      </c>
      <c r="D72" s="254" t="s">
        <v>203</v>
      </c>
      <c r="E72" s="233">
        <v>8.4</v>
      </c>
      <c r="F72" s="255"/>
      <c r="G72" s="235">
        <f t="shared" si="6"/>
        <v>0</v>
      </c>
      <c r="H72" s="302">
        <f t="shared" ref="H72:H79" si="9">E72*G72</f>
        <v>0</v>
      </c>
    </row>
    <row r="73" spans="2:8" s="6" customFormat="1" ht="25.5" x14ac:dyDescent="0.2">
      <c r="B73" s="296" t="s">
        <v>565</v>
      </c>
      <c r="C73" s="258" t="s">
        <v>521</v>
      </c>
      <c r="D73" s="254" t="s">
        <v>203</v>
      </c>
      <c r="E73" s="233">
        <v>5.04</v>
      </c>
      <c r="F73" s="255"/>
      <c r="G73" s="235">
        <f t="shared" si="6"/>
        <v>0</v>
      </c>
      <c r="H73" s="302">
        <f t="shared" si="9"/>
        <v>0</v>
      </c>
    </row>
    <row r="74" spans="2:8" s="6" customFormat="1" ht="25.5" x14ac:dyDescent="0.2">
      <c r="B74" s="296" t="s">
        <v>566</v>
      </c>
      <c r="C74" s="258" t="s">
        <v>522</v>
      </c>
      <c r="D74" s="254" t="s">
        <v>203</v>
      </c>
      <c r="E74" s="233">
        <v>1.74</v>
      </c>
      <c r="F74" s="255"/>
      <c r="G74" s="235">
        <f t="shared" si="6"/>
        <v>0</v>
      </c>
      <c r="H74" s="302">
        <f t="shared" si="9"/>
        <v>0</v>
      </c>
    </row>
    <row r="75" spans="2:8" s="6" customFormat="1" ht="25.5" x14ac:dyDescent="0.2">
      <c r="B75" s="296" t="s">
        <v>567</v>
      </c>
      <c r="C75" s="258" t="s">
        <v>523</v>
      </c>
      <c r="D75" s="254" t="s">
        <v>203</v>
      </c>
      <c r="E75" s="233">
        <v>4.32</v>
      </c>
      <c r="F75" s="255"/>
      <c r="G75" s="235">
        <f t="shared" si="6"/>
        <v>0</v>
      </c>
      <c r="H75" s="302">
        <f t="shared" si="9"/>
        <v>0</v>
      </c>
    </row>
    <row r="76" spans="2:8" s="6" customFormat="1" ht="25.5" x14ac:dyDescent="0.2">
      <c r="B76" s="296" t="s">
        <v>568</v>
      </c>
      <c r="C76" s="258" t="s">
        <v>524</v>
      </c>
      <c r="D76" s="254" t="s">
        <v>203</v>
      </c>
      <c r="E76" s="233">
        <v>2.16</v>
      </c>
      <c r="F76" s="255"/>
      <c r="G76" s="235">
        <f t="shared" si="6"/>
        <v>0</v>
      </c>
      <c r="H76" s="302">
        <f t="shared" si="9"/>
        <v>0</v>
      </c>
    </row>
    <row r="77" spans="2:8" s="6" customFormat="1" ht="25.5" x14ac:dyDescent="0.2">
      <c r="B77" s="296" t="s">
        <v>569</v>
      </c>
      <c r="C77" s="258" t="s">
        <v>525</v>
      </c>
      <c r="D77" s="254" t="s">
        <v>203</v>
      </c>
      <c r="E77" s="233">
        <v>4.32</v>
      </c>
      <c r="F77" s="255"/>
      <c r="G77" s="235">
        <f t="shared" si="6"/>
        <v>0</v>
      </c>
      <c r="H77" s="302">
        <f t="shared" si="9"/>
        <v>0</v>
      </c>
    </row>
    <row r="78" spans="2:8" s="6" customFormat="1" ht="25.5" x14ac:dyDescent="0.2">
      <c r="B78" s="296" t="s">
        <v>570</v>
      </c>
      <c r="C78" s="258" t="s">
        <v>526</v>
      </c>
      <c r="D78" s="254" t="s">
        <v>203</v>
      </c>
      <c r="E78" s="233">
        <v>10.8</v>
      </c>
      <c r="F78" s="255"/>
      <c r="G78" s="235">
        <f t="shared" si="6"/>
        <v>0</v>
      </c>
      <c r="H78" s="302">
        <f t="shared" si="9"/>
        <v>0</v>
      </c>
    </row>
    <row r="79" spans="2:8" s="6" customFormat="1" ht="25.5" x14ac:dyDescent="0.2">
      <c r="B79" s="296" t="s">
        <v>571</v>
      </c>
      <c r="C79" s="258" t="s">
        <v>527</v>
      </c>
      <c r="D79" s="254" t="s">
        <v>203</v>
      </c>
      <c r="E79" s="233">
        <v>1.96</v>
      </c>
      <c r="F79" s="255"/>
      <c r="G79" s="235">
        <f t="shared" si="6"/>
        <v>0</v>
      </c>
      <c r="H79" s="302">
        <f t="shared" si="9"/>
        <v>0</v>
      </c>
    </row>
    <row r="80" spans="2:8" s="6" customFormat="1" ht="38.25" x14ac:dyDescent="0.2">
      <c r="B80" s="296" t="s">
        <v>572</v>
      </c>
      <c r="C80" s="258" t="s">
        <v>528</v>
      </c>
      <c r="D80" s="254" t="s">
        <v>203</v>
      </c>
      <c r="E80" s="248">
        <v>6.75</v>
      </c>
      <c r="F80" s="255"/>
      <c r="G80" s="235">
        <f t="shared" si="6"/>
        <v>0</v>
      </c>
      <c r="H80" s="297">
        <f>E80*G80</f>
        <v>0</v>
      </c>
    </row>
    <row r="81" spans="2:8" s="6" customFormat="1" ht="25.5" x14ac:dyDescent="0.2">
      <c r="B81" s="296" t="s">
        <v>573</v>
      </c>
      <c r="C81" s="258" t="s">
        <v>529</v>
      </c>
      <c r="D81" s="254" t="s">
        <v>203</v>
      </c>
      <c r="E81" s="248">
        <v>6.9</v>
      </c>
      <c r="F81" s="255"/>
      <c r="G81" s="235">
        <f t="shared" si="6"/>
        <v>0</v>
      </c>
      <c r="H81" s="297">
        <f>E81*G81</f>
        <v>0</v>
      </c>
    </row>
    <row r="82" spans="2:8" ht="19.899999999999999" customHeight="1" x14ac:dyDescent="0.2">
      <c r="B82" s="298"/>
      <c r="C82" s="299"/>
      <c r="D82" s="300"/>
      <c r="E82" s="301"/>
      <c r="F82" s="390" t="s">
        <v>545</v>
      </c>
      <c r="G82" s="391"/>
      <c r="H82" s="306">
        <f>ROUND(SUM(H58:H81),2)</f>
        <v>0</v>
      </c>
    </row>
    <row r="83" spans="2:8" x14ac:dyDescent="0.2">
      <c r="B83" s="307"/>
      <c r="C83" s="308"/>
      <c r="D83" s="309"/>
      <c r="E83" s="310"/>
      <c r="F83" s="311"/>
      <c r="G83" s="311"/>
      <c r="H83" s="312"/>
    </row>
    <row r="84" spans="2:8" s="100" customFormat="1" ht="19.899999999999999" customHeight="1" x14ac:dyDescent="0.2">
      <c r="B84" s="313" t="s">
        <v>338</v>
      </c>
      <c r="C84" s="314" t="s">
        <v>389</v>
      </c>
      <c r="D84" s="315"/>
      <c r="E84" s="316"/>
      <c r="F84" s="317"/>
      <c r="G84" s="318"/>
      <c r="H84" s="319"/>
    </row>
    <row r="85" spans="2:8" s="6" customFormat="1" ht="19.899999999999999" customHeight="1" x14ac:dyDescent="0.2">
      <c r="B85" s="296" t="s">
        <v>85</v>
      </c>
      <c r="C85" s="231" t="s">
        <v>454</v>
      </c>
      <c r="D85" s="254" t="s">
        <v>203</v>
      </c>
      <c r="E85" s="251">
        <v>2500</v>
      </c>
      <c r="F85" s="259"/>
      <c r="G85" s="235">
        <f>F85+(F85*$H$10)</f>
        <v>0</v>
      </c>
      <c r="H85" s="302">
        <f>E85*G85</f>
        <v>0</v>
      </c>
    </row>
    <row r="86" spans="2:8" ht="19.899999999999999" customHeight="1" x14ac:dyDescent="0.2">
      <c r="B86" s="298"/>
      <c r="C86" s="299"/>
      <c r="D86" s="300"/>
      <c r="E86" s="301"/>
      <c r="F86" s="390" t="s">
        <v>546</v>
      </c>
      <c r="G86" s="391"/>
      <c r="H86" s="306">
        <f>ROUND(SUM(H85:H85),2)</f>
        <v>0</v>
      </c>
    </row>
    <row r="87" spans="2:8" ht="19.899999999999999" customHeight="1" x14ac:dyDescent="0.2">
      <c r="B87" s="307"/>
      <c r="C87" s="308"/>
      <c r="D87" s="309"/>
      <c r="E87" s="310"/>
      <c r="F87" s="311"/>
      <c r="G87" s="311"/>
      <c r="H87" s="312"/>
    </row>
    <row r="88" spans="2:8" s="100" customFormat="1" ht="19.899999999999999" customHeight="1" x14ac:dyDescent="0.2">
      <c r="B88" s="313" t="s">
        <v>342</v>
      </c>
      <c r="C88" s="314" t="s">
        <v>346</v>
      </c>
      <c r="D88" s="315"/>
      <c r="E88" s="316"/>
      <c r="F88" s="317"/>
      <c r="G88" s="318"/>
      <c r="H88" s="319"/>
    </row>
    <row r="89" spans="2:8" s="6" customFormat="1" ht="38.25" x14ac:dyDescent="0.2">
      <c r="B89" s="296" t="s">
        <v>87</v>
      </c>
      <c r="C89" s="253" t="s">
        <v>530</v>
      </c>
      <c r="D89" s="254" t="s">
        <v>203</v>
      </c>
      <c r="E89" s="233">
        <v>156</v>
      </c>
      <c r="F89" s="255"/>
      <c r="G89" s="235">
        <f>F89+(F89*$H$10)</f>
        <v>0</v>
      </c>
      <c r="H89" s="302">
        <f>E89*G89</f>
        <v>0</v>
      </c>
    </row>
    <row r="90" spans="2:8" s="6" customFormat="1" ht="25.5" x14ac:dyDescent="0.2">
      <c r="B90" s="296" t="s">
        <v>88</v>
      </c>
      <c r="C90" s="378" t="s">
        <v>607</v>
      </c>
      <c r="D90" s="254" t="s">
        <v>203</v>
      </c>
      <c r="E90" s="233">
        <f>42.18+65.26+69.31</f>
        <v>176.75</v>
      </c>
      <c r="F90" s="255"/>
      <c r="G90" s="235">
        <f>F90+(F90*$H$10)</f>
        <v>0</v>
      </c>
      <c r="H90" s="302">
        <f>E90*G90</f>
        <v>0</v>
      </c>
    </row>
    <row r="91" spans="2:8" s="6" customFormat="1" ht="25.5" x14ac:dyDescent="0.2">
      <c r="B91" s="296" t="s">
        <v>89</v>
      </c>
      <c r="C91" s="256" t="s">
        <v>436</v>
      </c>
      <c r="D91" s="254" t="s">
        <v>203</v>
      </c>
      <c r="E91" s="233">
        <v>156</v>
      </c>
      <c r="F91" s="255"/>
      <c r="G91" s="235">
        <f>F91+(F91*$H$10)</f>
        <v>0</v>
      </c>
      <c r="H91" s="297">
        <f>E91*G91</f>
        <v>0</v>
      </c>
    </row>
    <row r="92" spans="2:8" ht="19.899999999999999" customHeight="1" x14ac:dyDescent="0.2">
      <c r="B92" s="298"/>
      <c r="C92" s="299"/>
      <c r="D92" s="300"/>
      <c r="E92" s="301"/>
      <c r="F92" s="390" t="s">
        <v>547</v>
      </c>
      <c r="G92" s="391"/>
      <c r="H92" s="306">
        <f>ROUND(SUM(H89:H91),2)</f>
        <v>0</v>
      </c>
    </row>
    <row r="93" spans="2:8" ht="19.899999999999999" customHeight="1" x14ac:dyDescent="0.2">
      <c r="B93" s="307"/>
      <c r="C93" s="308"/>
      <c r="D93" s="309"/>
      <c r="E93" s="310"/>
      <c r="F93" s="311"/>
      <c r="G93" s="311"/>
      <c r="H93" s="312"/>
    </row>
    <row r="94" spans="2:8" s="100" customFormat="1" ht="19.899999999999999" customHeight="1" x14ac:dyDescent="0.2">
      <c r="B94" s="313" t="s">
        <v>343</v>
      </c>
      <c r="C94" s="320" t="s">
        <v>347</v>
      </c>
      <c r="D94" s="315"/>
      <c r="E94" s="316"/>
      <c r="F94" s="317"/>
      <c r="G94" s="318"/>
      <c r="H94" s="319"/>
    </row>
    <row r="95" spans="2:8" s="6" customFormat="1" ht="51" x14ac:dyDescent="0.2">
      <c r="B95" s="303" t="s">
        <v>91</v>
      </c>
      <c r="C95" s="256" t="s">
        <v>374</v>
      </c>
      <c r="D95" s="254" t="s">
        <v>203</v>
      </c>
      <c r="E95" s="233">
        <v>5154.5</v>
      </c>
      <c r="F95" s="255"/>
      <c r="G95" s="235">
        <f>F95+(F95*$H$10)</f>
        <v>0</v>
      </c>
      <c r="H95" s="302">
        <f>E95*G95</f>
        <v>0</v>
      </c>
    </row>
    <row r="96" spans="2:8" s="6" customFormat="1" ht="19.899999999999999" customHeight="1" x14ac:dyDescent="0.2">
      <c r="B96" s="303" t="s">
        <v>387</v>
      </c>
      <c r="C96" s="258" t="s">
        <v>412</v>
      </c>
      <c r="D96" s="254" t="s">
        <v>203</v>
      </c>
      <c r="E96" s="233">
        <v>227.5</v>
      </c>
      <c r="F96" s="255"/>
      <c r="G96" s="235">
        <f>F96+(F96*$H$10)</f>
        <v>0</v>
      </c>
      <c r="H96" s="302">
        <f>E96*G96</f>
        <v>0</v>
      </c>
    </row>
    <row r="97" spans="2:8" s="6" customFormat="1" ht="38.25" x14ac:dyDescent="0.2">
      <c r="B97" s="303" t="s">
        <v>574</v>
      </c>
      <c r="C97" s="258" t="s">
        <v>531</v>
      </c>
      <c r="D97" s="254" t="s">
        <v>203</v>
      </c>
      <c r="E97" s="233">
        <v>5154.5</v>
      </c>
      <c r="F97" s="255"/>
      <c r="G97" s="235">
        <f>F97+(F97*$H$10)</f>
        <v>0</v>
      </c>
      <c r="H97" s="302">
        <f>E97*G97</f>
        <v>0</v>
      </c>
    </row>
    <row r="98" spans="2:8" s="6" customFormat="1" ht="19.899999999999999" customHeight="1" x14ac:dyDescent="0.2">
      <c r="B98" s="303" t="s">
        <v>575</v>
      </c>
      <c r="C98" s="258" t="s">
        <v>402</v>
      </c>
      <c r="D98" s="254" t="s">
        <v>333</v>
      </c>
      <c r="E98" s="233">
        <v>1690</v>
      </c>
      <c r="F98" s="255"/>
      <c r="G98" s="235">
        <f>F98+(F98*$H$10)</f>
        <v>0</v>
      </c>
      <c r="H98" s="302">
        <f>E98*G98</f>
        <v>0</v>
      </c>
    </row>
    <row r="99" spans="2:8" ht="19.899999999999999" customHeight="1" x14ac:dyDescent="0.2">
      <c r="B99" s="298"/>
      <c r="C99" s="299"/>
      <c r="D99" s="300"/>
      <c r="E99" s="301"/>
      <c r="F99" s="390" t="s">
        <v>548</v>
      </c>
      <c r="G99" s="391"/>
      <c r="H99" s="306">
        <f>ROUND(SUM(H95:H98),2)</f>
        <v>0</v>
      </c>
    </row>
    <row r="100" spans="2:8" ht="19.899999999999999" customHeight="1" x14ac:dyDescent="0.2">
      <c r="B100" s="307"/>
      <c r="C100" s="308"/>
      <c r="D100" s="309"/>
      <c r="E100" s="310"/>
      <c r="F100" s="311"/>
      <c r="G100" s="311"/>
      <c r="H100" s="312"/>
    </row>
    <row r="101" spans="2:8" s="100" customFormat="1" ht="19.899999999999999" customHeight="1" x14ac:dyDescent="0.2">
      <c r="B101" s="313" t="s">
        <v>350</v>
      </c>
      <c r="C101" s="314" t="s">
        <v>348</v>
      </c>
      <c r="D101" s="315"/>
      <c r="E101" s="316"/>
      <c r="F101" s="317"/>
      <c r="G101" s="318"/>
      <c r="H101" s="319"/>
    </row>
    <row r="102" spans="2:8" s="6" customFormat="1" ht="19.899999999999999" customHeight="1" x14ac:dyDescent="0.2">
      <c r="B102" s="296" t="s">
        <v>351</v>
      </c>
      <c r="C102" s="256" t="s">
        <v>532</v>
      </c>
      <c r="D102" s="254" t="s">
        <v>333</v>
      </c>
      <c r="E102" s="233">
        <v>30</v>
      </c>
      <c r="F102" s="255"/>
      <c r="G102" s="235">
        <f>F102+(F102*$H$10)</f>
        <v>0</v>
      </c>
      <c r="H102" s="302">
        <f>E102*G102</f>
        <v>0</v>
      </c>
    </row>
    <row r="103" spans="2:8" s="6" customFormat="1" ht="20.100000000000001" customHeight="1" x14ac:dyDescent="0.2">
      <c r="B103" s="296" t="s">
        <v>396</v>
      </c>
      <c r="C103" s="256" t="s">
        <v>397</v>
      </c>
      <c r="D103" s="254" t="s">
        <v>333</v>
      </c>
      <c r="E103" s="233">
        <v>145</v>
      </c>
      <c r="F103" s="255"/>
      <c r="G103" s="235">
        <f>F103+(F103*$H$10)</f>
        <v>0</v>
      </c>
      <c r="H103" s="297">
        <f>E103*G103</f>
        <v>0</v>
      </c>
    </row>
    <row r="104" spans="2:8" ht="19.899999999999999" customHeight="1" x14ac:dyDescent="0.2">
      <c r="B104" s="298"/>
      <c r="C104" s="299"/>
      <c r="D104" s="300"/>
      <c r="E104" s="301"/>
      <c r="F104" s="390" t="s">
        <v>549</v>
      </c>
      <c r="G104" s="391"/>
      <c r="H104" s="306">
        <f>ROUND(SUM(H102:H103),2)</f>
        <v>0</v>
      </c>
    </row>
    <row r="105" spans="2:8" ht="19.899999999999999" customHeight="1" x14ac:dyDescent="0.2">
      <c r="B105" s="307"/>
      <c r="C105" s="308"/>
      <c r="D105" s="309"/>
      <c r="E105" s="310"/>
      <c r="F105" s="311"/>
      <c r="G105" s="311"/>
      <c r="H105" s="312"/>
    </row>
    <row r="106" spans="2:8" s="100" customFormat="1" ht="19.899999999999999" customHeight="1" x14ac:dyDescent="0.2">
      <c r="B106" s="313" t="s">
        <v>352</v>
      </c>
      <c r="C106" s="314" t="s">
        <v>345</v>
      </c>
      <c r="D106" s="315"/>
      <c r="E106" s="316"/>
      <c r="F106" s="317"/>
      <c r="G106" s="318"/>
      <c r="H106" s="319"/>
    </row>
    <row r="107" spans="2:8" s="6" customFormat="1" ht="25.5" x14ac:dyDescent="0.2">
      <c r="B107" s="296" t="s">
        <v>353</v>
      </c>
      <c r="C107" s="261" t="s">
        <v>481</v>
      </c>
      <c r="D107" s="260" t="s">
        <v>333</v>
      </c>
      <c r="E107" s="262">
        <v>85</v>
      </c>
      <c r="F107" s="255"/>
      <c r="G107" s="263">
        <f t="shared" ref="G107:G132" si="10">F107+(F107*$H$10)</f>
        <v>0</v>
      </c>
      <c r="H107" s="302">
        <f t="shared" ref="H107:H132" si="11">E107*G107</f>
        <v>0</v>
      </c>
    </row>
    <row r="108" spans="2:8" s="6" customFormat="1" ht="25.5" x14ac:dyDescent="0.2">
      <c r="B108" s="296" t="s">
        <v>364</v>
      </c>
      <c r="C108" s="261" t="s">
        <v>482</v>
      </c>
      <c r="D108" s="260" t="s">
        <v>395</v>
      </c>
      <c r="E108" s="262">
        <v>9</v>
      </c>
      <c r="F108" s="255"/>
      <c r="G108" s="263">
        <f t="shared" si="10"/>
        <v>0</v>
      </c>
      <c r="H108" s="302">
        <f t="shared" si="11"/>
        <v>0</v>
      </c>
    </row>
    <row r="109" spans="2:8" s="6" customFormat="1" ht="38.25" x14ac:dyDescent="0.2">
      <c r="B109" s="296" t="s">
        <v>576</v>
      </c>
      <c r="C109" s="261" t="s">
        <v>483</v>
      </c>
      <c r="D109" s="260" t="s">
        <v>395</v>
      </c>
      <c r="E109" s="262">
        <v>23</v>
      </c>
      <c r="F109" s="255"/>
      <c r="G109" s="263">
        <f t="shared" si="10"/>
        <v>0</v>
      </c>
      <c r="H109" s="297">
        <f t="shared" si="11"/>
        <v>0</v>
      </c>
    </row>
    <row r="110" spans="2:8" s="6" customFormat="1" ht="38.25" x14ac:dyDescent="0.2">
      <c r="B110" s="296" t="s">
        <v>577</v>
      </c>
      <c r="C110" s="264" t="s">
        <v>484</v>
      </c>
      <c r="D110" s="260" t="s">
        <v>395</v>
      </c>
      <c r="E110" s="265">
        <v>2</v>
      </c>
      <c r="F110" s="255"/>
      <c r="G110" s="263">
        <f t="shared" si="10"/>
        <v>0</v>
      </c>
      <c r="H110" s="297">
        <f t="shared" si="11"/>
        <v>0</v>
      </c>
    </row>
    <row r="111" spans="2:8" s="6" customFormat="1" ht="19.899999999999999" customHeight="1" x14ac:dyDescent="0.2">
      <c r="B111" s="296" t="s">
        <v>578</v>
      </c>
      <c r="C111" s="266" t="s">
        <v>428</v>
      </c>
      <c r="D111" s="257" t="s">
        <v>332</v>
      </c>
      <c r="E111" s="255">
        <v>237.74</v>
      </c>
      <c r="F111" s="255"/>
      <c r="G111" s="263">
        <f t="shared" si="10"/>
        <v>0</v>
      </c>
      <c r="H111" s="302">
        <f t="shared" si="11"/>
        <v>0</v>
      </c>
    </row>
    <row r="112" spans="2:8" s="6" customFormat="1" ht="25.5" x14ac:dyDescent="0.2">
      <c r="B112" s="296" t="s">
        <v>579</v>
      </c>
      <c r="C112" s="266" t="s">
        <v>429</v>
      </c>
      <c r="D112" s="257" t="s">
        <v>332</v>
      </c>
      <c r="E112" s="255">
        <v>22.85</v>
      </c>
      <c r="F112" s="255"/>
      <c r="G112" s="263">
        <f t="shared" si="10"/>
        <v>0</v>
      </c>
      <c r="H112" s="302">
        <f t="shared" si="11"/>
        <v>0</v>
      </c>
    </row>
    <row r="113" spans="2:8" s="6" customFormat="1" ht="19.899999999999999" customHeight="1" x14ac:dyDescent="0.2">
      <c r="B113" s="296" t="s">
        <v>580</v>
      </c>
      <c r="C113" s="267" t="s">
        <v>430</v>
      </c>
      <c r="D113" s="257" t="s">
        <v>332</v>
      </c>
      <c r="E113" s="255">
        <v>12.85</v>
      </c>
      <c r="F113" s="255"/>
      <c r="G113" s="263">
        <f t="shared" si="10"/>
        <v>0</v>
      </c>
      <c r="H113" s="302">
        <f t="shared" si="11"/>
        <v>0</v>
      </c>
    </row>
    <row r="114" spans="2:8" s="6" customFormat="1" ht="25.5" x14ac:dyDescent="0.2">
      <c r="B114" s="304" t="s">
        <v>581</v>
      </c>
      <c r="C114" s="261" t="s">
        <v>431</v>
      </c>
      <c r="D114" s="254" t="s">
        <v>203</v>
      </c>
      <c r="E114" s="262">
        <v>119</v>
      </c>
      <c r="F114" s="268"/>
      <c r="G114" s="263">
        <f t="shared" si="10"/>
        <v>0</v>
      </c>
      <c r="H114" s="302">
        <f t="shared" si="11"/>
        <v>0</v>
      </c>
    </row>
    <row r="115" spans="2:8" s="6" customFormat="1" ht="51" x14ac:dyDescent="0.2">
      <c r="B115" s="296" t="s">
        <v>582</v>
      </c>
      <c r="C115" s="266" t="s">
        <v>432</v>
      </c>
      <c r="D115" s="257" t="s">
        <v>395</v>
      </c>
      <c r="E115" s="255">
        <v>46</v>
      </c>
      <c r="F115" s="269"/>
      <c r="G115" s="263">
        <f t="shared" si="10"/>
        <v>0</v>
      </c>
      <c r="H115" s="297">
        <f>E115*G115</f>
        <v>0</v>
      </c>
    </row>
    <row r="116" spans="2:8" s="6" customFormat="1" ht="38.25" x14ac:dyDescent="0.2">
      <c r="B116" s="296" t="s">
        <v>583</v>
      </c>
      <c r="C116" s="261" t="s">
        <v>433</v>
      </c>
      <c r="D116" s="270" t="s">
        <v>333</v>
      </c>
      <c r="E116" s="262">
        <f>((3.55+25.85)*2)+31.9+14.38+6.9+10.6+9+24.16+12+14+28+28</f>
        <v>237.73999999999998</v>
      </c>
      <c r="F116" s="269"/>
      <c r="G116" s="263">
        <f t="shared" si="10"/>
        <v>0</v>
      </c>
      <c r="H116" s="297">
        <f>E116*G116</f>
        <v>0</v>
      </c>
    </row>
    <row r="117" spans="2:8" s="6" customFormat="1" ht="38.25" x14ac:dyDescent="0.2">
      <c r="B117" s="296" t="s">
        <v>584</v>
      </c>
      <c r="C117" s="261" t="s">
        <v>485</v>
      </c>
      <c r="D117" s="260" t="s">
        <v>395</v>
      </c>
      <c r="E117" s="262">
        <v>10</v>
      </c>
      <c r="F117" s="269"/>
      <c r="G117" s="263">
        <f t="shared" si="10"/>
        <v>0</v>
      </c>
      <c r="H117" s="297">
        <f>E117*G117</f>
        <v>0</v>
      </c>
    </row>
    <row r="118" spans="2:8" s="6" customFormat="1" ht="25.5" x14ac:dyDescent="0.2">
      <c r="B118" s="296" t="s">
        <v>585</v>
      </c>
      <c r="C118" s="261" t="s">
        <v>456</v>
      </c>
      <c r="D118" s="260" t="s">
        <v>395</v>
      </c>
      <c r="E118" s="271">
        <v>6</v>
      </c>
      <c r="F118" s="269"/>
      <c r="G118" s="263">
        <f t="shared" si="10"/>
        <v>0</v>
      </c>
      <c r="H118" s="297">
        <f>E118*G118</f>
        <v>0</v>
      </c>
    </row>
    <row r="119" spans="2:8" s="6" customFormat="1" ht="25.5" x14ac:dyDescent="0.2">
      <c r="B119" s="296" t="s">
        <v>586</v>
      </c>
      <c r="C119" s="272" t="s">
        <v>445</v>
      </c>
      <c r="D119" s="260" t="s">
        <v>446</v>
      </c>
      <c r="E119" s="269">
        <v>4</v>
      </c>
      <c r="F119" s="273"/>
      <c r="G119" s="263">
        <f t="shared" si="10"/>
        <v>0</v>
      </c>
      <c r="H119" s="297">
        <f>E119*G119</f>
        <v>0</v>
      </c>
    </row>
    <row r="120" spans="2:8" s="6" customFormat="1" ht="19.899999999999999" customHeight="1" x14ac:dyDescent="0.2">
      <c r="B120" s="296" t="s">
        <v>587</v>
      </c>
      <c r="C120" s="290" t="s">
        <v>437</v>
      </c>
      <c r="D120" s="232" t="s">
        <v>395</v>
      </c>
      <c r="E120" s="233">
        <v>2</v>
      </c>
      <c r="F120" s="255"/>
      <c r="G120" s="263">
        <f t="shared" si="10"/>
        <v>0</v>
      </c>
      <c r="H120" s="297">
        <f t="shared" si="11"/>
        <v>0</v>
      </c>
    </row>
    <row r="121" spans="2:8" s="6" customFormat="1" ht="63.75" x14ac:dyDescent="0.2">
      <c r="B121" s="296" t="s">
        <v>588</v>
      </c>
      <c r="C121" s="253" t="s">
        <v>452</v>
      </c>
      <c r="D121" s="274" t="s">
        <v>395</v>
      </c>
      <c r="E121" s="234">
        <v>22</v>
      </c>
      <c r="F121" s="234"/>
      <c r="G121" s="263">
        <f t="shared" si="10"/>
        <v>0</v>
      </c>
      <c r="H121" s="297">
        <f t="shared" si="11"/>
        <v>0</v>
      </c>
    </row>
    <row r="122" spans="2:8" s="6" customFormat="1" ht="25.5" x14ac:dyDescent="0.2">
      <c r="B122" s="296" t="s">
        <v>589</v>
      </c>
      <c r="C122" s="276" t="s">
        <v>453</v>
      </c>
      <c r="D122" s="275" t="s">
        <v>395</v>
      </c>
      <c r="E122" s="277">
        <v>4</v>
      </c>
      <c r="F122" s="278"/>
      <c r="G122" s="263">
        <f t="shared" si="10"/>
        <v>0</v>
      </c>
      <c r="H122" s="297">
        <f>E122*G122</f>
        <v>0</v>
      </c>
    </row>
    <row r="123" spans="2:8" s="6" customFormat="1" ht="19.899999999999999" customHeight="1" x14ac:dyDescent="0.2">
      <c r="B123" s="296" t="s">
        <v>590</v>
      </c>
      <c r="C123" s="290" t="s">
        <v>438</v>
      </c>
      <c r="D123" s="232" t="s">
        <v>395</v>
      </c>
      <c r="E123" s="233">
        <v>22</v>
      </c>
      <c r="F123" s="255"/>
      <c r="G123" s="263">
        <f t="shared" si="10"/>
        <v>0</v>
      </c>
      <c r="H123" s="297">
        <f t="shared" si="11"/>
        <v>0</v>
      </c>
    </row>
    <row r="124" spans="2:8" s="6" customFormat="1" ht="19.899999999999999" customHeight="1" x14ac:dyDescent="0.2">
      <c r="B124" s="296" t="s">
        <v>591</v>
      </c>
      <c r="C124" s="290" t="s">
        <v>440</v>
      </c>
      <c r="D124" s="232" t="s">
        <v>395</v>
      </c>
      <c r="E124" s="233">
        <v>2</v>
      </c>
      <c r="F124" s="255"/>
      <c r="G124" s="263">
        <f t="shared" si="10"/>
        <v>0</v>
      </c>
      <c r="H124" s="297">
        <f t="shared" si="11"/>
        <v>0</v>
      </c>
    </row>
    <row r="125" spans="2:8" s="6" customFormat="1" ht="25.5" x14ac:dyDescent="0.2">
      <c r="B125" s="296" t="s">
        <v>592</v>
      </c>
      <c r="C125" s="261" t="s">
        <v>441</v>
      </c>
      <c r="D125" s="274" t="s">
        <v>442</v>
      </c>
      <c r="E125" s="279">
        <v>15</v>
      </c>
      <c r="F125" s="234"/>
      <c r="G125" s="263">
        <f t="shared" si="10"/>
        <v>0</v>
      </c>
      <c r="H125" s="297">
        <f t="shared" si="11"/>
        <v>0</v>
      </c>
    </row>
    <row r="126" spans="2:8" s="6" customFormat="1" ht="19.899999999999999" customHeight="1" x14ac:dyDescent="0.2">
      <c r="B126" s="296" t="s">
        <v>593</v>
      </c>
      <c r="C126" s="290" t="s">
        <v>443</v>
      </c>
      <c r="D126" s="232" t="s">
        <v>395</v>
      </c>
      <c r="E126" s="233">
        <v>2</v>
      </c>
      <c r="F126" s="255"/>
      <c r="G126" s="263">
        <f t="shared" si="10"/>
        <v>0</v>
      </c>
      <c r="H126" s="297">
        <f t="shared" si="11"/>
        <v>0</v>
      </c>
    </row>
    <row r="127" spans="2:8" s="6" customFormat="1" ht="19.899999999999999" customHeight="1" x14ac:dyDescent="0.2">
      <c r="B127" s="296" t="s">
        <v>594</v>
      </c>
      <c r="C127" s="291" t="s">
        <v>444</v>
      </c>
      <c r="D127" s="232" t="s">
        <v>395</v>
      </c>
      <c r="E127" s="233">
        <v>4</v>
      </c>
      <c r="F127" s="255"/>
      <c r="G127" s="263">
        <f t="shared" si="10"/>
        <v>0</v>
      </c>
      <c r="H127" s="297">
        <f t="shared" si="11"/>
        <v>0</v>
      </c>
    </row>
    <row r="128" spans="2:8" s="6" customFormat="1" ht="19.899999999999999" customHeight="1" x14ac:dyDescent="0.2">
      <c r="B128" s="296" t="s">
        <v>595</v>
      </c>
      <c r="C128" s="290" t="s">
        <v>447</v>
      </c>
      <c r="D128" s="232" t="s">
        <v>395</v>
      </c>
      <c r="E128" s="233">
        <v>4</v>
      </c>
      <c r="F128" s="255"/>
      <c r="G128" s="263">
        <f t="shared" si="10"/>
        <v>0</v>
      </c>
      <c r="H128" s="297">
        <f t="shared" si="11"/>
        <v>0</v>
      </c>
    </row>
    <row r="129" spans="2:8" s="6" customFormat="1" ht="19.899999999999999" customHeight="1" x14ac:dyDescent="0.2">
      <c r="B129" s="296" t="s">
        <v>596</v>
      </c>
      <c r="C129" s="290" t="s">
        <v>448</v>
      </c>
      <c r="D129" s="232" t="s">
        <v>395</v>
      </c>
      <c r="E129" s="233">
        <v>4</v>
      </c>
      <c r="F129" s="255"/>
      <c r="G129" s="263">
        <f t="shared" si="10"/>
        <v>0</v>
      </c>
      <c r="H129" s="297">
        <f t="shared" si="11"/>
        <v>0</v>
      </c>
    </row>
    <row r="130" spans="2:8" s="6" customFormat="1" ht="19.899999999999999" customHeight="1" x14ac:dyDescent="0.2">
      <c r="B130" s="296" t="s">
        <v>597</v>
      </c>
      <c r="C130" s="280" t="s">
        <v>449</v>
      </c>
      <c r="D130" s="232" t="s">
        <v>395</v>
      </c>
      <c r="E130" s="233">
        <v>24</v>
      </c>
      <c r="F130" s="255"/>
      <c r="G130" s="263">
        <f t="shared" si="10"/>
        <v>0</v>
      </c>
      <c r="H130" s="297">
        <f t="shared" si="11"/>
        <v>0</v>
      </c>
    </row>
    <row r="131" spans="2:8" s="6" customFormat="1" ht="25.5" x14ac:dyDescent="0.2">
      <c r="B131" s="296" t="s">
        <v>598</v>
      </c>
      <c r="C131" s="280" t="s">
        <v>450</v>
      </c>
      <c r="D131" s="232" t="s">
        <v>395</v>
      </c>
      <c r="E131" s="233">
        <v>15</v>
      </c>
      <c r="F131" s="255"/>
      <c r="G131" s="263">
        <f t="shared" si="10"/>
        <v>0</v>
      </c>
      <c r="H131" s="297">
        <f t="shared" si="11"/>
        <v>0</v>
      </c>
    </row>
    <row r="132" spans="2:8" s="6" customFormat="1" ht="19.899999999999999" customHeight="1" x14ac:dyDescent="0.2">
      <c r="B132" s="296" t="s">
        <v>599</v>
      </c>
      <c r="C132" s="281" t="s">
        <v>451</v>
      </c>
      <c r="D132" s="232" t="s">
        <v>395</v>
      </c>
      <c r="E132" s="233">
        <v>7</v>
      </c>
      <c r="F132" s="255"/>
      <c r="G132" s="263">
        <f t="shared" si="10"/>
        <v>0</v>
      </c>
      <c r="H132" s="297">
        <f t="shared" si="11"/>
        <v>0</v>
      </c>
    </row>
    <row r="133" spans="2:8" ht="19.899999999999999" customHeight="1" x14ac:dyDescent="0.2">
      <c r="B133" s="298"/>
      <c r="C133" s="299"/>
      <c r="D133" s="300"/>
      <c r="E133" s="301"/>
      <c r="F133" s="390" t="s">
        <v>550</v>
      </c>
      <c r="G133" s="391"/>
      <c r="H133" s="306">
        <f>ROUND(SUM(H107:H132),2)</f>
        <v>0</v>
      </c>
    </row>
    <row r="134" spans="2:8" ht="19.899999999999999" customHeight="1" x14ac:dyDescent="0.2">
      <c r="B134" s="307"/>
      <c r="C134" s="308"/>
      <c r="D134" s="309"/>
      <c r="E134" s="310"/>
      <c r="F134" s="311"/>
      <c r="G134" s="311"/>
      <c r="H134" s="312"/>
    </row>
    <row r="135" spans="2:8" s="100" customFormat="1" ht="19.899999999999999" customHeight="1" x14ac:dyDescent="0.2">
      <c r="B135" s="313" t="s">
        <v>354</v>
      </c>
      <c r="C135" s="314" t="s">
        <v>344</v>
      </c>
      <c r="D135" s="315"/>
      <c r="E135" s="316"/>
      <c r="F135" s="317"/>
      <c r="G135" s="318"/>
      <c r="H135" s="319"/>
    </row>
    <row r="136" spans="2:8" s="6" customFormat="1" ht="25.5" x14ac:dyDescent="0.2">
      <c r="B136" s="325" t="s">
        <v>355</v>
      </c>
      <c r="C136" s="282" t="s">
        <v>377</v>
      </c>
      <c r="D136" s="274" t="s">
        <v>333</v>
      </c>
      <c r="E136" s="248">
        <v>963.72</v>
      </c>
      <c r="F136" s="283"/>
      <c r="G136" s="235">
        <f t="shared" ref="G136:G158" si="12">F136+(F136*$H$10)</f>
        <v>0</v>
      </c>
      <c r="H136" s="302">
        <f t="shared" ref="H136:H158" si="13">E136*G136</f>
        <v>0</v>
      </c>
    </row>
    <row r="137" spans="2:8" s="6" customFormat="1" ht="25.5" x14ac:dyDescent="0.2">
      <c r="B137" s="325" t="s">
        <v>356</v>
      </c>
      <c r="C137" s="282" t="s">
        <v>391</v>
      </c>
      <c r="D137" s="274" t="s">
        <v>333</v>
      </c>
      <c r="E137" s="248">
        <v>118.96</v>
      </c>
      <c r="F137" s="283"/>
      <c r="G137" s="235">
        <f t="shared" si="12"/>
        <v>0</v>
      </c>
      <c r="H137" s="302">
        <f t="shared" si="13"/>
        <v>0</v>
      </c>
    </row>
    <row r="138" spans="2:8" s="6" customFormat="1" ht="25.5" x14ac:dyDescent="0.2">
      <c r="B138" s="325" t="s">
        <v>357</v>
      </c>
      <c r="C138" s="282" t="s">
        <v>403</v>
      </c>
      <c r="D138" s="274" t="s">
        <v>333</v>
      </c>
      <c r="E138" s="248">
        <v>77.48</v>
      </c>
      <c r="F138" s="283"/>
      <c r="G138" s="235">
        <f t="shared" si="12"/>
        <v>0</v>
      </c>
      <c r="H138" s="302">
        <f t="shared" si="13"/>
        <v>0</v>
      </c>
    </row>
    <row r="139" spans="2:8" s="6" customFormat="1" ht="38.25" x14ac:dyDescent="0.2">
      <c r="B139" s="325" t="s">
        <v>388</v>
      </c>
      <c r="C139" s="282" t="s">
        <v>376</v>
      </c>
      <c r="D139" s="274" t="s">
        <v>333</v>
      </c>
      <c r="E139" s="248">
        <v>369.42</v>
      </c>
      <c r="F139" s="283"/>
      <c r="G139" s="235">
        <f t="shared" si="12"/>
        <v>0</v>
      </c>
      <c r="H139" s="302">
        <f t="shared" si="13"/>
        <v>0</v>
      </c>
    </row>
    <row r="140" spans="2:8" s="6" customFormat="1" ht="38.25" x14ac:dyDescent="0.2">
      <c r="B140" s="325" t="s">
        <v>458</v>
      </c>
      <c r="C140" s="282" t="s">
        <v>390</v>
      </c>
      <c r="D140" s="274" t="s">
        <v>333</v>
      </c>
      <c r="E140" s="248">
        <v>23.52</v>
      </c>
      <c r="F140" s="283"/>
      <c r="G140" s="235">
        <f t="shared" si="12"/>
        <v>0</v>
      </c>
      <c r="H140" s="302">
        <f t="shared" si="13"/>
        <v>0</v>
      </c>
    </row>
    <row r="141" spans="2:8" s="6" customFormat="1" ht="38.25" x14ac:dyDescent="0.2">
      <c r="B141" s="325" t="s">
        <v>459</v>
      </c>
      <c r="C141" s="282" t="s">
        <v>404</v>
      </c>
      <c r="D141" s="274" t="s">
        <v>333</v>
      </c>
      <c r="E141" s="248">
        <v>8.4</v>
      </c>
      <c r="F141" s="283"/>
      <c r="G141" s="235">
        <f t="shared" si="12"/>
        <v>0</v>
      </c>
      <c r="H141" s="302">
        <f t="shared" si="13"/>
        <v>0</v>
      </c>
    </row>
    <row r="142" spans="2:8" s="6" customFormat="1" ht="25.5" x14ac:dyDescent="0.2">
      <c r="B142" s="325" t="s">
        <v>460</v>
      </c>
      <c r="C142" s="282" t="s">
        <v>378</v>
      </c>
      <c r="D142" s="274" t="s">
        <v>385</v>
      </c>
      <c r="E142" s="248">
        <v>236</v>
      </c>
      <c r="F142" s="283"/>
      <c r="G142" s="235">
        <f t="shared" si="12"/>
        <v>0</v>
      </c>
      <c r="H142" s="302">
        <f t="shared" si="13"/>
        <v>0</v>
      </c>
    </row>
    <row r="143" spans="2:8" s="6" customFormat="1" ht="25.5" x14ac:dyDescent="0.2">
      <c r="B143" s="325" t="s">
        <v>461</v>
      </c>
      <c r="C143" s="282" t="s">
        <v>381</v>
      </c>
      <c r="D143" s="274" t="s">
        <v>385</v>
      </c>
      <c r="E143" s="248">
        <v>162</v>
      </c>
      <c r="F143" s="283"/>
      <c r="G143" s="235">
        <f t="shared" si="12"/>
        <v>0</v>
      </c>
      <c r="H143" s="302">
        <f t="shared" si="13"/>
        <v>0</v>
      </c>
    </row>
    <row r="144" spans="2:8" s="6" customFormat="1" ht="25.5" x14ac:dyDescent="0.2">
      <c r="B144" s="325" t="s">
        <v>462</v>
      </c>
      <c r="C144" s="282" t="s">
        <v>425</v>
      </c>
      <c r="D144" s="274" t="s">
        <v>385</v>
      </c>
      <c r="E144" s="248">
        <f>8+6</f>
        <v>14</v>
      </c>
      <c r="F144" s="283"/>
      <c r="G144" s="235">
        <f t="shared" si="12"/>
        <v>0</v>
      </c>
      <c r="H144" s="302">
        <f t="shared" si="13"/>
        <v>0</v>
      </c>
    </row>
    <row r="145" spans="2:8" s="6" customFormat="1" ht="38.25" x14ac:dyDescent="0.2">
      <c r="B145" s="325" t="s">
        <v>455</v>
      </c>
      <c r="C145" s="282" t="s">
        <v>386</v>
      </c>
      <c r="D145" s="274" t="s">
        <v>385</v>
      </c>
      <c r="E145" s="248">
        <v>5</v>
      </c>
      <c r="F145" s="283"/>
      <c r="G145" s="235">
        <f t="shared" si="12"/>
        <v>0</v>
      </c>
      <c r="H145" s="302">
        <f t="shared" si="13"/>
        <v>0</v>
      </c>
    </row>
    <row r="146" spans="2:8" s="6" customFormat="1" ht="38.25" x14ac:dyDescent="0.2">
      <c r="B146" s="325" t="s">
        <v>463</v>
      </c>
      <c r="C146" s="282" t="s">
        <v>405</v>
      </c>
      <c r="D146" s="274" t="s">
        <v>385</v>
      </c>
      <c r="E146" s="248">
        <v>206</v>
      </c>
      <c r="F146" s="283"/>
      <c r="G146" s="235">
        <f t="shared" si="12"/>
        <v>0</v>
      </c>
      <c r="H146" s="302">
        <f t="shared" si="13"/>
        <v>0</v>
      </c>
    </row>
    <row r="147" spans="2:8" s="6" customFormat="1" ht="25.5" x14ac:dyDescent="0.2">
      <c r="B147" s="325" t="s">
        <v>464</v>
      </c>
      <c r="C147" s="282" t="s">
        <v>379</v>
      </c>
      <c r="D147" s="274" t="s">
        <v>385</v>
      </c>
      <c r="E147" s="248">
        <v>206</v>
      </c>
      <c r="F147" s="283"/>
      <c r="G147" s="235">
        <f t="shared" si="12"/>
        <v>0</v>
      </c>
      <c r="H147" s="302">
        <f t="shared" si="13"/>
        <v>0</v>
      </c>
    </row>
    <row r="148" spans="2:8" s="6" customFormat="1" ht="25.5" x14ac:dyDescent="0.2">
      <c r="B148" s="325" t="s">
        <v>465</v>
      </c>
      <c r="C148" s="282" t="s">
        <v>380</v>
      </c>
      <c r="D148" s="274" t="s">
        <v>385</v>
      </c>
      <c r="E148" s="248">
        <v>40</v>
      </c>
      <c r="F148" s="283"/>
      <c r="G148" s="235">
        <f t="shared" si="12"/>
        <v>0</v>
      </c>
      <c r="H148" s="302">
        <f t="shared" si="13"/>
        <v>0</v>
      </c>
    </row>
    <row r="149" spans="2:8" s="6" customFormat="1" ht="25.5" x14ac:dyDescent="0.2">
      <c r="B149" s="325" t="s">
        <v>466</v>
      </c>
      <c r="C149" s="282" t="s">
        <v>368</v>
      </c>
      <c r="D149" s="274" t="s">
        <v>385</v>
      </c>
      <c r="E149" s="248">
        <v>15</v>
      </c>
      <c r="F149" s="283"/>
      <c r="G149" s="235">
        <f t="shared" si="12"/>
        <v>0</v>
      </c>
      <c r="H149" s="302">
        <f t="shared" si="13"/>
        <v>0</v>
      </c>
    </row>
    <row r="150" spans="2:8" s="6" customFormat="1" ht="25.5" x14ac:dyDescent="0.2">
      <c r="B150" s="325" t="s">
        <v>467</v>
      </c>
      <c r="C150" s="282" t="s">
        <v>369</v>
      </c>
      <c r="D150" s="274" t="s">
        <v>385</v>
      </c>
      <c r="E150" s="248">
        <v>9</v>
      </c>
      <c r="F150" s="283"/>
      <c r="G150" s="235">
        <f t="shared" si="12"/>
        <v>0</v>
      </c>
      <c r="H150" s="302">
        <f t="shared" si="13"/>
        <v>0</v>
      </c>
    </row>
    <row r="151" spans="2:8" s="6" customFormat="1" ht="25.5" x14ac:dyDescent="0.2">
      <c r="B151" s="325" t="s">
        <v>468</v>
      </c>
      <c r="C151" s="282" t="s">
        <v>367</v>
      </c>
      <c r="D151" s="274" t="s">
        <v>385</v>
      </c>
      <c r="E151" s="248">
        <v>2</v>
      </c>
      <c r="F151" s="283"/>
      <c r="G151" s="235">
        <f t="shared" si="12"/>
        <v>0</v>
      </c>
      <c r="H151" s="302">
        <f t="shared" si="13"/>
        <v>0</v>
      </c>
    </row>
    <row r="152" spans="2:8" s="6" customFormat="1" ht="25.5" x14ac:dyDescent="0.2">
      <c r="B152" s="325" t="s">
        <v>469</v>
      </c>
      <c r="C152" s="282" t="s">
        <v>406</v>
      </c>
      <c r="D152" s="274" t="s">
        <v>385</v>
      </c>
      <c r="E152" s="248">
        <v>1</v>
      </c>
      <c r="F152" s="283"/>
      <c r="G152" s="235">
        <f t="shared" si="12"/>
        <v>0</v>
      </c>
      <c r="H152" s="302">
        <f t="shared" si="13"/>
        <v>0</v>
      </c>
    </row>
    <row r="153" spans="2:8" s="6" customFormat="1" ht="25.5" x14ac:dyDescent="0.2">
      <c r="B153" s="325" t="s">
        <v>470</v>
      </c>
      <c r="C153" s="282" t="s">
        <v>426</v>
      </c>
      <c r="D153" s="274" t="s">
        <v>385</v>
      </c>
      <c r="E153" s="248">
        <v>21</v>
      </c>
      <c r="F153" s="283"/>
      <c r="G153" s="284">
        <f t="shared" si="12"/>
        <v>0</v>
      </c>
      <c r="H153" s="305">
        <f t="shared" si="13"/>
        <v>0</v>
      </c>
    </row>
    <row r="154" spans="2:8" s="6" customFormat="1" ht="25.5" x14ac:dyDescent="0.2">
      <c r="B154" s="325" t="s">
        <v>471</v>
      </c>
      <c r="C154" s="282" t="s">
        <v>427</v>
      </c>
      <c r="D154" s="274" t="s">
        <v>385</v>
      </c>
      <c r="E154" s="248">
        <v>6</v>
      </c>
      <c r="F154" s="283"/>
      <c r="G154" s="284">
        <f t="shared" si="12"/>
        <v>0</v>
      </c>
      <c r="H154" s="305">
        <f t="shared" si="13"/>
        <v>0</v>
      </c>
    </row>
    <row r="155" spans="2:8" s="6" customFormat="1" ht="25.5" x14ac:dyDescent="0.2">
      <c r="B155" s="325" t="s">
        <v>472</v>
      </c>
      <c r="C155" s="282" t="s">
        <v>382</v>
      </c>
      <c r="D155" s="274" t="s">
        <v>333</v>
      </c>
      <c r="E155" s="248">
        <v>1187.92</v>
      </c>
      <c r="F155" s="283"/>
      <c r="G155" s="235">
        <f t="shared" si="12"/>
        <v>0</v>
      </c>
      <c r="H155" s="302">
        <f t="shared" si="13"/>
        <v>0</v>
      </c>
    </row>
    <row r="156" spans="2:8" s="6" customFormat="1" ht="25.5" x14ac:dyDescent="0.2">
      <c r="B156" s="325" t="s">
        <v>473</v>
      </c>
      <c r="C156" s="282" t="s">
        <v>407</v>
      </c>
      <c r="D156" s="274" t="s">
        <v>333</v>
      </c>
      <c r="E156" s="248">
        <v>1305.76</v>
      </c>
      <c r="F156" s="283"/>
      <c r="G156" s="235">
        <f t="shared" si="12"/>
        <v>0</v>
      </c>
      <c r="H156" s="302">
        <f t="shared" si="13"/>
        <v>0</v>
      </c>
    </row>
    <row r="157" spans="2:8" s="6" customFormat="1" ht="25.5" x14ac:dyDescent="0.2">
      <c r="B157" s="325" t="s">
        <v>474</v>
      </c>
      <c r="C157" s="282" t="s">
        <v>383</v>
      </c>
      <c r="D157" s="274" t="s">
        <v>333</v>
      </c>
      <c r="E157" s="248">
        <v>2227.7399999999998</v>
      </c>
      <c r="F157" s="283"/>
      <c r="G157" s="235">
        <f t="shared" si="12"/>
        <v>0</v>
      </c>
      <c r="H157" s="302">
        <f t="shared" si="13"/>
        <v>0</v>
      </c>
    </row>
    <row r="158" spans="2:8" s="6" customFormat="1" ht="25.5" x14ac:dyDescent="0.2">
      <c r="B158" s="296" t="s">
        <v>475</v>
      </c>
      <c r="C158" s="282" t="s">
        <v>384</v>
      </c>
      <c r="D158" s="274" t="s">
        <v>333</v>
      </c>
      <c r="E158" s="248">
        <v>1860.64</v>
      </c>
      <c r="F158" s="283"/>
      <c r="G158" s="235">
        <f t="shared" si="12"/>
        <v>0</v>
      </c>
      <c r="H158" s="302">
        <f t="shared" si="13"/>
        <v>0</v>
      </c>
    </row>
    <row r="159" spans="2:8" ht="19.899999999999999" customHeight="1" x14ac:dyDescent="0.2">
      <c r="B159" s="293"/>
      <c r="C159" s="299"/>
      <c r="D159" s="300"/>
      <c r="E159" s="301"/>
      <c r="F159" s="390" t="s">
        <v>551</v>
      </c>
      <c r="G159" s="391"/>
      <c r="H159" s="306">
        <f>ROUND(SUM(H136:H158),2)</f>
        <v>0</v>
      </c>
    </row>
    <row r="160" spans="2:8" ht="19.899999999999999" customHeight="1" x14ac:dyDescent="0.2">
      <c r="B160" s="307"/>
      <c r="C160" s="308"/>
      <c r="D160" s="309"/>
      <c r="E160" s="310"/>
      <c r="F160" s="311"/>
      <c r="G160" s="311"/>
      <c r="H160" s="312"/>
    </row>
    <row r="161" spans="2:8" s="100" customFormat="1" ht="19.899999999999999" customHeight="1" x14ac:dyDescent="0.2">
      <c r="B161" s="313" t="s">
        <v>358</v>
      </c>
      <c r="C161" s="314" t="s">
        <v>349</v>
      </c>
      <c r="D161" s="315"/>
      <c r="E161" s="316"/>
      <c r="F161" s="317"/>
      <c r="G161" s="318"/>
      <c r="H161" s="319"/>
    </row>
    <row r="162" spans="2:8" s="6" customFormat="1" ht="19.899999999999999" customHeight="1" x14ac:dyDescent="0.2">
      <c r="B162" s="325" t="s">
        <v>359</v>
      </c>
      <c r="C162" s="253" t="s">
        <v>416</v>
      </c>
      <c r="D162" s="274" t="s">
        <v>415</v>
      </c>
      <c r="E162" s="233">
        <v>36</v>
      </c>
      <c r="F162" s="233"/>
      <c r="G162" s="235">
        <f t="shared" ref="G162:G169" si="14">F162+(F162*$H$10)</f>
        <v>0</v>
      </c>
      <c r="H162" s="302">
        <f t="shared" ref="H162:H169" si="15">E162*G162</f>
        <v>0</v>
      </c>
    </row>
    <row r="163" spans="2:8" s="6" customFormat="1" ht="38.25" x14ac:dyDescent="0.2">
      <c r="B163" s="325" t="s">
        <v>360</v>
      </c>
      <c r="C163" s="253" t="s">
        <v>417</v>
      </c>
      <c r="D163" s="274" t="s">
        <v>415</v>
      </c>
      <c r="E163" s="233">
        <v>40</v>
      </c>
      <c r="F163" s="233"/>
      <c r="G163" s="235">
        <f t="shared" si="14"/>
        <v>0</v>
      </c>
      <c r="H163" s="302">
        <f t="shared" si="15"/>
        <v>0</v>
      </c>
    </row>
    <row r="164" spans="2:8" s="6" customFormat="1" ht="19.899999999999999" customHeight="1" x14ac:dyDescent="0.2">
      <c r="B164" s="325" t="s">
        <v>361</v>
      </c>
      <c r="C164" s="253" t="s">
        <v>418</v>
      </c>
      <c r="D164" s="274" t="s">
        <v>415</v>
      </c>
      <c r="E164" s="233">
        <v>4</v>
      </c>
      <c r="F164" s="233"/>
      <c r="G164" s="235">
        <f t="shared" si="14"/>
        <v>0</v>
      </c>
      <c r="H164" s="302">
        <f t="shared" si="15"/>
        <v>0</v>
      </c>
    </row>
    <row r="165" spans="2:8" s="6" customFormat="1" ht="19.899999999999999" customHeight="1" x14ac:dyDescent="0.2">
      <c r="B165" s="325" t="s">
        <v>365</v>
      </c>
      <c r="C165" s="253" t="s">
        <v>419</v>
      </c>
      <c r="D165" s="274" t="s">
        <v>415</v>
      </c>
      <c r="E165" s="233">
        <v>4</v>
      </c>
      <c r="F165" s="233"/>
      <c r="G165" s="235">
        <f t="shared" si="14"/>
        <v>0</v>
      </c>
      <c r="H165" s="302">
        <f t="shared" si="15"/>
        <v>0</v>
      </c>
    </row>
    <row r="166" spans="2:8" s="6" customFormat="1" ht="19.899999999999999" customHeight="1" x14ac:dyDescent="0.2">
      <c r="B166" s="325" t="s">
        <v>439</v>
      </c>
      <c r="C166" s="238" t="s">
        <v>479</v>
      </c>
      <c r="D166" s="274" t="s">
        <v>333</v>
      </c>
      <c r="E166" s="285">
        <v>22.87</v>
      </c>
      <c r="F166" s="248"/>
      <c r="G166" s="235">
        <f t="shared" si="14"/>
        <v>0</v>
      </c>
      <c r="H166" s="302">
        <f>E166*G166</f>
        <v>0</v>
      </c>
    </row>
    <row r="167" spans="2:8" s="6" customFormat="1" ht="19.899999999999999" customHeight="1" x14ac:dyDescent="0.2">
      <c r="B167" s="325" t="s">
        <v>366</v>
      </c>
      <c r="C167" s="286" t="s">
        <v>480</v>
      </c>
      <c r="D167" s="274" t="s">
        <v>415</v>
      </c>
      <c r="E167" s="285">
        <v>1</v>
      </c>
      <c r="F167" s="248"/>
      <c r="G167" s="235">
        <f t="shared" si="14"/>
        <v>0</v>
      </c>
      <c r="H167" s="302">
        <f>E167*G167</f>
        <v>0</v>
      </c>
    </row>
    <row r="168" spans="2:8" s="6" customFormat="1" ht="19.899999999999999" customHeight="1" x14ac:dyDescent="0.2">
      <c r="B168" s="325" t="s">
        <v>423</v>
      </c>
      <c r="C168" s="253" t="s">
        <v>420</v>
      </c>
      <c r="D168" s="274" t="s">
        <v>415</v>
      </c>
      <c r="E168" s="233">
        <v>19</v>
      </c>
      <c r="F168" s="233"/>
      <c r="G168" s="235">
        <f t="shared" si="14"/>
        <v>0</v>
      </c>
      <c r="H168" s="302">
        <f t="shared" si="15"/>
        <v>0</v>
      </c>
    </row>
    <row r="169" spans="2:8" s="6" customFormat="1" ht="19.899999999999999" customHeight="1" x14ac:dyDescent="0.2">
      <c r="B169" s="325" t="s">
        <v>476</v>
      </c>
      <c r="C169" s="253" t="s">
        <v>421</v>
      </c>
      <c r="D169" s="274" t="s">
        <v>415</v>
      </c>
      <c r="E169" s="233">
        <v>11</v>
      </c>
      <c r="F169" s="233"/>
      <c r="G169" s="235">
        <f t="shared" si="14"/>
        <v>0</v>
      </c>
      <c r="H169" s="302">
        <f t="shared" si="15"/>
        <v>0</v>
      </c>
    </row>
    <row r="170" spans="2:8" ht="19.899999999999999" customHeight="1" x14ac:dyDescent="0.2">
      <c r="B170" s="325" t="s">
        <v>424</v>
      </c>
      <c r="C170" s="299"/>
      <c r="D170" s="300"/>
      <c r="E170" s="301"/>
      <c r="F170" s="390" t="s">
        <v>552</v>
      </c>
      <c r="G170" s="391"/>
      <c r="H170" s="306">
        <f>ROUND(SUM(H162:H169),2)</f>
        <v>0</v>
      </c>
    </row>
    <row r="171" spans="2:8" ht="19.899999999999999" customHeight="1" x14ac:dyDescent="0.2">
      <c r="B171" s="307"/>
      <c r="C171" s="308"/>
      <c r="D171" s="309"/>
      <c r="E171" s="310"/>
      <c r="F171" s="311"/>
      <c r="G171" s="311"/>
      <c r="H171" s="312"/>
    </row>
    <row r="172" spans="2:8" s="100" customFormat="1" ht="19.899999999999999" customHeight="1" x14ac:dyDescent="0.2">
      <c r="B172" s="313" t="s">
        <v>362</v>
      </c>
      <c r="C172" s="314" t="s">
        <v>25</v>
      </c>
      <c r="D172" s="315"/>
      <c r="E172" s="316"/>
      <c r="F172" s="317"/>
      <c r="G172" s="318"/>
      <c r="H172" s="319"/>
    </row>
    <row r="173" spans="2:8" s="6" customFormat="1" ht="19.899999999999999" customHeight="1" x14ac:dyDescent="0.2">
      <c r="B173" s="296" t="s">
        <v>498</v>
      </c>
      <c r="C173" s="253" t="s">
        <v>413</v>
      </c>
      <c r="D173" s="254" t="s">
        <v>203</v>
      </c>
      <c r="E173" s="233">
        <v>7906.6</v>
      </c>
      <c r="F173" s="255"/>
      <c r="G173" s="235">
        <f>F173+(F173*$H$10)</f>
        <v>0</v>
      </c>
      <c r="H173" s="297">
        <f>E173*G173</f>
        <v>0</v>
      </c>
    </row>
    <row r="174" spans="2:8" s="6" customFormat="1" ht="25.5" x14ac:dyDescent="0.2">
      <c r="B174" s="296" t="s">
        <v>499</v>
      </c>
      <c r="C174" s="253" t="s">
        <v>400</v>
      </c>
      <c r="D174" s="254" t="s">
        <v>203</v>
      </c>
      <c r="E174" s="233">
        <v>5072.6000000000004</v>
      </c>
      <c r="F174" s="255"/>
      <c r="G174" s="235">
        <f>F174+(F174*$H$10)</f>
        <v>0</v>
      </c>
      <c r="H174" s="297">
        <f>E174*G174</f>
        <v>0</v>
      </c>
    </row>
    <row r="175" spans="2:8" s="6" customFormat="1" ht="25.5" x14ac:dyDescent="0.2">
      <c r="B175" s="296" t="s">
        <v>600</v>
      </c>
      <c r="C175" s="253" t="s">
        <v>401</v>
      </c>
      <c r="D175" s="254" t="s">
        <v>203</v>
      </c>
      <c r="E175" s="233">
        <v>7906.6</v>
      </c>
      <c r="F175" s="255"/>
      <c r="G175" s="235">
        <f>F175+(F175*$H$10)</f>
        <v>0</v>
      </c>
      <c r="H175" s="297">
        <f>E175*G175</f>
        <v>0</v>
      </c>
    </row>
    <row r="176" spans="2:8" s="6" customFormat="1" ht="19.899999999999999" customHeight="1" x14ac:dyDescent="0.2">
      <c r="B176" s="296" t="s">
        <v>500</v>
      </c>
      <c r="C176" s="253" t="s">
        <v>399</v>
      </c>
      <c r="D176" s="254" t="s">
        <v>203</v>
      </c>
      <c r="E176" s="233">
        <v>5154.5</v>
      </c>
      <c r="F176" s="255"/>
      <c r="G176" s="235">
        <f>F176+(F176*$H$10)</f>
        <v>0</v>
      </c>
      <c r="H176" s="297">
        <f>E176*G176</f>
        <v>0</v>
      </c>
    </row>
    <row r="177" spans="1:23" ht="19.899999999999999" customHeight="1" x14ac:dyDescent="0.2">
      <c r="B177" s="298"/>
      <c r="C177" s="299"/>
      <c r="D177" s="300"/>
      <c r="E177" s="301"/>
      <c r="F177" s="390" t="s">
        <v>553</v>
      </c>
      <c r="G177" s="391"/>
      <c r="H177" s="306">
        <f>ROUND(SUM(H173:H176),2)</f>
        <v>0</v>
      </c>
    </row>
    <row r="178" spans="1:23" ht="19.899999999999999" customHeight="1" x14ac:dyDescent="0.2">
      <c r="B178" s="307"/>
      <c r="C178" s="308"/>
      <c r="D178" s="309"/>
      <c r="E178" s="310"/>
      <c r="F178" s="311"/>
      <c r="G178" s="311"/>
      <c r="H178" s="312"/>
    </row>
    <row r="179" spans="1:23" s="100" customFormat="1" ht="19.899999999999999" customHeight="1" x14ac:dyDescent="0.2">
      <c r="B179" s="313" t="s">
        <v>363</v>
      </c>
      <c r="C179" s="314" t="s">
        <v>392</v>
      </c>
      <c r="D179" s="315"/>
      <c r="E179" s="316"/>
      <c r="F179" s="317"/>
      <c r="G179" s="318"/>
      <c r="H179" s="319"/>
    </row>
    <row r="180" spans="1:23" s="6" customFormat="1" ht="19.899999999999999" customHeight="1" x14ac:dyDescent="0.2">
      <c r="B180" s="296" t="s">
        <v>477</v>
      </c>
      <c r="C180" s="253" t="s">
        <v>393</v>
      </c>
      <c r="D180" s="254" t="s">
        <v>203</v>
      </c>
      <c r="E180" s="248">
        <v>2500</v>
      </c>
      <c r="F180" s="255"/>
      <c r="G180" s="235">
        <f>F180+(F180*$H$10)</f>
        <v>0</v>
      </c>
      <c r="H180" s="302">
        <f>E180*G180</f>
        <v>0</v>
      </c>
    </row>
    <row r="181" spans="1:23" ht="19.899999999999999" customHeight="1" x14ac:dyDescent="0.2">
      <c r="B181" s="298"/>
      <c r="C181" s="299"/>
      <c r="D181" s="300"/>
      <c r="E181" s="361"/>
      <c r="F181" s="390" t="s">
        <v>554</v>
      </c>
      <c r="G181" s="391"/>
      <c r="H181" s="306">
        <f>ROUND(SUM(H180:H180),2)</f>
        <v>0</v>
      </c>
    </row>
    <row r="182" spans="1:23" ht="19.899999999999999" customHeight="1" thickBot="1" x14ac:dyDescent="0.25">
      <c r="B182" s="362"/>
      <c r="C182" s="363"/>
      <c r="D182" s="364"/>
      <c r="E182" s="365"/>
      <c r="F182" s="366"/>
      <c r="G182" s="366"/>
      <c r="H182" s="367"/>
    </row>
    <row r="183" spans="1:23" ht="19.899999999999999" customHeight="1" thickBot="1" x14ac:dyDescent="0.25">
      <c r="A183" s="336"/>
      <c r="B183" s="337"/>
      <c r="C183" s="339"/>
      <c r="D183" s="338"/>
      <c r="E183" s="340"/>
      <c r="F183" s="392" t="s">
        <v>601</v>
      </c>
      <c r="G183" s="393"/>
      <c r="H183" s="341">
        <f>H25+H35+H51+H55+H82+H86+H92+H99+H104+H133+H159+H170+H177+H181</f>
        <v>0</v>
      </c>
      <c r="I183" s="379" t="s">
        <v>602</v>
      </c>
      <c r="J183" s="343"/>
      <c r="K183" s="343"/>
      <c r="L183" s="336"/>
      <c r="M183" s="336"/>
      <c r="N183" s="336"/>
      <c r="O183" s="336"/>
      <c r="P183" s="336"/>
      <c r="Q183" s="336"/>
      <c r="R183" s="336"/>
      <c r="S183" s="336"/>
      <c r="T183" s="336"/>
      <c r="U183" s="336"/>
      <c r="V183" s="336"/>
      <c r="W183" s="336"/>
    </row>
    <row r="184" spans="1:23" ht="12.75" customHeight="1" x14ac:dyDescent="0.2">
      <c r="A184" s="336"/>
      <c r="B184" s="344"/>
      <c r="C184" s="345"/>
      <c r="D184" s="346"/>
      <c r="E184" s="394" t="s">
        <v>602</v>
      </c>
      <c r="F184" s="395"/>
      <c r="G184" s="395"/>
      <c r="H184" s="395"/>
      <c r="I184" s="342"/>
      <c r="J184" s="343"/>
      <c r="K184" s="343"/>
      <c r="L184" s="336"/>
      <c r="M184" s="336"/>
      <c r="N184" s="336"/>
      <c r="O184" s="336"/>
      <c r="P184" s="336"/>
      <c r="Q184" s="336"/>
      <c r="R184" s="336"/>
      <c r="S184" s="336"/>
      <c r="T184" s="336"/>
      <c r="U184" s="336"/>
      <c r="V184" s="336"/>
      <c r="W184" s="336"/>
    </row>
    <row r="185" spans="1:23" ht="37.5" customHeight="1" x14ac:dyDescent="0.2">
      <c r="A185" s="336"/>
      <c r="B185" s="348"/>
      <c r="C185" s="349"/>
      <c r="D185" s="349"/>
      <c r="E185" s="396"/>
      <c r="F185" s="397"/>
      <c r="G185" s="397"/>
      <c r="H185" s="398"/>
      <c r="I185" s="342"/>
      <c r="J185" s="343"/>
      <c r="K185" s="343"/>
      <c r="L185" s="336"/>
      <c r="M185" s="336"/>
      <c r="N185" s="336"/>
      <c r="O185" s="336"/>
      <c r="P185" s="336"/>
      <c r="Q185" s="336"/>
      <c r="R185" s="336"/>
      <c r="S185" s="336"/>
      <c r="T185" s="336"/>
      <c r="U185" s="336"/>
      <c r="V185" s="336"/>
      <c r="W185" s="336"/>
    </row>
    <row r="186" spans="1:23" ht="16.5" customHeight="1" x14ac:dyDescent="0.2">
      <c r="A186" s="336"/>
      <c r="B186" s="350"/>
      <c r="C186" s="342"/>
      <c r="D186" s="351"/>
      <c r="E186" s="347"/>
      <c r="F186" s="342"/>
      <c r="G186" s="352"/>
      <c r="H186" s="353"/>
      <c r="I186" s="342"/>
      <c r="J186" s="343"/>
      <c r="K186" s="343"/>
      <c r="L186" s="336"/>
      <c r="M186" s="336"/>
      <c r="N186" s="336"/>
      <c r="O186" s="336"/>
      <c r="P186" s="336"/>
      <c r="Q186" s="336"/>
      <c r="R186" s="336"/>
      <c r="S186" s="336"/>
      <c r="T186" s="336"/>
      <c r="U186" s="336"/>
      <c r="V186" s="336"/>
      <c r="W186" s="336"/>
    </row>
    <row r="187" spans="1:23" ht="16.5" customHeight="1" x14ac:dyDescent="0.2">
      <c r="A187" s="336"/>
      <c r="B187" s="354"/>
      <c r="C187" s="342"/>
      <c r="D187" s="351"/>
      <c r="E187" s="347"/>
      <c r="F187" s="342"/>
      <c r="G187" s="347"/>
      <c r="H187" s="355"/>
      <c r="I187" s="342"/>
      <c r="J187" s="343"/>
      <c r="K187" s="343"/>
      <c r="L187" s="336"/>
      <c r="M187" s="336"/>
      <c r="N187" s="336"/>
      <c r="O187" s="336"/>
      <c r="P187" s="336"/>
      <c r="Q187" s="336"/>
      <c r="R187" s="336"/>
      <c r="S187" s="336"/>
      <c r="T187" s="336"/>
      <c r="U187" s="336"/>
      <c r="V187" s="336"/>
      <c r="W187" s="336"/>
    </row>
    <row r="188" spans="1:23" ht="16.5" customHeight="1" x14ac:dyDescent="0.2">
      <c r="A188" s="336"/>
      <c r="B188" s="356"/>
      <c r="C188" s="357"/>
      <c r="D188" s="358"/>
      <c r="E188" s="359"/>
      <c r="F188" s="357"/>
      <c r="G188" s="359"/>
      <c r="H188" s="360"/>
      <c r="I188" s="342"/>
      <c r="J188" s="343"/>
      <c r="K188" s="343"/>
      <c r="L188" s="336"/>
      <c r="M188" s="336"/>
      <c r="N188" s="336"/>
      <c r="O188" s="336"/>
      <c r="P188" s="336"/>
      <c r="Q188" s="336"/>
      <c r="R188" s="336"/>
      <c r="S188" s="336"/>
      <c r="T188" s="336"/>
      <c r="U188" s="336"/>
      <c r="V188" s="336"/>
      <c r="W188" s="336"/>
    </row>
  </sheetData>
  <sheetProtection selectLockedCells="1" selectUnlockedCells="1"/>
  <mergeCells count="29">
    <mergeCell ref="D9:E9"/>
    <mergeCell ref="B38:C38"/>
    <mergeCell ref="B42:C42"/>
    <mergeCell ref="B2:H2"/>
    <mergeCell ref="B3:H3"/>
    <mergeCell ref="D8:E8"/>
    <mergeCell ref="B4:H4"/>
    <mergeCell ref="B5:H5"/>
    <mergeCell ref="B12:B14"/>
    <mergeCell ref="C12:C14"/>
    <mergeCell ref="D12:D14"/>
    <mergeCell ref="E12:E14"/>
    <mergeCell ref="F92:G92"/>
    <mergeCell ref="F25:G25"/>
    <mergeCell ref="F35:G35"/>
    <mergeCell ref="F51:G51"/>
    <mergeCell ref="F55:G55"/>
    <mergeCell ref="F82:G82"/>
    <mergeCell ref="F86:G86"/>
    <mergeCell ref="F99:G99"/>
    <mergeCell ref="F104:G104"/>
    <mergeCell ref="F133:G133"/>
    <mergeCell ref="F159:G159"/>
    <mergeCell ref="F170:G170"/>
    <mergeCell ref="F177:G177"/>
    <mergeCell ref="F181:G181"/>
    <mergeCell ref="F183:G183"/>
    <mergeCell ref="E184:H184"/>
    <mergeCell ref="E185:H185"/>
  </mergeCells>
  <conditionalFormatting sqref="E18:F18 G18:H24">
    <cfRule type="cellIs" dxfId="28" priority="15" stopIfTrue="1" operator="lessThan">
      <formula>0</formula>
    </cfRule>
  </conditionalFormatting>
  <conditionalFormatting sqref="E25:F25">
    <cfRule type="cellIs" dxfId="27" priority="14" stopIfTrue="1" operator="lessThan">
      <formula>0</formula>
    </cfRule>
  </conditionalFormatting>
  <conditionalFormatting sqref="E35:F35">
    <cfRule type="cellIs" dxfId="26" priority="13" stopIfTrue="1" operator="lessThan">
      <formula>0</formula>
    </cfRule>
  </conditionalFormatting>
  <conditionalFormatting sqref="E51:F51">
    <cfRule type="cellIs" dxfId="25" priority="12" stopIfTrue="1" operator="lessThan">
      <formula>0</formula>
    </cfRule>
  </conditionalFormatting>
  <conditionalFormatting sqref="E55:F55">
    <cfRule type="cellIs" dxfId="24" priority="11" stopIfTrue="1" operator="lessThan">
      <formula>0</formula>
    </cfRule>
  </conditionalFormatting>
  <conditionalFormatting sqref="E82:F82">
    <cfRule type="cellIs" dxfId="23" priority="10" stopIfTrue="1" operator="lessThan">
      <formula>0</formula>
    </cfRule>
  </conditionalFormatting>
  <conditionalFormatting sqref="E86:F86">
    <cfRule type="cellIs" dxfId="22" priority="9" stopIfTrue="1" operator="lessThan">
      <formula>0</formula>
    </cfRule>
  </conditionalFormatting>
  <conditionalFormatting sqref="E92:F92">
    <cfRule type="cellIs" dxfId="21" priority="8" stopIfTrue="1" operator="lessThan">
      <formula>0</formula>
    </cfRule>
  </conditionalFormatting>
  <conditionalFormatting sqref="E99:F99">
    <cfRule type="cellIs" dxfId="20" priority="7" stopIfTrue="1" operator="lessThan">
      <formula>0</formula>
    </cfRule>
  </conditionalFormatting>
  <conditionalFormatting sqref="E104:F104">
    <cfRule type="cellIs" dxfId="19" priority="6" stopIfTrue="1" operator="lessThan">
      <formula>0</formula>
    </cfRule>
  </conditionalFormatting>
  <conditionalFormatting sqref="E133:F133">
    <cfRule type="cellIs" dxfId="18" priority="5" stopIfTrue="1" operator="lessThan">
      <formula>0</formula>
    </cfRule>
  </conditionalFormatting>
  <conditionalFormatting sqref="E159:F159">
    <cfRule type="cellIs" dxfId="17" priority="4" stopIfTrue="1" operator="lessThan">
      <formula>0</formula>
    </cfRule>
  </conditionalFormatting>
  <conditionalFormatting sqref="E170:F170">
    <cfRule type="cellIs" dxfId="16" priority="3" stopIfTrue="1" operator="lessThan">
      <formula>0</formula>
    </cfRule>
  </conditionalFormatting>
  <conditionalFormatting sqref="E177:F177">
    <cfRule type="cellIs" dxfId="15" priority="2" stopIfTrue="1" operator="lessThan">
      <formula>0</formula>
    </cfRule>
  </conditionalFormatting>
  <conditionalFormatting sqref="E181:F181">
    <cfRule type="cellIs" dxfId="14" priority="1" stopIfTrue="1" operator="lessThan">
      <formula>0</formula>
    </cfRule>
  </conditionalFormatting>
  <conditionalFormatting sqref="E17:G17">
    <cfRule type="cellIs" dxfId="13" priority="192" stopIfTrue="1" operator="lessThan">
      <formula>0</formula>
    </cfRule>
  </conditionalFormatting>
  <conditionalFormatting sqref="E27:G27">
    <cfRule type="cellIs" dxfId="12" priority="235" stopIfTrue="1" operator="lessThan">
      <formula>0</formula>
    </cfRule>
  </conditionalFormatting>
  <conditionalFormatting sqref="E37:G37">
    <cfRule type="cellIs" dxfId="11" priority="240" stopIfTrue="1" operator="lessThan">
      <formula>0</formula>
    </cfRule>
  </conditionalFormatting>
  <conditionalFormatting sqref="E53:G53">
    <cfRule type="cellIs" dxfId="10" priority="180" stopIfTrue="1" operator="lessThan">
      <formula>0</formula>
    </cfRule>
  </conditionalFormatting>
  <conditionalFormatting sqref="E57:G57">
    <cfRule type="cellIs" dxfId="9" priority="179" stopIfTrue="1" operator="lessThan">
      <formula>0</formula>
    </cfRule>
  </conditionalFormatting>
  <conditionalFormatting sqref="E84:G84">
    <cfRule type="cellIs" dxfId="8" priority="196" stopIfTrue="1" operator="lessThan">
      <formula>0</formula>
    </cfRule>
  </conditionalFormatting>
  <conditionalFormatting sqref="E94:G94">
    <cfRule type="cellIs" dxfId="7" priority="238" stopIfTrue="1" operator="lessThan">
      <formula>0</formula>
    </cfRule>
  </conditionalFormatting>
  <conditionalFormatting sqref="E101:G101">
    <cfRule type="cellIs" dxfId="6" priority="237" stopIfTrue="1" operator="lessThan">
      <formula>0</formula>
    </cfRule>
  </conditionalFormatting>
  <conditionalFormatting sqref="E135:G135">
    <cfRule type="cellIs" dxfId="5" priority="211" stopIfTrue="1" operator="lessThan">
      <formula>0</formula>
    </cfRule>
  </conditionalFormatting>
  <conditionalFormatting sqref="E161:G161">
    <cfRule type="cellIs" dxfId="4" priority="208" stopIfTrue="1" operator="lessThan">
      <formula>0</formula>
    </cfRule>
  </conditionalFormatting>
  <conditionalFormatting sqref="E172:G172">
    <cfRule type="cellIs" dxfId="3" priority="236" stopIfTrue="1" operator="lessThan">
      <formula>0</formula>
    </cfRule>
  </conditionalFormatting>
  <conditionalFormatting sqref="E179:G179">
    <cfRule type="cellIs" dxfId="2" priority="190" stopIfTrue="1" operator="lessThan">
      <formula>0</formula>
    </cfRule>
  </conditionalFormatting>
  <conditionalFormatting sqref="E15:H16 E26:H26 E28:H34 E36:H36 E39:H41 E43:H50 E52:H52 E54:H54 E56:H56 E58:H81 E83:H83 E85:H85 E87:H87 E88:G88 E89:H91 E93:H93 E95:H98 E100:H100 E102:H103 E105:H105 E106:G106 E107:H132 E134:H134 E136:H158 E160:H160 E162:H169 E171:H171 E173:H176 E178:H178 E182:H182">
    <cfRule type="cellIs" dxfId="1" priority="241" stopIfTrue="1" operator="lessThan">
      <formula>0</formula>
    </cfRule>
  </conditionalFormatting>
  <conditionalFormatting sqref="E180:H180">
    <cfRule type="cellIs" dxfId="0" priority="155" stopIfTrue="1" operator="lessThan">
      <formula>0</formula>
    </cfRule>
  </conditionalFormatting>
  <printOptions horizontalCentered="1"/>
  <pageMargins left="0.36" right="0.23" top="0.41" bottom="0.36" header="0.31" footer="0"/>
  <pageSetup paperSize="9" scale="96" firstPageNumber="0" fitToHeight="0" orientation="landscape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MEMÓRIA DE CALCULO</vt:lpstr>
      <vt:lpstr>GERAL</vt:lpstr>
      <vt:lpstr>GERAL!Area_de_impressao</vt:lpstr>
      <vt:lpstr>'MEMÓRIA DE CALCULO'!Area_de_impressao</vt:lpstr>
      <vt:lpstr>GERAL!Titulos_de_impressao</vt:lpstr>
      <vt:lpstr>'MEMÓRIA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Priscila Moreira Magno de Santana</cp:lastModifiedBy>
  <cp:lastPrinted>2024-05-27T14:17:06Z</cp:lastPrinted>
  <dcterms:created xsi:type="dcterms:W3CDTF">2011-11-09T18:01:10Z</dcterms:created>
  <dcterms:modified xsi:type="dcterms:W3CDTF">2024-05-31T18:25:01Z</dcterms:modified>
</cp:coreProperties>
</file>