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tabRatio="500" activeTab="2"/>
  </bookViews>
  <sheets>
    <sheet name="Orçamento " sheetId="1" r:id="rId1"/>
    <sheet name="Cronograma FF  " sheetId="2" r:id="rId2"/>
    <sheet name="BDI" sheetId="3" r:id="rId3"/>
  </sheets>
  <externalReferences>
    <externalReference r:id="rId6"/>
    <externalReference r:id="rId7"/>
  </externalReferences>
  <definedNames>
    <definedName name="_xlnm.Print_Area" localSheetId="2">'BDI'!$A$1:$F$26</definedName>
    <definedName name="_xlnm.Print_Area" localSheetId="1">'Cronograma FF  '!$A$1:$K$27</definedName>
    <definedName name="_xlnm.Print_Area" localSheetId="0">'Orçamento '!$A$1:$K$48</definedName>
    <definedName name="DESONERACAO">IF(OR(Import_Desoneracao="DESONERADO",Import_Desoneracao="SIM"),"SIM","NÃO")</definedName>
    <definedName name="Excel_BuiltIn_Print_Area" localSheetId="2">'BDI'!$A$1:$F$49</definedName>
    <definedName name="Excel_BuiltIn_Print_Area" localSheetId="1">'Cronograma FF  '!$A$1:$L$31</definedName>
    <definedName name="Excel_BuiltIn_Print_Area" localSheetId="0">'Orçamento '!$A$1:$K$35</definedName>
    <definedName name="Excel_BuiltIn_Print_Titles" localSheetId="0">'Orçamento '!$1:$7</definedName>
    <definedName name="Import_Desoneracao">OFFSET('[1]DADOS'!$G$18,0,-1)</definedName>
    <definedName name="NCOMPOSICOES">15</definedName>
    <definedName name="NCOTACOES">15</definedName>
    <definedName name="ORÇAMENTO.BancoRef" hidden="1">'Orçamento '!$F$8</definedName>
    <definedName name="ORÇAMENTO_BancoRef" localSheetId="0">'Orçamento '!$F$8</definedName>
    <definedName name="ORÇAMENTO_BancoRef">#REF!</definedName>
    <definedName name="REFERENCIA.Descricao" hidden="1">IF(ISNUMBER('Orçamento '!$AF1),OFFSET(INDIRECT(ORÇAMENTO.BancoRef),'Orçamento '!$AF1-1,3,1),'Orçamento '!$AF1)</definedName>
    <definedName name="REFERENCIA.Desonerado" hidden="1">IF(ISNUMBER('Orçamento '!$AF1),VALUE(OFFSET(INDIRECT(ORÇAMENTO.BancoRef),'Orçamento '!$AF1-1,5,1)),0)</definedName>
    <definedName name="REFERENCIA.NaoDesonerado" hidden="1">IF(ISNUMBER('Orçamento '!$AF1),VALUE(OFFSET(INDIRECT(ORÇAMENTO.BancoRef),'Orçamento '!$AF1-1,6,1)),0)</definedName>
    <definedName name="REFERENCIA.Unidade" hidden="1">IF(ISNUMBER('Orçamento '!$AF1),OFFSET(INDIRECT(ORÇAMENTO.BancoRef),'Orçamento '!$AF1-1,4,1),"-")</definedName>
    <definedName name="REFERENCIA_Descricao" localSheetId="0">IF(ISNUMBER('Orçamento '!$AF1),OFFSET(INDIRECT('Orçamento '!ORÇAMENTO_BancoRef),'Orçamento '!$AF1-1,3,1),'Orçamento '!$AF1)</definedName>
    <definedName name="REFERENCIA_Descricao">IF(ISNUMBER(#REF!),OFFSET(INDIRECT(ORÇAMENTO_BancoRef),#REF!-1,3,1),#REF!)</definedName>
    <definedName name="REFERENCIA_Desonerado" localSheetId="0">IF(ISNUMBER('Orçamento '!$AF1),VALUE(OFFSET(INDIRECT('Orçamento '!ORÇAMENTO_BancoRef),'Orçamento '!$AF1-1,5,1)),0)</definedName>
    <definedName name="REFERENCIA_Desonerado">IF(ISNUMBER(#REF!),VALUE(OFFSET(INDIRECT(ORÇAMENTO_BancoRef),#REF!-1,5,1)),0)</definedName>
    <definedName name="REFERENCIA_NaoDesonerado" localSheetId="0">IF(ISNUMBER('Orçamento '!$AF1),VALUE(OFFSET(INDIRECT('Orçamento '!ORÇAMENTO_BancoRef),'Orçamento '!$AF1-1,6,1)),0)</definedName>
    <definedName name="REFERENCIA_NaoDesonerado">IF(ISNUMBER(#REF!),VALUE(OFFSET(INDIRECT(ORÇAMENTO_BancoRef),#REF!-1,6,1)),0)</definedName>
    <definedName name="REFERENCIA_Unidade" localSheetId="0">IF(ISNUMBER('Orçamento '!$AF1),OFFSET(INDIRECT('Orçamento '!ORÇAMENTO_BancoRef),'Orçamento '!$AF1-1,4,1),"-")</definedName>
    <definedName name="REFERENCIA_Unidade">IF(ISNUMBER(#REF!),OFFSET(INDIRECT(ORÇAMENTO_BancoRef),#REF!-1,4,1),"-")</definedName>
    <definedName name="TIPOORCAMENTO">IF(VALUE('[2]MENU'!$O$3)=2,"Licitado","Proposto")</definedName>
    <definedName name="_xlnm.Print_Titles" localSheetId="0">'Orçamento '!$1:$7</definedName>
  </definedNames>
  <calcPr fullCalcOnLoad="1"/>
</workbook>
</file>

<file path=xl/sharedStrings.xml><?xml version="1.0" encoding="utf-8"?>
<sst xmlns="http://schemas.openxmlformats.org/spreadsheetml/2006/main" count="210" uniqueCount="149">
  <si>
    <t>PREFEITURA MUNICIPAL DE ITATIBA</t>
  </si>
  <si>
    <t>PLANILHA QUANTITATIVA / ORÇAMENTÁRIA</t>
  </si>
  <si>
    <t>BASE DE PREÇOS E 
TIPO DE OBRA</t>
  </si>
  <si>
    <t>NÃO DESONERADO - RECAP. e PAVIMENTAÇÃO</t>
  </si>
  <si>
    <t>MEMÓRIA DE CÁLCULO</t>
  </si>
  <si>
    <t>CHECAGEM</t>
  </si>
  <si>
    <t>ITEM</t>
  </si>
  <si>
    <t>FONTE</t>
  </si>
  <si>
    <t>CÓDIGO</t>
  </si>
  <si>
    <t>DESCRIÇÃO</t>
  </si>
  <si>
    <t>UNID.</t>
  </si>
  <si>
    <t>QUANT.</t>
  </si>
  <si>
    <t>VALOR UNIT. SEM BDI</t>
  </si>
  <si>
    <t>VALOR UNITÁRIO COM BDI</t>
  </si>
  <si>
    <t>TOTAL</t>
  </si>
  <si>
    <t>1</t>
  </si>
  <si>
    <t>1.1</t>
  </si>
  <si>
    <t>PMSP EDIF</t>
  </si>
  <si>
    <t>PLACA DE OBRA EM CHAPA DE AÇO GALVANIZADO</t>
  </si>
  <si>
    <t>M2</t>
  </si>
  <si>
    <t>1.2</t>
  </si>
  <si>
    <t>SINAPI-I</t>
  </si>
  <si>
    <t xml:space="preserve">MES   </t>
  </si>
  <si>
    <t>1.3</t>
  </si>
  <si>
    <t>SINAPI</t>
  </si>
  <si>
    <t>1.4</t>
  </si>
  <si>
    <t>10776</t>
  </si>
  <si>
    <t>1.5</t>
  </si>
  <si>
    <t>CDHU</t>
  </si>
  <si>
    <t>Banheiro químico modelo Standard, com manutenção conforme exigências da CETESB</t>
  </si>
  <si>
    <t>UNMES</t>
  </si>
  <si>
    <t>1.6</t>
  </si>
  <si>
    <t>101498</t>
  </si>
  <si>
    <t>ENTRADA DE ENERGIA ELÉTRICA, AÉREA, BIFÁSICA, COM CAIXA DE SOBREPOR, CABO DE 16 MM2 E DISJUNTOR DIN 50A (NÃO INCLUSO O POSTE DE CONCRETO). AF_07/2020_PS</t>
  </si>
  <si>
    <t>UN</t>
  </si>
  <si>
    <t>1.7</t>
  </si>
  <si>
    <t>POSTE DE ENTRADA DE ENERGIA, DUPLO "T" - 7,5M/200DAN</t>
  </si>
  <si>
    <t>1.8</t>
  </si>
  <si>
    <t>1.9</t>
  </si>
  <si>
    <t>95635</t>
  </si>
  <si>
    <t>1.10</t>
  </si>
  <si>
    <t>95675</t>
  </si>
  <si>
    <t>Tubo de PVC rígido soldável marrom, DN= 25 mm, (3/4´), inclusive conexões</t>
  </si>
  <si>
    <t>M</t>
  </si>
  <si>
    <t>Tubo PVC rígido, tipo Coletor Esgoto, junta elástica, DN= 100 mm, inclusive conexões</t>
  </si>
  <si>
    <t>97902</t>
  </si>
  <si>
    <t>CAIXA ENTERRADA HIDRÁULICA RETANGULAR EM ALVENARIA COM TIJOLOS CERÂMICOS MACIÇOS, DIMENSÕES INTERNAS: 0,6X0,6X0,6 M PARA REDE DE ESGOTO. AF_12/2020</t>
  </si>
  <si>
    <t>2</t>
  </si>
  <si>
    <t>2.1</t>
  </si>
  <si>
    <t>2.2</t>
  </si>
  <si>
    <t>2.3</t>
  </si>
  <si>
    <t>2.4</t>
  </si>
  <si>
    <t>2.5</t>
  </si>
  <si>
    <t>PMSP INFRA</t>
  </si>
  <si>
    <t>3</t>
  </si>
  <si>
    <t>3.1</t>
  </si>
  <si>
    <t>3.2</t>
  </si>
  <si>
    <t>4</t>
  </si>
  <si>
    <t>4.1</t>
  </si>
  <si>
    <t>4.2</t>
  </si>
  <si>
    <t>4.3</t>
  </si>
  <si>
    <t>M3</t>
  </si>
  <si>
    <t>LEVANTAMENTO OU REBAIXAMENTO DE TAMPÃO DE POÇO DE VISITA</t>
  </si>
  <si>
    <t>ABERTURA DE CAIXA ATÉ 25CM, INCLUI ESCAVAÇÃO, COMPACTAÇÃO, TRANSPORTE E PREPARO DO SUB-LEITO</t>
  </si>
  <si>
    <t>94267</t>
  </si>
  <si>
    <t>Imprimação betuminosa ligante</t>
  </si>
  <si>
    <t>Sinalização horizontal em massa termoplástica à quente por extrusão, espessura de 3,0 mm, para faixas</t>
  </si>
  <si>
    <t>CRONOGRAMA FÍSICO / FINANCEIRO</t>
  </si>
  <si>
    <t>DISCRIMINAÇÃO</t>
  </si>
  <si>
    <t>TOTAL DO ITEM</t>
  </si>
  <si>
    <t>PRIMEIRO</t>
  </si>
  <si>
    <t>SEGUNDO</t>
  </si>
  <si>
    <t>TERCEIRO</t>
  </si>
  <si>
    <t>QUARTO</t>
  </si>
  <si>
    <t>QUINTO</t>
  </si>
  <si>
    <t>SEXTO</t>
  </si>
  <si>
    <t>SETIMO</t>
  </si>
  <si>
    <t>OITAVO</t>
  </si>
  <si>
    <t>( % / R$ )</t>
  </si>
  <si>
    <t>MÊS</t>
  </si>
  <si>
    <t>TOTAL GERAL:</t>
  </si>
  <si>
    <t>DESEMBOLSO TOTAL DO MÊS (R$):</t>
  </si>
  <si>
    <t>MENSAL</t>
  </si>
  <si>
    <t>ACUM.</t>
  </si>
  <si>
    <t>PERCENTUAL:</t>
  </si>
  <si>
    <t xml:space="preserve">MENSAL 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</si>
  <si>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</si>
  <si>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</si>
  <si>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</si>
  <si>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Item</t>
  </si>
  <si>
    <t>Descrição dos Serviços</t>
  </si>
  <si>
    <t>Siglas</t>
  </si>
  <si>
    <t>%</t>
  </si>
  <si>
    <t>SEM DESONERAÇÃO</t>
  </si>
  <si>
    <t>Administração Central</t>
  </si>
  <si>
    <t>AC</t>
  </si>
  <si>
    <t>Seguro e Garantias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</si>
  <si>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</si>
  <si>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</si>
  <si>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</si>
  <si>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</si>
  <si>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</si>
  <si>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</si>
  <si>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</si>
  <si>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 e PIS 0,65%)</t>
  </si>
  <si>
    <t>CP</t>
  </si>
  <si>
    <t>Tributos (ISS)</t>
  </si>
  <si>
    <t>ISS</t>
  </si>
  <si>
    <t>Tributos (Contribuição Previdenciária de Receita Bruta)</t>
  </si>
  <si>
    <t>CPRB</t>
  </si>
  <si>
    <t>BDI CALCULADO</t>
  </si>
  <si>
    <t>BDI CALCULADO CONFORME ACÓRDÃO Nº 2369/2011 – TCU</t>
  </si>
  <si>
    <t xml:space="preserve">LOCACAO DE CONTAINER 2,30 X 6,00 M, ALT. 2,50 M, PARA ESCRITORIO, SEM DIVISORIAS INTERNAS E SEM SANITARIO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</si>
  <si>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02.01.180</t>
  </si>
  <si>
    <t>46.01.020</t>
  </si>
  <si>
    <t>46.05.020</t>
  </si>
  <si>
    <t>54.03.230</t>
  </si>
  <si>
    <t>70.02.016</t>
  </si>
  <si>
    <t>70.03.012</t>
  </si>
  <si>
    <t>Placa para sinalização viária em alumínio composto, totalmente refletiva com película III/III - área até 2,0 m²</t>
  </si>
  <si>
    <t>70.06.012</t>
  </si>
  <si>
    <t>Tacha tipo I monodirecional refletiva</t>
  </si>
  <si>
    <t>GUIA (MEIO-FIO) E SARJETA CONJUGADOS DE CONCRETO, MOLDADA  IN LOCO  EM TRECHO RETO COM EXTRUSORA, 45 CM BASE (15 CM BASE DA GUIA + 30 CM BASE DA SARJETA) X 22 CM ALTURA. AF_01/2024</t>
  </si>
  <si>
    <t>OBRA: CONTRATAÇÃO DE EMPRESA PARA EXECUÇÃO DE OBRA DE RECAPEAMENTO EM VIAS PÚBLICAS</t>
  </si>
  <si>
    <t>CANTEIRO</t>
  </si>
  <si>
    <t>KIT CAVALETE PARA MEDIÇÃO DE ÁGUA - ENTRADA PRINCIPAL, EM PVC DN 25 MM (3/4") - FORNECIMENTO E INSTALAÇÃO (EXCLUSIVE HIDRÔMETRO). AF_03/2024</t>
  </si>
  <si>
    <t>HIDRÔMETRO DN 3/4", 5,0 M3/H - FORNECIMENTO E INSTALAÇÃO. AF_03/2024</t>
  </si>
  <si>
    <t>SERVIÇOS PRELIMINARES</t>
  </si>
  <si>
    <t>BASE DE BRITA GRADUADA</t>
  </si>
  <si>
    <t>03.07.080</t>
  </si>
  <si>
    <t>Fresagem de pavimento asfáltico com espessura até 5 cm, inclusive remoção do material fresado até 10 quilômetros e varrição</t>
  </si>
  <si>
    <t>RECAPEAMENTO</t>
  </si>
  <si>
    <t>54.03.221</t>
  </si>
  <si>
    <t>Restauração de pavimento asfáltico com concreto betuminoso usinado quente - CBUQ</t>
  </si>
  <si>
    <t>SINALIZAÇÃO VIÁRIA</t>
  </si>
  <si>
    <t>Considerado 1 unid pelo período da obra = 3 unid</t>
  </si>
  <si>
    <t>Considerado 1 unid por frente, pelo período da obra (4 frentes x 3 meses) = 12 unid</t>
  </si>
  <si>
    <t>Considerado 1 unid</t>
  </si>
  <si>
    <t>Estimado 12,00m</t>
  </si>
  <si>
    <t xml:space="preserve">Conforme projeto </t>
  </si>
  <si>
    <t>Conforme projeto, capa 3cm</t>
  </si>
  <si>
    <t>Estimado</t>
  </si>
  <si>
    <t>Prefeitura Municipal de Itatiba,  10 de maio de 2024</t>
  </si>
  <si>
    <t>Prefeitura Municipal de Itatiba, 10 de maio de 2024</t>
  </si>
  <si>
    <t>5011000</t>
  </si>
  <si>
    <t>5048000</t>
  </si>
  <si>
    <t>6021000</t>
  </si>
  <si>
    <t>Considerado 1 placa de 4,00m x 2,00m por local de recapeamento (Prof Brito + José Gabriel e Paladino + Novo Cruzeiro + Joaquim B. de Campos) = 96,00m²</t>
  </si>
  <si>
    <t xml:space="preserve">CDHU - BOLETIM 193 02/2024
SINAPI 04/2024    PMSP 01/2024 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</si>
</sst>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&quot;R$ &quot;#,##0.00"/>
    <numFmt numFmtId="167" formatCode="00000000"/>
    <numFmt numFmtId="168" formatCode="#,##0.00;[Red]#,##0.00"/>
    <numFmt numFmtId="169" formatCode="00"/>
    <numFmt numFmtId="170" formatCode="#,##0.00\ ;#,##0.00\ ;\-#\ ;@\ "/>
    <numFmt numFmtId="171" formatCode="&quot;R$&quot;\ #,##0.00"/>
  </numFmts>
  <fonts count="64">
    <font>
      <sz val="11"/>
      <color indexed="8"/>
      <name val="Liberation Sans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8"/>
      <color indexed="8"/>
      <name val="Arial1"/>
      <family val="0"/>
    </font>
    <font>
      <b/>
      <sz val="12"/>
      <color indexed="8"/>
      <name val="Calibri"/>
      <family val="2"/>
    </font>
    <font>
      <b/>
      <sz val="11"/>
      <color indexed="9"/>
      <name val="Calibri2"/>
      <family val="0"/>
    </font>
    <font>
      <sz val="11"/>
      <color indexed="9"/>
      <name val="Calibri2"/>
      <family val="0"/>
    </font>
    <font>
      <sz val="11"/>
      <color indexed="8"/>
      <name val="Calibri2"/>
      <family val="0"/>
    </font>
    <font>
      <b/>
      <sz val="10"/>
      <color indexed="8"/>
      <name val="Arial21"/>
      <family val="0"/>
    </font>
    <font>
      <b/>
      <sz val="11"/>
      <color indexed="8"/>
      <name val="Calibri2"/>
      <family val="0"/>
    </font>
    <font>
      <sz val="10"/>
      <color indexed="8"/>
      <name val="Arial21"/>
      <family val="0"/>
    </font>
    <font>
      <b/>
      <sz val="11"/>
      <color indexed="8"/>
      <name val="Calibri"/>
      <family val="2"/>
    </font>
    <font>
      <sz val="8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Liberation Sans1"/>
      <family val="0"/>
    </font>
    <font>
      <u val="single"/>
      <sz val="11"/>
      <color indexed="25"/>
      <name val="Liberation Sans1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Liberation Sans1"/>
      <family val="0"/>
    </font>
    <font>
      <u val="single"/>
      <sz val="11"/>
      <color theme="11"/>
      <name val="Liberation Sans1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48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4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hair">
        <color indexed="12"/>
      </bottom>
    </border>
    <border>
      <left style="thin">
        <color rgb="FF3333FF"/>
      </left>
      <right style="thin">
        <color rgb="FF3333FF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rgb="FF3333FF"/>
      </right>
      <top style="thin">
        <color indexed="12"/>
      </top>
      <bottom style="thin">
        <color rgb="FF3333FF"/>
      </bottom>
    </border>
    <border>
      <left style="thin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thin">
        <color indexed="12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indexed="12"/>
      </left>
      <right style="thin">
        <color rgb="FF3333FF"/>
      </right>
      <top style="thin">
        <color rgb="FF3333FF"/>
      </top>
      <bottom>
        <color indexed="63"/>
      </bottom>
    </border>
    <border>
      <left style="thin">
        <color indexed="12"/>
      </left>
      <right style="thin">
        <color rgb="FF3333FF"/>
      </right>
      <top style="thin">
        <color rgb="FF3333FF"/>
      </top>
      <bottom style="hair">
        <color indexed="12"/>
      </bottom>
    </border>
    <border>
      <left style="thin">
        <color rgb="FF3333FF"/>
      </left>
      <right style="thin">
        <color rgb="FF3333FF"/>
      </right>
      <top style="hair">
        <color indexed="12"/>
      </top>
      <bottom>
        <color indexed="63"/>
      </bottom>
    </border>
    <border>
      <left style="thin">
        <color rgb="FF3333FF"/>
      </left>
      <right style="thin">
        <color rgb="FF3333FF"/>
      </right>
      <top style="thin">
        <color rgb="FF3333FF"/>
      </top>
      <bottom>
        <color indexed="63"/>
      </bottom>
    </border>
    <border>
      <left style="thin">
        <color rgb="FF3333FF"/>
      </left>
      <right style="thin">
        <color rgb="FF3333FF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rgb="FF3333FF"/>
      </top>
      <bottom style="thin">
        <color indexed="12"/>
      </bottom>
    </border>
    <border>
      <left style="thin">
        <color indexed="12"/>
      </left>
      <right style="thin">
        <color rgb="FF3333FF"/>
      </right>
      <top style="thin">
        <color rgb="FF3333FF"/>
      </top>
      <bottom style="thin">
        <color indexed="12"/>
      </bottom>
    </border>
    <border>
      <left style="thin">
        <color rgb="FF3333FF"/>
      </left>
      <right>
        <color indexed="63"/>
      </right>
      <top>
        <color indexed="63"/>
      </top>
      <bottom style="thin">
        <color rgb="FF3333FF"/>
      </bottom>
    </border>
    <border>
      <left style="thin">
        <color rgb="FF3333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rgb="FF3333FF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4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hair">
        <color indexed="8"/>
      </right>
      <top style="thin">
        <color indexed="48"/>
      </top>
      <bottom style="thin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rgb="FF3333FF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2" fillId="0" borderId="0">
      <alignment/>
      <protection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0" fontId="2" fillId="0" borderId="0">
      <alignment/>
      <protection/>
    </xf>
    <xf numFmtId="164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34" borderId="11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0" fontId="4" fillId="34" borderId="12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165" fontId="3" fillId="0" borderId="16" xfId="0" applyNumberFormat="1" applyFont="1" applyBorder="1" applyAlignment="1" applyProtection="1">
      <alignment horizontal="right" vertical="center" wrapText="1"/>
      <protection/>
    </xf>
    <xf numFmtId="165" fontId="3" fillId="0" borderId="17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165" fontId="3" fillId="0" borderId="16" xfId="0" applyNumberFormat="1" applyFont="1" applyFill="1" applyBorder="1" applyAlignment="1" applyProtection="1">
      <alignment horizontal="right" vertical="center" wrapText="1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8" fontId="16" fillId="34" borderId="25" xfId="0" applyNumberFormat="1" applyFont="1" applyFill="1" applyBorder="1" applyAlignment="1">
      <alignment horizontal="center" vertical="center"/>
    </xf>
    <xf numFmtId="10" fontId="16" fillId="0" borderId="25" xfId="52" applyNumberFormat="1" applyFont="1" applyBorder="1" applyAlignment="1">
      <alignment horizontal="center" vertical="center"/>
      <protection/>
    </xf>
    <xf numFmtId="10" fontId="16" fillId="0" borderId="25" xfId="52" applyNumberFormat="1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68" fontId="16" fillId="0" borderId="25" xfId="64" applyNumberFormat="1" applyFont="1" applyBorder="1" applyAlignment="1">
      <alignment horizontal="center" vertical="center"/>
      <protection/>
    </xf>
    <xf numFmtId="10" fontId="16" fillId="0" borderId="25" xfId="52" applyNumberFormat="1" applyFont="1" applyFill="1" applyBorder="1" applyAlignment="1">
      <alignment horizontal="center" vertical="center" wrapText="1"/>
      <protection/>
    </xf>
    <xf numFmtId="168" fontId="16" fillId="0" borderId="25" xfId="64" applyNumberFormat="1" applyFont="1" applyFill="1" applyBorder="1" applyAlignment="1">
      <alignment horizontal="center" vertical="center"/>
      <protection/>
    </xf>
    <xf numFmtId="10" fontId="16" fillId="34" borderId="25" xfId="52" applyNumberFormat="1" applyFont="1" applyFill="1" applyBorder="1" applyAlignment="1">
      <alignment horizontal="center" vertical="center"/>
      <protection/>
    </xf>
    <xf numFmtId="168" fontId="16" fillId="0" borderId="25" xfId="0" applyNumberFormat="1" applyFont="1" applyBorder="1" applyAlignment="1">
      <alignment horizontal="left" vertical="center"/>
    </xf>
    <xf numFmtId="165" fontId="16" fillId="34" borderId="25" xfId="52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8" fontId="18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0" fontId="16" fillId="36" borderId="25" xfId="52" applyNumberFormat="1" applyFont="1" applyFill="1" applyBorder="1" applyAlignment="1">
      <alignment horizontal="center" vertical="center" wrapText="1"/>
      <protection/>
    </xf>
    <xf numFmtId="168" fontId="16" fillId="0" borderId="25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9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1" fillId="37" borderId="0" xfId="0" applyFont="1" applyFill="1" applyAlignment="1">
      <alignment horizontal="center"/>
    </xf>
    <xf numFmtId="0" fontId="22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/>
    </xf>
    <xf numFmtId="10" fontId="22" fillId="0" borderId="25" xfId="0" applyNumberFormat="1" applyFont="1" applyBorder="1" applyAlignment="1">
      <alignment horizontal="center" vertical="center"/>
    </xf>
    <xf numFmtId="2" fontId="22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  <xf numFmtId="2" fontId="22" fillId="0" borderId="25" xfId="0" applyNumberFormat="1" applyFont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left" vertical="center"/>
    </xf>
    <xf numFmtId="2" fontId="26" fillId="34" borderId="25" xfId="0" applyNumberFormat="1" applyFont="1" applyFill="1" applyBorder="1" applyAlignment="1">
      <alignment horizontal="center" vertical="center"/>
    </xf>
    <xf numFmtId="10" fontId="26" fillId="34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35" borderId="32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3" fillId="35" borderId="35" xfId="0" applyNumberFormat="1" applyFont="1" applyFill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3" fillId="35" borderId="38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4" fillId="35" borderId="40" xfId="0" applyNumberFormat="1" applyFont="1" applyFill="1" applyBorder="1" applyAlignment="1">
      <alignment vertical="center"/>
    </xf>
    <xf numFmtId="4" fontId="4" fillId="35" borderId="41" xfId="0" applyNumberFormat="1" applyFont="1" applyFill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0" fontId="1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6" fontId="1" fillId="0" borderId="16" xfId="0" applyNumberFormat="1" applyFont="1" applyFill="1" applyBorder="1" applyAlignment="1">
      <alignment horizontal="right" vertical="center" wrapText="1"/>
    </xf>
    <xf numFmtId="171" fontId="1" fillId="0" borderId="16" xfId="0" applyNumberFormat="1" applyFont="1" applyFill="1" applyBorder="1" applyAlignment="1" applyProtection="1">
      <alignment horizontal="right" vertical="center" wrapText="1"/>
      <protection/>
    </xf>
    <xf numFmtId="166" fontId="1" fillId="0" borderId="20" xfId="0" applyNumberFormat="1" applyFont="1" applyFill="1" applyBorder="1" applyAlignment="1" applyProtection="1">
      <alignment horizontal="right" vertical="center" wrapText="1"/>
      <protection/>
    </xf>
    <xf numFmtId="171" fontId="1" fillId="0" borderId="20" xfId="0" applyNumberFormat="1" applyFont="1" applyFill="1" applyBorder="1" applyAlignment="1" applyProtection="1">
      <alignment horizontal="right" vertical="center" wrapText="1"/>
      <protection/>
    </xf>
    <xf numFmtId="166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45" xfId="0" applyFont="1" applyFill="1" applyBorder="1" applyAlignment="1">
      <alignment horizontal="center" vertical="center"/>
    </xf>
    <xf numFmtId="4" fontId="7" fillId="34" borderId="45" xfId="0" applyNumberFormat="1" applyFont="1" applyFill="1" applyBorder="1" applyAlignment="1" applyProtection="1">
      <alignment horizontal="center" vertical="center"/>
      <protection/>
    </xf>
    <xf numFmtId="165" fontId="7" fillId="34" borderId="45" xfId="0" applyNumberFormat="1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4" fontId="4" fillId="35" borderId="4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34" borderId="46" xfId="0" applyNumberFormat="1" applyFont="1" applyFill="1" applyBorder="1" applyAlignment="1">
      <alignment horizontal="center" vertical="center"/>
    </xf>
    <xf numFmtId="49" fontId="4" fillId="34" borderId="45" xfId="0" applyNumberFormat="1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8" fillId="34" borderId="49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4" fillId="35" borderId="53" xfId="0" applyFont="1" applyFill="1" applyBorder="1" applyAlignment="1">
      <alignment horizontal="left" vertical="center" wrapText="1"/>
    </xf>
    <xf numFmtId="0" fontId="4" fillId="35" borderId="54" xfId="0" applyFont="1" applyFill="1" applyBorder="1" applyAlignment="1">
      <alignment horizontal="left" vertical="center" wrapText="1"/>
    </xf>
    <xf numFmtId="0" fontId="4" fillId="35" borderId="55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49" fontId="8" fillId="34" borderId="49" xfId="0" applyNumberFormat="1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169" fontId="17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168" fontId="16" fillId="34" borderId="25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8" fillId="0" borderId="25" xfId="0" applyFont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dxfs count="2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D7"/>
      <rgbColor rgb="00F2F2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CE4E5"/>
      <rgbColor rgb="00DEE7E5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1</xdr:col>
      <xdr:colOff>676275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0096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76200</xdr:rowOff>
    </xdr:from>
    <xdr:to>
      <xdr:col>1</xdr:col>
      <xdr:colOff>1495425</xdr:colOff>
      <xdr:row>2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12763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123825</xdr:rowOff>
    </xdr:from>
    <xdr:to>
      <xdr:col>1</xdr:col>
      <xdr:colOff>590550</xdr:colOff>
      <xdr:row>2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104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3\1-%20AVENIDA%20MARGINAIS\LICITA&#199;&#195;O%2007.23\2-%20Or&#231;amento%20Planilha%20M&#250;ltipla%20-%20Sele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3\1-%20AVENIDA%20MARGINAIS\LICITA&#199;&#195;O%2007.23\Or&#231;amento%20-%20M&#250;ltip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4"/>
  <sheetViews>
    <sheetView zoomScale="90" zoomScaleNormal="90" zoomScalePageLayoutView="0" workbookViewId="0" topLeftCell="A1">
      <selection activeCell="A1" sqref="A1:B4"/>
    </sheetView>
  </sheetViews>
  <sheetFormatPr defaultColWidth="7.8984375" defaultRowHeight="14.25" customHeight="1"/>
  <cols>
    <col min="1" max="1" width="7.09765625" style="1" customWidth="1"/>
    <col min="2" max="2" width="10.5" style="2" customWidth="1"/>
    <col min="3" max="3" width="10.09765625" style="2" customWidth="1"/>
    <col min="4" max="4" width="41.8984375" style="3" customWidth="1"/>
    <col min="5" max="5" width="8.59765625" style="2" customWidth="1"/>
    <col min="6" max="6" width="11.8984375" style="4" customWidth="1"/>
    <col min="7" max="7" width="11.8984375" style="5" customWidth="1"/>
    <col min="8" max="8" width="13.8984375" style="6" customWidth="1"/>
    <col min="9" max="9" width="18.3984375" style="7" bestFit="1" customWidth="1"/>
    <col min="10" max="10" width="2.19921875" style="8" customWidth="1"/>
    <col min="11" max="11" width="46.8984375" style="9" customWidth="1"/>
    <col min="12" max="12" width="2.5" style="1" customWidth="1"/>
    <col min="13" max="13" width="13.09765625" style="1" hidden="1" customWidth="1"/>
    <col min="14" max="14" width="13" style="1" hidden="1" customWidth="1"/>
    <col min="15" max="15" width="7.3984375" style="1" hidden="1" customWidth="1"/>
    <col min="16" max="16" width="11.3984375" style="1" hidden="1" customWidth="1"/>
    <col min="17" max="64" width="7.3984375" style="1" customWidth="1"/>
    <col min="65" max="253" width="7" style="0" customWidth="1"/>
  </cols>
  <sheetData>
    <row r="1" spans="1:14" ht="14.25" customHeight="1">
      <c r="A1" s="134"/>
      <c r="B1" s="134"/>
      <c r="C1" s="135" t="s">
        <v>0</v>
      </c>
      <c r="D1" s="135"/>
      <c r="E1" s="135"/>
      <c r="F1" s="135"/>
      <c r="G1" s="135"/>
      <c r="H1" s="135"/>
      <c r="I1" s="135"/>
      <c r="J1" s="10"/>
      <c r="M1" s="11"/>
      <c r="N1" s="11"/>
    </row>
    <row r="2" spans="1:14" ht="14.25" customHeight="1">
      <c r="A2" s="134"/>
      <c r="B2" s="134"/>
      <c r="C2" s="136" t="s">
        <v>1</v>
      </c>
      <c r="D2" s="136"/>
      <c r="E2" s="136"/>
      <c r="F2" s="136"/>
      <c r="G2" s="136"/>
      <c r="H2" s="136"/>
      <c r="I2" s="136"/>
      <c r="J2" s="10"/>
      <c r="M2" s="11"/>
      <c r="N2" s="11"/>
    </row>
    <row r="3" spans="1:14" ht="14.25" customHeight="1">
      <c r="A3" s="134"/>
      <c r="B3" s="134"/>
      <c r="C3" s="137" t="s">
        <v>123</v>
      </c>
      <c r="D3" s="137"/>
      <c r="E3" s="137"/>
      <c r="F3" s="137"/>
      <c r="G3" s="137"/>
      <c r="H3" s="137"/>
      <c r="I3" s="137"/>
      <c r="J3" s="12"/>
      <c r="M3" s="11"/>
      <c r="N3" s="11"/>
    </row>
    <row r="4" spans="1:14" ht="42" customHeight="1">
      <c r="A4" s="134"/>
      <c r="B4" s="134"/>
      <c r="C4" s="138" t="s">
        <v>148</v>
      </c>
      <c r="D4" s="138"/>
      <c r="E4" s="139" t="s">
        <v>2</v>
      </c>
      <c r="F4" s="139"/>
      <c r="G4" s="139"/>
      <c r="H4" s="140" t="s">
        <v>3</v>
      </c>
      <c r="I4" s="140"/>
      <c r="J4" s="13"/>
      <c r="K4" s="144" t="s">
        <v>4</v>
      </c>
      <c r="M4" s="145" t="s">
        <v>5</v>
      </c>
      <c r="N4" s="145"/>
    </row>
    <row r="5" spans="1:14" ht="14.25" customHeight="1">
      <c r="A5" s="146"/>
      <c r="B5" s="146"/>
      <c r="C5" s="146"/>
      <c r="D5" s="146"/>
      <c r="E5" s="146"/>
      <c r="F5" s="146"/>
      <c r="G5" s="146"/>
      <c r="H5" s="146"/>
      <c r="I5" s="146"/>
      <c r="J5" s="14"/>
      <c r="K5" s="144"/>
      <c r="M5" s="145"/>
      <c r="N5" s="145"/>
    </row>
    <row r="6" spans="1:14" ht="37.5" customHeight="1">
      <c r="A6" s="147" t="s">
        <v>6</v>
      </c>
      <c r="B6" s="148" t="s">
        <v>7</v>
      </c>
      <c r="C6" s="131" t="s">
        <v>8</v>
      </c>
      <c r="D6" s="149" t="s">
        <v>9</v>
      </c>
      <c r="E6" s="131" t="s">
        <v>10</v>
      </c>
      <c r="F6" s="132" t="s">
        <v>11</v>
      </c>
      <c r="G6" s="133" t="s">
        <v>12</v>
      </c>
      <c r="H6" s="15" t="s">
        <v>13</v>
      </c>
      <c r="I6" s="16" t="s">
        <v>14</v>
      </c>
      <c r="J6" s="17"/>
      <c r="K6" s="144"/>
      <c r="M6" s="145"/>
      <c r="N6" s="145"/>
    </row>
    <row r="7" spans="1:14" ht="14.25" customHeight="1">
      <c r="A7" s="147"/>
      <c r="B7" s="148"/>
      <c r="C7" s="131"/>
      <c r="D7" s="149"/>
      <c r="E7" s="131"/>
      <c r="F7" s="132"/>
      <c r="G7" s="133"/>
      <c r="H7" s="18">
        <v>0.2423</v>
      </c>
      <c r="I7" s="19">
        <f>H37</f>
        <v>8383757</v>
      </c>
      <c r="J7" s="17"/>
      <c r="K7" s="144"/>
      <c r="M7" s="145"/>
      <c r="N7" s="145"/>
    </row>
    <row r="8" spans="1:14" ht="18" customHeight="1">
      <c r="A8" s="141"/>
      <c r="B8" s="141"/>
      <c r="C8" s="141"/>
      <c r="D8" s="141"/>
      <c r="E8" s="141"/>
      <c r="F8" s="141"/>
      <c r="G8" s="141"/>
      <c r="H8" s="141"/>
      <c r="I8" s="141"/>
      <c r="J8" s="20"/>
      <c r="M8" s="11"/>
      <c r="N8" s="122"/>
    </row>
    <row r="9" spans="1:15" ht="21.75" customHeight="1">
      <c r="A9" s="21" t="s">
        <v>15</v>
      </c>
      <c r="B9" s="142" t="s">
        <v>124</v>
      </c>
      <c r="C9" s="142"/>
      <c r="D9" s="142"/>
      <c r="E9" s="142"/>
      <c r="F9" s="142"/>
      <c r="G9" s="142"/>
      <c r="H9" s="142"/>
      <c r="I9" s="22">
        <f>SUM(I10:I19)</f>
        <v>70999.14</v>
      </c>
      <c r="J9" s="10"/>
      <c r="M9" s="107">
        <f>I9</f>
        <v>70999.14</v>
      </c>
      <c r="N9" s="120"/>
      <c r="O9" s="121"/>
    </row>
    <row r="10" spans="1:14" ht="45.75" customHeight="1">
      <c r="A10" s="23" t="s">
        <v>16</v>
      </c>
      <c r="B10" s="24" t="s">
        <v>17</v>
      </c>
      <c r="C10" s="24">
        <v>17030002</v>
      </c>
      <c r="D10" s="25" t="s">
        <v>18</v>
      </c>
      <c r="E10" s="26" t="s">
        <v>19</v>
      </c>
      <c r="F10" s="27">
        <v>96</v>
      </c>
      <c r="G10" s="126">
        <v>388.52</v>
      </c>
      <c r="H10" s="28">
        <f aca="true" t="shared" si="0" ref="H10:H19">ROUND(G10*1.2423,2)</f>
        <v>482.66</v>
      </c>
      <c r="I10" s="29">
        <f aca="true" t="shared" si="1" ref="I10:I19">ROUND(H10*F10,2)</f>
        <v>46335.36</v>
      </c>
      <c r="J10" s="30"/>
      <c r="K10" s="31" t="s">
        <v>147</v>
      </c>
      <c r="M10" s="106"/>
      <c r="N10" s="104">
        <f aca="true" t="shared" si="2" ref="N10:N19">ROUND(F10*H10,2)</f>
        <v>46335.36</v>
      </c>
    </row>
    <row r="11" spans="1:14" ht="61.5" customHeight="1">
      <c r="A11" s="23" t="s">
        <v>20</v>
      </c>
      <c r="B11" s="32" t="s">
        <v>21</v>
      </c>
      <c r="C11" s="32" t="s">
        <v>26</v>
      </c>
      <c r="D11" s="33" t="s">
        <v>112</v>
      </c>
      <c r="E11" s="32" t="s">
        <v>22</v>
      </c>
      <c r="F11" s="27">
        <v>3</v>
      </c>
      <c r="G11" s="127">
        <v>640.62</v>
      </c>
      <c r="H11" s="28">
        <f t="shared" si="0"/>
        <v>795.84</v>
      </c>
      <c r="I11" s="29">
        <f t="shared" si="1"/>
        <v>2387.52</v>
      </c>
      <c r="J11" s="30"/>
      <c r="K11" s="34" t="s">
        <v>135</v>
      </c>
      <c r="M11" s="102"/>
      <c r="N11" s="105">
        <f t="shared" si="2"/>
        <v>2387.52</v>
      </c>
    </row>
    <row r="12" spans="1:14" ht="62.25" customHeight="1">
      <c r="A12" s="23" t="s">
        <v>23</v>
      </c>
      <c r="B12" s="24" t="s">
        <v>28</v>
      </c>
      <c r="C12" s="35" t="s">
        <v>113</v>
      </c>
      <c r="D12" s="33" t="s">
        <v>29</v>
      </c>
      <c r="E12" s="26" t="s">
        <v>30</v>
      </c>
      <c r="F12" s="27">
        <v>12</v>
      </c>
      <c r="G12" s="127">
        <v>1065.32</v>
      </c>
      <c r="H12" s="28">
        <f t="shared" si="0"/>
        <v>1323.45</v>
      </c>
      <c r="I12" s="29">
        <f t="shared" si="1"/>
        <v>15881.4</v>
      </c>
      <c r="J12" s="30"/>
      <c r="K12" s="34" t="s">
        <v>136</v>
      </c>
      <c r="M12" s="102"/>
      <c r="N12" s="105">
        <f t="shared" si="2"/>
        <v>15881.4</v>
      </c>
    </row>
    <row r="13" spans="1:14" ht="66" customHeight="1">
      <c r="A13" s="23" t="s">
        <v>25</v>
      </c>
      <c r="B13" s="32" t="s">
        <v>24</v>
      </c>
      <c r="C13" s="32" t="s">
        <v>32</v>
      </c>
      <c r="D13" s="33" t="s">
        <v>33</v>
      </c>
      <c r="E13" s="32" t="s">
        <v>34</v>
      </c>
      <c r="F13" s="27">
        <v>1</v>
      </c>
      <c r="G13" s="127">
        <v>1856.46</v>
      </c>
      <c r="H13" s="28">
        <f t="shared" si="0"/>
        <v>2306.28</v>
      </c>
      <c r="I13" s="29">
        <f t="shared" si="1"/>
        <v>2306.28</v>
      </c>
      <c r="J13" s="30"/>
      <c r="K13" s="34" t="s">
        <v>137</v>
      </c>
      <c r="M13" s="102"/>
      <c r="N13" s="105">
        <f t="shared" si="2"/>
        <v>2306.28</v>
      </c>
    </row>
    <row r="14" spans="1:14" ht="60" customHeight="1">
      <c r="A14" s="23" t="s">
        <v>27</v>
      </c>
      <c r="B14" s="36" t="s">
        <v>17</v>
      </c>
      <c r="C14" s="36">
        <v>9080003</v>
      </c>
      <c r="D14" s="37" t="s">
        <v>36</v>
      </c>
      <c r="E14" s="36" t="s">
        <v>34</v>
      </c>
      <c r="F14" s="38">
        <v>1</v>
      </c>
      <c r="G14" s="128">
        <v>1316.21</v>
      </c>
      <c r="H14" s="28">
        <f t="shared" si="0"/>
        <v>1635.13</v>
      </c>
      <c r="I14" s="29">
        <f t="shared" si="1"/>
        <v>1635.13</v>
      </c>
      <c r="J14" s="30"/>
      <c r="K14" s="34" t="s">
        <v>137</v>
      </c>
      <c r="M14" s="102"/>
      <c r="N14" s="105">
        <f t="shared" si="2"/>
        <v>1635.13</v>
      </c>
    </row>
    <row r="15" spans="1:14" ht="37.5" customHeight="1">
      <c r="A15" s="23" t="s">
        <v>31</v>
      </c>
      <c r="B15" s="36" t="s">
        <v>24</v>
      </c>
      <c r="C15" s="36" t="s">
        <v>39</v>
      </c>
      <c r="D15" s="37" t="s">
        <v>125</v>
      </c>
      <c r="E15" s="36" t="s">
        <v>34</v>
      </c>
      <c r="F15" s="38">
        <v>1</v>
      </c>
      <c r="G15" s="129">
        <v>220.72</v>
      </c>
      <c r="H15" s="28">
        <f t="shared" si="0"/>
        <v>274.2</v>
      </c>
      <c r="I15" s="29">
        <f t="shared" si="1"/>
        <v>274.2</v>
      </c>
      <c r="J15" s="30"/>
      <c r="K15" s="34" t="s">
        <v>137</v>
      </c>
      <c r="M15" s="102"/>
      <c r="N15" s="105">
        <f t="shared" si="2"/>
        <v>274.2</v>
      </c>
    </row>
    <row r="16" spans="1:14" ht="57" customHeight="1">
      <c r="A16" s="23" t="s">
        <v>35</v>
      </c>
      <c r="B16" s="36" t="s">
        <v>24</v>
      </c>
      <c r="C16" s="36" t="s">
        <v>41</v>
      </c>
      <c r="D16" s="37" t="s">
        <v>126</v>
      </c>
      <c r="E16" s="36" t="s">
        <v>34</v>
      </c>
      <c r="F16" s="38">
        <v>1</v>
      </c>
      <c r="G16" s="129">
        <v>159.6</v>
      </c>
      <c r="H16" s="28">
        <f t="shared" si="0"/>
        <v>198.27</v>
      </c>
      <c r="I16" s="29">
        <f t="shared" si="1"/>
        <v>198.27</v>
      </c>
      <c r="J16" s="30"/>
      <c r="K16" s="34" t="s">
        <v>137</v>
      </c>
      <c r="M16" s="102"/>
      <c r="N16" s="105">
        <f t="shared" si="2"/>
        <v>198.27</v>
      </c>
    </row>
    <row r="17" spans="1:14" ht="34.5" customHeight="1">
      <c r="A17" s="23" t="s">
        <v>37</v>
      </c>
      <c r="B17" s="36" t="s">
        <v>28</v>
      </c>
      <c r="C17" s="36" t="s">
        <v>114</v>
      </c>
      <c r="D17" s="37" t="s">
        <v>42</v>
      </c>
      <c r="E17" s="36" t="s">
        <v>43</v>
      </c>
      <c r="F17" s="38">
        <v>12</v>
      </c>
      <c r="G17" s="129">
        <v>31.2</v>
      </c>
      <c r="H17" s="28">
        <f t="shared" si="0"/>
        <v>38.76</v>
      </c>
      <c r="I17" s="29">
        <f t="shared" si="1"/>
        <v>465.12</v>
      </c>
      <c r="J17" s="30"/>
      <c r="K17" s="34" t="s">
        <v>138</v>
      </c>
      <c r="M17" s="102"/>
      <c r="N17" s="105">
        <f t="shared" si="2"/>
        <v>465.12</v>
      </c>
    </row>
    <row r="18" spans="1:14" ht="70.5" customHeight="1">
      <c r="A18" s="23" t="s">
        <v>38</v>
      </c>
      <c r="B18" s="36" t="s">
        <v>28</v>
      </c>
      <c r="C18" s="36" t="s">
        <v>115</v>
      </c>
      <c r="D18" s="37" t="s">
        <v>44</v>
      </c>
      <c r="E18" s="36" t="s">
        <v>43</v>
      </c>
      <c r="F18" s="38">
        <v>12</v>
      </c>
      <c r="G18" s="129">
        <v>50.98</v>
      </c>
      <c r="H18" s="28">
        <f t="shared" si="0"/>
        <v>63.33</v>
      </c>
      <c r="I18" s="29">
        <f t="shared" si="1"/>
        <v>759.96</v>
      </c>
      <c r="J18" s="30"/>
      <c r="K18" s="34" t="s">
        <v>138</v>
      </c>
      <c r="M18" s="102"/>
      <c r="N18" s="105">
        <f t="shared" si="2"/>
        <v>759.96</v>
      </c>
    </row>
    <row r="19" spans="1:14" ht="61.5" customHeight="1">
      <c r="A19" s="23" t="s">
        <v>40</v>
      </c>
      <c r="B19" s="36" t="s">
        <v>24</v>
      </c>
      <c r="C19" s="36" t="s">
        <v>45</v>
      </c>
      <c r="D19" s="37" t="s">
        <v>46</v>
      </c>
      <c r="E19" s="36" t="s">
        <v>34</v>
      </c>
      <c r="F19" s="38">
        <v>1</v>
      </c>
      <c r="G19" s="129">
        <v>608.47</v>
      </c>
      <c r="H19" s="28">
        <f t="shared" si="0"/>
        <v>755.9</v>
      </c>
      <c r="I19" s="29">
        <f t="shared" si="1"/>
        <v>755.9</v>
      </c>
      <c r="J19" s="30"/>
      <c r="K19" s="34" t="s">
        <v>137</v>
      </c>
      <c r="M19" s="102"/>
      <c r="N19" s="105">
        <f t="shared" si="2"/>
        <v>755.9</v>
      </c>
    </row>
    <row r="20" spans="1:14" ht="18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30"/>
      <c r="K20" s="41"/>
      <c r="L20" s="42"/>
      <c r="M20" s="108"/>
      <c r="N20" s="117"/>
    </row>
    <row r="21" spans="1:14" ht="24" customHeight="1">
      <c r="A21" s="21" t="s">
        <v>47</v>
      </c>
      <c r="B21" s="156" t="s">
        <v>127</v>
      </c>
      <c r="C21" s="157"/>
      <c r="D21" s="157"/>
      <c r="E21" s="157"/>
      <c r="F21" s="157"/>
      <c r="G21" s="157"/>
      <c r="H21" s="158"/>
      <c r="I21" s="22">
        <f>SUM(I22:I26)</f>
        <v>670608.2</v>
      </c>
      <c r="J21" s="30"/>
      <c r="K21" s="43"/>
      <c r="M21" s="109">
        <f>I21</f>
        <v>670608.2</v>
      </c>
      <c r="N21" s="112"/>
    </row>
    <row r="22" spans="1:16" ht="45" customHeight="1">
      <c r="A22" s="23" t="s">
        <v>48</v>
      </c>
      <c r="B22" s="39" t="s">
        <v>53</v>
      </c>
      <c r="C22" s="39" t="s">
        <v>144</v>
      </c>
      <c r="D22" s="40" t="s">
        <v>63</v>
      </c>
      <c r="E22" s="39" t="s">
        <v>19</v>
      </c>
      <c r="F22" s="27">
        <v>1058</v>
      </c>
      <c r="G22" s="127">
        <v>23.32</v>
      </c>
      <c r="H22" s="44">
        <f>ROUND(G22*1.2423,2)</f>
        <v>28.97</v>
      </c>
      <c r="I22" s="45">
        <f>ROUND(H22*F22,2)</f>
        <v>30650.26</v>
      </c>
      <c r="J22" s="30"/>
      <c r="K22" s="46" t="s">
        <v>139</v>
      </c>
      <c r="M22" s="106"/>
      <c r="N22" s="104">
        <f>ROUND(F22*H22,2)</f>
        <v>30650.26</v>
      </c>
      <c r="P22" s="47"/>
    </row>
    <row r="23" spans="1:16" ht="28.5" customHeight="1">
      <c r="A23" s="23" t="s">
        <v>49</v>
      </c>
      <c r="B23" s="39" t="s">
        <v>53</v>
      </c>
      <c r="C23" s="39" t="s">
        <v>145</v>
      </c>
      <c r="D23" s="40" t="s">
        <v>128</v>
      </c>
      <c r="E23" s="39" t="s">
        <v>61</v>
      </c>
      <c r="F23" s="27">
        <v>105.8</v>
      </c>
      <c r="G23" s="127">
        <v>234.61</v>
      </c>
      <c r="H23" s="44">
        <f>ROUND(G23*1.2423,2)</f>
        <v>291.46</v>
      </c>
      <c r="I23" s="45">
        <f>ROUND(H23*F23,2)</f>
        <v>30836.47</v>
      </c>
      <c r="J23" s="30"/>
      <c r="K23" s="46" t="s">
        <v>139</v>
      </c>
      <c r="M23" s="102"/>
      <c r="N23" s="105">
        <f>ROUND(F23*H23,2)</f>
        <v>30836.47</v>
      </c>
      <c r="P23" s="47"/>
    </row>
    <row r="24" spans="1:16" ht="73.5" customHeight="1">
      <c r="A24" s="23" t="s">
        <v>50</v>
      </c>
      <c r="B24" s="39" t="s">
        <v>24</v>
      </c>
      <c r="C24" s="39" t="s">
        <v>64</v>
      </c>
      <c r="D24" s="40" t="s">
        <v>122</v>
      </c>
      <c r="E24" s="39" t="s">
        <v>43</v>
      </c>
      <c r="F24" s="27">
        <v>3526</v>
      </c>
      <c r="G24" s="130">
        <v>56.01</v>
      </c>
      <c r="H24" s="44">
        <f>ROUND(G24*1.2423,2)</f>
        <v>69.58</v>
      </c>
      <c r="I24" s="45">
        <f>ROUND(H24*F24,2)</f>
        <v>245339.08</v>
      </c>
      <c r="J24" s="30"/>
      <c r="K24" s="46" t="s">
        <v>139</v>
      </c>
      <c r="M24" s="102"/>
      <c r="N24" s="105">
        <f>ROUND(F24*H24,2)</f>
        <v>245339.08</v>
      </c>
      <c r="P24" s="47"/>
    </row>
    <row r="25" spans="1:16" ht="42.75" customHeight="1">
      <c r="A25" s="23" t="s">
        <v>51</v>
      </c>
      <c r="B25" s="39" t="s">
        <v>28</v>
      </c>
      <c r="C25" s="39" t="s">
        <v>129</v>
      </c>
      <c r="D25" s="40" t="s">
        <v>130</v>
      </c>
      <c r="E25" s="39" t="s">
        <v>19</v>
      </c>
      <c r="F25" s="27">
        <v>18407.49</v>
      </c>
      <c r="G25" s="130">
        <v>15.24</v>
      </c>
      <c r="H25" s="44">
        <f>ROUND(G25*1.2423,2)</f>
        <v>18.93</v>
      </c>
      <c r="I25" s="45">
        <f>ROUND(H25*F25,2)</f>
        <v>348453.79</v>
      </c>
      <c r="J25" s="30"/>
      <c r="K25" s="46" t="s">
        <v>139</v>
      </c>
      <c r="M25" s="102"/>
      <c r="N25" s="105">
        <f>ROUND(F25*H25,2)</f>
        <v>348453.79</v>
      </c>
      <c r="P25" s="47"/>
    </row>
    <row r="26" spans="1:16" ht="33" customHeight="1">
      <c r="A26" s="23" t="s">
        <v>52</v>
      </c>
      <c r="B26" s="39" t="s">
        <v>53</v>
      </c>
      <c r="C26" s="39" t="s">
        <v>146</v>
      </c>
      <c r="D26" s="40" t="s">
        <v>62</v>
      </c>
      <c r="E26" s="39" t="s">
        <v>34</v>
      </c>
      <c r="F26" s="27">
        <v>70</v>
      </c>
      <c r="G26" s="127">
        <v>176.27</v>
      </c>
      <c r="H26" s="44">
        <f>ROUND(G26*1.2423,2)</f>
        <v>218.98</v>
      </c>
      <c r="I26" s="45">
        <f>ROUND(H26*F26,2)</f>
        <v>15328.6</v>
      </c>
      <c r="J26" s="30"/>
      <c r="K26" s="46" t="s">
        <v>141</v>
      </c>
      <c r="M26" s="102"/>
      <c r="N26" s="105">
        <f>ROUND(F26*H26,2)</f>
        <v>15328.6</v>
      </c>
      <c r="P26" s="47"/>
    </row>
    <row r="27" spans="1:14" ht="18.75" customHeight="1">
      <c r="A27" s="153"/>
      <c r="B27" s="154"/>
      <c r="C27" s="154"/>
      <c r="D27" s="154"/>
      <c r="E27" s="154"/>
      <c r="F27" s="154"/>
      <c r="G27" s="154"/>
      <c r="H27" s="154"/>
      <c r="I27" s="155"/>
      <c r="J27" s="30"/>
      <c r="K27" s="41"/>
      <c r="M27" s="108"/>
      <c r="N27" s="116"/>
    </row>
    <row r="28" spans="1:14" ht="21.75" customHeight="1">
      <c r="A28" s="21" t="s">
        <v>54</v>
      </c>
      <c r="B28" s="156" t="s">
        <v>131</v>
      </c>
      <c r="C28" s="157"/>
      <c r="D28" s="157"/>
      <c r="E28" s="157"/>
      <c r="F28" s="157"/>
      <c r="G28" s="157"/>
      <c r="H28" s="158"/>
      <c r="I28" s="22">
        <f>SUM(I29:I30)</f>
        <v>7130852.5600000005</v>
      </c>
      <c r="J28" s="30"/>
      <c r="K28" s="48"/>
      <c r="M28" s="110">
        <f>I28</f>
        <v>7130852.5600000005</v>
      </c>
      <c r="N28" s="112"/>
    </row>
    <row r="29" spans="1:64" ht="32.25" customHeight="1">
      <c r="A29" s="49" t="s">
        <v>55</v>
      </c>
      <c r="B29" s="32" t="s">
        <v>28</v>
      </c>
      <c r="C29" s="32" t="s">
        <v>116</v>
      </c>
      <c r="D29" s="33" t="s">
        <v>65</v>
      </c>
      <c r="E29" s="32" t="s">
        <v>19</v>
      </c>
      <c r="F29" s="27">
        <v>106896.46999999999</v>
      </c>
      <c r="G29" s="130">
        <v>7.47</v>
      </c>
      <c r="H29" s="28">
        <f>ROUND(G29*1.2423,2)</f>
        <v>9.28</v>
      </c>
      <c r="I29" s="29">
        <f>ROUND(H29*F29,2)</f>
        <v>991999.24</v>
      </c>
      <c r="J29" s="30"/>
      <c r="K29" s="31" t="s">
        <v>139</v>
      </c>
      <c r="L29" s="50"/>
      <c r="M29" s="111"/>
      <c r="N29" s="104">
        <f>ROUND(F29*H29,2)</f>
        <v>991999.24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14" ht="29.25" customHeight="1">
      <c r="A30" s="49" t="s">
        <v>56</v>
      </c>
      <c r="B30" s="32" t="s">
        <v>28</v>
      </c>
      <c r="C30" s="32" t="s">
        <v>132</v>
      </c>
      <c r="D30" s="33" t="s">
        <v>133</v>
      </c>
      <c r="E30" s="32" t="s">
        <v>61</v>
      </c>
      <c r="F30" s="27">
        <v>3206.890000000001</v>
      </c>
      <c r="G30" s="130">
        <v>1540.91</v>
      </c>
      <c r="H30" s="28">
        <f>ROUND(G30*1.2423,2)</f>
        <v>1914.27</v>
      </c>
      <c r="I30" s="29">
        <f>ROUND(H30*F30,2)</f>
        <v>6138853.32</v>
      </c>
      <c r="J30" s="30"/>
      <c r="K30" s="34" t="s">
        <v>140</v>
      </c>
      <c r="M30" s="102"/>
      <c r="N30" s="105">
        <f>ROUND(F30*H30,2)</f>
        <v>6138853.32</v>
      </c>
    </row>
    <row r="31" spans="1:64" ht="19.5" customHeight="1">
      <c r="A31" s="153"/>
      <c r="B31" s="154"/>
      <c r="C31" s="154"/>
      <c r="D31" s="154"/>
      <c r="E31" s="154"/>
      <c r="F31" s="154"/>
      <c r="G31" s="154"/>
      <c r="H31" s="154"/>
      <c r="I31" s="155"/>
      <c r="J31" s="30"/>
      <c r="K31" s="41"/>
      <c r="M31" s="108"/>
      <c r="N31" s="11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64" ht="26.25" customHeight="1">
      <c r="A32" s="21" t="s">
        <v>57</v>
      </c>
      <c r="B32" s="156" t="s">
        <v>134</v>
      </c>
      <c r="C32" s="157"/>
      <c r="D32" s="157"/>
      <c r="E32" s="157"/>
      <c r="F32" s="157"/>
      <c r="G32" s="157"/>
      <c r="H32" s="158"/>
      <c r="I32" s="22">
        <f>SUM(I33:I35)</f>
        <v>511297.1</v>
      </c>
      <c r="J32" s="30"/>
      <c r="K32" s="51"/>
      <c r="L32" s="50"/>
      <c r="M32" s="109">
        <f>I32</f>
        <v>511297.1</v>
      </c>
      <c r="N32" s="115">
        <f>ROUND(F32*H32,2)</f>
        <v>0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ht="45" customHeight="1">
      <c r="A33" s="49" t="s">
        <v>58</v>
      </c>
      <c r="B33" s="52" t="s">
        <v>28</v>
      </c>
      <c r="C33" s="53" t="s">
        <v>120</v>
      </c>
      <c r="D33" s="54" t="s">
        <v>121</v>
      </c>
      <c r="E33" s="52" t="s">
        <v>34</v>
      </c>
      <c r="F33" s="27">
        <v>43</v>
      </c>
      <c r="G33" s="130">
        <v>28.41</v>
      </c>
      <c r="H33" s="28">
        <f>ROUND(G33*1.2423,2)</f>
        <v>35.29</v>
      </c>
      <c r="I33" s="45">
        <f>ROUND(H33*F33,2)</f>
        <v>1517.47</v>
      </c>
      <c r="J33" s="30"/>
      <c r="K33" s="55" t="s">
        <v>139</v>
      </c>
      <c r="L33" s="50"/>
      <c r="M33" s="114"/>
      <c r="N33" s="104">
        <f>ROUND(F33*H33,2)</f>
        <v>1517.47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ht="37.5" customHeight="1">
      <c r="A34" s="49" t="s">
        <v>59</v>
      </c>
      <c r="B34" s="32" t="s">
        <v>28</v>
      </c>
      <c r="C34" s="32" t="s">
        <v>118</v>
      </c>
      <c r="D34" s="33" t="s">
        <v>119</v>
      </c>
      <c r="E34" s="32" t="s">
        <v>19</v>
      </c>
      <c r="F34" s="27">
        <v>2.63</v>
      </c>
      <c r="G34" s="130">
        <v>1722.17</v>
      </c>
      <c r="H34" s="28">
        <f>ROUND(G34*1.2423,2)</f>
        <v>2139.45</v>
      </c>
      <c r="I34" s="45">
        <f>ROUND(H34*F34,2)</f>
        <v>5626.75</v>
      </c>
      <c r="J34" s="30"/>
      <c r="K34" s="51" t="s">
        <v>139</v>
      </c>
      <c r="L34" s="50"/>
      <c r="M34" s="103"/>
      <c r="N34" s="105">
        <f>ROUND(F34*H34,2)</f>
        <v>5626.75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40.5" customHeight="1">
      <c r="A35" s="49" t="s">
        <v>60</v>
      </c>
      <c r="B35" s="32" t="s">
        <v>28</v>
      </c>
      <c r="C35" s="32" t="s">
        <v>117</v>
      </c>
      <c r="D35" s="33" t="s">
        <v>66</v>
      </c>
      <c r="E35" s="32" t="s">
        <v>19</v>
      </c>
      <c r="F35" s="27">
        <v>3555.38</v>
      </c>
      <c r="G35" s="130">
        <v>114.14</v>
      </c>
      <c r="H35" s="28">
        <f>ROUND(G35*1.2423,2)</f>
        <v>141.8</v>
      </c>
      <c r="I35" s="45">
        <f>ROUND(H35*F35,2)</f>
        <v>504152.88</v>
      </c>
      <c r="J35" s="30"/>
      <c r="K35" s="51" t="s">
        <v>139</v>
      </c>
      <c r="L35" s="50"/>
      <c r="M35" s="103"/>
      <c r="N35" s="105">
        <f>ROUND(F35*H35,2)</f>
        <v>504152.88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14" ht="14.25" customHeight="1">
      <c r="A36" s="159"/>
      <c r="B36" s="159"/>
      <c r="C36" s="159"/>
      <c r="D36" s="159"/>
      <c r="E36" s="159"/>
      <c r="F36" s="159"/>
      <c r="G36" s="159"/>
      <c r="H36" s="159"/>
      <c r="I36" s="159"/>
      <c r="K36" s="56"/>
      <c r="M36" s="100"/>
      <c r="N36" s="101"/>
    </row>
    <row r="37" spans="1:14" ht="27.75" customHeight="1">
      <c r="A37" s="160" t="s">
        <v>14</v>
      </c>
      <c r="B37" s="160"/>
      <c r="C37" s="160"/>
      <c r="D37" s="160"/>
      <c r="E37" s="160"/>
      <c r="F37" s="160"/>
      <c r="G37" s="160"/>
      <c r="H37" s="152">
        <f>SUM(I9,I21,I28,I32)</f>
        <v>8383757</v>
      </c>
      <c r="I37" s="152"/>
      <c r="J37" s="30"/>
      <c r="M37" s="119">
        <f>SUM(M8:M35)</f>
        <v>8383757</v>
      </c>
      <c r="N37" s="118">
        <f>SUM(N8:N35)</f>
        <v>8383757</v>
      </c>
    </row>
    <row r="38" ht="14.25" customHeight="1">
      <c r="N38" s="11"/>
    </row>
    <row r="39" spans="1:14" ht="14.25" customHeight="1">
      <c r="A39" s="151" t="s">
        <v>142</v>
      </c>
      <c r="B39" s="151"/>
      <c r="C39" s="151"/>
      <c r="D39" s="151"/>
      <c r="E39" s="151"/>
      <c r="F39" s="151"/>
      <c r="G39" s="151"/>
      <c r="H39" s="151"/>
      <c r="I39" s="151"/>
      <c r="J39" s="151"/>
      <c r="N39" s="11"/>
    </row>
    <row r="40" spans="4:14" ht="14.25" customHeight="1">
      <c r="D40" s="2"/>
      <c r="E40" s="3"/>
      <c r="F40" s="57"/>
      <c r="G40" s="58"/>
      <c r="H40" s="58"/>
      <c r="I40" s="59"/>
      <c r="J40" s="7"/>
      <c r="N40" s="11"/>
    </row>
    <row r="45" spans="1:10" ht="14.2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</row>
    <row r="46" spans="1:10" ht="14.2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ht="14.2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</row>
    <row r="50" ht="14.25" customHeight="1">
      <c r="G50" s="123"/>
    </row>
    <row r="52" spans="1:10" ht="14.25" customHeight="1">
      <c r="A52" s="151"/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14.25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0" ht="14.25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</row>
  </sheetData>
  <sheetProtection selectLockedCells="1" selectUnlockedCells="1"/>
  <mergeCells count="35">
    <mergeCell ref="B28:H28"/>
    <mergeCell ref="A27:I27"/>
    <mergeCell ref="B21:H21"/>
    <mergeCell ref="A47:J47"/>
    <mergeCell ref="A52:J52"/>
    <mergeCell ref="A53:J53"/>
    <mergeCell ref="A36:I36"/>
    <mergeCell ref="A37:G37"/>
    <mergeCell ref="A54:J54"/>
    <mergeCell ref="A39:J39"/>
    <mergeCell ref="A45:J45"/>
    <mergeCell ref="A46:J46"/>
    <mergeCell ref="H37:I37"/>
    <mergeCell ref="A31:I31"/>
    <mergeCell ref="B32:H32"/>
    <mergeCell ref="A8:I8"/>
    <mergeCell ref="B9:H9"/>
    <mergeCell ref="A20:I20"/>
    <mergeCell ref="K4:K7"/>
    <mergeCell ref="M4:N7"/>
    <mergeCell ref="A5:I5"/>
    <mergeCell ref="A6:A7"/>
    <mergeCell ref="B6:B7"/>
    <mergeCell ref="C6:C7"/>
    <mergeCell ref="D6:D7"/>
    <mergeCell ref="E6:E7"/>
    <mergeCell ref="F6:F7"/>
    <mergeCell ref="G6:G7"/>
    <mergeCell ref="A1:B4"/>
    <mergeCell ref="C1:I1"/>
    <mergeCell ref="C2:I2"/>
    <mergeCell ref="C3:I3"/>
    <mergeCell ref="C4:D4"/>
    <mergeCell ref="E4:G4"/>
    <mergeCell ref="H4:I4"/>
  </mergeCells>
  <conditionalFormatting sqref="H4">
    <cfRule type="cellIs" priority="1" dxfId="1" operator="equal" stopIfTrue="1">
      <formula>""</formula>
    </cfRule>
  </conditionalFormatting>
  <dataValidations count="1">
    <dataValidation type="list" operator="equal" showErrorMessage="1" sqref="H4">
      <formula1>"DESONERADO - SANEAMENTO,DESONERADO - CONSTRUÇÃO E REFORMA,DESONERADO - FLUVIAIS,DESONERADO - RECAP. e PAVIMENTAÇÃO,NÃO DESONERADO - SANEAMENTO,NÃO DESONERADO - CONSTRUÇÃO E REFORMA,NÃO DESONERADO - FLUVIAIS,NÃO DESONERADO - RECAP. e PAVIMENTAÇÃO"</formula1>
    </dataValidation>
  </dataValidations>
  <printOptions horizontalCentered="1"/>
  <pageMargins left="0.31496062992125984" right="0.31496062992125984" top="0.984251968503937" bottom="0.9055118110236221" header="0.5118110236220472" footer="0.11811023622047245"/>
  <pageSetup horizontalDpi="300" verticalDpi="300" orientation="landscape" paperSize="9" scale="63" r:id="rId2"/>
  <headerFooter alignWithMargins="0">
    <oddFooter>&amp;CPágina &amp;P de &amp;N</oddFooter>
  </headerFooter>
  <rowBreaks count="1" manualBreakCount="1">
    <brk id="1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80" zoomScalePageLayoutView="0" workbookViewId="0" topLeftCell="A1">
      <selection activeCell="U18" sqref="U18"/>
    </sheetView>
  </sheetViews>
  <sheetFormatPr defaultColWidth="8.796875" defaultRowHeight="14.25"/>
  <cols>
    <col min="1" max="1" width="6.69921875" style="0" customWidth="1"/>
    <col min="2" max="2" width="26" style="0" customWidth="1"/>
    <col min="3" max="3" width="16" style="0" customWidth="1"/>
    <col min="4" max="4" width="17.59765625" style="0" customWidth="1"/>
    <col min="5" max="5" width="18.09765625" style="0" customWidth="1"/>
    <col min="6" max="6" width="18.19921875" style="0" customWidth="1"/>
    <col min="7" max="8" width="18.59765625" style="0" hidden="1" customWidth="1"/>
    <col min="9" max="9" width="18.69921875" style="0" hidden="1" customWidth="1"/>
    <col min="10" max="10" width="18.59765625" style="0" hidden="1" customWidth="1"/>
    <col min="11" max="11" width="19.5" style="0" hidden="1" customWidth="1"/>
    <col min="12" max="12" width="0" style="0" hidden="1" customWidth="1"/>
    <col min="13" max="13" width="12.3984375" style="0" hidden="1" customWidth="1"/>
    <col min="14" max="14" width="0" style="0" hidden="1" customWidth="1"/>
    <col min="15" max="15" width="11.09765625" style="0" hidden="1" customWidth="1"/>
    <col min="16" max="17" width="0" style="0" hidden="1" customWidth="1"/>
  </cols>
  <sheetData>
    <row r="1" spans="1:11" ht="30" customHeight="1">
      <c r="A1" s="161"/>
      <c r="B1" s="161"/>
      <c r="C1" s="162" t="s">
        <v>67</v>
      </c>
      <c r="D1" s="162"/>
      <c r="E1" s="162"/>
      <c r="F1" s="162"/>
      <c r="G1" s="162"/>
      <c r="H1" s="162"/>
      <c r="I1" s="162"/>
      <c r="J1" s="162"/>
      <c r="K1" s="162"/>
    </row>
    <row r="2" spans="1:11" ht="14.25" customHeight="1">
      <c r="A2" s="161"/>
      <c r="B2" s="161"/>
      <c r="C2" s="163" t="str">
        <f>'Orçamento '!C3:I3</f>
        <v>OBRA: CONTRATAÇÃO DE EMPRESA PARA EXECUÇÃO DE OBRA DE RECAPEAMENTO EM VIAS PÚBLICAS</v>
      </c>
      <c r="D2" s="163"/>
      <c r="E2" s="163"/>
      <c r="F2" s="163"/>
      <c r="G2" s="163"/>
      <c r="H2" s="163"/>
      <c r="I2" s="163"/>
      <c r="J2" s="163"/>
      <c r="K2" s="163"/>
    </row>
    <row r="3" spans="1:11" ht="43.5" customHeight="1">
      <c r="A3" s="161"/>
      <c r="B3" s="161"/>
      <c r="C3" s="163"/>
      <c r="D3" s="163"/>
      <c r="E3" s="163"/>
      <c r="F3" s="163"/>
      <c r="G3" s="163"/>
      <c r="H3" s="163"/>
      <c r="I3" s="163"/>
      <c r="J3" s="163"/>
      <c r="K3" s="163"/>
    </row>
    <row r="4" spans="1:7" ht="15.75">
      <c r="A4" s="164"/>
      <c r="B4" s="164"/>
      <c r="C4" s="164"/>
      <c r="D4" s="164"/>
      <c r="E4" s="164"/>
      <c r="F4" s="164"/>
      <c r="G4" s="164"/>
    </row>
    <row r="5" spans="1:11" ht="14.25">
      <c r="A5" s="165" t="s">
        <v>6</v>
      </c>
      <c r="B5" s="165" t="s">
        <v>68</v>
      </c>
      <c r="C5" s="60" t="s">
        <v>69</v>
      </c>
      <c r="D5" s="60" t="s">
        <v>70</v>
      </c>
      <c r="E5" s="60" t="s">
        <v>71</v>
      </c>
      <c r="F5" s="60" t="s">
        <v>72</v>
      </c>
      <c r="G5" s="60" t="s">
        <v>73</v>
      </c>
      <c r="H5" s="60" t="s">
        <v>74</v>
      </c>
      <c r="I5" s="60" t="s">
        <v>75</v>
      </c>
      <c r="J5" s="60" t="s">
        <v>76</v>
      </c>
      <c r="K5" s="60" t="s">
        <v>77</v>
      </c>
    </row>
    <row r="6" spans="1:11" ht="14.25">
      <c r="A6" s="165"/>
      <c r="B6" s="165"/>
      <c r="C6" s="60" t="s">
        <v>78</v>
      </c>
      <c r="D6" s="60" t="s">
        <v>79</v>
      </c>
      <c r="E6" s="60" t="s">
        <v>79</v>
      </c>
      <c r="F6" s="60" t="s">
        <v>79</v>
      </c>
      <c r="G6" s="60" t="s">
        <v>79</v>
      </c>
      <c r="H6" s="60" t="s">
        <v>79</v>
      </c>
      <c r="I6" s="60" t="s">
        <v>79</v>
      </c>
      <c r="J6" s="60" t="s">
        <v>79</v>
      </c>
      <c r="K6" s="60" t="s">
        <v>79</v>
      </c>
    </row>
    <row r="7" spans="1:15" ht="14.25">
      <c r="A7" s="166">
        <v>1</v>
      </c>
      <c r="B7" s="167" t="str">
        <f>'Orçamento '!B9:H9</f>
        <v>CANTEIRO</v>
      </c>
      <c r="C7" s="61">
        <f>C9/$C$19</f>
        <v>0.008468654327648093</v>
      </c>
      <c r="D7" s="62">
        <v>0.76</v>
      </c>
      <c r="E7" s="62">
        <v>0.12</v>
      </c>
      <c r="F7" s="62">
        <v>0.12</v>
      </c>
      <c r="G7" s="62"/>
      <c r="H7" s="62"/>
      <c r="I7" s="62"/>
      <c r="J7" s="62"/>
      <c r="K7" s="62"/>
      <c r="M7" s="63">
        <f>SUM(D7:K7)</f>
        <v>1</v>
      </c>
      <c r="O7" s="73">
        <f>27924399.19-912156</f>
        <v>27012243.19</v>
      </c>
    </row>
    <row r="8" spans="1:11" ht="14.25">
      <c r="A8" s="166"/>
      <c r="B8" s="167"/>
      <c r="C8" s="64"/>
      <c r="D8" s="74"/>
      <c r="E8" s="74"/>
      <c r="F8" s="74"/>
      <c r="G8" s="74"/>
      <c r="H8" s="74"/>
      <c r="I8" s="74"/>
      <c r="J8" s="74"/>
      <c r="K8" s="74"/>
    </row>
    <row r="9" spans="1:11" ht="14.25">
      <c r="A9" s="166"/>
      <c r="B9" s="167"/>
      <c r="C9" s="64">
        <f>'Orçamento '!I9</f>
        <v>70999.14</v>
      </c>
      <c r="D9" s="64">
        <f>D7*$C9</f>
        <v>53959.3464</v>
      </c>
      <c r="E9" s="64">
        <f>E7*$C9</f>
        <v>8519.8968</v>
      </c>
      <c r="F9" s="64">
        <f>F7*$C9</f>
        <v>8519.8968</v>
      </c>
      <c r="G9" s="64"/>
      <c r="H9" s="64"/>
      <c r="I9" s="64"/>
      <c r="J9" s="64"/>
      <c r="K9" s="64"/>
    </row>
    <row r="10" spans="1:13" ht="14.25" customHeight="1">
      <c r="A10" s="166">
        <v>2</v>
      </c>
      <c r="B10" s="167" t="str">
        <f>'Orçamento '!B21:H21</f>
        <v>SERVIÇOS PRELIMINARES</v>
      </c>
      <c r="C10" s="61">
        <f>C12/$C$19</f>
        <v>0.07998898345932497</v>
      </c>
      <c r="D10" s="62">
        <v>0.6</v>
      </c>
      <c r="E10" s="62">
        <v>0.4</v>
      </c>
      <c r="F10" s="62"/>
      <c r="G10" s="62"/>
      <c r="H10" s="62"/>
      <c r="I10" s="62"/>
      <c r="J10" s="62"/>
      <c r="K10" s="62"/>
      <c r="M10" s="63">
        <f>SUM(D10:K10)</f>
        <v>1</v>
      </c>
    </row>
    <row r="11" spans="1:11" ht="14.25" customHeight="1">
      <c r="A11" s="166"/>
      <c r="B11" s="167"/>
      <c r="C11" s="64"/>
      <c r="D11" s="74"/>
      <c r="E11" s="74"/>
      <c r="F11" s="65"/>
      <c r="G11" s="74"/>
      <c r="H11" s="74"/>
      <c r="I11" s="74"/>
      <c r="J11" s="74"/>
      <c r="K11" s="74"/>
    </row>
    <row r="12" spans="1:11" ht="14.25" customHeight="1">
      <c r="A12" s="166"/>
      <c r="B12" s="167"/>
      <c r="C12" s="64">
        <f>'Orçamento '!I21</f>
        <v>670608.2</v>
      </c>
      <c r="D12" s="64">
        <f>D10*$C12</f>
        <v>402364.92</v>
      </c>
      <c r="E12" s="64">
        <f>E10*$C12</f>
        <v>268243.27999999997</v>
      </c>
      <c r="F12" s="64"/>
      <c r="G12" s="64"/>
      <c r="H12" s="64"/>
      <c r="I12" s="64"/>
      <c r="J12" s="64"/>
      <c r="K12" s="64"/>
    </row>
    <row r="13" spans="1:13" ht="14.25" customHeight="1">
      <c r="A13" s="166">
        <v>3</v>
      </c>
      <c r="B13" s="167" t="str">
        <f>'Orçamento '!B28:H28</f>
        <v>RECAPEAMENTO</v>
      </c>
      <c r="C13" s="61">
        <f>C15/$C$19</f>
        <v>0.8505557305632786</v>
      </c>
      <c r="D13" s="62">
        <v>0.4</v>
      </c>
      <c r="E13" s="62">
        <v>0.4</v>
      </c>
      <c r="F13" s="62">
        <v>0.2</v>
      </c>
      <c r="G13" s="62"/>
      <c r="H13" s="62"/>
      <c r="I13" s="62"/>
      <c r="J13" s="62"/>
      <c r="K13" s="62"/>
      <c r="M13" s="63">
        <f>SUM(D13:K13)</f>
        <v>1</v>
      </c>
    </row>
    <row r="14" spans="1:11" ht="14.25" customHeight="1">
      <c r="A14" s="166"/>
      <c r="B14" s="167"/>
      <c r="C14" s="64"/>
      <c r="D14" s="74"/>
      <c r="E14" s="74"/>
      <c r="F14" s="74"/>
      <c r="G14" s="65"/>
      <c r="H14" s="65"/>
      <c r="I14" s="65"/>
      <c r="J14" s="65"/>
      <c r="K14" s="65"/>
    </row>
    <row r="15" spans="1:11" ht="14.25" customHeight="1">
      <c r="A15" s="166"/>
      <c r="B15" s="167"/>
      <c r="C15" s="64">
        <f>'Orçamento '!I28</f>
        <v>7130852.5600000005</v>
      </c>
      <c r="D15" s="64">
        <f>D13*$C15</f>
        <v>2852341.024</v>
      </c>
      <c r="E15" s="64">
        <f>E13*$C15</f>
        <v>2852341.024</v>
      </c>
      <c r="F15" s="64">
        <f>F13*$C15</f>
        <v>1426170.512</v>
      </c>
      <c r="G15" s="64"/>
      <c r="H15" s="64"/>
      <c r="I15" s="64"/>
      <c r="J15" s="64"/>
      <c r="K15" s="64"/>
    </row>
    <row r="16" spans="1:13" ht="14.25" customHeight="1">
      <c r="A16" s="166">
        <v>4</v>
      </c>
      <c r="B16" s="167" t="str">
        <f>'Orçamento '!B32:H32</f>
        <v>SINALIZAÇÃO VIÁRIA</v>
      </c>
      <c r="C16" s="61">
        <f>C18/$C$19</f>
        <v>0.060986631649748435</v>
      </c>
      <c r="D16" s="62"/>
      <c r="E16" s="62"/>
      <c r="F16" s="62">
        <v>1</v>
      </c>
      <c r="G16" s="65"/>
      <c r="H16" s="65"/>
      <c r="I16" s="65"/>
      <c r="J16" s="65"/>
      <c r="K16" s="65"/>
      <c r="M16" s="63">
        <f>SUM(D16:K16)</f>
        <v>1</v>
      </c>
    </row>
    <row r="17" spans="1:13" ht="14.25" customHeight="1">
      <c r="A17" s="166"/>
      <c r="B17" s="167"/>
      <c r="C17" s="64"/>
      <c r="D17" s="65"/>
      <c r="E17" s="65"/>
      <c r="F17" s="74"/>
      <c r="G17" s="65"/>
      <c r="H17" s="65"/>
      <c r="I17" s="65"/>
      <c r="J17" s="65"/>
      <c r="K17" s="65"/>
      <c r="M17" s="63"/>
    </row>
    <row r="18" spans="1:11" ht="14.25" customHeight="1">
      <c r="A18" s="166"/>
      <c r="B18" s="167"/>
      <c r="C18" s="64">
        <f>'Orçamento '!I32</f>
        <v>511297.1</v>
      </c>
      <c r="D18" s="64"/>
      <c r="E18" s="64"/>
      <c r="F18" s="64">
        <f>F16*$C18</f>
        <v>511297.1</v>
      </c>
      <c r="G18" s="66"/>
      <c r="H18" s="66"/>
      <c r="I18" s="66"/>
      <c r="J18" s="66"/>
      <c r="K18" s="66"/>
    </row>
    <row r="19" spans="1:11" ht="14.25">
      <c r="A19" s="168" t="s">
        <v>80</v>
      </c>
      <c r="B19" s="168"/>
      <c r="C19" s="60">
        <f>C12+C15+C18+C9</f>
        <v>8383757</v>
      </c>
      <c r="D19" s="67"/>
      <c r="E19" s="67"/>
      <c r="F19" s="67"/>
      <c r="G19" s="67"/>
      <c r="H19" s="67"/>
      <c r="I19" s="67"/>
      <c r="J19" s="67"/>
      <c r="K19" s="67"/>
    </row>
    <row r="20" spans="1:11" ht="14.25" customHeight="1">
      <c r="A20" s="169" t="s">
        <v>81</v>
      </c>
      <c r="B20" s="169"/>
      <c r="C20" s="75" t="s">
        <v>85</v>
      </c>
      <c r="D20" s="69">
        <f>(D15+D12+D9+D18)</f>
        <v>3308665.2904000003</v>
      </c>
      <c r="E20" s="69">
        <f>(E15+E12+E9+E18)</f>
        <v>3129104.2008</v>
      </c>
      <c r="F20" s="69">
        <f>(F15+F12+F9+F18)</f>
        <v>1945987.5088</v>
      </c>
      <c r="G20" s="69" t="e">
        <f>(#REF!+#REF!+G15+G12+G9+#REF!+#REF!+#REF!+#REF!+#REF!+#REF!+#REF!+#REF!+#REF!+#REF!+#REF!+G18)</f>
        <v>#REF!</v>
      </c>
      <c r="H20" s="69" t="e">
        <f>(#REF!+#REF!+H15+H12+H9+#REF!+#REF!+#REF!+#REF!+#REF!+#REF!+#REF!+#REF!+#REF!+#REF!+#REF!+H18)</f>
        <v>#REF!</v>
      </c>
      <c r="I20" s="69" t="e">
        <f>(#REF!+#REF!+I15+I12+I9+#REF!+#REF!+#REF!+#REF!+#REF!+#REF!+#REF!+#REF!+#REF!+#REF!+#REF!+I18)</f>
        <v>#REF!</v>
      </c>
      <c r="J20" s="69" t="e">
        <f>(#REF!+#REF!+J15+J12+J9+#REF!+#REF!+#REF!+#REF!+#REF!+#REF!+#REF!+#REF!+#REF!+#REF!+#REF!+J18)</f>
        <v>#REF!</v>
      </c>
      <c r="K20" s="69" t="e">
        <f>(#REF!+#REF!+K15+K12+K9+#REF!+#REF!+#REF!+#REF!+#REF!+#REF!+#REF!+#REF!+#REF!+#REF!+#REF!+K18)</f>
        <v>#REF!</v>
      </c>
    </row>
    <row r="21" spans="1:11" ht="14.25">
      <c r="A21" s="169"/>
      <c r="B21" s="169"/>
      <c r="C21" s="68" t="s">
        <v>83</v>
      </c>
      <c r="D21" s="69">
        <f>D20</f>
        <v>3308665.2904000003</v>
      </c>
      <c r="E21" s="69">
        <f aca="true" t="shared" si="0" ref="E21:K21">E20+D21</f>
        <v>6437769.4912</v>
      </c>
      <c r="F21" s="69">
        <f t="shared" si="0"/>
        <v>8383757</v>
      </c>
      <c r="G21" s="69" t="e">
        <f t="shared" si="0"/>
        <v>#REF!</v>
      </c>
      <c r="H21" s="69" t="e">
        <f t="shared" si="0"/>
        <v>#REF!</v>
      </c>
      <c r="I21" s="69" t="e">
        <f t="shared" si="0"/>
        <v>#REF!</v>
      </c>
      <c r="J21" s="69" t="e">
        <f t="shared" si="0"/>
        <v>#REF!</v>
      </c>
      <c r="K21" s="69" t="e">
        <f t="shared" si="0"/>
        <v>#REF!</v>
      </c>
    </row>
    <row r="22" spans="1:11" ht="14.25">
      <c r="A22" s="165" t="s">
        <v>84</v>
      </c>
      <c r="B22" s="165"/>
      <c r="C22" s="68" t="s">
        <v>82</v>
      </c>
      <c r="D22" s="61">
        <f aca="true" t="shared" si="1" ref="D22:K22">D20/$C$19</f>
        <v>0.394651859589919</v>
      </c>
      <c r="E22" s="61">
        <f t="shared" si="1"/>
        <v>0.3732341241283592</v>
      </c>
      <c r="F22" s="61">
        <f t="shared" si="1"/>
        <v>0.2321140162817219</v>
      </c>
      <c r="G22" s="61" t="e">
        <f t="shared" si="1"/>
        <v>#REF!</v>
      </c>
      <c r="H22" s="61" t="e">
        <f t="shared" si="1"/>
        <v>#REF!</v>
      </c>
      <c r="I22" s="61" t="e">
        <f t="shared" si="1"/>
        <v>#REF!</v>
      </c>
      <c r="J22" s="61" t="e">
        <f t="shared" si="1"/>
        <v>#REF!</v>
      </c>
      <c r="K22" s="61" t="e">
        <f t="shared" si="1"/>
        <v>#REF!</v>
      </c>
    </row>
    <row r="23" spans="1:11" ht="14.25">
      <c r="A23" s="165"/>
      <c r="B23" s="165"/>
      <c r="C23" s="68" t="s">
        <v>83</v>
      </c>
      <c r="D23" s="67">
        <f>D22</f>
        <v>0.394651859589919</v>
      </c>
      <c r="E23" s="67">
        <f aca="true" t="shared" si="2" ref="E23:K23">E22+D23</f>
        <v>0.7678859837182782</v>
      </c>
      <c r="F23" s="67">
        <f t="shared" si="2"/>
        <v>1</v>
      </c>
      <c r="G23" s="67" t="e">
        <f t="shared" si="2"/>
        <v>#REF!</v>
      </c>
      <c r="H23" s="67" t="e">
        <f t="shared" si="2"/>
        <v>#REF!</v>
      </c>
      <c r="I23" s="67" t="e">
        <f t="shared" si="2"/>
        <v>#REF!</v>
      </c>
      <c r="J23" s="67" t="e">
        <f t="shared" si="2"/>
        <v>#REF!</v>
      </c>
      <c r="K23" s="67" t="e">
        <f t="shared" si="2"/>
        <v>#REF!</v>
      </c>
    </row>
    <row r="24" spans="1:11" ht="14.25">
      <c r="A24" s="70"/>
      <c r="B24" s="71"/>
      <c r="C24" s="72"/>
      <c r="D24" s="72"/>
      <c r="E24" s="72"/>
      <c r="F24" s="72"/>
      <c r="G24" s="72"/>
      <c r="H24" s="72"/>
      <c r="I24" s="72"/>
      <c r="J24" s="72"/>
      <c r="K24" s="72"/>
    </row>
    <row r="26" spans="2:11" ht="15" customHeight="1">
      <c r="B26" s="151" t="s">
        <v>142</v>
      </c>
      <c r="C26" s="151"/>
      <c r="D26" s="151"/>
      <c r="E26" s="151"/>
      <c r="F26" s="151"/>
      <c r="G26" s="151"/>
      <c r="H26" s="151"/>
      <c r="I26" s="151"/>
      <c r="J26" s="151"/>
      <c r="K26" s="151"/>
    </row>
    <row r="27" spans="2:11" ht="14.25">
      <c r="B27" s="1"/>
      <c r="C27" s="2"/>
      <c r="D27" s="2"/>
      <c r="E27" s="2"/>
      <c r="F27" s="3"/>
      <c r="G27" s="57"/>
      <c r="H27" s="58"/>
      <c r="I27" s="58"/>
      <c r="J27" s="59"/>
      <c r="K27" s="7"/>
    </row>
    <row r="28" spans="2:11" ht="14.25">
      <c r="B28" s="1"/>
      <c r="C28" s="2"/>
      <c r="D28" s="2"/>
      <c r="E28" s="3"/>
      <c r="F28" s="2"/>
      <c r="G28" s="4"/>
      <c r="H28" s="5"/>
      <c r="I28" s="6"/>
      <c r="J28" s="7"/>
      <c r="K28" s="8"/>
    </row>
    <row r="29" spans="2:11" ht="15"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2:11" ht="15"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2:11" ht="15"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4:11" ht="14.25">
      <c r="D32" s="1"/>
      <c r="E32" s="2"/>
      <c r="F32" s="2"/>
      <c r="G32" s="3"/>
      <c r="H32" s="2"/>
      <c r="I32" s="4"/>
      <c r="J32" s="5"/>
      <c r="K32" s="6"/>
    </row>
    <row r="33" spans="4:11" ht="14.25">
      <c r="D33" s="1"/>
      <c r="E33" s="2"/>
      <c r="F33" s="2"/>
      <c r="G33" s="3"/>
      <c r="H33" s="2"/>
      <c r="I33" s="4"/>
      <c r="J33" s="5"/>
      <c r="K33" s="6"/>
    </row>
    <row r="34" spans="4:11" ht="14.25">
      <c r="D34" s="1"/>
      <c r="E34" s="2"/>
      <c r="F34" s="2"/>
      <c r="G34" s="3"/>
      <c r="H34" s="2"/>
      <c r="I34" s="4"/>
      <c r="J34" s="5"/>
      <c r="K34" s="6"/>
    </row>
    <row r="35" spans="4:11" ht="15">
      <c r="D35" s="76"/>
      <c r="E35" s="76"/>
      <c r="F35" s="76"/>
      <c r="G35" s="76"/>
      <c r="H35" s="76"/>
      <c r="I35" s="76"/>
      <c r="J35" s="76"/>
      <c r="K35" s="76"/>
    </row>
    <row r="36" spans="4:11" ht="15">
      <c r="D36" s="76"/>
      <c r="E36" s="76"/>
      <c r="F36" s="76"/>
      <c r="G36" s="76"/>
      <c r="H36" s="76"/>
      <c r="I36" s="76"/>
      <c r="J36" s="76"/>
      <c r="K36" s="76"/>
    </row>
    <row r="37" spans="4:11" ht="15">
      <c r="D37" s="77"/>
      <c r="E37" s="77"/>
      <c r="F37" s="77"/>
      <c r="G37" s="77"/>
      <c r="H37" s="77"/>
      <c r="I37" s="77"/>
      <c r="J37" s="77"/>
      <c r="K37" s="77"/>
    </row>
    <row r="38" spans="4:11" ht="14.25">
      <c r="D38" s="1"/>
      <c r="E38" s="2"/>
      <c r="F38" s="2"/>
      <c r="G38" s="3"/>
      <c r="H38" s="2"/>
      <c r="I38" s="4"/>
      <c r="J38" s="5"/>
      <c r="K38" s="6"/>
    </row>
    <row r="39" spans="4:11" ht="14.25">
      <c r="D39" s="1"/>
      <c r="E39" s="2"/>
      <c r="F39" s="2"/>
      <c r="G39" s="3"/>
      <c r="H39" s="2"/>
      <c r="I39" s="4"/>
      <c r="J39" s="5"/>
      <c r="K39" s="6"/>
    </row>
    <row r="40" spans="4:11" ht="14.25">
      <c r="D40" s="1"/>
      <c r="E40" s="2"/>
      <c r="F40" s="2"/>
      <c r="G40" s="3"/>
      <c r="H40" s="2"/>
      <c r="I40" s="4"/>
      <c r="J40" s="5"/>
      <c r="K40" s="6"/>
    </row>
    <row r="41" spans="4:11" ht="14.25">
      <c r="D41" s="1"/>
      <c r="E41" s="2"/>
      <c r="F41" s="2"/>
      <c r="G41" s="3"/>
      <c r="H41" s="2"/>
      <c r="I41" s="4"/>
      <c r="J41" s="5"/>
      <c r="K41" s="6"/>
    </row>
    <row r="42" spans="4:11" ht="15">
      <c r="D42" s="76"/>
      <c r="E42" s="76"/>
      <c r="F42" s="76"/>
      <c r="G42" s="76"/>
      <c r="H42" s="76"/>
      <c r="I42" s="76"/>
      <c r="J42" s="76"/>
      <c r="K42" s="76"/>
    </row>
    <row r="43" spans="4:11" ht="15">
      <c r="D43" s="76"/>
      <c r="E43" s="76"/>
      <c r="F43" s="76"/>
      <c r="G43" s="76"/>
      <c r="H43" s="76"/>
      <c r="I43" s="76"/>
      <c r="J43" s="76"/>
      <c r="K43" s="76"/>
    </row>
    <row r="44" spans="4:11" ht="15">
      <c r="D44" s="77"/>
      <c r="E44" s="77"/>
      <c r="F44" s="77"/>
      <c r="G44" s="77"/>
      <c r="H44" s="77"/>
      <c r="I44" s="77"/>
      <c r="J44" s="77"/>
      <c r="K44" s="77"/>
    </row>
  </sheetData>
  <sheetProtection selectLockedCells="1" selectUnlockedCells="1"/>
  <mergeCells count="18">
    <mergeCell ref="A22:B23"/>
    <mergeCell ref="A19:B19"/>
    <mergeCell ref="A20:B21"/>
    <mergeCell ref="A16:A18"/>
    <mergeCell ref="B16:B18"/>
    <mergeCell ref="B26:K26"/>
    <mergeCell ref="A7:A9"/>
    <mergeCell ref="B7:B9"/>
    <mergeCell ref="A10:A12"/>
    <mergeCell ref="B10:B12"/>
    <mergeCell ref="A13:A15"/>
    <mergeCell ref="B13:B15"/>
    <mergeCell ref="A1:B3"/>
    <mergeCell ref="C1:K1"/>
    <mergeCell ref="C2:K3"/>
    <mergeCell ref="A4:G4"/>
    <mergeCell ref="A5:A6"/>
    <mergeCell ref="B5:B6"/>
  </mergeCells>
  <printOptions horizontalCentered="1" vertic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SheetLayoutView="100" zoomScalePageLayoutView="0" workbookViewId="0" topLeftCell="A1">
      <selection activeCell="I18" sqref="I18"/>
    </sheetView>
  </sheetViews>
  <sheetFormatPr defaultColWidth="8.796875" defaultRowHeight="14.25"/>
  <cols>
    <col min="3" max="3" width="22.19921875" style="0" customWidth="1"/>
    <col min="4" max="4" width="14.19921875" style="0" customWidth="1"/>
    <col min="5" max="5" width="14.3984375" style="0" customWidth="1"/>
  </cols>
  <sheetData>
    <row r="1" spans="1:5" ht="18" customHeight="1">
      <c r="A1" s="170"/>
      <c r="B1" s="170"/>
      <c r="C1" s="171" t="str">
        <f>'Orçamento '!C1:I1</f>
        <v>PREFEITURA MUNICIPAL DE ITATIBA</v>
      </c>
      <c r="D1" s="171"/>
      <c r="E1" s="171"/>
    </row>
    <row r="2" spans="1:5" ht="14.25" customHeight="1">
      <c r="A2" s="170"/>
      <c r="B2" s="170"/>
      <c r="C2" s="170"/>
      <c r="D2" s="170"/>
      <c r="E2" s="170"/>
    </row>
    <row r="3" spans="1:5" ht="54" customHeight="1">
      <c r="A3" s="170"/>
      <c r="B3" s="170"/>
      <c r="C3" s="172" t="str">
        <f>'Orçamento '!C3:I3</f>
        <v>OBRA: CONTRATAÇÃO DE EMPRESA PARA EXECUÇÃO DE OBRA DE RECAPEAMENTO EM VIAS PÚBLICAS</v>
      </c>
      <c r="D3" s="172"/>
      <c r="E3" s="172"/>
    </row>
    <row r="4" spans="1:5" ht="14.25">
      <c r="A4" s="173"/>
      <c r="B4" s="173"/>
      <c r="C4" s="173"/>
      <c r="D4" s="173"/>
      <c r="E4" s="173"/>
    </row>
    <row r="5" spans="1:5" ht="21.75" customHeight="1">
      <c r="A5" s="174" t="s">
        <v>86</v>
      </c>
      <c r="B5" s="174"/>
      <c r="C5" s="174"/>
      <c r="D5" s="174"/>
      <c r="E5" s="78">
        <v>0.5</v>
      </c>
    </row>
    <row r="6" spans="1:5" ht="24" customHeight="1">
      <c r="A6" s="174" t="s">
        <v>87</v>
      </c>
      <c r="B6" s="174"/>
      <c r="C6" s="174"/>
      <c r="D6" s="174"/>
      <c r="E6" s="78">
        <v>0.05</v>
      </c>
    </row>
    <row r="7" ht="14.25">
      <c r="E7" s="79"/>
    </row>
    <row r="8" spans="2:5" ht="15">
      <c r="B8" s="80" t="s">
        <v>88</v>
      </c>
      <c r="C8" s="80"/>
      <c r="D8" s="81"/>
      <c r="E8" s="82"/>
    </row>
    <row r="9" ht="14.25">
      <c r="E9" s="79"/>
    </row>
    <row r="10" spans="1:5" ht="14.25">
      <c r="A10" s="175"/>
      <c r="B10" s="176" t="s">
        <v>89</v>
      </c>
      <c r="C10" s="176" t="s">
        <v>90</v>
      </c>
      <c r="D10" s="177" t="s">
        <v>91</v>
      </c>
      <c r="E10" s="83" t="s">
        <v>92</v>
      </c>
    </row>
    <row r="11" spans="1:5" ht="25.5">
      <c r="A11" s="175"/>
      <c r="B11" s="176"/>
      <c r="C11" s="176"/>
      <c r="D11" s="177"/>
      <c r="E11" s="84" t="s">
        <v>93</v>
      </c>
    </row>
    <row r="12" spans="1:5" ht="14.25">
      <c r="A12" s="175"/>
      <c r="B12" s="85" t="s">
        <v>16</v>
      </c>
      <c r="C12" s="86" t="s">
        <v>94</v>
      </c>
      <c r="D12" s="87" t="s">
        <v>95</v>
      </c>
      <c r="E12" s="88">
        <v>0.049</v>
      </c>
    </row>
    <row r="13" spans="1:5" ht="14.25">
      <c r="A13" s="175"/>
      <c r="B13" s="85" t="s">
        <v>20</v>
      </c>
      <c r="C13" s="86" t="s">
        <v>96</v>
      </c>
      <c r="D13" s="89" t="s">
        <v>97</v>
      </c>
      <c r="E13" s="88">
        <v>0.01</v>
      </c>
    </row>
    <row r="14" spans="1:5" ht="14.25">
      <c r="A14" s="175"/>
      <c r="B14" s="85" t="s">
        <v>23</v>
      </c>
      <c r="C14" s="86" t="s">
        <v>98</v>
      </c>
      <c r="D14" s="89" t="s">
        <v>99</v>
      </c>
      <c r="E14" s="88">
        <v>0.0127</v>
      </c>
    </row>
    <row r="15" spans="1:5" ht="14.25">
      <c r="A15" s="175"/>
      <c r="B15" s="85" t="s">
        <v>25</v>
      </c>
      <c r="C15" s="86" t="s">
        <v>100</v>
      </c>
      <c r="D15" s="89" t="s">
        <v>101</v>
      </c>
      <c r="E15" s="88">
        <v>0.0139</v>
      </c>
    </row>
    <row r="16" spans="1:5" ht="14.25">
      <c r="A16" s="175"/>
      <c r="B16" s="85" t="s">
        <v>27</v>
      </c>
      <c r="C16" s="86" t="s">
        <v>102</v>
      </c>
      <c r="D16" s="89" t="s">
        <v>103</v>
      </c>
      <c r="E16" s="88">
        <v>0.073</v>
      </c>
    </row>
    <row r="17" spans="1:5" ht="42.75">
      <c r="A17" s="175"/>
      <c r="B17" s="85" t="s">
        <v>31</v>
      </c>
      <c r="C17" s="90" t="s">
        <v>104</v>
      </c>
      <c r="D17" s="89" t="s">
        <v>105</v>
      </c>
      <c r="E17" s="88">
        <v>0.0365</v>
      </c>
    </row>
    <row r="18" spans="1:21" ht="14.25">
      <c r="A18" s="175"/>
      <c r="B18" s="85" t="s">
        <v>35</v>
      </c>
      <c r="C18" s="86" t="s">
        <v>106</v>
      </c>
      <c r="D18" s="89" t="s">
        <v>107</v>
      </c>
      <c r="E18" s="88">
        <v>0.025</v>
      </c>
      <c r="U18">
        <v>0</v>
      </c>
    </row>
    <row r="19" spans="1:5" ht="42.75">
      <c r="A19" s="175"/>
      <c r="B19" s="85" t="s">
        <v>37</v>
      </c>
      <c r="C19" s="90" t="s">
        <v>108</v>
      </c>
      <c r="D19" s="91" t="s">
        <v>109</v>
      </c>
      <c r="E19" s="88">
        <v>0</v>
      </c>
    </row>
    <row r="20" spans="1:5" ht="15">
      <c r="A20" s="175"/>
      <c r="B20" s="92" t="s">
        <v>38</v>
      </c>
      <c r="C20" s="93" t="s">
        <v>110</v>
      </c>
      <c r="D20" s="94"/>
      <c r="E20" s="95">
        <f>(((1+E12+E13+E14)*(1+E15)*(1+E16))/(1-E17-E18-E19))-1</f>
        <v>0.24232092060735178</v>
      </c>
    </row>
    <row r="21" spans="1:5" ht="14.25">
      <c r="A21" s="96"/>
      <c r="B21" s="96"/>
      <c r="C21" s="96"/>
      <c r="D21" s="96"/>
      <c r="E21" s="97"/>
    </row>
    <row r="22" spans="1:5" ht="14.25">
      <c r="A22" s="96"/>
      <c r="B22" s="96"/>
      <c r="C22" s="96"/>
      <c r="D22" s="96"/>
      <c r="E22" s="97"/>
    </row>
    <row r="23" spans="1:5" ht="14.25">
      <c r="A23" s="178" t="s">
        <v>111</v>
      </c>
      <c r="B23" s="178"/>
      <c r="C23" s="178"/>
      <c r="D23" s="178"/>
      <c r="E23" s="178"/>
    </row>
    <row r="24" ht="14.25">
      <c r="E24" s="79"/>
    </row>
    <row r="25" spans="1:8" ht="15">
      <c r="A25" s="151" t="s">
        <v>143</v>
      </c>
      <c r="B25" s="151"/>
      <c r="C25" s="151"/>
      <c r="D25" s="151"/>
      <c r="E25" s="151"/>
      <c r="F25" s="98"/>
      <c r="G25" s="98"/>
      <c r="H25" s="98"/>
    </row>
    <row r="26" spans="2:8" ht="14.25">
      <c r="B26" s="2"/>
      <c r="C26" s="99"/>
      <c r="D26" s="57"/>
      <c r="E26" s="58"/>
      <c r="F26" s="58"/>
      <c r="G26" s="59"/>
      <c r="H26" s="7"/>
    </row>
    <row r="27" spans="2:8" ht="14.25">
      <c r="B27" s="2"/>
      <c r="C27" s="99"/>
      <c r="D27" s="57"/>
      <c r="E27" s="58"/>
      <c r="F27" s="58"/>
      <c r="G27" s="59"/>
      <c r="H27" s="7"/>
    </row>
    <row r="28" spans="2:8" ht="14.25">
      <c r="B28" s="2"/>
      <c r="C28" s="99"/>
      <c r="D28" s="57"/>
      <c r="E28" s="58"/>
      <c r="F28" s="58"/>
      <c r="G28" s="59"/>
      <c r="H28" s="7"/>
    </row>
    <row r="29" spans="2:8" ht="14.25">
      <c r="B29" s="2"/>
      <c r="C29" s="99"/>
      <c r="D29" s="57"/>
      <c r="E29" s="58"/>
      <c r="F29" s="58"/>
      <c r="G29" s="59"/>
      <c r="H29" s="7"/>
    </row>
    <row r="30" spans="2:8" ht="14.25">
      <c r="B30" s="2"/>
      <c r="C30" s="99"/>
      <c r="D30" s="57"/>
      <c r="E30" s="58"/>
      <c r="F30" s="58"/>
      <c r="G30" s="59"/>
      <c r="H30" s="7"/>
    </row>
    <row r="31" spans="2:8" ht="15">
      <c r="B31" s="2"/>
      <c r="C31" s="124"/>
      <c r="D31" s="124"/>
      <c r="E31" s="58"/>
      <c r="F31" s="58"/>
      <c r="G31" s="59"/>
      <c r="H31" s="7"/>
    </row>
    <row r="32" spans="1:10" ht="15">
      <c r="A32" s="124"/>
      <c r="B32" s="124"/>
      <c r="C32" s="124"/>
      <c r="D32" s="124"/>
      <c r="E32" s="124"/>
      <c r="F32" s="76"/>
      <c r="G32" s="76"/>
      <c r="H32" s="76"/>
      <c r="I32" s="76"/>
      <c r="J32" s="76"/>
    </row>
    <row r="33" spans="1:10" ht="15">
      <c r="A33" s="124"/>
      <c r="B33" s="124"/>
      <c r="C33" s="125"/>
      <c r="D33" s="125"/>
      <c r="E33" s="124"/>
      <c r="F33" s="76"/>
      <c r="G33" s="76"/>
      <c r="H33" s="76"/>
      <c r="I33" s="76"/>
      <c r="J33" s="76"/>
    </row>
    <row r="34" spans="1:10" ht="15">
      <c r="A34" s="125"/>
      <c r="B34" s="125"/>
      <c r="C34" s="125"/>
      <c r="D34" s="125"/>
      <c r="E34" s="125"/>
      <c r="F34" s="77"/>
      <c r="G34" s="77"/>
      <c r="H34" s="77"/>
      <c r="I34" s="77"/>
      <c r="J34" s="77"/>
    </row>
    <row r="35" spans="1:10" ht="14.25">
      <c r="A35" s="1"/>
      <c r="B35" s="2"/>
      <c r="C35" s="2"/>
      <c r="D35" s="3"/>
      <c r="E35" s="2"/>
      <c r="F35" s="4"/>
      <c r="G35" s="5"/>
      <c r="H35" s="6"/>
      <c r="I35" s="7"/>
      <c r="J35" s="8"/>
    </row>
    <row r="36" spans="1:10" ht="14.25">
      <c r="A36" s="1"/>
      <c r="B36" s="2"/>
      <c r="C36" s="2"/>
      <c r="D36" s="3"/>
      <c r="E36" s="2"/>
      <c r="F36" s="4"/>
      <c r="G36" s="5"/>
      <c r="H36" s="6"/>
      <c r="I36" s="7"/>
      <c r="J36" s="8"/>
    </row>
    <row r="37" spans="1:10" ht="14.25">
      <c r="A37" s="1"/>
      <c r="B37" s="2"/>
      <c r="C37" s="2"/>
      <c r="D37" s="3"/>
      <c r="E37" s="2"/>
      <c r="F37" s="4"/>
      <c r="G37" s="5"/>
      <c r="H37" s="6"/>
      <c r="I37" s="7"/>
      <c r="J37" s="8"/>
    </row>
    <row r="38" spans="1:10" ht="14.25">
      <c r="A38" s="1"/>
      <c r="B38" s="2"/>
      <c r="C38" s="2"/>
      <c r="D38" s="3"/>
      <c r="E38" s="2"/>
      <c r="F38" s="4"/>
      <c r="G38" s="5"/>
      <c r="H38" s="6"/>
      <c r="I38" s="7"/>
      <c r="J38" s="8"/>
    </row>
    <row r="39" spans="1:10" ht="15">
      <c r="A39" s="151"/>
      <c r="B39" s="151"/>
      <c r="C39" s="151"/>
      <c r="D39" s="151"/>
      <c r="E39" s="151"/>
      <c r="F39" s="76"/>
      <c r="G39" s="76"/>
      <c r="H39" s="76"/>
      <c r="I39" s="76"/>
      <c r="J39" s="76"/>
    </row>
    <row r="40" spans="1:10" ht="15">
      <c r="A40" s="151"/>
      <c r="B40" s="151"/>
      <c r="C40" s="151"/>
      <c r="D40" s="151"/>
      <c r="E40" s="151"/>
      <c r="F40" s="76"/>
      <c r="G40" s="76"/>
      <c r="H40" s="76"/>
      <c r="I40" s="76"/>
      <c r="J40" s="76"/>
    </row>
    <row r="41" spans="1:10" ht="15">
      <c r="A41" s="150"/>
      <c r="B41" s="150"/>
      <c r="C41" s="150"/>
      <c r="D41" s="150"/>
      <c r="E41" s="150"/>
      <c r="F41" s="77"/>
      <c r="G41" s="77"/>
      <c r="H41" s="77"/>
      <c r="I41" s="77"/>
      <c r="J41" s="77"/>
    </row>
    <row r="42" spans="1:10" ht="14.25">
      <c r="A42" s="1"/>
      <c r="B42" s="2"/>
      <c r="C42" s="2"/>
      <c r="D42" s="3"/>
      <c r="E42" s="2"/>
      <c r="F42" s="4"/>
      <c r="G42" s="5"/>
      <c r="H42" s="6"/>
      <c r="I42" s="7"/>
      <c r="J42" s="8"/>
    </row>
    <row r="43" spans="1:10" ht="14.25">
      <c r="A43" s="1"/>
      <c r="B43" s="2"/>
      <c r="C43" s="2"/>
      <c r="D43" s="3"/>
      <c r="E43" s="2"/>
      <c r="F43" s="4"/>
      <c r="G43" s="5"/>
      <c r="H43" s="6"/>
      <c r="I43" s="7"/>
      <c r="J43" s="8"/>
    </row>
    <row r="44" spans="1:10" ht="14.25">
      <c r="A44" s="1"/>
      <c r="B44" s="2"/>
      <c r="C44" s="2"/>
      <c r="D44" s="3"/>
      <c r="E44" s="2"/>
      <c r="F44" s="4"/>
      <c r="G44" s="5"/>
      <c r="H44" s="6"/>
      <c r="I44" s="7"/>
      <c r="J44" s="8"/>
    </row>
    <row r="45" spans="1:10" ht="14.25">
      <c r="A45" s="1"/>
      <c r="B45" s="2"/>
      <c r="C45" s="2"/>
      <c r="D45" s="3"/>
      <c r="E45" s="2"/>
      <c r="F45" s="4"/>
      <c r="G45" s="5"/>
      <c r="H45" s="6"/>
      <c r="I45" s="7"/>
      <c r="J45" s="8"/>
    </row>
    <row r="46" spans="1:10" ht="15">
      <c r="A46" s="151"/>
      <c r="B46" s="151"/>
      <c r="C46" s="151"/>
      <c r="D46" s="151"/>
      <c r="E46" s="151"/>
      <c r="F46" s="76"/>
      <c r="G46" s="76"/>
      <c r="H46" s="76"/>
      <c r="I46" s="76"/>
      <c r="J46" s="76"/>
    </row>
    <row r="47" spans="1:10" ht="15">
      <c r="A47" s="151"/>
      <c r="B47" s="151"/>
      <c r="C47" s="151"/>
      <c r="D47" s="151"/>
      <c r="E47" s="151"/>
      <c r="F47" s="76"/>
      <c r="G47" s="76"/>
      <c r="H47" s="76"/>
      <c r="I47" s="76"/>
      <c r="J47" s="76"/>
    </row>
    <row r="48" spans="1:10" ht="15">
      <c r="A48" s="150"/>
      <c r="B48" s="150"/>
      <c r="C48" s="150"/>
      <c r="D48" s="150"/>
      <c r="E48" s="150"/>
      <c r="F48" s="77"/>
      <c r="G48" s="77"/>
      <c r="H48" s="77"/>
      <c r="I48" s="77"/>
      <c r="J48" s="77"/>
    </row>
  </sheetData>
  <sheetProtection selectLockedCells="1" selectUnlockedCells="1"/>
  <mergeCells count="19">
    <mergeCell ref="A41:E41"/>
    <mergeCell ref="A46:E46"/>
    <mergeCell ref="A47:E47"/>
    <mergeCell ref="A48:E48"/>
    <mergeCell ref="A25:E25"/>
    <mergeCell ref="A39:E39"/>
    <mergeCell ref="A40:E40"/>
    <mergeCell ref="A6:D6"/>
    <mergeCell ref="A10:A20"/>
    <mergeCell ref="B10:B11"/>
    <mergeCell ref="C10:C11"/>
    <mergeCell ref="D10:D11"/>
    <mergeCell ref="A23:E23"/>
    <mergeCell ref="A1:B3"/>
    <mergeCell ref="C1:E1"/>
    <mergeCell ref="C2:E2"/>
    <mergeCell ref="C3:E3"/>
    <mergeCell ref="A4:E4"/>
    <mergeCell ref="A5:D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Elias de Almeida</dc:creator>
  <cp:keywords/>
  <dc:description/>
  <cp:lastModifiedBy>Adriana Stocco</cp:lastModifiedBy>
  <cp:lastPrinted>2024-06-21T16:32:31Z</cp:lastPrinted>
  <dcterms:created xsi:type="dcterms:W3CDTF">2019-05-06T10:56:04Z</dcterms:created>
  <dcterms:modified xsi:type="dcterms:W3CDTF">2024-06-25T14:39:42Z</dcterms:modified>
  <cp:category/>
  <cp:version/>
  <cp:contentType/>
  <cp:contentStatus/>
  <cp:revision>597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