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N:\Editais\Rascunho de editais\2025\CEMITÉRIO\Arquivos atualizados\"/>
    </mc:Choice>
  </mc:AlternateContent>
  <xr:revisionPtr revIDLastSave="0" documentId="13_ncr:1_{B0934522-C6EA-48A5-98BA-DAB406DB6D53}" xr6:coauthVersionLast="47" xr6:coauthVersionMax="47" xr10:uidLastSave="{00000000-0000-0000-0000-000000000000}"/>
  <bookViews>
    <workbookView xWindow="-120" yWindow="-120" windowWidth="24240" windowHeight="13020" tabRatio="500" activeTab="1" xr2:uid="{00000000-000D-0000-FFFF-FFFF00000000}"/>
  </bookViews>
  <sheets>
    <sheet name="Orçamento" sheetId="1" r:id="rId1"/>
    <sheet name="Cronograma basico" sheetId="2" r:id="rId2"/>
  </sheets>
  <definedNames>
    <definedName name="_xlnm.Print_Area" localSheetId="0">Orçamento!$A$1:$M$126</definedName>
    <definedName name="_xlnm.Print_Titles" localSheetId="1">'Cronograma basico'!$7:$7</definedName>
    <definedName name="_xlnm.Print_Titles" localSheetId="0">Orçamento!$4:$4</definedName>
  </definedNames>
  <calcPr calcId="181029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125" i="1" l="1"/>
  <c r="F125" i="1"/>
  <c r="I125" i="1" s="1"/>
  <c r="H124" i="1"/>
  <c r="F124" i="1"/>
  <c r="I124" i="1" s="1"/>
  <c r="I123" i="1"/>
  <c r="H123" i="1"/>
  <c r="H122" i="1"/>
  <c r="I122" i="1" s="1"/>
  <c r="I121" i="1"/>
  <c r="H121" i="1"/>
  <c r="H120" i="1"/>
  <c r="I120" i="1" s="1"/>
  <c r="I119" i="1"/>
  <c r="H119" i="1"/>
  <c r="H118" i="1"/>
  <c r="I118" i="1" s="1"/>
  <c r="I117" i="1"/>
  <c r="H117" i="1"/>
  <c r="H116" i="1"/>
  <c r="I116" i="1" s="1"/>
  <c r="I115" i="1"/>
  <c r="H115" i="1"/>
  <c r="F115" i="1"/>
  <c r="H114" i="1"/>
  <c r="I114" i="1" s="1"/>
  <c r="F114" i="1"/>
  <c r="H113" i="1"/>
  <c r="I113" i="1" s="1"/>
  <c r="I112" i="1"/>
  <c r="H112" i="1"/>
  <c r="F112" i="1"/>
  <c r="H111" i="1"/>
  <c r="H110" i="1"/>
  <c r="F110" i="1"/>
  <c r="I110" i="1" s="1"/>
  <c r="H109" i="1"/>
  <c r="F109" i="1"/>
  <c r="F111" i="1" s="1"/>
  <c r="I111" i="1" s="1"/>
  <c r="I108" i="1"/>
  <c r="H108" i="1"/>
  <c r="H107" i="1"/>
  <c r="I107" i="1" s="1"/>
  <c r="I106" i="1"/>
  <c r="H106" i="1"/>
  <c r="H105" i="1"/>
  <c r="F105" i="1"/>
  <c r="I105" i="1" s="1"/>
  <c r="H104" i="1"/>
  <c r="I104" i="1" s="1"/>
  <c r="H103" i="1"/>
  <c r="I103" i="1" s="1"/>
  <c r="H102" i="1"/>
  <c r="F102" i="1"/>
  <c r="I102" i="1" s="1"/>
  <c r="I101" i="1"/>
  <c r="H101" i="1"/>
  <c r="H100" i="1"/>
  <c r="F100" i="1"/>
  <c r="I100" i="1" s="1"/>
  <c r="H98" i="1"/>
  <c r="I98" i="1" s="1"/>
  <c r="I97" i="1"/>
  <c r="H97" i="1"/>
  <c r="H96" i="1"/>
  <c r="I96" i="1" s="1"/>
  <c r="I95" i="1"/>
  <c r="H95" i="1"/>
  <c r="H94" i="1"/>
  <c r="I94" i="1" s="1"/>
  <c r="I93" i="1"/>
  <c r="H93" i="1"/>
  <c r="H92" i="1"/>
  <c r="I92" i="1" s="1"/>
  <c r="I91" i="1"/>
  <c r="H91" i="1"/>
  <c r="H90" i="1"/>
  <c r="I90" i="1" s="1"/>
  <c r="I89" i="1"/>
  <c r="H89" i="1"/>
  <c r="H88" i="1"/>
  <c r="I88" i="1" s="1"/>
  <c r="I87" i="1"/>
  <c r="H87" i="1"/>
  <c r="H86" i="1"/>
  <c r="I86" i="1" s="1"/>
  <c r="I85" i="1"/>
  <c r="H85" i="1"/>
  <c r="H84" i="1"/>
  <c r="I84" i="1" s="1"/>
  <c r="I83" i="1"/>
  <c r="H83" i="1"/>
  <c r="H82" i="1"/>
  <c r="I82" i="1" s="1"/>
  <c r="I81" i="1"/>
  <c r="H81" i="1"/>
  <c r="H80" i="1"/>
  <c r="I80" i="1" s="1"/>
  <c r="I79" i="1"/>
  <c r="H79" i="1"/>
  <c r="H78" i="1"/>
  <c r="I78" i="1" s="1"/>
  <c r="I77" i="1"/>
  <c r="H77" i="1"/>
  <c r="F77" i="1"/>
  <c r="H76" i="1"/>
  <c r="I76" i="1" s="1"/>
  <c r="H75" i="1"/>
  <c r="I75" i="1" s="1"/>
  <c r="H74" i="1"/>
  <c r="I74" i="1" s="1"/>
  <c r="H73" i="1"/>
  <c r="I73" i="1" s="1"/>
  <c r="H72" i="1"/>
  <c r="I72" i="1" s="1"/>
  <c r="H71" i="1"/>
  <c r="I71" i="1" s="1"/>
  <c r="H70" i="1"/>
  <c r="I70" i="1" s="1"/>
  <c r="H69" i="1"/>
  <c r="I69" i="1" s="1"/>
  <c r="H68" i="1"/>
  <c r="I68" i="1" s="1"/>
  <c r="H67" i="1"/>
  <c r="I67" i="1" s="1"/>
  <c r="H66" i="1"/>
  <c r="I66" i="1" s="1"/>
  <c r="F66" i="1"/>
  <c r="H65" i="1"/>
  <c r="I65" i="1" s="1"/>
  <c r="I64" i="1" s="1"/>
  <c r="H63" i="1"/>
  <c r="F63" i="1"/>
  <c r="I63" i="1" s="1"/>
  <c r="I62" i="1"/>
  <c r="H62" i="1"/>
  <c r="H61" i="1"/>
  <c r="I61" i="1" s="1"/>
  <c r="I60" i="1"/>
  <c r="H60" i="1"/>
  <c r="H59" i="1"/>
  <c r="I59" i="1" s="1"/>
  <c r="I58" i="1"/>
  <c r="H58" i="1"/>
  <c r="H57" i="1"/>
  <c r="I57" i="1" s="1"/>
  <c r="I56" i="1"/>
  <c r="H56" i="1"/>
  <c r="H55" i="1"/>
  <c r="I55" i="1" s="1"/>
  <c r="I54" i="1"/>
  <c r="H54" i="1"/>
  <c r="H53" i="1"/>
  <c r="I53" i="1" s="1"/>
  <c r="I52" i="1"/>
  <c r="H52" i="1"/>
  <c r="H51" i="1"/>
  <c r="I51" i="1" s="1"/>
  <c r="I50" i="1"/>
  <c r="H50" i="1"/>
  <c r="H49" i="1"/>
  <c r="I49" i="1" s="1"/>
  <c r="I48" i="1"/>
  <c r="H48" i="1"/>
  <c r="H47" i="1"/>
  <c r="I47" i="1" s="1"/>
  <c r="I46" i="1"/>
  <c r="H46" i="1"/>
  <c r="H45" i="1"/>
  <c r="I45" i="1" s="1"/>
  <c r="I44" i="1"/>
  <c r="H44" i="1"/>
  <c r="H43" i="1"/>
  <c r="I43" i="1" s="1"/>
  <c r="I42" i="1"/>
  <c r="H42" i="1"/>
  <c r="H41" i="1"/>
  <c r="I41" i="1" s="1"/>
  <c r="I40" i="1"/>
  <c r="H40" i="1"/>
  <c r="H39" i="1"/>
  <c r="I39" i="1" s="1"/>
  <c r="H37" i="1"/>
  <c r="I37" i="1" s="1"/>
  <c r="H36" i="1"/>
  <c r="I36" i="1" s="1"/>
  <c r="H35" i="1"/>
  <c r="F35" i="1"/>
  <c r="I35" i="1" s="1"/>
  <c r="I34" i="1"/>
  <c r="H34" i="1"/>
  <c r="F34" i="1"/>
  <c r="H33" i="1"/>
  <c r="I33" i="1" s="1"/>
  <c r="F33" i="1"/>
  <c r="H32" i="1"/>
  <c r="F32" i="1"/>
  <c r="I32" i="1" s="1"/>
  <c r="H31" i="1"/>
  <c r="F31" i="1"/>
  <c r="I31" i="1" s="1"/>
  <c r="I30" i="1"/>
  <c r="H30" i="1"/>
  <c r="H29" i="1"/>
  <c r="I29" i="1" s="1"/>
  <c r="I28" i="1"/>
  <c r="H28" i="1"/>
  <c r="F28" i="1"/>
  <c r="H27" i="1"/>
  <c r="I27" i="1" s="1"/>
  <c r="H26" i="1"/>
  <c r="I26" i="1" s="1"/>
  <c r="I24" i="1"/>
  <c r="H24" i="1"/>
  <c r="H23" i="1"/>
  <c r="I23" i="1" s="1"/>
  <c r="I22" i="1"/>
  <c r="I21" i="1" s="1"/>
  <c r="H22" i="1"/>
  <c r="H20" i="1"/>
  <c r="I20" i="1" s="1"/>
  <c r="H19" i="1"/>
  <c r="I19" i="1" s="1"/>
  <c r="H18" i="1"/>
  <c r="I18" i="1" s="1"/>
  <c r="H17" i="1"/>
  <c r="I17" i="1" s="1"/>
  <c r="H16" i="1"/>
  <c r="I16" i="1" s="1"/>
  <c r="H15" i="1"/>
  <c r="F15" i="1"/>
  <c r="I15" i="1" s="1"/>
  <c r="I14" i="1"/>
  <c r="H14" i="1"/>
  <c r="H13" i="1"/>
  <c r="I13" i="1" s="1"/>
  <c r="I12" i="1"/>
  <c r="H12" i="1"/>
  <c r="H11" i="1"/>
  <c r="I11" i="1" s="1"/>
  <c r="I10" i="1"/>
  <c r="H10" i="1"/>
  <c r="H9" i="1"/>
  <c r="I9" i="1" s="1"/>
  <c r="I8" i="1" s="1"/>
  <c r="I25" i="1" l="1"/>
  <c r="I38" i="1"/>
  <c r="I109" i="1"/>
  <c r="I99" i="1" s="1"/>
  <c r="I126" i="1" s="1"/>
</calcChain>
</file>

<file path=xl/sharedStrings.xml><?xml version="1.0" encoding="utf-8"?>
<sst xmlns="http://schemas.openxmlformats.org/spreadsheetml/2006/main" count="657" uniqueCount="358">
  <si>
    <t>ORÇAMENTO – REFORMA E ADAPTAÇÃO DO CEMITERIO MUNICIPAL</t>
  </si>
  <si>
    <t>AVENIDA DA SAUDADE Nº 397, JARDIM TEREZA</t>
  </si>
  <si>
    <t>Tabelas de custo com desoneração -  SINAPI 05/2025 e CDHU Nº 197 – BDI:20,34%</t>
  </si>
  <si>
    <t>FONTE</t>
  </si>
  <si>
    <t>CÓDIGO</t>
  </si>
  <si>
    <t>ITEM</t>
  </si>
  <si>
    <t>SERVIÇO</t>
  </si>
  <si>
    <t>UN.</t>
  </si>
  <si>
    <t>QTD.</t>
  </si>
  <si>
    <t>CUSTO UNITÁRIO          R$</t>
  </si>
  <si>
    <t>CUSTO UNITÁRIO  C/BDI        R$</t>
  </si>
  <si>
    <t>CUSTO TOTAL       R$</t>
  </si>
  <si>
    <t>ESPECIFICAÇÃO - DESCRIÇÃO DAS CARACTERÍSTICAS DE MATERIAIS E SERVIÇOS.</t>
  </si>
  <si>
    <t>CEMITERIO</t>
  </si>
  <si>
    <t>1.0</t>
  </si>
  <si>
    <t>FECHAMENTO DE DIVISA</t>
  </si>
  <si>
    <t>1.1</t>
  </si>
  <si>
    <t>ELEVAÇÃO DE ALVENARIA – LATERAIS E FUNDOS DO CEMITERIO</t>
  </si>
  <si>
    <t>CDHU</t>
  </si>
  <si>
    <t>03.01.210</t>
  </si>
  <si>
    <t>1.1.1</t>
  </si>
  <si>
    <t>DEMOLIÇÃO MECANIZADA DE CONCRETO ARMADO, INCLUSIVE FRAGMENTAÇÃO E ACOMODAÇÃO DO MATERIAL</t>
  </si>
  <si>
    <t>M³</t>
  </si>
  <si>
    <t>20*1,80*0,15</t>
  </si>
  <si>
    <t>05.07.050</t>
  </si>
  <si>
    <t>1.1.2</t>
  </si>
  <si>
    <t>REMOÇÃO DE ENTULHO DE OBRA COM CAÇAMBA METÁLICA - MATERIAL VOLUMOSO E MISTURADO POR ALVENARIA, TERRA, MADEIRA, PAPEL, PLÁSTICO E METAL</t>
  </si>
  <si>
    <t>09.01.030</t>
  </si>
  <si>
    <t>1.1.3</t>
  </si>
  <si>
    <t>FORMA EM MADEIRA COMUM PARA ESTRUTURA</t>
  </si>
  <si>
    <t>M²</t>
  </si>
  <si>
    <t>10.01.040</t>
  </si>
  <si>
    <t>1.1.4</t>
  </si>
  <si>
    <t>ARMADURA EM BARRA DE AÇO CA-50 (A OU B) FYK = 500 MPA</t>
  </si>
  <si>
    <t>KG</t>
  </si>
  <si>
    <t>10.01.060</t>
  </si>
  <si>
    <t>1.1.5</t>
  </si>
  <si>
    <t>ARMADURA EM BARRA DE AÇO CA-60 (A OU B) FYK = 600 MPA</t>
  </si>
  <si>
    <t>11.01.130</t>
  </si>
  <si>
    <t>1.1.6</t>
  </si>
  <si>
    <t>CONCRETO USINADO, FCK = 25 MPA</t>
  </si>
  <si>
    <t>543,27. (272 PILARES 0,20*0,40*0,15</t>
  </si>
  <si>
    <t>14.10.111</t>
  </si>
  <si>
    <t>1.1.7</t>
  </si>
  <si>
    <t>ALVENARIA DE BLOCO DE CONCRETO DE VEDAÇÃO DE 14 CM - CLASSE C</t>
  </si>
  <si>
    <t>(113,42+208,75+63,01+5,13+88,74+64,22)X0,40.INCLUSO REFAZER TRECHO DE MURO (20*1,80)</t>
  </si>
  <si>
    <t>SINAPI</t>
  </si>
  <si>
    <t>1.1.8</t>
  </si>
  <si>
    <t>CINTA DE AMARRAÇÃO DE ALVENARIA MOLDADA IN LOCO COM UTILIZAÇÃO DE BLOCOS CANALETA, ESPESSURA DE *15* CM.</t>
  </si>
  <si>
    <t>M</t>
  </si>
  <si>
    <t>E.02.000.027018</t>
  </si>
  <si>
    <t>1.1.9</t>
  </si>
  <si>
    <t>ARAME FARPADO GALVANIZADO FIO Nº 16 BWG</t>
  </si>
  <si>
    <t>(113,42+208,75+63,01+5,13+88,74+64,22) ALTURA = 0,35 CM OU TRES FIADAS</t>
  </si>
  <si>
    <t>29.01.230</t>
  </si>
  <si>
    <t>1.1.10</t>
  </si>
  <si>
    <t>CANTONEIRA E PERFIS EM FERRO</t>
  </si>
  <si>
    <t>((0,35*0,05*0,05)*272)*20</t>
  </si>
  <si>
    <t>33.11.050</t>
  </si>
  <si>
    <t>1.1.11</t>
  </si>
  <si>
    <t>ESMALTE À BASE ÁGUA EM SUPERFÍCIE METÁLICA, INCLUSIVE PREPARO</t>
  </si>
  <si>
    <t>M2</t>
  </si>
  <si>
    <t>((0,35*(0,05+0,05+0,05+0,05))*272</t>
  </si>
  <si>
    <t>1.1.12</t>
  </si>
  <si>
    <t>PINTURA LÁTEX ACRÍLICA PREMIUM, APLICAÇÃO MANUAL EM PAREDES, DUAS DEMÃOS.</t>
  </si>
  <si>
    <t>(113,42+208,75+63,01+5,13+88,74+64,22)*2,20*2</t>
  </si>
  <si>
    <t>1.2</t>
  </si>
  <si>
    <t>ELEVAÇÃO DE GRADE – FRENTE DO CEMITERIO</t>
  </si>
  <si>
    <t>15.03.150</t>
  </si>
  <si>
    <t>1.2.1</t>
  </si>
  <si>
    <t>FORNECIMENTO E MONTAGEM DE ESTRUTURA METÁLICA EM PERFIL METALON, SEM PINTURA</t>
  </si>
  <si>
    <t>((38,07+51,3+89,02)*3,00 KG/M. INCLUSO LANÇAS DE ACABAMENTO</t>
  </si>
  <si>
    <t>1.2.2</t>
  </si>
  <si>
    <t>(38,07+51,3+89,02)*1,35</t>
  </si>
  <si>
    <t>1.2.3</t>
  </si>
  <si>
    <t>(38,07+51,3+89,02)*1,75*2</t>
  </si>
  <si>
    <t>1.3</t>
  </si>
  <si>
    <t>AREA DETALHE 01 PARA CONSTRUÇÃO DE GAVETÕES</t>
  </si>
  <si>
    <t>34.13.051</t>
  </si>
  <si>
    <t>1.3.1</t>
  </si>
  <si>
    <t>CORTE, RECORTE E REMOÇÃO DE ÁRVORE INCLUSIVE AS RAÍZES - DIÂMETRO (DAP)&gt;60CM&lt;100CM</t>
  </si>
  <si>
    <t>UN</t>
  </si>
  <si>
    <t>07.02.020</t>
  </si>
  <si>
    <t>1.3.2</t>
  </si>
  <si>
    <t>ESCAVAÇÃO MECANIZADA DE VALAS OU CAVAS COM PROFUNDIDADE DE ATÉ 2 M</t>
  </si>
  <si>
    <t>M3</t>
  </si>
  <si>
    <t>07.10.020</t>
  </si>
  <si>
    <t>1.3.3</t>
  </si>
  <si>
    <t>ESPALHAMENTO DE SOLO COM COMPACTAÇÃO SEM CONTROLE</t>
  </si>
  <si>
    <t>07.01.120</t>
  </si>
  <si>
    <t>1.3.4</t>
  </si>
  <si>
    <t>CARGA E REMOÇÃO DE TERRA ATÉ A DISTÂNCIA MÉDIA DE 1 KM</t>
  </si>
  <si>
    <t>02.09.130</t>
  </si>
  <si>
    <t>1.3.5</t>
  </si>
  <si>
    <t>LIMPEZA MECANIZADA DO TERRENO, INCLUSIVE TRONCOS COM DIÂMETRO ACIMA DE 15 CM ATÉ 50 CM, COM CAMINHÃO À DISPOSIÇÃO DENTRO DA OBRA, ATÉ O RAIO DE 1 KM</t>
  </si>
  <si>
    <t>1.3.6</t>
  </si>
  <si>
    <t>ALVENARIA DE VEDAÇÃO DE BLOCOS CERÂMICOS FURADOS NA VERTICAL DE 9X19X39 CM (ESPESSURA 9 CM) E ARGAMASSA DE ASSENTAMENTO COM PREPARO EM BETONEIRA.</t>
  </si>
  <si>
    <t>(((0,80+2,4+2,4)*0,60)*3)*79 ESPAÇOS PARA CONJUNTO DE 03 GAVETÕES+ GAVETÕES OBESOS (((1,10+2,7+2,7)*0,9)*3)*2</t>
  </si>
  <si>
    <t>14.20.010</t>
  </si>
  <si>
    <t>1.3.7</t>
  </si>
  <si>
    <t>VERGAS, CONTRAVERGAS E PILARETES DE CONCRETO ARMADO</t>
  </si>
  <si>
    <t>11.04.040</t>
  </si>
  <si>
    <t>1.3.8</t>
  </si>
  <si>
    <t>CONCRETO NÃO ESTRUTURAL EXECUTADO NO LOCAL, MÍNIMO 200 KG CIMENTO / M³</t>
  </si>
  <si>
    <t>((1,00*2,6*0,1)*3)*79+((1,3*2,9*0,1)*3)*2)</t>
  </si>
  <si>
    <t>13.01.130</t>
  </si>
  <si>
    <t>1.3.9</t>
  </si>
  <si>
    <t>LAJE PRÉ-FABRICADA MISTA VIGOTA TRELIÇADA/LAJOTA CERÂMICA - LT 12 (8+4) E CAPA COM CONCRETO DE 25 MPA</t>
  </si>
  <si>
    <t>((1,10*2,70)*3)*79+((1,3*2,9)*3)*2</t>
  </si>
  <si>
    <t>17.02.140</t>
  </si>
  <si>
    <t>1.3.10</t>
  </si>
  <si>
    <t>EMBOÇO DESEMPENADO COM ESPUMA DE POLIÉSTER</t>
  </si>
  <si>
    <t>EXTERNO((0,80+2,4+2,4)*1,80)*79+INTERNO(((0,6*2,4)*2)*3)*79 + GAVETÕES DE OBESOS EXTERNO(((1,10+2,7+2,7)*0,9)*3)*2+INTERNO (((0,90*2,70)*2)*3)*2</t>
  </si>
  <si>
    <t>1.3.11</t>
  </si>
  <si>
    <t>46.03.038</t>
  </si>
  <si>
    <t>1.3.12</t>
  </si>
  <si>
    <t>TUBO DE PVC RÍGIDO PXB COM VIROLA E ANEL DE BORRACHA, LINHA ESGOTO SÉRIE REFORÇADA ´R´, DN= 50 MM, INCLUSIVE CONEXÕES</t>
  </si>
  <si>
    <t>RESPIRO</t>
  </si>
  <si>
    <t>2.0</t>
  </si>
  <si>
    <t>REFORMA DO VELERO</t>
  </si>
  <si>
    <t>04.02.020</t>
  </si>
  <si>
    <t>2.1</t>
  </si>
  <si>
    <t>RETIRADA DE TABEIRAS</t>
  </si>
  <si>
    <t>15.20.020</t>
  </si>
  <si>
    <t>2.2</t>
  </si>
  <si>
    <t>TABEIRAS</t>
  </si>
  <si>
    <t>0,240M*0,11M*30,00</t>
  </si>
  <si>
    <t>15.20.040</t>
  </si>
  <si>
    <t>2.3</t>
  </si>
  <si>
    <t>COLOCAÇÃO DE TABEIRAS</t>
  </si>
  <si>
    <t>2.4</t>
  </si>
  <si>
    <t>VÃO DE PORTA.0,90*2,10</t>
  </si>
  <si>
    <t>2.5</t>
  </si>
  <si>
    <t>03.03.040</t>
  </si>
  <si>
    <t>2.6</t>
  </si>
  <si>
    <t>DEMOLIÇÃO MANUAL DE REVESTIMENTO EM MASSA DE PAREDE OU TETO</t>
  </si>
  <si>
    <t>VELERO.12,40*0,25</t>
  </si>
  <si>
    <t>03.04.020</t>
  </si>
  <si>
    <t>2.7</t>
  </si>
  <si>
    <t>DEMOLIÇÃO MANUAL DE REVESTIMENTO CERÂMICO, INCLUINDO A BASE</t>
  </si>
  <si>
    <t>VÃO DE PORTA1,50*0,9</t>
  </si>
  <si>
    <t>04.09.080</t>
  </si>
  <si>
    <t>2.8</t>
  </si>
  <si>
    <t>RETIRADA  DE GUARDA-CORPO/CORRIMÃO DA RAMPA</t>
  </si>
  <si>
    <t>25.02.211</t>
  </si>
  <si>
    <t>2.9</t>
  </si>
  <si>
    <t>PORTA VENEZIANA DE ABRIR EM ALUMÍNIO - COR BRANCA</t>
  </si>
  <si>
    <t>0,90*2,10</t>
  </si>
  <si>
    <t>41.02.551</t>
  </si>
  <si>
    <t>2.10</t>
  </si>
  <si>
    <t>LÂMPADA LED TUBULAR T8 COM BASE G13, DE 1850 ATÉ 2000 IM - 18 A 20 W</t>
  </si>
  <si>
    <t>41.31.040</t>
  </si>
  <si>
    <t>2.11</t>
  </si>
  <si>
    <t>LUMINÁRIA LED RETANGULAR DE SOBREPOR COM DIFUSOR TRANSLÚCIDO, 4000 K, FLUXO LUMINOSO DE 3690 A 4800 LM, POTÊNCIA DE 35 W A 41 W</t>
  </si>
  <si>
    <t>17.01.020</t>
  </si>
  <si>
    <t>2.12</t>
  </si>
  <si>
    <t>ARGAMASSA DE REGULARIZAÇÃO E/OU PROTEÇÃO</t>
  </si>
  <si>
    <t>ARGAMASSA REFRATÁRIA AC3</t>
  </si>
  <si>
    <t>32.17.030</t>
  </si>
  <si>
    <t>2.13</t>
  </si>
  <si>
    <t>IMPERMEABILIZAÇÃO EM ARGAMASSA POLIMÉRICA PARA UMIDADE E ÁGUA DE PERCOLAÇÃO</t>
  </si>
  <si>
    <t>32.16.030</t>
  </si>
  <si>
    <t>2.14</t>
  </si>
  <si>
    <t>IMPERMEABILIZAÇÃO EM MEMBRANA DE ASFALTO MODIFICADO COM ELASTÔMEROS, NA COR PRETA</t>
  </si>
  <si>
    <t>2.15</t>
  </si>
  <si>
    <t>33.10.050</t>
  </si>
  <si>
    <t>2.16</t>
  </si>
  <si>
    <t>TINTA ACRÍLICA EM MASSA, INCLUSIVE PREPARO</t>
  </si>
  <si>
    <t>FORRO DE PVC. TINTA  NA COR PRETO</t>
  </si>
  <si>
    <t>2.17</t>
  </si>
  <si>
    <t>LIMPEZA DE PISO CERÂMICO OU COM PEDRAS RÚSTICAS UTILIZANDO ÁCIDO MURIÁTICO.</t>
  </si>
  <si>
    <t>PISO DO VELERO</t>
  </si>
  <si>
    <t>24.03.290</t>
  </si>
  <si>
    <t>2.18</t>
  </si>
  <si>
    <t>FECHAMENTO EM CHAPA DE AÇO GALVANIZADA Nº 14 MSG, PERFURADA COM DIÂMETRO DE 12,7 MM, REQUADRO EM CHAPA DOBRADA</t>
  </si>
  <si>
    <t>PARA VELERO</t>
  </si>
  <si>
    <t>24.03.100</t>
  </si>
  <si>
    <t>2.19</t>
  </si>
  <si>
    <t>ALÇAPÃO/TAMPA EM CHAPA DE FERRO COM PORTA CADEADO</t>
  </si>
  <si>
    <t>0,60*0,80</t>
  </si>
  <si>
    <t>24.03.080</t>
  </si>
  <si>
    <t>2.20</t>
  </si>
  <si>
    <t>ESCADA MARINHEIRO COM GUARDA CORPO (EM AÇO GALVANIZADO)</t>
  </si>
  <si>
    <t>2.21</t>
  </si>
  <si>
    <t>GUARDA-CORPO DE AÇO GALVANIZADO DE 1,10M DE ALTURA, MONTANTES TUBULARES DE 1.1/2 ESPAÇADOS DE 1,20M, TRAVESSA SUPERIOR DE 2 , GRADIL FORMADO POR BARRAS CHATAS EM FERRO DE 32X4,8MM, FIXADO COM CHUMBADOR MECÂNICO.</t>
  </si>
  <si>
    <t>24.03.310</t>
  </si>
  <si>
    <t>2.22</t>
  </si>
  <si>
    <t>CORRIMÃO TUBULAR EM AÇO GALVANIZADO, DIÂMETRO 1 1/2´</t>
  </si>
  <si>
    <t>46.03.050</t>
  </si>
  <si>
    <t>2.23</t>
  </si>
  <si>
    <t>TUBO DE PVC RÍGIDO PXB COM VIROLA E ANEL DE BORRACHA, LINHA ESGOTO SÉRIE REFORÇADA ´R´, DN= 100 MM, INCLUSIVE CONEXÕES</t>
  </si>
  <si>
    <t>CANALIZAÇÃO DE SAIDA DE AGUA DO LAVATORIO E  DO VELERO</t>
  </si>
  <si>
    <t>49.04.010</t>
  </si>
  <si>
    <t>2.24</t>
  </si>
  <si>
    <t>RALO SECO EM PVC RÍGIDO DE 100 X 40 MM, COM GRELHA</t>
  </si>
  <si>
    <t>2.25</t>
  </si>
  <si>
    <t>3.0</t>
  </si>
  <si>
    <t xml:space="preserve">MEMORIAL CREMAÇÃO </t>
  </si>
  <si>
    <t>3.1</t>
  </si>
  <si>
    <t>3.2</t>
  </si>
  <si>
    <t>PILARES,VIGAS E PAREDES EXISTENTES. RETIRADA DA MASSA SOLTA. (0,30*0,30*2,80*3) +(6,54*0,20*0,30*2)+6,54*2,8*0,05+2,05*2,8*0,05</t>
  </si>
  <si>
    <t>3.3</t>
  </si>
  <si>
    <t>7,56M²*0,03</t>
  </si>
  <si>
    <t>04.09.020</t>
  </si>
  <si>
    <t>3.4</t>
  </si>
  <si>
    <t>RETIRADA DE ESQUADRIA METÁLICA EM GERAL</t>
  </si>
  <si>
    <t>PORTA 0,60*1,00</t>
  </si>
  <si>
    <t>33.01.040</t>
  </si>
  <si>
    <t>3.5</t>
  </si>
  <si>
    <t>ESTUCAMENTO E LIXAMENTO DE CONCRETO DETERIORADO</t>
  </si>
  <si>
    <t>33.01.280</t>
  </si>
  <si>
    <t>3.6</t>
  </si>
  <si>
    <t>REPARO DE TRINCAS RASAS ATÉ 5 MM DE LARGURA, NA MASSA</t>
  </si>
  <si>
    <t>01.23.020</t>
  </si>
  <si>
    <t>3.7</t>
  </si>
  <si>
    <t>LIMPEZA DE ARMADURA COM ESCOVA DE AÇO</t>
  </si>
  <si>
    <t>01.23.030</t>
  </si>
  <si>
    <t>3.8</t>
  </si>
  <si>
    <t>PREPARO DE PONTE DE ADERÊNCIA COM ADESIVO A BASE DE EPÓXI</t>
  </si>
  <si>
    <t>01.23.056</t>
  </si>
  <si>
    <t>3.9</t>
  </si>
  <si>
    <t>TRATAMENTO DE ARMADURA COM PRODUTO ANTICORROSIVO A BASE DE ZINCO</t>
  </si>
  <si>
    <t>01.23.060</t>
  </si>
  <si>
    <t>3.10</t>
  </si>
  <si>
    <t>CORTE DE CONCRETO DETERIORADO INCLUSIVE REMOÇÃO DOS DETRITOS</t>
  </si>
  <si>
    <t>3.11</t>
  </si>
  <si>
    <t>ALVENARIA DE ELEVAÇÃO DE 1 TIJOLO MACIÇO COMUM</t>
  </si>
  <si>
    <t>FECHAMENTO DE VAÕS</t>
  </si>
  <si>
    <t>14.10.101</t>
  </si>
  <si>
    <t>3.12</t>
  </si>
  <si>
    <t>ALVENARIA DE BLOCO DE CONCRETO DE VEDAÇÃO DE 9 CM - CLASSE C</t>
  </si>
  <si>
    <t>CONSTRUÇÃO DE VELERO COM ARGAMASSA REFRATARIA. (0,52+2,05)*1,00</t>
  </si>
  <si>
    <t>3.13</t>
  </si>
  <si>
    <t>3.14</t>
  </si>
  <si>
    <t>FECHAMENTO DE AMBIENTES. (2,05+2,30)*3</t>
  </si>
  <si>
    <t>3.15</t>
  </si>
  <si>
    <t>17.01.050</t>
  </si>
  <si>
    <t>3.16</t>
  </si>
  <si>
    <t>REGULARIZAÇÃO DE PISO COM NATA DE CIMENTO</t>
  </si>
  <si>
    <t>18.06.102</t>
  </si>
  <si>
    <t>3.17</t>
  </si>
  <si>
    <t>PLACA CERÂMICA ESMALTADA PEI-5 PARA ÁREA INTERNA, GRUPO DE ABSORÇÃO BIIB, RESISTÊNCIA QUÍMICA B, ASSENTADO COM ARGAMASSA COLANTE INDUSTRIALIZADA</t>
  </si>
  <si>
    <t>ESPAÇO DO MEMORIAL CREMAÇÃO</t>
  </si>
  <si>
    <t>18.06.103</t>
  </si>
  <si>
    <t>3.18</t>
  </si>
  <si>
    <t>RODAPÉ EM PLACA CERÂMICA ESMALTADA PEI-5 PARA ÁREA INTERNA, GRUPO DE ABSORÇÃO BIIB, RESISTÊNCIA QUÍMICA B, ASSENTADO COM ARGAMASSA COLANTE INDUSTRIALIZADA</t>
  </si>
  <si>
    <t>18.06.410</t>
  </si>
  <si>
    <t>3.19</t>
  </si>
  <si>
    <t>REJUNTAMENTO EM PLACAS CERÂMICAS COM ARGAMASSA INDUSTRIALIZADA PARA REJUNTE, JUNTAS ACIMA DE 3 ATÉ 5 MM</t>
  </si>
  <si>
    <t>3.20</t>
  </si>
  <si>
    <t>9,25 M² DE PISO + 12,60*3 DE PAREDES +9,25*2DE TETO INTERNO E EXTERNO</t>
  </si>
  <si>
    <t>3.21</t>
  </si>
  <si>
    <t>3.22</t>
  </si>
  <si>
    <t>INTERNO NO VELERO</t>
  </si>
  <si>
    <t>44.03.380</t>
  </si>
  <si>
    <t>3.23</t>
  </si>
  <si>
    <t>TORNEIRA CURTA COM ROSCA PARA USO GERAL, EM LATÃO FUNDIDO SEM ACABAMENTO, DN= 3/4´</t>
  </si>
  <si>
    <t xml:space="preserve">PROXIMO AO VELERO PARA LIMPEZA </t>
  </si>
  <si>
    <t>46.01.020</t>
  </si>
  <si>
    <t>3.24</t>
  </si>
  <si>
    <t>TUBO DE PVC RÍGIDO SOLDÁVEL MARROM, DN= 25 MM, (3/4´), INCLUSIVE CONEXÕES</t>
  </si>
  <si>
    <t>3.25</t>
  </si>
  <si>
    <t>47.02.020</t>
  </si>
  <si>
    <t>3.26</t>
  </si>
  <si>
    <t>REGISTRO DE GAVETA EM LATÃO FUNDIDO CROMADO COM CANOPLA, DN= 3/4´ - LINHA ESPECIAL</t>
  </si>
  <si>
    <t>25.01.371</t>
  </si>
  <si>
    <t>3.27</t>
  </si>
  <si>
    <t>CAIXILHO EM ALUMÍNIO BASCULANTE COM VIDRO – BRANCO</t>
  </si>
  <si>
    <t xml:space="preserve">JANELA  BASCULANTE </t>
  </si>
  <si>
    <t>25.01.240</t>
  </si>
  <si>
    <t>3.28</t>
  </si>
  <si>
    <t>CAIXILHO FIXO EM ALUMÍNIO, SOB MEDIDA – BRANCO</t>
  </si>
  <si>
    <t>26.01.040</t>
  </si>
  <si>
    <t>3.29</t>
  </si>
  <si>
    <t>VIDRO LISO TRANSPARENTE DE 4 MM</t>
  </si>
  <si>
    <t>35.04.140</t>
  </si>
  <si>
    <t>3.30</t>
  </si>
  <si>
    <t>BANCO EM CONCRETO PRÉ-MOLDADO COM PÉS VAZADOS, COMPRIMENTO 200 CM</t>
  </si>
  <si>
    <t>3.31</t>
  </si>
  <si>
    <t>9*3+18,10*3</t>
  </si>
  <si>
    <t>3.32</t>
  </si>
  <si>
    <t>3.33</t>
  </si>
  <si>
    <t>3.34</t>
  </si>
  <si>
    <t>4.0</t>
  </si>
  <si>
    <t>LOCAL PARA RESIDUO SOLIDO PERIGOSO E RESIDUO ORGANICO/GALHOS E FOLHAS</t>
  </si>
  <si>
    <t>4.1</t>
  </si>
  <si>
    <t>12,30M²*0,20+3,30*0,20+1,80*1,65*0,15+9,30*0,4*0,15+4,60*2,10*0,15+3,15*2*0,15</t>
  </si>
  <si>
    <t>4.2</t>
  </si>
  <si>
    <t>4.3</t>
  </si>
  <si>
    <t>0,80*2,10*2+4,60*2,10</t>
  </si>
  <si>
    <t>15.03.030</t>
  </si>
  <si>
    <t>4.4</t>
  </si>
  <si>
    <t>FORNECIMENTO E MONTAGEM DE ESTRUTURA EM AÇO ASTM-A36, SEM PINTURA</t>
  </si>
  <si>
    <t>16.03.010</t>
  </si>
  <si>
    <t>4.5</t>
  </si>
  <si>
    <t>TELHAMENTO EM CIMENTO REFORÇADO COM FIO SINTÉTICO CRFS - PERFIL ONDULADO DE 6 MM</t>
  </si>
  <si>
    <t>4.6</t>
  </si>
  <si>
    <t>RAMPA DE ACESSO AO DEPOSITO DE RESIDUOS ORGANICOS+PISO RESIDUOS ORGANICOS</t>
  </si>
  <si>
    <t>4.7</t>
  </si>
  <si>
    <t>RAMPA DE ACESSO AO DEPOSITO DE GALHOS.0,65M²+2,55M²</t>
  </si>
  <si>
    <t>4.8</t>
  </si>
  <si>
    <t>PISO +PAREDE:17,05M²+16,60*2,80</t>
  </si>
  <si>
    <t>4.9</t>
  </si>
  <si>
    <t>PISO +PAREDE</t>
  </si>
  <si>
    <t>4.10</t>
  </si>
  <si>
    <t>7,05*1,60+7,05*0,60+9,40*0,6+2,00*1,95+2,00*0,6</t>
  </si>
  <si>
    <t>4.11</t>
  </si>
  <si>
    <t>PAREDES DO DEPOSITO DE RESIDUOS ORGANICOS + ACABAMENTO ONDE NECESSARIO</t>
  </si>
  <si>
    <t>4.12</t>
  </si>
  <si>
    <t>24.01.100</t>
  </si>
  <si>
    <t>4.13</t>
  </si>
  <si>
    <t>CAIXILHO EM FERRO TIPO VENEZIANA, LINHA COMERCIAL</t>
  </si>
  <si>
    <t>4,60*3+1,95*2,1+3,00*3. DUAS E UMA FOLHA</t>
  </si>
  <si>
    <t>33.01.350</t>
  </si>
  <si>
    <t>4.14</t>
  </si>
  <si>
    <t>PREPARO DE BASE PARA SUPERFÍCIE METÁLICA COM FUNDO ANTIOXIDANTE</t>
  </si>
  <si>
    <t xml:space="preserve">PORTÃO NOVO </t>
  </si>
  <si>
    <t>4.15</t>
  </si>
  <si>
    <t>4.16</t>
  </si>
  <si>
    <t>PINTURA INTERNA E EXTERNA.16,60*2,80+15,75*2,20+14,10*1,70+26,25*2</t>
  </si>
  <si>
    <t>4.17</t>
  </si>
  <si>
    <t>4.18</t>
  </si>
  <si>
    <t>4.19</t>
  </si>
  <si>
    <t>49.01.030</t>
  </si>
  <si>
    <t>4.20</t>
  </si>
  <si>
    <t>CAIXA SIFONADA DE PVC RÍGIDO DE 150 X 150 X 50 MM, COM GRELHA</t>
  </si>
  <si>
    <t>4.21</t>
  </si>
  <si>
    <t>49.06.190</t>
  </si>
  <si>
    <t>4.22</t>
  </si>
  <si>
    <t>GRELHA PRÉ-MOLDADA EM CONCRETO, COM FUROS REDONDOS, 79,5 X 24,5 X 8 CM</t>
  </si>
  <si>
    <t>4.23</t>
  </si>
  <si>
    <t>EXECUÇÃO DE VALETA DE CONCRETO MOLDADO IN LOCO, ESPESSURA DE 0,08 M, GEOMETRIA TRAPEIZOIDAL, COM DIMENSÕES INTERNAS: B=0,9 M; B=0,30 M; H=0,30 M.</t>
  </si>
  <si>
    <t>4.24</t>
  </si>
  <si>
    <t>CALHA, RUFO, AFINS EM CHAPA GALVANIZADA Nº 24 - CORTE 0,50 M</t>
  </si>
  <si>
    <t>CALHA DE CONTENÇÃO NA AREA DO DEPOSITO DE RESIDUOS SOLIDOS PERIGOSOS. (PAVIMENTO INFERIOR) ENCAMINHAR ATRAVES DE CAIXA SIFONADA E TUBULAÇÃO PARA A REDE DE ESGOTO.</t>
  </si>
  <si>
    <t>4.25</t>
  </si>
  <si>
    <t>DEMOLIÇÃO DE PISO, DE FORMA MECANIZADA COM MARTELETE, SEM REAPROVEITAMENTO.</t>
  </si>
  <si>
    <t>07.02.040</t>
  </si>
  <si>
    <t>4.26</t>
  </si>
  <si>
    <t>ESCAVAÇÃO MECANIZADA DE VALAS OU CAVAS COM PROFUNDIDADE DE ATÉ 3 M</t>
  </si>
  <si>
    <t>TOTAL</t>
  </si>
  <si>
    <t>PREFEITURA DO MUNICÍPIO DE ITATIBA</t>
  </si>
  <si>
    <t>SECRETARIA DE ADMINISTRAÇÃO</t>
  </si>
  <si>
    <t>CRONOGRAMA BASICO –  REFORMA DO CEMITERIO MUNICIPAL</t>
  </si>
  <si>
    <t>LOCAL: AVENIDA DA SAUDADE Nº 397, JARDIM TEREZA, ITATIBA, SÃO PAULO</t>
  </si>
  <si>
    <t xml:space="preserve">MÊS 01 </t>
  </si>
  <si>
    <t>MÊS 02</t>
  </si>
  <si>
    <t xml:space="preserve">MÊS 03 </t>
  </si>
  <si>
    <t>MÊS 04</t>
  </si>
  <si>
    <t>MÊS 05</t>
  </si>
  <si>
    <t>MÊS 06</t>
  </si>
  <si>
    <t>MÊS 07</t>
  </si>
  <si>
    <t>MÊS 08</t>
  </si>
  <si>
    <t>MÊS 09</t>
  </si>
  <si>
    <t>MÊS 10</t>
  </si>
  <si>
    <t>5.0</t>
  </si>
  <si>
    <t>MEMORIAL CREMAÇÃO</t>
  </si>
  <si>
    <t>6.0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</si>
</sst>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rgb="FF000000"/>
      <name val="Calibri"/>
      <family val="2"/>
      <charset val="1"/>
    </font>
    <font>
      <sz val="10"/>
      <color rgb="FF000000"/>
      <name val="MS Sans Serif"/>
      <family val="2"/>
      <charset val="1"/>
    </font>
    <font>
      <sz val="12"/>
      <color rgb="FF000000"/>
      <name val="Calibri"/>
      <family val="2"/>
      <charset val="1"/>
    </font>
    <font>
      <b/>
      <sz val="12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b/>
      <sz val="11"/>
      <color rgb="FF000000"/>
      <name val="Calibri"/>
      <family val="2"/>
      <charset val="1"/>
    </font>
  </fonts>
  <fills count="7">
    <fill>
      <patternFill patternType="none"/>
    </fill>
    <fill>
      <patternFill patternType="gray125"/>
    </fill>
    <fill>
      <patternFill patternType="solid">
        <fgColor rgb="FF09CFFC"/>
        <bgColor rgb="FF33CCCC"/>
      </patternFill>
    </fill>
    <fill>
      <patternFill patternType="solid">
        <fgColor rgb="FFCCCCCC"/>
        <bgColor rgb="FFD9D9D9"/>
      </patternFill>
    </fill>
    <fill>
      <patternFill patternType="solid">
        <fgColor rgb="FFD9D9D9"/>
        <bgColor rgb="FFCCCCCC"/>
      </patternFill>
    </fill>
    <fill>
      <patternFill patternType="solid">
        <fgColor theme="0"/>
        <bgColor indexed="64"/>
      </patternFill>
    </fill>
    <fill>
      <patternFill patternType="solid">
        <fgColor rgb="FFDDDDDD"/>
        <bgColor rgb="FFCCFFCC"/>
      </patternFill>
    </fill>
  </fills>
  <borders count="14">
    <border>
      <left/>
      <right/>
      <top/>
      <bottom/>
      <diagonal/>
    </border>
    <border>
      <left style="thin">
        <color rgb="FFA6A6A6"/>
      </left>
      <right style="thin">
        <color rgb="FFA6A6A6"/>
      </right>
      <top style="thin">
        <color rgb="FFA6A6A6"/>
      </top>
      <bottom/>
      <diagonal/>
    </border>
    <border>
      <left style="thin">
        <color rgb="FFA6A6A6"/>
      </left>
      <right style="thin">
        <color rgb="FFA6A6A6"/>
      </right>
      <top/>
      <bottom/>
      <diagonal/>
    </border>
    <border>
      <left style="thin">
        <color rgb="FFA6A6A6"/>
      </left>
      <right style="thin">
        <color rgb="FFA6A6A6"/>
      </right>
      <top/>
      <bottom style="thin">
        <color rgb="FFA6A6A6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A6A6A6"/>
      </right>
      <top/>
      <bottom/>
      <diagonal/>
    </border>
    <border>
      <left/>
      <right/>
      <top/>
      <bottom style="thin">
        <color rgb="FFA6A6A6"/>
      </bottom>
      <diagonal/>
    </border>
    <border>
      <left/>
      <right style="thin">
        <color rgb="FFA6A6A6"/>
      </right>
      <top/>
      <bottom style="thin">
        <color rgb="FFA6A6A6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71">
    <xf numFmtId="0" fontId="0" fillId="0" borderId="0" xfId="0"/>
    <xf numFmtId="0" fontId="4" fillId="0" borderId="2" xfId="0" applyFont="1" applyBorder="1" applyAlignment="1">
      <alignment horizontal="center" vertical="center"/>
    </xf>
    <xf numFmtId="0" fontId="4" fillId="4" borderId="4" xfId="0" applyFont="1" applyFill="1" applyBorder="1" applyAlignment="1">
      <alignment horizontal="center"/>
    </xf>
    <xf numFmtId="0" fontId="3" fillId="2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/>
    <xf numFmtId="4" fontId="0" fillId="0" borderId="0" xfId="0" applyNumberFormat="1"/>
    <xf numFmtId="0" fontId="4" fillId="0" borderId="4" xfId="0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/>
    </xf>
    <xf numFmtId="4" fontId="4" fillId="0" borderId="4" xfId="0" applyNumberFormat="1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10" fontId="4" fillId="0" borderId="4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left" vertical="center" wrapText="1"/>
    </xf>
    <xf numFmtId="4" fontId="3" fillId="0" borderId="4" xfId="0" applyNumberFormat="1" applyFont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left" vertical="center" wrapText="1"/>
    </xf>
    <xf numFmtId="4" fontId="4" fillId="3" borderId="4" xfId="0" applyNumberFormat="1" applyFont="1" applyFill="1" applyBorder="1" applyAlignment="1">
      <alignment horizontal="center" vertical="center"/>
    </xf>
    <xf numFmtId="4" fontId="3" fillId="3" borderId="4" xfId="0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4" fontId="3" fillId="2" borderId="4" xfId="0" applyNumberFormat="1" applyFont="1" applyFill="1" applyBorder="1" applyAlignment="1">
      <alignment horizontal="center" vertical="center"/>
    </xf>
    <xf numFmtId="0" fontId="5" fillId="0" borderId="0" xfId="0" applyFont="1"/>
    <xf numFmtId="2" fontId="4" fillId="0" borderId="4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0" fontId="4" fillId="0" borderId="5" xfId="0" applyFont="1" applyBorder="1" applyAlignment="1">
      <alignment horizontal="center" vertical="center"/>
    </xf>
    <xf numFmtId="4" fontId="4" fillId="0" borderId="5" xfId="0" applyNumberFormat="1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horizontal="left" vertical="center" wrapText="1"/>
    </xf>
    <xf numFmtId="4" fontId="4" fillId="0" borderId="6" xfId="0" applyNumberFormat="1" applyFont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left" vertical="center"/>
    </xf>
    <xf numFmtId="0" fontId="4" fillId="4" borderId="8" xfId="0" applyFont="1" applyFill="1" applyBorder="1"/>
    <xf numFmtId="4" fontId="4" fillId="4" borderId="8" xfId="0" applyNumberFormat="1" applyFont="1" applyFill="1" applyBorder="1"/>
    <xf numFmtId="0" fontId="4" fillId="4" borderId="9" xfId="0" applyFont="1" applyFill="1" applyBorder="1"/>
    <xf numFmtId="4" fontId="3" fillId="4" borderId="4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left"/>
    </xf>
    <xf numFmtId="0" fontId="0" fillId="0" borderId="10" xfId="0" applyBorder="1"/>
    <xf numFmtId="0" fontId="4" fillId="0" borderId="0" xfId="0" applyFont="1"/>
    <xf numFmtId="0" fontId="4" fillId="0" borderId="10" xfId="0" applyFont="1" applyBorder="1"/>
    <xf numFmtId="0" fontId="4" fillId="0" borderId="11" xfId="0" applyFont="1" applyBorder="1"/>
    <xf numFmtId="0" fontId="4" fillId="0" borderId="12" xfId="0" applyFont="1" applyBorder="1"/>
    <xf numFmtId="0" fontId="3" fillId="5" borderId="0" xfId="0" applyFont="1" applyFill="1" applyAlignment="1">
      <alignment horizontal="center" vertical="center"/>
    </xf>
    <xf numFmtId="0" fontId="0" fillId="5" borderId="0" xfId="0" applyFill="1"/>
    <xf numFmtId="0" fontId="3" fillId="5" borderId="0" xfId="0" applyFont="1" applyFill="1" applyAlignment="1">
      <alignment horizontal="center" vertical="center"/>
    </xf>
    <xf numFmtId="0" fontId="3" fillId="5" borderId="6" xfId="0" applyFont="1" applyFill="1" applyBorder="1" applyAlignment="1">
      <alignment horizontal="center" vertical="center" wrapText="1"/>
    </xf>
    <xf numFmtId="0" fontId="0" fillId="0" borderId="4" xfId="0" applyBorder="1"/>
    <xf numFmtId="0" fontId="0" fillId="6" borderId="4" xfId="0" applyFill="1" applyBorder="1"/>
    <xf numFmtId="0" fontId="4" fillId="0" borderId="0" xfId="0" applyFont="1" applyAlignment="1">
      <alignment horizontal="right" vertical="center"/>
    </xf>
    <xf numFmtId="0" fontId="4" fillId="0" borderId="0" xfId="0" applyFont="1" applyAlignment="1">
      <alignment horizontal="justify"/>
    </xf>
    <xf numFmtId="0" fontId="4" fillId="0" borderId="0" xfId="0" applyFont="1" applyAlignment="1">
      <alignment horizontal="center" vertical="center"/>
    </xf>
    <xf numFmtId="0" fontId="4" fillId="5" borderId="13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left" vertical="center"/>
    </xf>
    <xf numFmtId="0" fontId="0" fillId="6" borderId="4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2">
    <cellStyle name="Normal" xfId="0" builtinId="0"/>
    <cellStyle name="Normal 2" xfId="1" xr:uid="{00000000-0005-0000-0000-000006000000}"/>
  </cellStyles>
  <dxfs count="4">
    <dxf>
      <font>
        <sz val="11"/>
        <color rgb="FF000000"/>
        <name val="Calibri"/>
        <family val="2"/>
        <charset val="1"/>
      </font>
      <fill>
        <patternFill>
          <bgColor theme="0" tint="-0.14999847407452621"/>
        </patternFill>
      </fill>
    </dxf>
    <dxf>
      <font>
        <sz val="11"/>
        <color rgb="FF000000"/>
        <name val="Calibri"/>
        <family val="2"/>
        <charset val="1"/>
      </font>
      <fill>
        <patternFill>
          <bgColor theme="0" tint="-0.14999847407452621"/>
        </patternFill>
      </fill>
    </dxf>
    <dxf>
      <font>
        <sz val="11"/>
        <color rgb="FF000000"/>
        <name val="Calibri"/>
        <family val="2"/>
        <charset val="1"/>
      </font>
      <fill>
        <patternFill>
          <bgColor theme="0" tint="-0.14999847407452621"/>
        </patternFill>
      </fill>
    </dxf>
    <dxf>
      <font>
        <sz val="11"/>
        <color rgb="FF000000"/>
        <name val="Calibri"/>
        <family val="2"/>
        <charset val="1"/>
      </font>
      <fill>
        <patternFill>
          <bgColor theme="0" tint="-0.14999847407452621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9CFFC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37"/>
  <sheetViews>
    <sheetView topLeftCell="A108" zoomScale="75" zoomScaleNormal="75" workbookViewId="0">
      <selection activeCell="I130" sqref="I130"/>
    </sheetView>
  </sheetViews>
  <sheetFormatPr defaultColWidth="8.7109375" defaultRowHeight="15.75" x14ac:dyDescent="0.25"/>
  <cols>
    <col min="1" max="1" width="13.7109375" style="11" customWidth="1"/>
    <col min="2" max="2" width="17.7109375" style="11" customWidth="1"/>
    <col min="3" max="3" width="8.7109375" style="12"/>
    <col min="4" max="4" width="86.28515625" customWidth="1"/>
    <col min="6" max="6" width="11" style="13" customWidth="1"/>
    <col min="7" max="7" width="14.5703125" style="13" customWidth="1"/>
    <col min="8" max="9" width="14.140625" customWidth="1"/>
    <col min="13" max="13" width="47.28515625" customWidth="1"/>
    <col min="1016" max="1016" width="11.5703125" customWidth="1"/>
    <col min="16377" max="16384" width="11.5703125" customWidth="1"/>
  </cols>
  <sheetData>
    <row r="1" spans="1:13" ht="24.75" customHeight="1" x14ac:dyDescent="0.25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spans="1:13" ht="24.75" customHeight="1" x14ac:dyDescent="0.25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</row>
    <row r="3" spans="1:13" ht="31.5" customHeight="1" x14ac:dyDescent="0.25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</row>
    <row r="4" spans="1:13" ht="47.25" customHeight="1" x14ac:dyDescent="0.25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5" t="s">
        <v>8</v>
      </c>
      <c r="G4" s="16" t="s">
        <v>9</v>
      </c>
      <c r="H4" s="17" t="s">
        <v>10</v>
      </c>
      <c r="I4" s="17" t="s">
        <v>11</v>
      </c>
      <c r="J4" s="7" t="s">
        <v>12</v>
      </c>
      <c r="K4" s="7"/>
      <c r="L4" s="7"/>
      <c r="M4" s="7"/>
    </row>
    <row r="5" spans="1:13" ht="24.75" customHeight="1" x14ac:dyDescent="0.25">
      <c r="A5" s="14"/>
      <c r="B5" s="14"/>
      <c r="C5" s="6"/>
      <c r="D5" s="6"/>
      <c r="E5" s="14"/>
      <c r="F5" s="15"/>
      <c r="G5" s="15"/>
      <c r="H5" s="18">
        <v>0.2034</v>
      </c>
      <c r="I5" s="14"/>
      <c r="J5" s="6"/>
      <c r="K5" s="6"/>
      <c r="L5" s="6"/>
      <c r="M5" s="6"/>
    </row>
    <row r="6" spans="1:13" ht="28.35" customHeight="1" x14ac:dyDescent="0.25">
      <c r="A6" s="14"/>
      <c r="B6" s="14"/>
      <c r="C6" s="19"/>
      <c r="D6" s="20" t="s">
        <v>13</v>
      </c>
      <c r="E6" s="14"/>
      <c r="F6" s="15"/>
      <c r="G6" s="15"/>
      <c r="H6" s="15"/>
      <c r="I6" s="21"/>
      <c r="J6" s="6"/>
      <c r="K6" s="6"/>
      <c r="L6" s="6"/>
      <c r="M6" s="6"/>
    </row>
    <row r="7" spans="1:13" ht="28.35" customHeight="1" x14ac:dyDescent="0.25">
      <c r="A7" s="22"/>
      <c r="B7" s="22"/>
      <c r="C7" s="23" t="s">
        <v>14</v>
      </c>
      <c r="D7" s="24" t="s">
        <v>15</v>
      </c>
      <c r="E7" s="22"/>
      <c r="F7" s="25"/>
      <c r="G7" s="25"/>
      <c r="H7" s="25"/>
      <c r="I7" s="25"/>
      <c r="J7" s="5"/>
      <c r="K7" s="5"/>
      <c r="L7" s="5"/>
      <c r="M7" s="5"/>
    </row>
    <row r="8" spans="1:13" ht="28.35" customHeight="1" x14ac:dyDescent="0.25">
      <c r="A8" s="26"/>
      <c r="B8" s="26"/>
      <c r="C8" s="27" t="s">
        <v>16</v>
      </c>
      <c r="D8" s="28" t="s">
        <v>17</v>
      </c>
      <c r="E8" s="26"/>
      <c r="F8" s="29"/>
      <c r="G8" s="29"/>
      <c r="H8" s="29"/>
      <c r="I8" s="30">
        <f>SUM(I9:I20)</f>
        <v>134994.98016928</v>
      </c>
      <c r="J8" s="4"/>
      <c r="K8" s="4"/>
      <c r="L8" s="4"/>
      <c r="M8" s="4"/>
    </row>
    <row r="9" spans="1:13" ht="28.35" customHeight="1" x14ac:dyDescent="0.25">
      <c r="A9" s="14" t="s">
        <v>18</v>
      </c>
      <c r="B9" s="14" t="s">
        <v>19</v>
      </c>
      <c r="C9" s="14" t="s">
        <v>20</v>
      </c>
      <c r="D9" s="31" t="s">
        <v>21</v>
      </c>
      <c r="E9" s="14" t="s">
        <v>22</v>
      </c>
      <c r="F9" s="15">
        <v>5.4</v>
      </c>
      <c r="G9" s="15">
        <v>551.79999999999995</v>
      </c>
      <c r="H9" s="15">
        <f t="shared" ref="H9:H20" si="0">(G9*$H$5)+G9</f>
        <v>664.03611999999998</v>
      </c>
      <c r="I9" s="15">
        <f t="shared" ref="I9:I20" si="1">F9*H9</f>
        <v>3585.795048</v>
      </c>
      <c r="J9" s="6" t="s">
        <v>23</v>
      </c>
      <c r="K9" s="6"/>
      <c r="L9" s="6"/>
      <c r="M9" s="6"/>
    </row>
    <row r="10" spans="1:13" ht="48.75" customHeight="1" x14ac:dyDescent="0.25">
      <c r="A10" s="14" t="s">
        <v>18</v>
      </c>
      <c r="B10" s="14" t="s">
        <v>24</v>
      </c>
      <c r="C10" s="14" t="s">
        <v>25</v>
      </c>
      <c r="D10" s="31" t="s">
        <v>26</v>
      </c>
      <c r="E10" s="14" t="s">
        <v>22</v>
      </c>
      <c r="F10" s="15">
        <v>5.4</v>
      </c>
      <c r="G10" s="15">
        <v>125.93</v>
      </c>
      <c r="H10" s="15">
        <f t="shared" si="0"/>
        <v>151.544162</v>
      </c>
      <c r="I10" s="15">
        <f t="shared" si="1"/>
        <v>818.33847480000009</v>
      </c>
      <c r="J10" s="6"/>
      <c r="K10" s="6"/>
      <c r="L10" s="6"/>
      <c r="M10" s="6"/>
    </row>
    <row r="11" spans="1:13" ht="28.35" customHeight="1" x14ac:dyDescent="0.25">
      <c r="A11" s="14" t="s">
        <v>18</v>
      </c>
      <c r="B11" s="14" t="s">
        <v>27</v>
      </c>
      <c r="C11" s="14" t="s">
        <v>28</v>
      </c>
      <c r="D11" s="31" t="s">
        <v>29</v>
      </c>
      <c r="E11" s="14" t="s">
        <v>30</v>
      </c>
      <c r="F11" s="15">
        <v>40</v>
      </c>
      <c r="G11" s="15">
        <v>254.29</v>
      </c>
      <c r="H11" s="15">
        <f t="shared" si="0"/>
        <v>306.012586</v>
      </c>
      <c r="I11" s="15">
        <f t="shared" si="1"/>
        <v>12240.50344</v>
      </c>
      <c r="J11" s="6"/>
      <c r="K11" s="6"/>
      <c r="L11" s="6"/>
      <c r="M11" s="6"/>
    </row>
    <row r="12" spans="1:13" ht="28.35" customHeight="1" x14ac:dyDescent="0.25">
      <c r="A12" s="14" t="s">
        <v>18</v>
      </c>
      <c r="B12" s="14" t="s">
        <v>31</v>
      </c>
      <c r="C12" s="14" t="s">
        <v>32</v>
      </c>
      <c r="D12" s="31" t="s">
        <v>33</v>
      </c>
      <c r="E12" s="14" t="s">
        <v>34</v>
      </c>
      <c r="F12" s="15">
        <v>256</v>
      </c>
      <c r="G12" s="15">
        <v>10.48</v>
      </c>
      <c r="H12" s="15">
        <f t="shared" si="0"/>
        <v>12.611632</v>
      </c>
      <c r="I12" s="15">
        <f t="shared" si="1"/>
        <v>3228.577792</v>
      </c>
      <c r="J12" s="6"/>
      <c r="K12" s="6"/>
      <c r="L12" s="6"/>
      <c r="M12" s="6"/>
    </row>
    <row r="13" spans="1:13" ht="28.35" customHeight="1" x14ac:dyDescent="0.25">
      <c r="A13" s="14" t="s">
        <v>18</v>
      </c>
      <c r="B13" s="14" t="s">
        <v>35</v>
      </c>
      <c r="C13" s="14" t="s">
        <v>36</v>
      </c>
      <c r="D13" s="31" t="s">
        <v>37</v>
      </c>
      <c r="E13" s="14" t="s">
        <v>34</v>
      </c>
      <c r="F13" s="15">
        <v>64</v>
      </c>
      <c r="G13" s="15">
        <v>11.06</v>
      </c>
      <c r="H13" s="15">
        <f t="shared" si="0"/>
        <v>13.309604</v>
      </c>
      <c r="I13" s="15">
        <f t="shared" si="1"/>
        <v>851.81465600000001</v>
      </c>
      <c r="J13" s="6"/>
      <c r="K13" s="6"/>
      <c r="L13" s="6"/>
      <c r="M13" s="6"/>
    </row>
    <row r="14" spans="1:13" ht="28.35" customHeight="1" x14ac:dyDescent="0.25">
      <c r="A14" s="14" t="s">
        <v>18</v>
      </c>
      <c r="B14" s="14" t="s">
        <v>38</v>
      </c>
      <c r="C14" s="14" t="s">
        <v>39</v>
      </c>
      <c r="D14" s="31" t="s">
        <v>40</v>
      </c>
      <c r="E14" s="14" t="s">
        <v>22</v>
      </c>
      <c r="F14" s="15">
        <v>3.26</v>
      </c>
      <c r="G14" s="15">
        <v>509.9</v>
      </c>
      <c r="H14" s="15">
        <f t="shared" si="0"/>
        <v>613.61365999999998</v>
      </c>
      <c r="I14" s="15">
        <f t="shared" si="1"/>
        <v>2000.3805315999998</v>
      </c>
      <c r="J14" s="6" t="s">
        <v>41</v>
      </c>
      <c r="K14" s="6"/>
      <c r="L14" s="6"/>
      <c r="M14" s="6"/>
    </row>
    <row r="15" spans="1:13" ht="28.35" customHeight="1" x14ac:dyDescent="0.25">
      <c r="A15" s="14" t="s">
        <v>18</v>
      </c>
      <c r="B15" s="14" t="s">
        <v>42</v>
      </c>
      <c r="C15" s="14" t="s">
        <v>43</v>
      </c>
      <c r="D15" s="31" t="s">
        <v>44</v>
      </c>
      <c r="E15" s="14" t="s">
        <v>30</v>
      </c>
      <c r="F15" s="15">
        <f>217.3+36</f>
        <v>253.3</v>
      </c>
      <c r="G15" s="15">
        <v>91.58</v>
      </c>
      <c r="H15" s="15">
        <f t="shared" si="0"/>
        <v>110.20737199999999</v>
      </c>
      <c r="I15" s="15">
        <f t="shared" si="1"/>
        <v>27915.527327600001</v>
      </c>
      <c r="J15" s="7" t="s">
        <v>45</v>
      </c>
      <c r="K15" s="7"/>
      <c r="L15" s="7"/>
      <c r="M15" s="7"/>
    </row>
    <row r="16" spans="1:13" ht="28.35" customHeight="1" x14ac:dyDescent="0.25">
      <c r="A16" s="14" t="s">
        <v>46</v>
      </c>
      <c r="B16" s="14">
        <v>105033</v>
      </c>
      <c r="C16" s="14" t="s">
        <v>47</v>
      </c>
      <c r="D16" s="31" t="s">
        <v>48</v>
      </c>
      <c r="E16" s="14" t="s">
        <v>49</v>
      </c>
      <c r="F16" s="15">
        <v>543.27</v>
      </c>
      <c r="G16" s="15">
        <v>56.34</v>
      </c>
      <c r="H16" s="15">
        <f t="shared" si="0"/>
        <v>67.79955600000001</v>
      </c>
      <c r="I16" s="15">
        <f t="shared" si="1"/>
        <v>36833.464788120007</v>
      </c>
      <c r="J16" s="6"/>
      <c r="K16" s="6"/>
      <c r="L16" s="6"/>
      <c r="M16" s="6"/>
    </row>
    <row r="17" spans="1:13" ht="28.35" customHeight="1" x14ac:dyDescent="0.25">
      <c r="A17" s="14" t="s">
        <v>18</v>
      </c>
      <c r="B17" s="14" t="s">
        <v>50</v>
      </c>
      <c r="C17" s="14" t="s">
        <v>51</v>
      </c>
      <c r="D17" s="32" t="s">
        <v>52</v>
      </c>
      <c r="E17" s="14" t="s">
        <v>49</v>
      </c>
      <c r="F17" s="15">
        <v>570.42999999999995</v>
      </c>
      <c r="G17" s="15">
        <v>7</v>
      </c>
      <c r="H17" s="15">
        <f t="shared" si="0"/>
        <v>8.4238</v>
      </c>
      <c r="I17" s="15">
        <f t="shared" si="1"/>
        <v>4805.1882339999993</v>
      </c>
      <c r="J17" s="7" t="s">
        <v>53</v>
      </c>
      <c r="K17" s="7"/>
      <c r="L17" s="7"/>
      <c r="M17" s="7"/>
    </row>
    <row r="18" spans="1:13" ht="28.35" customHeight="1" x14ac:dyDescent="0.25">
      <c r="A18" s="14" t="s">
        <v>18</v>
      </c>
      <c r="B18" s="14" t="s">
        <v>54</v>
      </c>
      <c r="C18" s="14" t="s">
        <v>55</v>
      </c>
      <c r="D18" s="32" t="s">
        <v>56</v>
      </c>
      <c r="E18" s="14" t="s">
        <v>34</v>
      </c>
      <c r="F18" s="15">
        <v>5</v>
      </c>
      <c r="G18" s="15">
        <v>25.12</v>
      </c>
      <c r="H18" s="15">
        <f t="shared" si="0"/>
        <v>30.229407999999999</v>
      </c>
      <c r="I18" s="15">
        <f t="shared" si="1"/>
        <v>151.14704</v>
      </c>
      <c r="J18" s="6" t="s">
        <v>57</v>
      </c>
      <c r="K18" s="6"/>
      <c r="L18" s="6"/>
      <c r="M18" s="6"/>
    </row>
    <row r="19" spans="1:13" ht="28.35" customHeight="1" x14ac:dyDescent="0.25">
      <c r="A19" s="14" t="s">
        <v>18</v>
      </c>
      <c r="B19" s="14" t="s">
        <v>58</v>
      </c>
      <c r="C19" s="14" t="s">
        <v>59</v>
      </c>
      <c r="D19" s="32" t="s">
        <v>60</v>
      </c>
      <c r="E19" s="14" t="s">
        <v>61</v>
      </c>
      <c r="F19" s="15">
        <v>20.02</v>
      </c>
      <c r="G19" s="15">
        <v>46.17</v>
      </c>
      <c r="H19" s="15">
        <f t="shared" si="0"/>
        <v>55.560978000000006</v>
      </c>
      <c r="I19" s="15">
        <f t="shared" si="1"/>
        <v>1112.3307795600001</v>
      </c>
      <c r="J19" s="6" t="s">
        <v>62</v>
      </c>
      <c r="K19" s="6"/>
      <c r="L19" s="6"/>
      <c r="M19" s="6"/>
    </row>
    <row r="20" spans="1:13" ht="28.35" customHeight="1" x14ac:dyDescent="0.25">
      <c r="A20" s="14" t="s">
        <v>46</v>
      </c>
      <c r="B20" s="14">
        <v>88489</v>
      </c>
      <c r="C20" s="14" t="s">
        <v>63</v>
      </c>
      <c r="D20" s="31" t="s">
        <v>64</v>
      </c>
      <c r="E20" s="15" t="s">
        <v>30</v>
      </c>
      <c r="F20" s="15">
        <v>2390.4</v>
      </c>
      <c r="G20" s="15">
        <v>14.41</v>
      </c>
      <c r="H20" s="15">
        <f t="shared" si="0"/>
        <v>17.340994000000002</v>
      </c>
      <c r="I20" s="15">
        <f t="shared" si="1"/>
        <v>41451.912057600006</v>
      </c>
      <c r="J20" s="6" t="s">
        <v>65</v>
      </c>
      <c r="K20" s="6"/>
      <c r="L20" s="6"/>
      <c r="M20" s="6"/>
    </row>
    <row r="21" spans="1:13" ht="28.35" customHeight="1" x14ac:dyDescent="0.25">
      <c r="A21" s="26"/>
      <c r="B21" s="26"/>
      <c r="C21" s="27" t="s">
        <v>66</v>
      </c>
      <c r="D21" s="33" t="s">
        <v>67</v>
      </c>
      <c r="E21" s="26"/>
      <c r="F21" s="29"/>
      <c r="G21" s="29"/>
      <c r="H21" s="29"/>
      <c r="I21" s="30">
        <f>SUM(I22:I24)</f>
        <v>34705.53107692</v>
      </c>
      <c r="J21" s="4"/>
      <c r="K21" s="4"/>
      <c r="L21" s="4"/>
      <c r="M21" s="4"/>
    </row>
    <row r="22" spans="1:13" ht="28.35" customHeight="1" x14ac:dyDescent="0.25">
      <c r="A22" s="14" t="s">
        <v>18</v>
      </c>
      <c r="B22" s="14" t="s">
        <v>68</v>
      </c>
      <c r="C22" s="14" t="s">
        <v>69</v>
      </c>
      <c r="D22" s="31" t="s">
        <v>70</v>
      </c>
      <c r="E22" s="14" t="s">
        <v>34</v>
      </c>
      <c r="F22" s="15">
        <v>535.16999999999996</v>
      </c>
      <c r="G22" s="15">
        <v>16.3</v>
      </c>
      <c r="H22" s="15">
        <f>(G22*$H$5)+G22</f>
        <v>19.61542</v>
      </c>
      <c r="I22" s="15">
        <f>F22*H22</f>
        <v>10497.5843214</v>
      </c>
      <c r="J22" s="7" t="s">
        <v>71</v>
      </c>
      <c r="K22" s="7"/>
      <c r="L22" s="7"/>
      <c r="M22" s="7"/>
    </row>
    <row r="23" spans="1:13" ht="28.35" customHeight="1" x14ac:dyDescent="0.25">
      <c r="A23" s="14" t="s">
        <v>18</v>
      </c>
      <c r="B23" s="14" t="s">
        <v>58</v>
      </c>
      <c r="C23" s="14" t="s">
        <v>72</v>
      </c>
      <c r="D23" s="32" t="s">
        <v>60</v>
      </c>
      <c r="E23" s="14" t="s">
        <v>61</v>
      </c>
      <c r="F23" s="15">
        <v>240.83</v>
      </c>
      <c r="G23" s="15">
        <v>46.17</v>
      </c>
      <c r="H23" s="15">
        <f>(G23*$H$5)+G23</f>
        <v>55.560978000000006</v>
      </c>
      <c r="I23" s="15">
        <f>F23*H23</f>
        <v>13380.750331740002</v>
      </c>
      <c r="J23" s="6" t="s">
        <v>73</v>
      </c>
      <c r="K23" s="6"/>
      <c r="L23" s="6"/>
      <c r="M23" s="6"/>
    </row>
    <row r="24" spans="1:13" ht="28.35" customHeight="1" x14ac:dyDescent="0.25">
      <c r="A24" s="14" t="s">
        <v>46</v>
      </c>
      <c r="B24" s="14">
        <v>88489</v>
      </c>
      <c r="C24" s="14" t="s">
        <v>74</v>
      </c>
      <c r="D24" s="31" t="s">
        <v>64</v>
      </c>
      <c r="E24" s="15" t="s">
        <v>30</v>
      </c>
      <c r="F24" s="15">
        <v>624.37</v>
      </c>
      <c r="G24" s="15">
        <v>14.41</v>
      </c>
      <c r="H24" s="15">
        <f>(G24*$H$5)+G24</f>
        <v>17.340994000000002</v>
      </c>
      <c r="I24" s="15">
        <f>F24*H24</f>
        <v>10827.196423780002</v>
      </c>
      <c r="J24" s="6" t="s">
        <v>75</v>
      </c>
      <c r="K24" s="6"/>
      <c r="L24" s="6"/>
      <c r="M24" s="6"/>
    </row>
    <row r="25" spans="1:13" ht="28.35" customHeight="1" x14ac:dyDescent="0.25">
      <c r="A25" s="26"/>
      <c r="B25" s="26"/>
      <c r="C25" s="27" t="s">
        <v>76</v>
      </c>
      <c r="D25" s="28" t="s">
        <v>77</v>
      </c>
      <c r="E25" s="26"/>
      <c r="F25" s="29"/>
      <c r="G25" s="29"/>
      <c r="H25" s="29"/>
      <c r="I25" s="30">
        <f>SUM(I26:I37)</f>
        <v>332406.28021866584</v>
      </c>
      <c r="J25" s="4"/>
      <c r="K25" s="4"/>
      <c r="L25" s="4"/>
      <c r="M25" s="4"/>
    </row>
    <row r="26" spans="1:13" ht="28.35" customHeight="1" x14ac:dyDescent="0.25">
      <c r="A26" s="14" t="s">
        <v>18</v>
      </c>
      <c r="B26" s="14" t="s">
        <v>78</v>
      </c>
      <c r="C26" s="14" t="s">
        <v>79</v>
      </c>
      <c r="D26" s="31" t="s">
        <v>80</v>
      </c>
      <c r="E26" s="14" t="s">
        <v>81</v>
      </c>
      <c r="F26" s="15">
        <v>1</v>
      </c>
      <c r="G26" s="15">
        <v>7816.12</v>
      </c>
      <c r="H26" s="15">
        <f t="shared" ref="H26:H37" si="2">(G26*$H$5)+G26</f>
        <v>9405.9188080000004</v>
      </c>
      <c r="I26" s="15">
        <f t="shared" ref="I26:I37" si="3">F26*H26</f>
        <v>9405.9188080000004</v>
      </c>
      <c r="J26" s="6"/>
      <c r="K26" s="6"/>
      <c r="L26" s="6"/>
      <c r="M26" s="6"/>
    </row>
    <row r="27" spans="1:13" ht="28.35" customHeight="1" x14ac:dyDescent="0.25">
      <c r="A27" s="14" t="s">
        <v>18</v>
      </c>
      <c r="B27" s="14" t="s">
        <v>82</v>
      </c>
      <c r="C27" s="14" t="s">
        <v>83</v>
      </c>
      <c r="D27" s="31" t="s">
        <v>84</v>
      </c>
      <c r="E27" s="14" t="s">
        <v>85</v>
      </c>
      <c r="F27" s="15">
        <v>169</v>
      </c>
      <c r="G27" s="15">
        <v>10.99</v>
      </c>
      <c r="H27" s="15">
        <f t="shared" si="2"/>
        <v>13.225366000000001</v>
      </c>
      <c r="I27" s="15">
        <f t="shared" si="3"/>
        <v>2235.0868540000001</v>
      </c>
      <c r="J27" s="6"/>
      <c r="K27" s="6"/>
      <c r="L27" s="6"/>
      <c r="M27" s="6"/>
    </row>
    <row r="28" spans="1:13" ht="28.35" customHeight="1" x14ac:dyDescent="0.25">
      <c r="A28" s="14" t="s">
        <v>18</v>
      </c>
      <c r="B28" s="14" t="s">
        <v>86</v>
      </c>
      <c r="C28" s="14" t="s">
        <v>87</v>
      </c>
      <c r="D28" s="31" t="s">
        <v>88</v>
      </c>
      <c r="E28" s="14" t="s">
        <v>85</v>
      </c>
      <c r="F28" s="15">
        <f>169*0.2</f>
        <v>33.800000000000004</v>
      </c>
      <c r="G28" s="15">
        <v>5.46</v>
      </c>
      <c r="H28" s="15">
        <f t="shared" si="2"/>
        <v>6.5705640000000001</v>
      </c>
      <c r="I28" s="15">
        <f t="shared" si="3"/>
        <v>222.08506320000004</v>
      </c>
      <c r="J28" s="6"/>
      <c r="K28" s="6"/>
      <c r="L28" s="6"/>
      <c r="M28" s="6"/>
    </row>
    <row r="29" spans="1:13" ht="28.35" customHeight="1" x14ac:dyDescent="0.25">
      <c r="A29" s="14" t="s">
        <v>18</v>
      </c>
      <c r="B29" s="14" t="s">
        <v>89</v>
      </c>
      <c r="C29" s="14" t="s">
        <v>90</v>
      </c>
      <c r="D29" s="32" t="s">
        <v>91</v>
      </c>
      <c r="E29" s="14" t="s">
        <v>85</v>
      </c>
      <c r="F29" s="15">
        <v>84.5</v>
      </c>
      <c r="G29" s="15">
        <v>15.77</v>
      </c>
      <c r="H29" s="15">
        <f t="shared" si="2"/>
        <v>18.977618</v>
      </c>
      <c r="I29" s="15">
        <f t="shared" si="3"/>
        <v>1603.6087210000001</v>
      </c>
      <c r="J29" s="6"/>
      <c r="K29" s="6"/>
      <c r="L29" s="6"/>
      <c r="M29" s="6"/>
    </row>
    <row r="30" spans="1:13" ht="59.65" customHeight="1" x14ac:dyDescent="0.25">
      <c r="A30" s="14" t="s">
        <v>18</v>
      </c>
      <c r="B30" s="14" t="s">
        <v>92</v>
      </c>
      <c r="C30" s="14" t="s">
        <v>93</v>
      </c>
      <c r="D30" s="31" t="s">
        <v>94</v>
      </c>
      <c r="E30" s="14" t="s">
        <v>61</v>
      </c>
      <c r="F30" s="15">
        <v>169</v>
      </c>
      <c r="G30" s="15">
        <v>5.85</v>
      </c>
      <c r="H30" s="15">
        <f t="shared" si="2"/>
        <v>7.0398899999999998</v>
      </c>
      <c r="I30" s="15">
        <f t="shared" si="3"/>
        <v>1189.7414099999999</v>
      </c>
      <c r="J30" s="6"/>
      <c r="K30" s="6"/>
      <c r="L30" s="6"/>
      <c r="M30" s="6"/>
    </row>
    <row r="31" spans="1:13" ht="44.85" customHeight="1" x14ac:dyDescent="0.25">
      <c r="A31" s="14" t="s">
        <v>46</v>
      </c>
      <c r="B31" s="14">
        <v>103322</v>
      </c>
      <c r="C31" s="14" t="s">
        <v>95</v>
      </c>
      <c r="D31" s="31" t="s">
        <v>96</v>
      </c>
      <c r="E31" s="14" t="s">
        <v>61</v>
      </c>
      <c r="F31" s="15">
        <f>796.32+35.1</f>
        <v>831.42000000000007</v>
      </c>
      <c r="G31" s="15">
        <v>59.72</v>
      </c>
      <c r="H31" s="15">
        <f t="shared" si="2"/>
        <v>71.867047999999997</v>
      </c>
      <c r="I31" s="15">
        <f t="shared" si="3"/>
        <v>59751.701048160001</v>
      </c>
      <c r="J31" s="7" t="s">
        <v>97</v>
      </c>
      <c r="K31" s="7"/>
      <c r="L31" s="7"/>
      <c r="M31" s="7"/>
    </row>
    <row r="32" spans="1:13" ht="28.35" customHeight="1" x14ac:dyDescent="0.25">
      <c r="A32" s="14" t="s">
        <v>18</v>
      </c>
      <c r="B32" s="14" t="s">
        <v>98</v>
      </c>
      <c r="C32" s="14" t="s">
        <v>99</v>
      </c>
      <c r="D32" s="31" t="s">
        <v>100</v>
      </c>
      <c r="E32" s="14" t="s">
        <v>22</v>
      </c>
      <c r="F32" s="15">
        <f>F31*0.014</f>
        <v>11.639880000000002</v>
      </c>
      <c r="G32" s="15">
        <v>1775.77</v>
      </c>
      <c r="H32" s="15">
        <f t="shared" si="2"/>
        <v>2136.9616179999998</v>
      </c>
      <c r="I32" s="15">
        <f t="shared" si="3"/>
        <v>24873.976798125841</v>
      </c>
      <c r="J32" s="6"/>
      <c r="K32" s="6"/>
      <c r="L32" s="6"/>
      <c r="M32" s="6"/>
    </row>
    <row r="33" spans="1:13 16377:16384" ht="28.35" customHeight="1" x14ac:dyDescent="0.25">
      <c r="A33" s="14" t="s">
        <v>18</v>
      </c>
      <c r="B33" s="14" t="s">
        <v>101</v>
      </c>
      <c r="C33" s="14" t="s">
        <v>102</v>
      </c>
      <c r="D33" s="31" t="s">
        <v>103</v>
      </c>
      <c r="E33" s="14" t="s">
        <v>85</v>
      </c>
      <c r="F33" s="15">
        <f>61.62+2.26</f>
        <v>63.879999999999995</v>
      </c>
      <c r="G33" s="15">
        <v>409.97</v>
      </c>
      <c r="H33" s="15">
        <f t="shared" si="2"/>
        <v>493.35789800000003</v>
      </c>
      <c r="I33" s="15">
        <f t="shared" si="3"/>
        <v>31515.702524240001</v>
      </c>
      <c r="J33" s="6" t="s">
        <v>104</v>
      </c>
      <c r="K33" s="6"/>
      <c r="L33" s="6"/>
      <c r="M33" s="6"/>
    </row>
    <row r="34" spans="1:13 16377:16384" ht="28.35" customHeight="1" x14ac:dyDescent="0.25">
      <c r="A34" s="14" t="s">
        <v>18</v>
      </c>
      <c r="B34" s="14" t="s">
        <v>105</v>
      </c>
      <c r="C34" s="14" t="s">
        <v>106</v>
      </c>
      <c r="D34" s="31" t="s">
        <v>107</v>
      </c>
      <c r="E34" s="14" t="s">
        <v>61</v>
      </c>
      <c r="F34" s="15">
        <f>703.89+22.62</f>
        <v>726.51</v>
      </c>
      <c r="G34" s="15">
        <v>154.69</v>
      </c>
      <c r="H34" s="15">
        <f t="shared" si="2"/>
        <v>186.15394599999999</v>
      </c>
      <c r="I34" s="15">
        <f t="shared" si="3"/>
        <v>135242.70330845998</v>
      </c>
      <c r="J34" s="6" t="s">
        <v>108</v>
      </c>
      <c r="K34" s="6"/>
      <c r="L34" s="6"/>
      <c r="M34" s="6"/>
    </row>
    <row r="35" spans="1:13 16377:16384" ht="46.7" customHeight="1" x14ac:dyDescent="0.25">
      <c r="A35" s="14" t="s">
        <v>18</v>
      </c>
      <c r="B35" s="14" t="s">
        <v>109</v>
      </c>
      <c r="C35" s="14" t="s">
        <v>110</v>
      </c>
      <c r="D35" s="31" t="s">
        <v>111</v>
      </c>
      <c r="E35" s="14" t="s">
        <v>61</v>
      </c>
      <c r="F35" s="15">
        <f>796.32+682.56+35.1+29.16</f>
        <v>1543.14</v>
      </c>
      <c r="G35" s="15">
        <v>27</v>
      </c>
      <c r="H35" s="15">
        <f t="shared" si="2"/>
        <v>32.491799999999998</v>
      </c>
      <c r="I35" s="15">
        <f t="shared" si="3"/>
        <v>50139.396251999999</v>
      </c>
      <c r="J35" s="7" t="s">
        <v>112</v>
      </c>
      <c r="K35" s="7"/>
      <c r="L35" s="7"/>
      <c r="M35" s="7"/>
    </row>
    <row r="36" spans="1:13 16377:16384" ht="28.35" customHeight="1" x14ac:dyDescent="0.25">
      <c r="A36" s="14" t="s">
        <v>46</v>
      </c>
      <c r="B36" s="14">
        <v>88489</v>
      </c>
      <c r="C36" s="14" t="s">
        <v>113</v>
      </c>
      <c r="D36" s="31" t="s">
        <v>64</v>
      </c>
      <c r="E36" s="15" t="s">
        <v>30</v>
      </c>
      <c r="F36" s="15">
        <v>831.42</v>
      </c>
      <c r="G36" s="15">
        <v>14.41</v>
      </c>
      <c r="H36" s="15">
        <f t="shared" si="2"/>
        <v>17.340994000000002</v>
      </c>
      <c r="I36" s="15">
        <f t="shared" si="3"/>
        <v>14417.649231480002</v>
      </c>
      <c r="J36" s="6"/>
      <c r="K36" s="6"/>
      <c r="L36" s="6"/>
      <c r="M36" s="6"/>
    </row>
    <row r="37" spans="1:13 16377:16384" ht="28.35" customHeight="1" x14ac:dyDescent="0.25">
      <c r="A37" s="14" t="s">
        <v>18</v>
      </c>
      <c r="B37" s="14" t="s">
        <v>114</v>
      </c>
      <c r="C37" s="14" t="s">
        <v>115</v>
      </c>
      <c r="D37" s="31" t="s">
        <v>116</v>
      </c>
      <c r="E37" s="14" t="s">
        <v>49</v>
      </c>
      <c r="F37" s="15">
        <v>30</v>
      </c>
      <c r="G37" s="15">
        <v>50.1</v>
      </c>
      <c r="H37" s="15">
        <f t="shared" si="2"/>
        <v>60.29034</v>
      </c>
      <c r="I37" s="15">
        <f t="shared" si="3"/>
        <v>1808.7102</v>
      </c>
      <c r="J37" s="6" t="s">
        <v>117</v>
      </c>
      <c r="K37" s="6"/>
      <c r="L37" s="6"/>
      <c r="M37" s="6"/>
    </row>
    <row r="38" spans="1:13 16377:16384" s="35" customFormat="1" ht="28.35" customHeight="1" x14ac:dyDescent="0.25">
      <c r="A38" s="23"/>
      <c r="B38" s="23"/>
      <c r="C38" s="23" t="s">
        <v>118</v>
      </c>
      <c r="D38" s="24" t="s">
        <v>119</v>
      </c>
      <c r="E38" s="23"/>
      <c r="F38" s="34"/>
      <c r="G38" s="34"/>
      <c r="H38" s="25"/>
      <c r="I38" s="34">
        <f>SUM(I39:I63)</f>
        <v>37736.299422304997</v>
      </c>
      <c r="J38" s="3"/>
      <c r="K38" s="3"/>
      <c r="L38" s="3"/>
      <c r="M38" s="3"/>
      <c r="XEW38"/>
      <c r="XEX38"/>
      <c r="XEY38"/>
      <c r="XEZ38"/>
      <c r="XFA38"/>
      <c r="XFB38"/>
      <c r="XFC38"/>
      <c r="XFD38"/>
    </row>
    <row r="39" spans="1:13 16377:16384" ht="28.35" customHeight="1" x14ac:dyDescent="0.25">
      <c r="A39" s="14" t="s">
        <v>18</v>
      </c>
      <c r="B39" s="14" t="s">
        <v>120</v>
      </c>
      <c r="C39" s="14" t="s">
        <v>121</v>
      </c>
      <c r="D39" s="32" t="s">
        <v>122</v>
      </c>
      <c r="E39" s="14" t="s">
        <v>49</v>
      </c>
      <c r="F39" s="36">
        <v>30</v>
      </c>
      <c r="G39" s="15">
        <v>1.28</v>
      </c>
      <c r="H39" s="15">
        <f t="shared" ref="H39:H63" si="4">(G39*$H$5)+G39</f>
        <v>1.5403519999999999</v>
      </c>
      <c r="I39" s="15">
        <f t="shared" ref="I39:I63" si="5">F39*H39</f>
        <v>46.210560000000001</v>
      </c>
      <c r="J39" s="6"/>
      <c r="K39" s="6"/>
      <c r="L39" s="6"/>
      <c r="M39" s="6"/>
    </row>
    <row r="40" spans="1:13 16377:16384" ht="28.35" customHeight="1" x14ac:dyDescent="0.25">
      <c r="A40" s="14" t="s">
        <v>18</v>
      </c>
      <c r="B40" s="14" t="s">
        <v>123</v>
      </c>
      <c r="C40" s="14" t="s">
        <v>124</v>
      </c>
      <c r="D40" s="32" t="s">
        <v>125</v>
      </c>
      <c r="E40" s="14" t="s">
        <v>22</v>
      </c>
      <c r="F40" s="36">
        <v>0.8</v>
      </c>
      <c r="G40" s="15">
        <v>5534.1</v>
      </c>
      <c r="H40" s="15">
        <f t="shared" si="4"/>
        <v>6659.7359400000005</v>
      </c>
      <c r="I40" s="15">
        <f t="shared" si="5"/>
        <v>5327.7887520000004</v>
      </c>
      <c r="J40" s="6" t="s">
        <v>126</v>
      </c>
      <c r="K40" s="6"/>
      <c r="L40" s="6"/>
      <c r="M40" s="6"/>
    </row>
    <row r="41" spans="1:13 16377:16384" ht="28.35" customHeight="1" x14ac:dyDescent="0.25">
      <c r="A41" s="14" t="s">
        <v>18</v>
      </c>
      <c r="B41" s="14" t="s">
        <v>127</v>
      </c>
      <c r="C41" s="14" t="s">
        <v>128</v>
      </c>
      <c r="D41" s="32" t="s">
        <v>129</v>
      </c>
      <c r="E41" s="14" t="s">
        <v>49</v>
      </c>
      <c r="F41" s="36">
        <v>30</v>
      </c>
      <c r="G41" s="15">
        <v>6.11</v>
      </c>
      <c r="H41" s="15">
        <f t="shared" si="4"/>
        <v>7.3527740000000001</v>
      </c>
      <c r="I41" s="15">
        <f t="shared" si="5"/>
        <v>220.58322000000001</v>
      </c>
      <c r="J41" s="6"/>
      <c r="K41" s="6"/>
      <c r="L41" s="6"/>
      <c r="M41" s="6"/>
    </row>
    <row r="42" spans="1:13 16377:16384" ht="28.35" customHeight="1" x14ac:dyDescent="0.25">
      <c r="A42" s="14" t="s">
        <v>18</v>
      </c>
      <c r="B42" s="14" t="s">
        <v>19</v>
      </c>
      <c r="C42" s="14" t="s">
        <v>130</v>
      </c>
      <c r="D42" s="31" t="s">
        <v>21</v>
      </c>
      <c r="E42" s="14" t="s">
        <v>22</v>
      </c>
      <c r="F42" s="15">
        <v>1.89</v>
      </c>
      <c r="G42" s="15">
        <v>551.79999999999995</v>
      </c>
      <c r="H42" s="15">
        <f t="shared" si="4"/>
        <v>664.03611999999998</v>
      </c>
      <c r="I42" s="15">
        <f t="shared" si="5"/>
        <v>1255.0282668</v>
      </c>
      <c r="J42" s="6" t="s">
        <v>131</v>
      </c>
      <c r="K42" s="6"/>
      <c r="L42" s="6"/>
      <c r="M42" s="6"/>
    </row>
    <row r="43" spans="1:13 16377:16384" ht="45.75" customHeight="1" x14ac:dyDescent="0.25">
      <c r="A43" s="14" t="s">
        <v>18</v>
      </c>
      <c r="B43" s="14" t="s">
        <v>24</v>
      </c>
      <c r="C43" s="14" t="s">
        <v>132</v>
      </c>
      <c r="D43" s="31" t="s">
        <v>26</v>
      </c>
      <c r="E43" s="14" t="s">
        <v>22</v>
      </c>
      <c r="F43" s="15">
        <v>1.89</v>
      </c>
      <c r="G43" s="15">
        <v>125.93</v>
      </c>
      <c r="H43" s="15">
        <f t="shared" si="4"/>
        <v>151.544162</v>
      </c>
      <c r="I43" s="15">
        <f t="shared" si="5"/>
        <v>286.41846618</v>
      </c>
      <c r="J43" s="6"/>
      <c r="K43" s="6"/>
      <c r="L43" s="6"/>
      <c r="M43" s="6"/>
    </row>
    <row r="44" spans="1:13 16377:16384" ht="28.35" customHeight="1" x14ac:dyDescent="0.25">
      <c r="A44" s="14" t="s">
        <v>18</v>
      </c>
      <c r="B44" s="14" t="s">
        <v>133</v>
      </c>
      <c r="C44" s="14" t="s">
        <v>134</v>
      </c>
      <c r="D44" s="31" t="s">
        <v>135</v>
      </c>
      <c r="E44" s="14" t="s">
        <v>61</v>
      </c>
      <c r="F44" s="15">
        <v>3.1</v>
      </c>
      <c r="G44" s="15">
        <v>5.79</v>
      </c>
      <c r="H44" s="15">
        <f t="shared" si="4"/>
        <v>6.9676860000000005</v>
      </c>
      <c r="I44" s="15">
        <f t="shared" si="5"/>
        <v>21.599826600000004</v>
      </c>
      <c r="J44" s="6" t="s">
        <v>136</v>
      </c>
      <c r="K44" s="6"/>
      <c r="L44" s="6"/>
      <c r="M44" s="6"/>
    </row>
    <row r="45" spans="1:13 16377:16384" ht="28.35" customHeight="1" x14ac:dyDescent="0.25">
      <c r="A45" s="14" t="s">
        <v>18</v>
      </c>
      <c r="B45" s="14" t="s">
        <v>137</v>
      </c>
      <c r="C45" s="14" t="s">
        <v>138</v>
      </c>
      <c r="D45" s="31" t="s">
        <v>139</v>
      </c>
      <c r="E45" s="14" t="s">
        <v>61</v>
      </c>
      <c r="F45" s="15">
        <v>1.35</v>
      </c>
      <c r="G45" s="15">
        <v>11.57</v>
      </c>
      <c r="H45" s="15">
        <f t="shared" si="4"/>
        <v>13.923338000000001</v>
      </c>
      <c r="I45" s="15">
        <f t="shared" si="5"/>
        <v>18.796506300000004</v>
      </c>
      <c r="J45" s="6" t="s">
        <v>140</v>
      </c>
      <c r="K45" s="6"/>
      <c r="L45" s="6"/>
      <c r="M45" s="6"/>
    </row>
    <row r="46" spans="1:13 16377:16384" ht="28.35" customHeight="1" x14ac:dyDescent="0.25">
      <c r="A46" s="14" t="s">
        <v>18</v>
      </c>
      <c r="B46" s="14" t="s">
        <v>141</v>
      </c>
      <c r="C46" s="14" t="s">
        <v>142</v>
      </c>
      <c r="D46" s="31" t="s">
        <v>143</v>
      </c>
      <c r="E46" s="14" t="s">
        <v>49</v>
      </c>
      <c r="F46" s="15">
        <v>6.15</v>
      </c>
      <c r="G46" s="15">
        <v>7.04</v>
      </c>
      <c r="H46" s="15">
        <f t="shared" si="4"/>
        <v>8.4719359999999995</v>
      </c>
      <c r="I46" s="15">
        <f t="shared" si="5"/>
        <v>52.1024064</v>
      </c>
      <c r="J46" s="6"/>
      <c r="K46" s="6"/>
      <c r="L46" s="6"/>
      <c r="M46" s="6"/>
    </row>
    <row r="47" spans="1:13 16377:16384" ht="28.35" customHeight="1" x14ac:dyDescent="0.25">
      <c r="A47" s="14" t="s">
        <v>18</v>
      </c>
      <c r="B47" s="14" t="s">
        <v>144</v>
      </c>
      <c r="C47" s="14" t="s">
        <v>145</v>
      </c>
      <c r="D47" s="31" t="s">
        <v>146</v>
      </c>
      <c r="E47" s="14" t="s">
        <v>61</v>
      </c>
      <c r="F47" s="15">
        <v>1.89</v>
      </c>
      <c r="G47" s="15">
        <v>678.79</v>
      </c>
      <c r="H47" s="15">
        <f t="shared" si="4"/>
        <v>816.85588599999994</v>
      </c>
      <c r="I47" s="15">
        <f t="shared" si="5"/>
        <v>1543.8576245399997</v>
      </c>
      <c r="J47" s="6" t="s">
        <v>147</v>
      </c>
      <c r="K47" s="6"/>
      <c r="L47" s="6"/>
      <c r="M47" s="6"/>
    </row>
    <row r="48" spans="1:13 16377:16384" ht="28.35" customHeight="1" x14ac:dyDescent="0.25">
      <c r="A48" s="14" t="s">
        <v>18</v>
      </c>
      <c r="B48" s="14" t="s">
        <v>148</v>
      </c>
      <c r="C48" s="14" t="s">
        <v>149</v>
      </c>
      <c r="D48" s="31" t="s">
        <v>150</v>
      </c>
      <c r="E48" s="14" t="s">
        <v>7</v>
      </c>
      <c r="F48" s="15">
        <v>2</v>
      </c>
      <c r="G48" s="15">
        <v>25.07</v>
      </c>
      <c r="H48" s="15">
        <f t="shared" si="4"/>
        <v>30.169238</v>
      </c>
      <c r="I48" s="15">
        <f t="shared" si="5"/>
        <v>60.338476</v>
      </c>
      <c r="J48" s="6"/>
      <c r="K48" s="6"/>
      <c r="L48" s="6"/>
      <c r="M48" s="6"/>
    </row>
    <row r="49" spans="1:13" ht="28.35" customHeight="1" x14ac:dyDescent="0.25">
      <c r="A49" s="14" t="s">
        <v>18</v>
      </c>
      <c r="B49" s="14" t="s">
        <v>151</v>
      </c>
      <c r="C49" s="14" t="s">
        <v>152</v>
      </c>
      <c r="D49" s="31" t="s">
        <v>153</v>
      </c>
      <c r="E49" s="14" t="s">
        <v>7</v>
      </c>
      <c r="F49" s="15">
        <v>2</v>
      </c>
      <c r="G49" s="15">
        <v>330.82</v>
      </c>
      <c r="H49" s="15">
        <f t="shared" si="4"/>
        <v>398.108788</v>
      </c>
      <c r="I49" s="15">
        <f t="shared" si="5"/>
        <v>796.21757600000001</v>
      </c>
      <c r="J49" s="6"/>
      <c r="K49" s="6"/>
      <c r="L49" s="6"/>
      <c r="M49" s="6"/>
    </row>
    <row r="50" spans="1:13" ht="28.35" customHeight="1" x14ac:dyDescent="0.25">
      <c r="A50" s="14" t="s">
        <v>18</v>
      </c>
      <c r="B50" s="14" t="s">
        <v>154</v>
      </c>
      <c r="C50" s="14" t="s">
        <v>155</v>
      </c>
      <c r="D50" s="31" t="s">
        <v>156</v>
      </c>
      <c r="E50" s="14" t="s">
        <v>85</v>
      </c>
      <c r="F50" s="15">
        <v>1.35</v>
      </c>
      <c r="G50" s="15">
        <v>763.75</v>
      </c>
      <c r="H50" s="15">
        <f t="shared" si="4"/>
        <v>919.09674999999993</v>
      </c>
      <c r="I50" s="15">
        <f t="shared" si="5"/>
        <v>1240.7806125</v>
      </c>
      <c r="J50" s="6" t="s">
        <v>157</v>
      </c>
      <c r="K50" s="6"/>
      <c r="L50" s="6"/>
      <c r="M50" s="6"/>
    </row>
    <row r="51" spans="1:13" ht="28.35" customHeight="1" x14ac:dyDescent="0.25">
      <c r="A51" s="14" t="s">
        <v>18</v>
      </c>
      <c r="B51" s="14" t="s">
        <v>158</v>
      </c>
      <c r="C51" s="14" t="s">
        <v>159</v>
      </c>
      <c r="D51" s="31" t="s">
        <v>160</v>
      </c>
      <c r="E51" s="14" t="s">
        <v>61</v>
      </c>
      <c r="F51" s="15">
        <v>6.2</v>
      </c>
      <c r="G51" s="15">
        <v>13.72</v>
      </c>
      <c r="H51" s="15">
        <f t="shared" si="4"/>
        <v>16.510648</v>
      </c>
      <c r="I51" s="15">
        <f t="shared" si="5"/>
        <v>102.36601760000001</v>
      </c>
      <c r="J51" s="6"/>
      <c r="K51" s="6"/>
      <c r="L51" s="6"/>
      <c r="M51" s="6"/>
    </row>
    <row r="52" spans="1:13" ht="28.35" customHeight="1" x14ac:dyDescent="0.25">
      <c r="A52" s="14" t="s">
        <v>18</v>
      </c>
      <c r="B52" s="14" t="s">
        <v>161</v>
      </c>
      <c r="C52" s="14" t="s">
        <v>162</v>
      </c>
      <c r="D52" s="31" t="s">
        <v>163</v>
      </c>
      <c r="E52" s="14" t="s">
        <v>61</v>
      </c>
      <c r="F52" s="15">
        <v>6.2</v>
      </c>
      <c r="G52" s="15">
        <v>60.62</v>
      </c>
      <c r="H52" s="15">
        <f t="shared" si="4"/>
        <v>72.950108</v>
      </c>
      <c r="I52" s="15">
        <f t="shared" si="5"/>
        <v>452.2906696</v>
      </c>
      <c r="J52" s="6"/>
      <c r="K52" s="6"/>
      <c r="L52" s="6"/>
      <c r="M52" s="6"/>
    </row>
    <row r="53" spans="1:13" ht="28.35" customHeight="1" x14ac:dyDescent="0.25">
      <c r="A53" s="14" t="s">
        <v>46</v>
      </c>
      <c r="B53" s="14">
        <v>88489</v>
      </c>
      <c r="C53" s="14" t="s">
        <v>164</v>
      </c>
      <c r="D53" s="31" t="s">
        <v>64</v>
      </c>
      <c r="E53" s="15" t="s">
        <v>30</v>
      </c>
      <c r="F53" s="15">
        <v>57</v>
      </c>
      <c r="G53" s="15">
        <v>14.41</v>
      </c>
      <c r="H53" s="15">
        <f t="shared" si="4"/>
        <v>17.340994000000002</v>
      </c>
      <c r="I53" s="15">
        <f t="shared" si="5"/>
        <v>988.43665800000008</v>
      </c>
      <c r="J53" s="6"/>
      <c r="K53" s="6"/>
      <c r="L53" s="6"/>
      <c r="M53" s="6"/>
    </row>
    <row r="54" spans="1:13" ht="28.35" customHeight="1" x14ac:dyDescent="0.25">
      <c r="A54" s="14" t="s">
        <v>18</v>
      </c>
      <c r="B54" s="14" t="s">
        <v>165</v>
      </c>
      <c r="C54" s="14" t="s">
        <v>166</v>
      </c>
      <c r="D54" s="31" t="s">
        <v>167</v>
      </c>
      <c r="E54" s="14" t="s">
        <v>61</v>
      </c>
      <c r="F54" s="15">
        <v>33.049999999999997</v>
      </c>
      <c r="G54" s="15">
        <v>31.85</v>
      </c>
      <c r="H54" s="15">
        <f t="shared" si="4"/>
        <v>38.328290000000003</v>
      </c>
      <c r="I54" s="15">
        <f t="shared" si="5"/>
        <v>1266.7499845</v>
      </c>
      <c r="J54" s="6" t="s">
        <v>168</v>
      </c>
      <c r="K54" s="6"/>
      <c r="L54" s="6"/>
      <c r="M54" s="6"/>
    </row>
    <row r="55" spans="1:13" ht="28.35" customHeight="1" x14ac:dyDescent="0.25">
      <c r="A55" s="14" t="s">
        <v>46</v>
      </c>
      <c r="B55" s="14">
        <v>99805</v>
      </c>
      <c r="C55" s="14" t="s">
        <v>169</v>
      </c>
      <c r="D55" s="31" t="s">
        <v>170</v>
      </c>
      <c r="E55" s="14" t="s">
        <v>61</v>
      </c>
      <c r="F55" s="15">
        <v>33.049999999999997</v>
      </c>
      <c r="G55" s="15">
        <v>14.33</v>
      </c>
      <c r="H55" s="15">
        <f t="shared" si="4"/>
        <v>17.244721999999999</v>
      </c>
      <c r="I55" s="15">
        <f t="shared" si="5"/>
        <v>569.93806209999991</v>
      </c>
      <c r="J55" s="6" t="s">
        <v>171</v>
      </c>
      <c r="K55" s="6"/>
      <c r="L55" s="6"/>
      <c r="M55" s="6"/>
    </row>
    <row r="56" spans="1:13" ht="28.35" customHeight="1" x14ac:dyDescent="0.25">
      <c r="A56" s="14" t="s">
        <v>18</v>
      </c>
      <c r="B56" s="14" t="s">
        <v>172</v>
      </c>
      <c r="C56" s="14" t="s">
        <v>173</v>
      </c>
      <c r="D56" s="31" t="s">
        <v>174</v>
      </c>
      <c r="E56" s="14" t="s">
        <v>61</v>
      </c>
      <c r="F56" s="15">
        <v>4.75</v>
      </c>
      <c r="G56" s="15">
        <v>1054.22</v>
      </c>
      <c r="H56" s="15">
        <f t="shared" si="4"/>
        <v>1268.6483479999999</v>
      </c>
      <c r="I56" s="15">
        <f t="shared" si="5"/>
        <v>6026.0796529999998</v>
      </c>
      <c r="J56" s="6" t="s">
        <v>175</v>
      </c>
      <c r="K56" s="6"/>
      <c r="L56" s="6"/>
      <c r="M56" s="6"/>
    </row>
    <row r="57" spans="1:13" ht="28.35" customHeight="1" x14ac:dyDescent="0.25">
      <c r="A57" s="14" t="s">
        <v>18</v>
      </c>
      <c r="B57" s="14" t="s">
        <v>176</v>
      </c>
      <c r="C57" s="14" t="s">
        <v>177</v>
      </c>
      <c r="D57" s="31" t="s">
        <v>178</v>
      </c>
      <c r="E57" s="14" t="s">
        <v>61</v>
      </c>
      <c r="F57" s="15">
        <v>0.48</v>
      </c>
      <c r="G57" s="15">
        <v>1419.79</v>
      </c>
      <c r="H57" s="15">
        <f t="shared" si="4"/>
        <v>1708.575286</v>
      </c>
      <c r="I57" s="15">
        <f t="shared" si="5"/>
        <v>820.11613727999998</v>
      </c>
      <c r="J57" s="6" t="s">
        <v>179</v>
      </c>
      <c r="K57" s="6"/>
      <c r="L57" s="6"/>
      <c r="M57" s="6"/>
    </row>
    <row r="58" spans="1:13" ht="28.35" customHeight="1" x14ac:dyDescent="0.25">
      <c r="A58" s="14" t="s">
        <v>18</v>
      </c>
      <c r="B58" s="14" t="s">
        <v>180</v>
      </c>
      <c r="C58" s="14" t="s">
        <v>181</v>
      </c>
      <c r="D58" s="31" t="s">
        <v>182</v>
      </c>
      <c r="E58" s="14" t="s">
        <v>49</v>
      </c>
      <c r="F58" s="15">
        <v>2.4</v>
      </c>
      <c r="G58" s="15">
        <v>1360.51</v>
      </c>
      <c r="H58" s="15">
        <f t="shared" si="4"/>
        <v>1637.237734</v>
      </c>
      <c r="I58" s="15">
        <f t="shared" si="5"/>
        <v>3929.3705615999997</v>
      </c>
      <c r="J58" s="6"/>
      <c r="K58" s="6"/>
      <c r="L58" s="6"/>
      <c r="M58" s="6"/>
    </row>
    <row r="59" spans="1:13" ht="28.35" customHeight="1" x14ac:dyDescent="0.25">
      <c r="A59" s="14" t="s">
        <v>46</v>
      </c>
      <c r="B59" s="14">
        <v>99839</v>
      </c>
      <c r="C59" s="14" t="s">
        <v>183</v>
      </c>
      <c r="D59" s="31" t="s">
        <v>184</v>
      </c>
      <c r="E59" s="14" t="s">
        <v>49</v>
      </c>
      <c r="F59" s="15">
        <v>6.15</v>
      </c>
      <c r="G59" s="15">
        <v>558.44000000000005</v>
      </c>
      <c r="H59" s="15">
        <f t="shared" si="4"/>
        <v>672.02669600000002</v>
      </c>
      <c r="I59" s="15">
        <f t="shared" si="5"/>
        <v>4132.9641804000003</v>
      </c>
      <c r="J59" s="6"/>
      <c r="K59" s="6"/>
      <c r="L59" s="6"/>
      <c r="M59" s="6"/>
    </row>
    <row r="60" spans="1:13" ht="28.35" customHeight="1" x14ac:dyDescent="0.25">
      <c r="A60" s="14" t="s">
        <v>18</v>
      </c>
      <c r="B60" s="14" t="s">
        <v>185</v>
      </c>
      <c r="C60" s="14" t="s">
        <v>186</v>
      </c>
      <c r="D60" s="31" t="s">
        <v>187</v>
      </c>
      <c r="E60" s="14" t="s">
        <v>49</v>
      </c>
      <c r="F60" s="15">
        <v>6.15</v>
      </c>
      <c r="G60" s="15">
        <v>228</v>
      </c>
      <c r="H60" s="15">
        <f t="shared" si="4"/>
        <v>274.37520000000001</v>
      </c>
      <c r="I60" s="15">
        <f t="shared" si="5"/>
        <v>1687.4074800000001</v>
      </c>
      <c r="J60" s="6"/>
      <c r="K60" s="6"/>
      <c r="L60" s="6"/>
      <c r="M60" s="6"/>
    </row>
    <row r="61" spans="1:13" ht="28.35" customHeight="1" x14ac:dyDescent="0.25">
      <c r="A61" s="14" t="s">
        <v>18</v>
      </c>
      <c r="B61" s="14" t="s">
        <v>188</v>
      </c>
      <c r="C61" s="14" t="s">
        <v>189</v>
      </c>
      <c r="D61" s="31" t="s">
        <v>190</v>
      </c>
      <c r="E61" s="14" t="s">
        <v>49</v>
      </c>
      <c r="F61" s="15">
        <v>50</v>
      </c>
      <c r="G61" s="15">
        <v>106.38</v>
      </c>
      <c r="H61" s="15">
        <f t="shared" si="4"/>
        <v>128.01769199999998</v>
      </c>
      <c r="I61" s="15">
        <f t="shared" si="5"/>
        <v>6400.8845999999994</v>
      </c>
      <c r="J61" s="7" t="s">
        <v>191</v>
      </c>
      <c r="K61" s="7"/>
      <c r="L61" s="7"/>
      <c r="M61" s="7"/>
    </row>
    <row r="62" spans="1:13" ht="28.35" customHeight="1" x14ac:dyDescent="0.25">
      <c r="A62" s="14" t="s">
        <v>18</v>
      </c>
      <c r="B62" s="14" t="s">
        <v>192</v>
      </c>
      <c r="C62" s="14" t="s">
        <v>193</v>
      </c>
      <c r="D62" s="31" t="s">
        <v>194</v>
      </c>
      <c r="E62" s="14" t="s">
        <v>81</v>
      </c>
      <c r="F62" s="15">
        <v>1</v>
      </c>
      <c r="G62" s="15">
        <v>80.62</v>
      </c>
      <c r="H62" s="15">
        <f t="shared" si="4"/>
        <v>97.018108000000012</v>
      </c>
      <c r="I62" s="15">
        <f t="shared" si="5"/>
        <v>97.018108000000012</v>
      </c>
      <c r="J62" s="6" t="s">
        <v>175</v>
      </c>
      <c r="K62" s="6"/>
      <c r="L62" s="6"/>
      <c r="M62" s="6"/>
    </row>
    <row r="63" spans="1:13" ht="28.35" customHeight="1" x14ac:dyDescent="0.25">
      <c r="A63" s="14" t="s">
        <v>18</v>
      </c>
      <c r="B63" s="14" t="s">
        <v>58</v>
      </c>
      <c r="C63" s="14" t="s">
        <v>195</v>
      </c>
      <c r="D63" s="32" t="s">
        <v>60</v>
      </c>
      <c r="E63" s="14" t="s">
        <v>61</v>
      </c>
      <c r="F63" s="15">
        <f>6.15*1.1+(6.15*0.05)</f>
        <v>7.0725000000000007</v>
      </c>
      <c r="G63" s="15">
        <v>46.17</v>
      </c>
      <c r="H63" s="15">
        <f t="shared" si="4"/>
        <v>55.560978000000006</v>
      </c>
      <c r="I63" s="15">
        <f t="shared" si="5"/>
        <v>392.95501690500009</v>
      </c>
      <c r="J63" s="6"/>
      <c r="K63" s="6"/>
      <c r="L63" s="6"/>
      <c r="M63" s="6"/>
    </row>
    <row r="64" spans="1:13" ht="28.35" customHeight="1" x14ac:dyDescent="0.25">
      <c r="A64" s="22"/>
      <c r="B64" s="22"/>
      <c r="C64" s="23" t="s">
        <v>196</v>
      </c>
      <c r="D64" s="24" t="s">
        <v>197</v>
      </c>
      <c r="E64" s="22"/>
      <c r="F64" s="25"/>
      <c r="G64" s="25"/>
      <c r="H64" s="25"/>
      <c r="I64" s="34">
        <f>SUM(I65:I98)</f>
        <v>35138.974577079993</v>
      </c>
      <c r="J64" s="5"/>
      <c r="K64" s="5"/>
      <c r="L64" s="5"/>
      <c r="M64" s="5"/>
    </row>
    <row r="65" spans="1:13" ht="44.85" customHeight="1" x14ac:dyDescent="0.25">
      <c r="A65" s="14" t="s">
        <v>18</v>
      </c>
      <c r="B65" s="14" t="s">
        <v>24</v>
      </c>
      <c r="C65" s="14" t="s">
        <v>198</v>
      </c>
      <c r="D65" s="31" t="s">
        <v>26</v>
      </c>
      <c r="E65" s="14" t="s">
        <v>22</v>
      </c>
      <c r="F65" s="15">
        <v>8</v>
      </c>
      <c r="G65" s="15">
        <v>125.93</v>
      </c>
      <c r="H65" s="15">
        <f t="shared" ref="H65:H98" si="6">(G65*$H$5)+G65</f>
        <v>151.544162</v>
      </c>
      <c r="I65" s="15">
        <f t="shared" ref="I65:I98" si="7">F65*H65</f>
        <v>1212.353296</v>
      </c>
      <c r="J65" s="7"/>
      <c r="K65" s="7"/>
      <c r="L65" s="7"/>
      <c r="M65" s="7"/>
    </row>
    <row r="66" spans="1:13" ht="42.75" customHeight="1" x14ac:dyDescent="0.25">
      <c r="A66" s="14" t="s">
        <v>18</v>
      </c>
      <c r="B66" s="14" t="s">
        <v>133</v>
      </c>
      <c r="C66" s="14" t="s">
        <v>199</v>
      </c>
      <c r="D66" s="31" t="s">
        <v>135</v>
      </c>
      <c r="E66" s="14" t="s">
        <v>61</v>
      </c>
      <c r="F66" s="15">
        <f>0.76+0.78+0.92+0.29</f>
        <v>2.75</v>
      </c>
      <c r="G66" s="15">
        <v>5.79</v>
      </c>
      <c r="H66" s="15">
        <f t="shared" si="6"/>
        <v>6.9676860000000005</v>
      </c>
      <c r="I66" s="15">
        <f t="shared" si="7"/>
        <v>19.161136500000001</v>
      </c>
      <c r="J66" s="7" t="s">
        <v>200</v>
      </c>
      <c r="K66" s="7"/>
      <c r="L66" s="7"/>
      <c r="M66" s="7"/>
    </row>
    <row r="67" spans="1:13" ht="46.7" customHeight="1" x14ac:dyDescent="0.25">
      <c r="A67" s="14" t="s">
        <v>18</v>
      </c>
      <c r="B67" s="14" t="s">
        <v>137</v>
      </c>
      <c r="C67" s="14" t="s">
        <v>201</v>
      </c>
      <c r="D67" s="31" t="s">
        <v>139</v>
      </c>
      <c r="E67" s="14" t="s">
        <v>61</v>
      </c>
      <c r="F67" s="15">
        <v>0.23</v>
      </c>
      <c r="G67" s="15">
        <v>11.57</v>
      </c>
      <c r="H67" s="15">
        <f t="shared" si="6"/>
        <v>13.923338000000001</v>
      </c>
      <c r="I67" s="15">
        <f t="shared" si="7"/>
        <v>3.2023677400000006</v>
      </c>
      <c r="J67" s="6" t="s">
        <v>202</v>
      </c>
      <c r="K67" s="6"/>
      <c r="L67" s="6"/>
      <c r="M67" s="6"/>
    </row>
    <row r="68" spans="1:13" ht="28.35" customHeight="1" x14ac:dyDescent="0.25">
      <c r="A68" s="14" t="s">
        <v>18</v>
      </c>
      <c r="B68" s="14" t="s">
        <v>203</v>
      </c>
      <c r="C68" s="14" t="s">
        <v>204</v>
      </c>
      <c r="D68" s="31" t="s">
        <v>205</v>
      </c>
      <c r="E68" s="14" t="s">
        <v>30</v>
      </c>
      <c r="F68" s="15">
        <v>0.6</v>
      </c>
      <c r="G68" s="15">
        <v>29.94</v>
      </c>
      <c r="H68" s="15">
        <f t="shared" si="6"/>
        <v>36.029796000000005</v>
      </c>
      <c r="I68" s="15">
        <f t="shared" si="7"/>
        <v>21.617877600000003</v>
      </c>
      <c r="J68" s="6" t="s">
        <v>206</v>
      </c>
      <c r="K68" s="6"/>
      <c r="L68" s="6"/>
      <c r="M68" s="6"/>
    </row>
    <row r="69" spans="1:13" ht="28.35" customHeight="1" x14ac:dyDescent="0.25">
      <c r="A69" s="14" t="s">
        <v>18</v>
      </c>
      <c r="B69" s="14" t="s">
        <v>207</v>
      </c>
      <c r="C69" s="14" t="s">
        <v>208</v>
      </c>
      <c r="D69" s="31" t="s">
        <v>209</v>
      </c>
      <c r="E69" s="14" t="s">
        <v>61</v>
      </c>
      <c r="F69" s="15">
        <v>10</v>
      </c>
      <c r="G69" s="15">
        <v>41.45</v>
      </c>
      <c r="H69" s="15">
        <f t="shared" si="6"/>
        <v>49.880930000000006</v>
      </c>
      <c r="I69" s="15">
        <f t="shared" si="7"/>
        <v>498.80930000000006</v>
      </c>
      <c r="J69" s="6"/>
      <c r="K69" s="6"/>
      <c r="L69" s="6"/>
      <c r="M69" s="6"/>
    </row>
    <row r="70" spans="1:13" ht="28.35" customHeight="1" x14ac:dyDescent="0.25">
      <c r="A70" s="14" t="s">
        <v>18</v>
      </c>
      <c r="B70" s="14" t="s">
        <v>210</v>
      </c>
      <c r="C70" s="14" t="s">
        <v>211</v>
      </c>
      <c r="D70" s="31" t="s">
        <v>212</v>
      </c>
      <c r="E70" s="14" t="s">
        <v>49</v>
      </c>
      <c r="F70" s="15">
        <v>20</v>
      </c>
      <c r="G70" s="15">
        <v>50.8</v>
      </c>
      <c r="H70" s="15">
        <f t="shared" si="6"/>
        <v>61.132719999999999</v>
      </c>
      <c r="I70" s="15">
        <f t="shared" si="7"/>
        <v>1222.6543999999999</v>
      </c>
      <c r="J70" s="6"/>
      <c r="K70" s="6"/>
      <c r="L70" s="6"/>
      <c r="M70" s="6"/>
    </row>
    <row r="71" spans="1:13" ht="28.35" customHeight="1" x14ac:dyDescent="0.25">
      <c r="A71" s="14" t="s">
        <v>18</v>
      </c>
      <c r="B71" s="37" t="s">
        <v>213</v>
      </c>
      <c r="C71" s="14" t="s">
        <v>214</v>
      </c>
      <c r="D71" s="38" t="s">
        <v>215</v>
      </c>
      <c r="E71" s="39" t="s">
        <v>61</v>
      </c>
      <c r="F71" s="15">
        <v>10</v>
      </c>
      <c r="G71" s="40">
        <v>8.6199999999999992</v>
      </c>
      <c r="H71" s="15">
        <f t="shared" si="6"/>
        <v>10.373308</v>
      </c>
      <c r="I71" s="15">
        <f t="shared" si="7"/>
        <v>103.73308</v>
      </c>
      <c r="J71" s="6"/>
      <c r="K71" s="6"/>
      <c r="L71" s="6"/>
      <c r="M71" s="6"/>
    </row>
    <row r="72" spans="1:13" ht="28.35" customHeight="1" x14ac:dyDescent="0.25">
      <c r="A72" s="14" t="s">
        <v>18</v>
      </c>
      <c r="B72" s="37" t="s">
        <v>216</v>
      </c>
      <c r="C72" s="14" t="s">
        <v>217</v>
      </c>
      <c r="D72" s="38" t="s">
        <v>218</v>
      </c>
      <c r="E72" s="39" t="s">
        <v>61</v>
      </c>
      <c r="F72" s="15">
        <v>10</v>
      </c>
      <c r="G72" s="40">
        <v>145.37</v>
      </c>
      <c r="H72" s="15">
        <f t="shared" si="6"/>
        <v>174.93825800000002</v>
      </c>
      <c r="I72" s="15">
        <f t="shared" si="7"/>
        <v>1749.3825800000002</v>
      </c>
      <c r="J72" s="6"/>
      <c r="K72" s="6"/>
      <c r="L72" s="6"/>
      <c r="M72" s="6"/>
    </row>
    <row r="73" spans="1:13" ht="28.35" customHeight="1" x14ac:dyDescent="0.25">
      <c r="A73" s="14" t="s">
        <v>18</v>
      </c>
      <c r="B73" s="37" t="s">
        <v>219</v>
      </c>
      <c r="C73" s="14" t="s">
        <v>220</v>
      </c>
      <c r="D73" s="38" t="s">
        <v>221</v>
      </c>
      <c r="E73" s="39" t="s">
        <v>61</v>
      </c>
      <c r="F73" s="15">
        <v>10</v>
      </c>
      <c r="G73" s="40">
        <v>65.59</v>
      </c>
      <c r="H73" s="15">
        <f t="shared" si="6"/>
        <v>78.931005999999996</v>
      </c>
      <c r="I73" s="15">
        <f t="shared" si="7"/>
        <v>789.31006000000002</v>
      </c>
      <c r="J73" s="6"/>
      <c r="K73" s="6"/>
      <c r="L73" s="6"/>
      <c r="M73" s="6"/>
    </row>
    <row r="74" spans="1:13" ht="28.35" customHeight="1" x14ac:dyDescent="0.25">
      <c r="A74" s="14" t="s">
        <v>18</v>
      </c>
      <c r="B74" s="37" t="s">
        <v>222</v>
      </c>
      <c r="C74" s="14" t="s">
        <v>223</v>
      </c>
      <c r="D74" s="38" t="s">
        <v>224</v>
      </c>
      <c r="E74" s="39" t="s">
        <v>61</v>
      </c>
      <c r="F74" s="15">
        <v>10</v>
      </c>
      <c r="G74" s="40">
        <v>28.94</v>
      </c>
      <c r="H74" s="15">
        <f t="shared" si="6"/>
        <v>34.826396000000003</v>
      </c>
      <c r="I74" s="15">
        <f t="shared" si="7"/>
        <v>348.26396</v>
      </c>
      <c r="J74" s="6"/>
      <c r="K74" s="6"/>
      <c r="L74" s="6"/>
      <c r="M74" s="6"/>
    </row>
    <row r="75" spans="1:13" ht="28.35" customHeight="1" x14ac:dyDescent="0.25">
      <c r="A75" s="14" t="s">
        <v>46</v>
      </c>
      <c r="B75" s="14">
        <v>101159</v>
      </c>
      <c r="C75" s="14" t="s">
        <v>225</v>
      </c>
      <c r="D75" s="31" t="s">
        <v>226</v>
      </c>
      <c r="E75" s="14" t="s">
        <v>61</v>
      </c>
      <c r="F75" s="15">
        <v>0.6</v>
      </c>
      <c r="G75" s="15">
        <v>141.29</v>
      </c>
      <c r="H75" s="15">
        <f t="shared" si="6"/>
        <v>170.02838599999998</v>
      </c>
      <c r="I75" s="15">
        <f t="shared" si="7"/>
        <v>102.01703159999998</v>
      </c>
      <c r="J75" s="6" t="s">
        <v>227</v>
      </c>
      <c r="K75" s="6"/>
      <c r="L75" s="6"/>
      <c r="M75" s="6"/>
    </row>
    <row r="76" spans="1:13" ht="28.35" customHeight="1" x14ac:dyDescent="0.25">
      <c r="A76" s="14" t="s">
        <v>18</v>
      </c>
      <c r="B76" s="14" t="s">
        <v>228</v>
      </c>
      <c r="C76" s="14" t="s">
        <v>229</v>
      </c>
      <c r="D76" s="31" t="s">
        <v>230</v>
      </c>
      <c r="E76" s="14" t="s">
        <v>61</v>
      </c>
      <c r="F76" s="15">
        <v>1.07</v>
      </c>
      <c r="G76" s="15">
        <v>75.98</v>
      </c>
      <c r="H76" s="15">
        <f t="shared" si="6"/>
        <v>91.434332000000012</v>
      </c>
      <c r="I76" s="15">
        <f t="shared" si="7"/>
        <v>97.834735240000015</v>
      </c>
      <c r="J76" s="7" t="s">
        <v>231</v>
      </c>
      <c r="K76" s="7"/>
      <c r="L76" s="7"/>
      <c r="M76" s="7"/>
    </row>
    <row r="77" spans="1:13" ht="28.35" customHeight="1" x14ac:dyDescent="0.25">
      <c r="A77" s="14" t="s">
        <v>18</v>
      </c>
      <c r="B77" s="14" t="s">
        <v>154</v>
      </c>
      <c r="C77" s="14" t="s">
        <v>232</v>
      </c>
      <c r="D77" s="31" t="s">
        <v>156</v>
      </c>
      <c r="E77" s="14" t="s">
        <v>85</v>
      </c>
      <c r="F77" s="15">
        <f>1.07+1.07</f>
        <v>2.14</v>
      </c>
      <c r="G77" s="15">
        <v>763.75</v>
      </c>
      <c r="H77" s="15">
        <f t="shared" si="6"/>
        <v>919.09674999999993</v>
      </c>
      <c r="I77" s="15">
        <f t="shared" si="7"/>
        <v>1966.867045</v>
      </c>
      <c r="J77" s="6" t="s">
        <v>157</v>
      </c>
      <c r="K77" s="6"/>
      <c r="L77" s="6"/>
      <c r="M77" s="6"/>
    </row>
    <row r="78" spans="1:13" ht="28.35" customHeight="1" x14ac:dyDescent="0.25">
      <c r="A78" s="14" t="s">
        <v>18</v>
      </c>
      <c r="B78" s="14" t="s">
        <v>42</v>
      </c>
      <c r="C78" s="14" t="s">
        <v>233</v>
      </c>
      <c r="D78" s="31" t="s">
        <v>44</v>
      </c>
      <c r="E78" s="14" t="s">
        <v>61</v>
      </c>
      <c r="F78" s="15">
        <v>13.05</v>
      </c>
      <c r="G78" s="15">
        <v>91.58</v>
      </c>
      <c r="H78" s="15">
        <f t="shared" si="6"/>
        <v>110.20737199999999</v>
      </c>
      <c r="I78" s="15">
        <f t="shared" si="7"/>
        <v>1438.2062046000001</v>
      </c>
      <c r="J78" s="6" t="s">
        <v>234</v>
      </c>
      <c r="K78" s="6"/>
      <c r="L78" s="6"/>
      <c r="M78" s="6"/>
    </row>
    <row r="79" spans="1:13" ht="28.35" customHeight="1" x14ac:dyDescent="0.25">
      <c r="A79" s="14" t="s">
        <v>18</v>
      </c>
      <c r="B79" s="14" t="s">
        <v>109</v>
      </c>
      <c r="C79" s="14" t="s">
        <v>235</v>
      </c>
      <c r="D79" s="31" t="s">
        <v>111</v>
      </c>
      <c r="E79" s="14" t="s">
        <v>61</v>
      </c>
      <c r="F79" s="15">
        <v>26.1</v>
      </c>
      <c r="G79" s="15">
        <v>27</v>
      </c>
      <c r="H79" s="15">
        <f t="shared" si="6"/>
        <v>32.491799999999998</v>
      </c>
      <c r="I79" s="15">
        <f t="shared" si="7"/>
        <v>848.03598</v>
      </c>
      <c r="J79" s="6"/>
      <c r="K79" s="6"/>
      <c r="L79" s="6"/>
      <c r="M79" s="6"/>
    </row>
    <row r="80" spans="1:13" ht="28.35" customHeight="1" x14ac:dyDescent="0.25">
      <c r="A80" s="14" t="s">
        <v>18</v>
      </c>
      <c r="B80" s="14" t="s">
        <v>236</v>
      </c>
      <c r="C80" s="14" t="s">
        <v>237</v>
      </c>
      <c r="D80" s="31" t="s">
        <v>238</v>
      </c>
      <c r="E80" s="14" t="s">
        <v>61</v>
      </c>
      <c r="F80" s="15">
        <v>5.75</v>
      </c>
      <c r="G80" s="15">
        <v>27.67</v>
      </c>
      <c r="H80" s="15">
        <f t="shared" si="6"/>
        <v>33.298078000000004</v>
      </c>
      <c r="I80" s="15">
        <f t="shared" si="7"/>
        <v>191.46394850000001</v>
      </c>
      <c r="J80" s="6"/>
      <c r="K80" s="6"/>
      <c r="L80" s="6"/>
      <c r="M80" s="6"/>
    </row>
    <row r="81" spans="1:13" ht="40.700000000000003" customHeight="1" x14ac:dyDescent="0.25">
      <c r="A81" s="14" t="s">
        <v>18</v>
      </c>
      <c r="B81" s="14" t="s">
        <v>239</v>
      </c>
      <c r="C81" s="14" t="s">
        <v>240</v>
      </c>
      <c r="D81" s="31" t="s">
        <v>241</v>
      </c>
      <c r="E81" s="14" t="s">
        <v>30</v>
      </c>
      <c r="F81" s="15">
        <v>5.75</v>
      </c>
      <c r="G81" s="15">
        <v>48.62</v>
      </c>
      <c r="H81" s="15">
        <f t="shared" si="6"/>
        <v>58.509307999999997</v>
      </c>
      <c r="I81" s="15">
        <f t="shared" si="7"/>
        <v>336.42852099999999</v>
      </c>
      <c r="J81" s="6" t="s">
        <v>242</v>
      </c>
      <c r="K81" s="6"/>
      <c r="L81" s="6"/>
      <c r="M81" s="6"/>
    </row>
    <row r="82" spans="1:13" ht="43.7" customHeight="1" x14ac:dyDescent="0.25">
      <c r="A82" s="14" t="s">
        <v>18</v>
      </c>
      <c r="B82" s="14" t="s">
        <v>243</v>
      </c>
      <c r="C82" s="14" t="s">
        <v>244</v>
      </c>
      <c r="D82" s="31" t="s">
        <v>245</v>
      </c>
      <c r="E82" s="14" t="s">
        <v>49</v>
      </c>
      <c r="F82" s="15">
        <v>9.6</v>
      </c>
      <c r="G82" s="15">
        <v>6.78</v>
      </c>
      <c r="H82" s="15">
        <f t="shared" si="6"/>
        <v>8.1590520000000009</v>
      </c>
      <c r="I82" s="15">
        <f t="shared" si="7"/>
        <v>78.3268992</v>
      </c>
      <c r="J82" s="6"/>
      <c r="K82" s="6"/>
      <c r="L82" s="6"/>
      <c r="M82" s="6"/>
    </row>
    <row r="83" spans="1:13" ht="44.85" customHeight="1" x14ac:dyDescent="0.25">
      <c r="A83" s="14" t="s">
        <v>18</v>
      </c>
      <c r="B83" s="14" t="s">
        <v>246</v>
      </c>
      <c r="C83" s="14" t="s">
        <v>247</v>
      </c>
      <c r="D83" s="31" t="s">
        <v>248</v>
      </c>
      <c r="E83" s="14" t="s">
        <v>30</v>
      </c>
      <c r="F83" s="15">
        <v>5.75</v>
      </c>
      <c r="G83" s="15">
        <v>12.55</v>
      </c>
      <c r="H83" s="15">
        <f t="shared" si="6"/>
        <v>15.10267</v>
      </c>
      <c r="I83" s="15">
        <f t="shared" si="7"/>
        <v>86.840352499999995</v>
      </c>
      <c r="J83" s="6"/>
      <c r="K83" s="6"/>
      <c r="L83" s="6"/>
      <c r="M83" s="6"/>
    </row>
    <row r="84" spans="1:13" ht="28.35" customHeight="1" x14ac:dyDescent="0.25">
      <c r="A84" s="14" t="s">
        <v>18</v>
      </c>
      <c r="B84" s="14" t="s">
        <v>158</v>
      </c>
      <c r="C84" s="14" t="s">
        <v>249</v>
      </c>
      <c r="D84" s="31" t="s">
        <v>160</v>
      </c>
      <c r="E84" s="14" t="s">
        <v>61</v>
      </c>
      <c r="F84" s="15">
        <v>100.65</v>
      </c>
      <c r="G84" s="15">
        <v>13.72</v>
      </c>
      <c r="H84" s="15">
        <f t="shared" si="6"/>
        <v>16.510648</v>
      </c>
      <c r="I84" s="15">
        <f t="shared" si="7"/>
        <v>1661.7967212000001</v>
      </c>
      <c r="J84" s="7" t="s">
        <v>250</v>
      </c>
      <c r="K84" s="7"/>
      <c r="L84" s="7"/>
      <c r="M84" s="7"/>
    </row>
    <row r="85" spans="1:13" ht="28.35" customHeight="1" x14ac:dyDescent="0.25">
      <c r="A85" s="14" t="s">
        <v>18</v>
      </c>
      <c r="B85" s="14" t="s">
        <v>161</v>
      </c>
      <c r="C85" s="14" t="s">
        <v>251</v>
      </c>
      <c r="D85" s="31" t="s">
        <v>163</v>
      </c>
      <c r="E85" s="14" t="s">
        <v>61</v>
      </c>
      <c r="F85" s="15">
        <v>100.65</v>
      </c>
      <c r="G85" s="15">
        <v>60.62</v>
      </c>
      <c r="H85" s="15">
        <f t="shared" si="6"/>
        <v>72.950108</v>
      </c>
      <c r="I85" s="15">
        <f t="shared" si="7"/>
        <v>7342.4283702000002</v>
      </c>
      <c r="J85" s="7" t="s">
        <v>250</v>
      </c>
      <c r="K85" s="7"/>
      <c r="L85" s="7"/>
      <c r="M85" s="7"/>
    </row>
    <row r="86" spans="1:13" ht="28.35" customHeight="1" x14ac:dyDescent="0.25">
      <c r="A86" s="14" t="s">
        <v>18</v>
      </c>
      <c r="B86" s="14" t="s">
        <v>192</v>
      </c>
      <c r="C86" s="14" t="s">
        <v>252</v>
      </c>
      <c r="D86" s="31" t="s">
        <v>194</v>
      </c>
      <c r="E86" s="14" t="s">
        <v>81</v>
      </c>
      <c r="F86" s="15">
        <v>1</v>
      </c>
      <c r="G86" s="15">
        <v>80.62</v>
      </c>
      <c r="H86" s="15">
        <f t="shared" si="6"/>
        <v>97.018108000000012</v>
      </c>
      <c r="I86" s="15">
        <f t="shared" si="7"/>
        <v>97.018108000000012</v>
      </c>
      <c r="J86" s="6" t="s">
        <v>253</v>
      </c>
      <c r="K86" s="6"/>
      <c r="L86" s="6"/>
      <c r="M86" s="6"/>
    </row>
    <row r="87" spans="1:13" ht="28.35" customHeight="1" x14ac:dyDescent="0.25">
      <c r="A87" s="14" t="s">
        <v>18</v>
      </c>
      <c r="B87" s="14" t="s">
        <v>254</v>
      </c>
      <c r="C87" s="14" t="s">
        <v>255</v>
      </c>
      <c r="D87" s="31" t="s">
        <v>256</v>
      </c>
      <c r="E87" s="14" t="s">
        <v>81</v>
      </c>
      <c r="F87" s="15">
        <v>1</v>
      </c>
      <c r="G87" s="15">
        <v>54.97</v>
      </c>
      <c r="H87" s="15">
        <f t="shared" si="6"/>
        <v>66.150897999999998</v>
      </c>
      <c r="I87" s="15">
        <f t="shared" si="7"/>
        <v>66.150897999999998</v>
      </c>
      <c r="J87" s="6" t="s">
        <v>257</v>
      </c>
      <c r="K87" s="6"/>
      <c r="L87" s="6"/>
      <c r="M87" s="6"/>
    </row>
    <row r="88" spans="1:13" ht="28.35" customHeight="1" x14ac:dyDescent="0.25">
      <c r="A88" s="14" t="s">
        <v>18</v>
      </c>
      <c r="B88" s="14" t="s">
        <v>258</v>
      </c>
      <c r="C88" s="14" t="s">
        <v>259</v>
      </c>
      <c r="D88" s="31" t="s">
        <v>260</v>
      </c>
      <c r="E88" s="14" t="s">
        <v>49</v>
      </c>
      <c r="F88" s="15">
        <v>100</v>
      </c>
      <c r="G88" s="15">
        <v>29.96</v>
      </c>
      <c r="H88" s="15">
        <f t="shared" si="6"/>
        <v>36.053864000000004</v>
      </c>
      <c r="I88" s="15">
        <f t="shared" si="7"/>
        <v>3605.3864000000003</v>
      </c>
      <c r="J88" s="6"/>
      <c r="K88" s="6"/>
      <c r="L88" s="6"/>
      <c r="M88" s="6"/>
    </row>
    <row r="89" spans="1:13" ht="28.35" customHeight="1" x14ac:dyDescent="0.25">
      <c r="A89" s="14" t="s">
        <v>18</v>
      </c>
      <c r="B89" s="14" t="s">
        <v>188</v>
      </c>
      <c r="C89" s="14" t="s">
        <v>261</v>
      </c>
      <c r="D89" s="31" t="s">
        <v>190</v>
      </c>
      <c r="E89" s="14" t="s">
        <v>49</v>
      </c>
      <c r="F89" s="15">
        <v>50</v>
      </c>
      <c r="G89" s="15">
        <v>106.38</v>
      </c>
      <c r="H89" s="15">
        <f t="shared" si="6"/>
        <v>128.01769199999998</v>
      </c>
      <c r="I89" s="15">
        <f t="shared" si="7"/>
        <v>6400.8845999999994</v>
      </c>
      <c r="J89" s="6"/>
      <c r="K89" s="6"/>
      <c r="L89" s="6"/>
      <c r="M89" s="6"/>
    </row>
    <row r="90" spans="1:13" ht="28.35" customHeight="1" x14ac:dyDescent="0.25">
      <c r="A90" s="14" t="s">
        <v>18</v>
      </c>
      <c r="B90" s="14" t="s">
        <v>262</v>
      </c>
      <c r="C90" s="14" t="s">
        <v>263</v>
      </c>
      <c r="D90" s="31" t="s">
        <v>264</v>
      </c>
      <c r="E90" s="14" t="s">
        <v>81</v>
      </c>
      <c r="F90" s="15">
        <v>1</v>
      </c>
      <c r="G90" s="15">
        <v>89.92</v>
      </c>
      <c r="H90" s="15">
        <f t="shared" si="6"/>
        <v>108.209728</v>
      </c>
      <c r="I90" s="15">
        <f t="shared" si="7"/>
        <v>108.209728</v>
      </c>
      <c r="J90" s="6"/>
      <c r="K90" s="6"/>
      <c r="L90" s="6"/>
      <c r="M90" s="6"/>
    </row>
    <row r="91" spans="1:13" ht="28.35" customHeight="1" x14ac:dyDescent="0.25">
      <c r="A91" s="14" t="s">
        <v>18</v>
      </c>
      <c r="B91" s="14" t="s">
        <v>265</v>
      </c>
      <c r="C91" s="14" t="s">
        <v>266</v>
      </c>
      <c r="D91" s="32" t="s">
        <v>267</v>
      </c>
      <c r="E91" s="14" t="s">
        <v>61</v>
      </c>
      <c r="F91" s="15">
        <v>1.0349999999999999</v>
      </c>
      <c r="G91" s="15">
        <v>931.7</v>
      </c>
      <c r="H91" s="15">
        <f t="shared" si="6"/>
        <v>1121.20778</v>
      </c>
      <c r="I91" s="15">
        <f t="shared" si="7"/>
        <v>1160.4500522999999</v>
      </c>
      <c r="J91" s="6" t="s">
        <v>268</v>
      </c>
      <c r="K91" s="6"/>
      <c r="L91" s="6"/>
      <c r="M91" s="6"/>
    </row>
    <row r="92" spans="1:13" ht="28.35" customHeight="1" x14ac:dyDescent="0.25">
      <c r="A92" s="14" t="s">
        <v>18</v>
      </c>
      <c r="B92" s="14" t="s">
        <v>269</v>
      </c>
      <c r="C92" s="14" t="s">
        <v>270</v>
      </c>
      <c r="D92" s="31" t="s">
        <v>271</v>
      </c>
      <c r="E92" s="14" t="s">
        <v>61</v>
      </c>
      <c r="F92" s="15">
        <v>0.35</v>
      </c>
      <c r="G92" s="15">
        <v>1182.25</v>
      </c>
      <c r="H92" s="15">
        <f t="shared" si="6"/>
        <v>1422.71965</v>
      </c>
      <c r="I92" s="15">
        <f t="shared" si="7"/>
        <v>497.95187749999997</v>
      </c>
      <c r="J92" s="6"/>
      <c r="K92" s="6"/>
      <c r="L92" s="6"/>
      <c r="M92" s="6"/>
    </row>
    <row r="93" spans="1:13" ht="28.35" customHeight="1" x14ac:dyDescent="0.25">
      <c r="A93" s="14" t="s">
        <v>18</v>
      </c>
      <c r="B93" s="14" t="s">
        <v>272</v>
      </c>
      <c r="C93" s="14" t="s">
        <v>273</v>
      </c>
      <c r="D93" s="31" t="s">
        <v>274</v>
      </c>
      <c r="E93" s="14" t="s">
        <v>61</v>
      </c>
      <c r="F93" s="15">
        <v>0.35</v>
      </c>
      <c r="G93" s="15">
        <v>167.58</v>
      </c>
      <c r="H93" s="15">
        <f t="shared" si="6"/>
        <v>201.665772</v>
      </c>
      <c r="I93" s="15">
        <f t="shared" si="7"/>
        <v>70.583020199999993</v>
      </c>
      <c r="J93" s="6"/>
      <c r="K93" s="6"/>
      <c r="L93" s="6"/>
      <c r="M93" s="6"/>
    </row>
    <row r="94" spans="1:13" ht="28.35" customHeight="1" x14ac:dyDescent="0.25">
      <c r="A94" s="14" t="s">
        <v>18</v>
      </c>
      <c r="B94" s="14" t="s">
        <v>275</v>
      </c>
      <c r="C94" s="14" t="s">
        <v>276</v>
      </c>
      <c r="D94" s="31" t="s">
        <v>277</v>
      </c>
      <c r="E94" s="14" t="s">
        <v>81</v>
      </c>
      <c r="F94" s="15">
        <v>1</v>
      </c>
      <c r="G94" s="15">
        <v>641.74</v>
      </c>
      <c r="H94" s="15">
        <f t="shared" si="6"/>
        <v>772.26991599999997</v>
      </c>
      <c r="I94" s="15">
        <f t="shared" si="7"/>
        <v>772.26991599999997</v>
      </c>
      <c r="J94" s="6"/>
      <c r="K94" s="6"/>
      <c r="L94" s="6"/>
      <c r="M94" s="6"/>
    </row>
    <row r="95" spans="1:13" ht="28.35" customHeight="1" x14ac:dyDescent="0.25">
      <c r="A95" s="14" t="s">
        <v>46</v>
      </c>
      <c r="B95" s="14">
        <v>88489</v>
      </c>
      <c r="C95" s="14" t="s">
        <v>278</v>
      </c>
      <c r="D95" s="31" t="s">
        <v>64</v>
      </c>
      <c r="E95" s="15" t="s">
        <v>30</v>
      </c>
      <c r="F95" s="15">
        <v>57</v>
      </c>
      <c r="G95" s="15">
        <v>14.41</v>
      </c>
      <c r="H95" s="15">
        <f t="shared" si="6"/>
        <v>17.340994000000002</v>
      </c>
      <c r="I95" s="15">
        <f t="shared" si="7"/>
        <v>988.43665800000008</v>
      </c>
      <c r="J95" s="6" t="s">
        <v>279</v>
      </c>
      <c r="K95" s="6"/>
      <c r="L95" s="6"/>
      <c r="M95" s="6"/>
    </row>
    <row r="96" spans="1:13" ht="28.35" customHeight="1" x14ac:dyDescent="0.25">
      <c r="A96" s="14" t="s">
        <v>18</v>
      </c>
      <c r="B96" s="14" t="s">
        <v>172</v>
      </c>
      <c r="C96" s="14" t="s">
        <v>280</v>
      </c>
      <c r="D96" s="31" t="s">
        <v>174</v>
      </c>
      <c r="E96" s="14" t="s">
        <v>61</v>
      </c>
      <c r="F96" s="15">
        <v>0.65</v>
      </c>
      <c r="G96" s="15">
        <v>1054.22</v>
      </c>
      <c r="H96" s="15">
        <f t="shared" si="6"/>
        <v>1268.6483479999999</v>
      </c>
      <c r="I96" s="15">
        <f t="shared" si="7"/>
        <v>824.62142619999997</v>
      </c>
      <c r="J96" s="6" t="s">
        <v>175</v>
      </c>
      <c r="K96" s="6"/>
      <c r="L96" s="6"/>
      <c r="M96" s="6"/>
    </row>
    <row r="97" spans="1:13" ht="28.35" customHeight="1" x14ac:dyDescent="0.25">
      <c r="A97" s="14" t="s">
        <v>18</v>
      </c>
      <c r="B97" s="14" t="s">
        <v>148</v>
      </c>
      <c r="C97" s="14" t="s">
        <v>281</v>
      </c>
      <c r="D97" s="31" t="s">
        <v>150</v>
      </c>
      <c r="E97" s="14" t="s">
        <v>7</v>
      </c>
      <c r="F97" s="15">
        <v>1</v>
      </c>
      <c r="G97" s="15">
        <v>25.07</v>
      </c>
      <c r="H97" s="15">
        <f t="shared" si="6"/>
        <v>30.169238</v>
      </c>
      <c r="I97" s="15">
        <f t="shared" si="7"/>
        <v>30.169238</v>
      </c>
      <c r="J97" s="6"/>
      <c r="K97" s="6"/>
      <c r="L97" s="6"/>
      <c r="M97" s="6"/>
    </row>
    <row r="98" spans="1:13" ht="28.35" customHeight="1" x14ac:dyDescent="0.25">
      <c r="A98" s="14" t="s">
        <v>18</v>
      </c>
      <c r="B98" s="14" t="s">
        <v>151</v>
      </c>
      <c r="C98" s="14" t="s">
        <v>282</v>
      </c>
      <c r="D98" s="31" t="s">
        <v>153</v>
      </c>
      <c r="E98" s="14" t="s">
        <v>7</v>
      </c>
      <c r="F98" s="15">
        <v>1</v>
      </c>
      <c r="G98" s="15">
        <v>330.82</v>
      </c>
      <c r="H98" s="15">
        <f t="shared" si="6"/>
        <v>398.108788</v>
      </c>
      <c r="I98" s="15">
        <f t="shared" si="7"/>
        <v>398.108788</v>
      </c>
      <c r="J98" s="6"/>
      <c r="K98" s="6"/>
      <c r="L98" s="6"/>
      <c r="M98" s="6"/>
    </row>
    <row r="99" spans="1:13" ht="28.35" customHeight="1" x14ac:dyDescent="0.25">
      <c r="A99" s="22"/>
      <c r="B99" s="22"/>
      <c r="C99" s="23" t="s">
        <v>283</v>
      </c>
      <c r="D99" s="24" t="s">
        <v>284</v>
      </c>
      <c r="E99" s="22"/>
      <c r="F99" s="25"/>
      <c r="G99" s="25"/>
      <c r="H99" s="25"/>
      <c r="I99" s="34">
        <f>SUM(I100:I125)</f>
        <v>62332.074219141083</v>
      </c>
      <c r="J99" s="5"/>
      <c r="K99" s="5"/>
      <c r="L99" s="5"/>
      <c r="M99" s="5"/>
    </row>
    <row r="100" spans="1:13" ht="28.35" customHeight="1" x14ac:dyDescent="0.25">
      <c r="A100" s="14" t="s">
        <v>18</v>
      </c>
      <c r="B100" s="14" t="s">
        <v>19</v>
      </c>
      <c r="C100" s="14" t="s">
        <v>285</v>
      </c>
      <c r="D100" s="31" t="s">
        <v>21</v>
      </c>
      <c r="E100" s="14" t="s">
        <v>22</v>
      </c>
      <c r="F100" s="15">
        <f>2.46+0.66+0.45+0.56+1.45+0.95</f>
        <v>6.5300000000000011</v>
      </c>
      <c r="G100" s="15">
        <v>551.79999999999995</v>
      </c>
      <c r="H100" s="15">
        <f t="shared" ref="H100:H125" si="8">(G100*$H$5)+G100</f>
        <v>664.03611999999998</v>
      </c>
      <c r="I100" s="15">
        <f t="shared" ref="I100:I125" si="9">F100*H100</f>
        <v>4336.1558636000009</v>
      </c>
      <c r="J100" s="7" t="s">
        <v>286</v>
      </c>
      <c r="K100" s="7"/>
      <c r="L100" s="7"/>
      <c r="M100" s="7"/>
    </row>
    <row r="101" spans="1:13" ht="42.75" customHeight="1" x14ac:dyDescent="0.25">
      <c r="A101" s="14" t="s">
        <v>18</v>
      </c>
      <c r="B101" s="14" t="s">
        <v>24</v>
      </c>
      <c r="C101" s="14" t="s">
        <v>287</v>
      </c>
      <c r="D101" s="31" t="s">
        <v>26</v>
      </c>
      <c r="E101" s="14" t="s">
        <v>22</v>
      </c>
      <c r="F101" s="15">
        <v>6.53</v>
      </c>
      <c r="G101" s="15">
        <v>125.93</v>
      </c>
      <c r="H101" s="15">
        <f t="shared" si="8"/>
        <v>151.544162</v>
      </c>
      <c r="I101" s="15">
        <f t="shared" si="9"/>
        <v>989.58337786000004</v>
      </c>
      <c r="J101" s="7"/>
      <c r="K101" s="7"/>
      <c r="L101" s="7"/>
      <c r="M101" s="7"/>
    </row>
    <row r="102" spans="1:13" ht="28.35" customHeight="1" x14ac:dyDescent="0.25">
      <c r="A102" s="14" t="s">
        <v>18</v>
      </c>
      <c r="B102" s="14" t="s">
        <v>203</v>
      </c>
      <c r="C102" s="14" t="s">
        <v>288</v>
      </c>
      <c r="D102" s="31" t="s">
        <v>205</v>
      </c>
      <c r="E102" s="14" t="s">
        <v>30</v>
      </c>
      <c r="F102" s="15">
        <f>3.36+9.66</f>
        <v>13.02</v>
      </c>
      <c r="G102" s="15">
        <v>29.94</v>
      </c>
      <c r="H102" s="15">
        <f t="shared" si="8"/>
        <v>36.029796000000005</v>
      </c>
      <c r="I102" s="15">
        <f t="shared" si="9"/>
        <v>469.10794392000003</v>
      </c>
      <c r="J102" s="6" t="s">
        <v>289</v>
      </c>
      <c r="K102" s="6"/>
      <c r="L102" s="6"/>
      <c r="M102" s="6"/>
    </row>
    <row r="103" spans="1:13" ht="28.35" customHeight="1" x14ac:dyDescent="0.25">
      <c r="A103" s="14" t="s">
        <v>18</v>
      </c>
      <c r="B103" s="14" t="s">
        <v>290</v>
      </c>
      <c r="C103" s="14" t="s">
        <v>291</v>
      </c>
      <c r="D103" s="31" t="s">
        <v>292</v>
      </c>
      <c r="E103" s="14" t="s">
        <v>34</v>
      </c>
      <c r="F103" s="15">
        <v>126.9</v>
      </c>
      <c r="G103" s="15">
        <v>27.3</v>
      </c>
      <c r="H103" s="15">
        <f t="shared" si="8"/>
        <v>32.852820000000001</v>
      </c>
      <c r="I103" s="15">
        <f t="shared" si="9"/>
        <v>4169.0228580000003</v>
      </c>
      <c r="J103" s="6"/>
      <c r="K103" s="6"/>
      <c r="L103" s="6"/>
      <c r="M103" s="6"/>
    </row>
    <row r="104" spans="1:13" ht="28.35" customHeight="1" x14ac:dyDescent="0.25">
      <c r="A104" s="14" t="s">
        <v>18</v>
      </c>
      <c r="B104" s="14" t="s">
        <v>293</v>
      </c>
      <c r="C104" s="14" t="s">
        <v>294</v>
      </c>
      <c r="D104" s="31" t="s">
        <v>295</v>
      </c>
      <c r="E104" s="14" t="s">
        <v>30</v>
      </c>
      <c r="F104" s="15">
        <v>37.6</v>
      </c>
      <c r="G104" s="15">
        <v>57.47</v>
      </c>
      <c r="H104" s="15">
        <f t="shared" si="8"/>
        <v>69.159397999999996</v>
      </c>
      <c r="I104" s="15">
        <f t="shared" si="9"/>
        <v>2600.3933647999997</v>
      </c>
      <c r="J104" s="6"/>
      <c r="K104" s="6"/>
      <c r="L104" s="6"/>
      <c r="M104" s="6"/>
    </row>
    <row r="105" spans="1:13" ht="28.35" customHeight="1" x14ac:dyDescent="0.25">
      <c r="A105" s="14" t="s">
        <v>18</v>
      </c>
      <c r="B105" s="14" t="s">
        <v>101</v>
      </c>
      <c r="C105" s="14" t="s">
        <v>296</v>
      </c>
      <c r="D105" s="31" t="s">
        <v>103</v>
      </c>
      <c r="E105" s="14" t="s">
        <v>85</v>
      </c>
      <c r="F105" s="15">
        <f>14.7*0.1+12.3*0.1</f>
        <v>2.7</v>
      </c>
      <c r="G105" s="15">
        <v>409.97</v>
      </c>
      <c r="H105" s="15">
        <f t="shared" si="8"/>
        <v>493.35789800000003</v>
      </c>
      <c r="I105" s="15">
        <f t="shared" si="9"/>
        <v>1332.0663246000001</v>
      </c>
      <c r="J105" s="7" t="s">
        <v>297</v>
      </c>
      <c r="K105" s="7"/>
      <c r="L105" s="7"/>
      <c r="M105" s="7"/>
    </row>
    <row r="106" spans="1:13" ht="28.35" customHeight="1" x14ac:dyDescent="0.25">
      <c r="A106" s="14" t="s">
        <v>18</v>
      </c>
      <c r="B106" s="14" t="s">
        <v>172</v>
      </c>
      <c r="C106" s="14" t="s">
        <v>298</v>
      </c>
      <c r="D106" s="31" t="s">
        <v>174</v>
      </c>
      <c r="E106" s="14" t="s">
        <v>61</v>
      </c>
      <c r="F106" s="15">
        <v>3.2</v>
      </c>
      <c r="G106" s="15">
        <v>1054.22</v>
      </c>
      <c r="H106" s="15">
        <f t="shared" si="8"/>
        <v>1268.6483479999999</v>
      </c>
      <c r="I106" s="15">
        <f t="shared" si="9"/>
        <v>4059.6747135999999</v>
      </c>
      <c r="J106" s="6" t="s">
        <v>299</v>
      </c>
      <c r="K106" s="6"/>
      <c r="L106" s="6"/>
      <c r="M106" s="6"/>
    </row>
    <row r="107" spans="1:13" ht="28.35" customHeight="1" x14ac:dyDescent="0.25">
      <c r="A107" s="14" t="s">
        <v>18</v>
      </c>
      <c r="B107" s="14" t="s">
        <v>158</v>
      </c>
      <c r="C107" s="14" t="s">
        <v>300</v>
      </c>
      <c r="D107" s="31" t="s">
        <v>160</v>
      </c>
      <c r="E107" s="14" t="s">
        <v>30</v>
      </c>
      <c r="F107" s="15">
        <v>63.53</v>
      </c>
      <c r="G107" s="15">
        <v>13.72</v>
      </c>
      <c r="H107" s="15">
        <f t="shared" si="8"/>
        <v>16.510648</v>
      </c>
      <c r="I107" s="15">
        <f t="shared" si="9"/>
        <v>1048.92146744</v>
      </c>
      <c r="J107" s="6" t="s">
        <v>301</v>
      </c>
      <c r="K107" s="6"/>
      <c r="L107" s="6"/>
      <c r="M107" s="6"/>
    </row>
    <row r="108" spans="1:13" ht="28.35" customHeight="1" x14ac:dyDescent="0.25">
      <c r="A108" s="14" t="s">
        <v>18</v>
      </c>
      <c r="B108" s="14" t="s">
        <v>161</v>
      </c>
      <c r="C108" s="14" t="s">
        <v>302</v>
      </c>
      <c r="D108" s="31" t="s">
        <v>163</v>
      </c>
      <c r="E108" s="14" t="s">
        <v>61</v>
      </c>
      <c r="F108" s="15">
        <v>63.53</v>
      </c>
      <c r="G108" s="15">
        <v>60.62</v>
      </c>
      <c r="H108" s="15">
        <f t="shared" si="8"/>
        <v>72.950108</v>
      </c>
      <c r="I108" s="15">
        <f t="shared" si="9"/>
        <v>4634.5203612400001</v>
      </c>
      <c r="J108" s="6" t="s">
        <v>303</v>
      </c>
      <c r="K108" s="6"/>
      <c r="L108" s="6"/>
      <c r="M108" s="6"/>
    </row>
    <row r="109" spans="1:13" ht="28.35" customHeight="1" x14ac:dyDescent="0.25">
      <c r="A109" s="14" t="s">
        <v>18</v>
      </c>
      <c r="B109" s="14" t="s">
        <v>42</v>
      </c>
      <c r="C109" s="14" t="s">
        <v>304</v>
      </c>
      <c r="D109" s="31" t="s">
        <v>44</v>
      </c>
      <c r="E109" s="14" t="s">
        <v>30</v>
      </c>
      <c r="F109" s="15">
        <f>11.28+4.23+5.64+3.9+1.2</f>
        <v>26.249999999999996</v>
      </c>
      <c r="G109" s="15">
        <v>91.58</v>
      </c>
      <c r="H109" s="15">
        <f t="shared" si="8"/>
        <v>110.20737199999999</v>
      </c>
      <c r="I109" s="15">
        <f t="shared" si="9"/>
        <v>2892.9435149999995</v>
      </c>
      <c r="J109" s="6" t="s">
        <v>305</v>
      </c>
      <c r="K109" s="6"/>
      <c r="L109" s="6"/>
      <c r="M109" s="6"/>
    </row>
    <row r="110" spans="1:13" ht="28.35" customHeight="1" x14ac:dyDescent="0.25">
      <c r="A110" s="14" t="s">
        <v>18</v>
      </c>
      <c r="B110" s="14" t="s">
        <v>109</v>
      </c>
      <c r="C110" s="14" t="s">
        <v>306</v>
      </c>
      <c r="D110" s="31" t="s">
        <v>111</v>
      </c>
      <c r="E110" s="14" t="s">
        <v>61</v>
      </c>
      <c r="F110" s="15">
        <f>(14.1*2.8)*1.05</f>
        <v>41.454000000000001</v>
      </c>
      <c r="G110" s="15">
        <v>27</v>
      </c>
      <c r="H110" s="15">
        <f t="shared" si="8"/>
        <v>32.491799999999998</v>
      </c>
      <c r="I110" s="15">
        <f t="shared" si="9"/>
        <v>1346.9150772</v>
      </c>
      <c r="J110" s="7" t="s">
        <v>307</v>
      </c>
      <c r="K110" s="7"/>
      <c r="L110" s="7"/>
      <c r="M110" s="7"/>
    </row>
    <row r="111" spans="1:13" ht="28.35" customHeight="1" x14ac:dyDescent="0.25">
      <c r="A111" s="14" t="s">
        <v>18</v>
      </c>
      <c r="B111" s="14" t="s">
        <v>98</v>
      </c>
      <c r="C111" s="14" t="s">
        <v>308</v>
      </c>
      <c r="D111" s="31" t="s">
        <v>100</v>
      </c>
      <c r="E111" s="14" t="s">
        <v>22</v>
      </c>
      <c r="F111" s="15">
        <f>F109*0.035</f>
        <v>0.91874999999999996</v>
      </c>
      <c r="G111" s="15">
        <v>1775.77</v>
      </c>
      <c r="H111" s="15">
        <f t="shared" si="8"/>
        <v>2136.9616179999998</v>
      </c>
      <c r="I111" s="15">
        <f t="shared" si="9"/>
        <v>1963.3334865374998</v>
      </c>
      <c r="J111" s="6"/>
      <c r="K111" s="6"/>
      <c r="L111" s="6"/>
      <c r="M111" s="6"/>
    </row>
    <row r="112" spans="1:13" ht="28.35" customHeight="1" x14ac:dyDescent="0.25">
      <c r="A112" s="14" t="s">
        <v>18</v>
      </c>
      <c r="B112" s="14" t="s">
        <v>309</v>
      </c>
      <c r="C112" s="14" t="s">
        <v>310</v>
      </c>
      <c r="D112" s="31" t="s">
        <v>311</v>
      </c>
      <c r="E112" s="14" t="s">
        <v>61</v>
      </c>
      <c r="F112" s="15">
        <f>13.8+4.1+9</f>
        <v>26.9</v>
      </c>
      <c r="G112" s="15">
        <v>355.96</v>
      </c>
      <c r="H112" s="15">
        <f t="shared" si="8"/>
        <v>428.36226399999998</v>
      </c>
      <c r="I112" s="15">
        <f t="shared" si="9"/>
        <v>11522.944901599998</v>
      </c>
      <c r="J112" s="6" t="s">
        <v>312</v>
      </c>
      <c r="K112" s="6"/>
      <c r="L112" s="6"/>
      <c r="M112" s="6"/>
    </row>
    <row r="113" spans="1:13" ht="28.35" customHeight="1" x14ac:dyDescent="0.25">
      <c r="A113" s="14" t="s">
        <v>18</v>
      </c>
      <c r="B113" s="14" t="s">
        <v>313</v>
      </c>
      <c r="C113" s="14" t="s">
        <v>314</v>
      </c>
      <c r="D113" s="31" t="s">
        <v>315</v>
      </c>
      <c r="E113" s="14" t="s">
        <v>30</v>
      </c>
      <c r="F113" s="15">
        <v>35.799999999999997</v>
      </c>
      <c r="G113" s="15">
        <v>16.96</v>
      </c>
      <c r="H113" s="15">
        <f t="shared" si="8"/>
        <v>20.409663999999999</v>
      </c>
      <c r="I113" s="15">
        <f t="shared" si="9"/>
        <v>730.66597119999994</v>
      </c>
      <c r="J113" s="6" t="s">
        <v>316</v>
      </c>
      <c r="K113" s="6"/>
      <c r="L113" s="6"/>
      <c r="M113" s="6"/>
    </row>
    <row r="114" spans="1:13" ht="28.35" customHeight="1" x14ac:dyDescent="0.25">
      <c r="A114" s="14" t="s">
        <v>18</v>
      </c>
      <c r="B114" s="14" t="s">
        <v>58</v>
      </c>
      <c r="C114" s="14" t="s">
        <v>317</v>
      </c>
      <c r="D114" s="32" t="s">
        <v>60</v>
      </c>
      <c r="E114" s="14" t="s">
        <v>61</v>
      </c>
      <c r="F114" s="15">
        <f>35.8+26.9</f>
        <v>62.699999999999996</v>
      </c>
      <c r="G114" s="15">
        <v>46.17</v>
      </c>
      <c r="H114" s="15">
        <f t="shared" si="8"/>
        <v>55.560978000000006</v>
      </c>
      <c r="I114" s="15">
        <f t="shared" si="9"/>
        <v>3483.6733205999999</v>
      </c>
      <c r="J114" s="6"/>
      <c r="K114" s="6"/>
      <c r="L114" s="6"/>
      <c r="M114" s="6"/>
    </row>
    <row r="115" spans="1:13" ht="28.35" customHeight="1" x14ac:dyDescent="0.25">
      <c r="A115" s="14" t="s">
        <v>46</v>
      </c>
      <c r="B115" s="14">
        <v>88489</v>
      </c>
      <c r="C115" s="14" t="s">
        <v>318</v>
      </c>
      <c r="D115" s="31" t="s">
        <v>64</v>
      </c>
      <c r="E115" s="15" t="s">
        <v>30</v>
      </c>
      <c r="F115" s="15">
        <f>46.48+34.65+23.97+52.5</f>
        <v>157.6</v>
      </c>
      <c r="G115" s="15">
        <v>14.41</v>
      </c>
      <c r="H115" s="15">
        <f t="shared" si="8"/>
        <v>17.340994000000002</v>
      </c>
      <c r="I115" s="15">
        <f t="shared" si="9"/>
        <v>2732.9406544000003</v>
      </c>
      <c r="J115" s="7" t="s">
        <v>319</v>
      </c>
      <c r="K115" s="7"/>
      <c r="L115" s="7"/>
      <c r="M115" s="7"/>
    </row>
    <row r="116" spans="1:13" ht="28.35" customHeight="1" x14ac:dyDescent="0.25">
      <c r="A116" s="14" t="s">
        <v>18</v>
      </c>
      <c r="B116" s="14" t="s">
        <v>254</v>
      </c>
      <c r="C116" s="14" t="s">
        <v>320</v>
      </c>
      <c r="D116" s="31" t="s">
        <v>256</v>
      </c>
      <c r="E116" s="14" t="s">
        <v>81</v>
      </c>
      <c r="F116" s="15">
        <v>1</v>
      </c>
      <c r="G116" s="15">
        <v>54.97</v>
      </c>
      <c r="H116" s="15">
        <f t="shared" si="8"/>
        <v>66.150897999999998</v>
      </c>
      <c r="I116" s="15">
        <f t="shared" si="9"/>
        <v>66.150897999999998</v>
      </c>
      <c r="J116" s="6"/>
      <c r="K116" s="6"/>
      <c r="L116" s="6"/>
      <c r="M116" s="6"/>
    </row>
    <row r="117" spans="1:13" ht="28.35" customHeight="1" x14ac:dyDescent="0.25">
      <c r="A117" s="14" t="s">
        <v>18</v>
      </c>
      <c r="B117" s="14" t="s">
        <v>258</v>
      </c>
      <c r="C117" s="14" t="s">
        <v>321</v>
      </c>
      <c r="D117" s="31" t="s">
        <v>260</v>
      </c>
      <c r="E117" s="14" t="s">
        <v>49</v>
      </c>
      <c r="F117" s="15">
        <v>30</v>
      </c>
      <c r="G117" s="15">
        <v>29.96</v>
      </c>
      <c r="H117" s="15">
        <f t="shared" si="8"/>
        <v>36.053864000000004</v>
      </c>
      <c r="I117" s="15">
        <f t="shared" si="9"/>
        <v>1081.6159200000002</v>
      </c>
      <c r="J117" s="6"/>
      <c r="K117" s="6"/>
      <c r="L117" s="6"/>
      <c r="M117" s="6"/>
    </row>
    <row r="118" spans="1:13" ht="28.35" customHeight="1" x14ac:dyDescent="0.25">
      <c r="A118" s="14" t="s">
        <v>18</v>
      </c>
      <c r="B118" s="14" t="s">
        <v>188</v>
      </c>
      <c r="C118" s="14" t="s">
        <v>322</v>
      </c>
      <c r="D118" s="31" t="s">
        <v>190</v>
      </c>
      <c r="E118" s="14" t="s">
        <v>49</v>
      </c>
      <c r="F118" s="15">
        <v>50</v>
      </c>
      <c r="G118" s="15">
        <v>106.38</v>
      </c>
      <c r="H118" s="15">
        <f t="shared" si="8"/>
        <v>128.01769199999998</v>
      </c>
      <c r="I118" s="15">
        <f t="shared" si="9"/>
        <v>6400.8845999999994</v>
      </c>
      <c r="J118" s="6"/>
      <c r="K118" s="6"/>
      <c r="L118" s="6"/>
      <c r="M118" s="6"/>
    </row>
    <row r="119" spans="1:13" ht="28.35" customHeight="1" x14ac:dyDescent="0.25">
      <c r="A119" s="14" t="s">
        <v>18</v>
      </c>
      <c r="B119" s="14" t="s">
        <v>323</v>
      </c>
      <c r="C119" s="14" t="s">
        <v>324</v>
      </c>
      <c r="D119" s="31" t="s">
        <v>325</v>
      </c>
      <c r="E119" s="14" t="s">
        <v>81</v>
      </c>
      <c r="F119" s="15">
        <v>2</v>
      </c>
      <c r="G119" s="15">
        <v>110.12</v>
      </c>
      <c r="H119" s="15">
        <f t="shared" si="8"/>
        <v>132.51840799999999</v>
      </c>
      <c r="I119" s="15">
        <f t="shared" si="9"/>
        <v>265.03681599999999</v>
      </c>
      <c r="J119" s="6"/>
      <c r="K119" s="6"/>
      <c r="L119" s="6"/>
      <c r="M119" s="6"/>
    </row>
    <row r="120" spans="1:13" ht="28.35" customHeight="1" x14ac:dyDescent="0.25">
      <c r="A120" s="14" t="s">
        <v>18</v>
      </c>
      <c r="B120" s="14" t="s">
        <v>180</v>
      </c>
      <c r="C120" s="14" t="s">
        <v>326</v>
      </c>
      <c r="D120" s="31" t="s">
        <v>182</v>
      </c>
      <c r="E120" s="14" t="s">
        <v>49</v>
      </c>
      <c r="F120" s="15">
        <v>1.6</v>
      </c>
      <c r="G120" s="15">
        <v>1360.51</v>
      </c>
      <c r="H120" s="15">
        <f t="shared" si="8"/>
        <v>1637.237734</v>
      </c>
      <c r="I120" s="15">
        <f t="shared" si="9"/>
        <v>2619.5803744000004</v>
      </c>
      <c r="J120" s="6"/>
      <c r="K120" s="6"/>
      <c r="L120" s="6"/>
      <c r="M120" s="6"/>
    </row>
    <row r="121" spans="1:13" ht="28.35" customHeight="1" x14ac:dyDescent="0.25">
      <c r="A121" s="14" t="s">
        <v>18</v>
      </c>
      <c r="B121" s="14" t="s">
        <v>327</v>
      </c>
      <c r="C121" s="14" t="s">
        <v>328</v>
      </c>
      <c r="D121" s="31" t="s">
        <v>329</v>
      </c>
      <c r="E121" s="14" t="s">
        <v>81</v>
      </c>
      <c r="F121" s="15">
        <v>9</v>
      </c>
      <c r="G121" s="15">
        <v>97.82</v>
      </c>
      <c r="H121" s="15">
        <f t="shared" si="8"/>
        <v>117.71658799999999</v>
      </c>
      <c r="I121" s="15">
        <f t="shared" si="9"/>
        <v>1059.4492919999998</v>
      </c>
      <c r="J121" s="6"/>
      <c r="K121" s="6"/>
      <c r="L121" s="6"/>
      <c r="M121" s="6"/>
    </row>
    <row r="122" spans="1:13" ht="43.7" customHeight="1" x14ac:dyDescent="0.25">
      <c r="A122" s="14" t="s">
        <v>46</v>
      </c>
      <c r="B122" s="14">
        <v>105991</v>
      </c>
      <c r="C122" s="14" t="s">
        <v>330</v>
      </c>
      <c r="D122" s="31" t="s">
        <v>331</v>
      </c>
      <c r="E122" s="14" t="s">
        <v>49</v>
      </c>
      <c r="F122" s="15">
        <v>6.65</v>
      </c>
      <c r="G122" s="15">
        <v>88.26</v>
      </c>
      <c r="H122" s="15">
        <f t="shared" si="8"/>
        <v>106.212084</v>
      </c>
      <c r="I122" s="15">
        <f t="shared" si="9"/>
        <v>706.31035860000009</v>
      </c>
      <c r="J122" s="6"/>
      <c r="K122" s="6"/>
      <c r="L122" s="6"/>
      <c r="M122" s="6"/>
    </row>
    <row r="123" spans="1:13" ht="69.599999999999994" customHeight="1" x14ac:dyDescent="0.25">
      <c r="A123" s="14" t="s">
        <v>46</v>
      </c>
      <c r="B123" s="14">
        <v>94228</v>
      </c>
      <c r="C123" s="14" t="s">
        <v>332</v>
      </c>
      <c r="D123" s="31" t="s">
        <v>333</v>
      </c>
      <c r="E123" s="14" t="s">
        <v>49</v>
      </c>
      <c r="F123" s="15">
        <v>16.600000000000001</v>
      </c>
      <c r="G123" s="15">
        <v>89.94</v>
      </c>
      <c r="H123" s="15">
        <f t="shared" si="8"/>
        <v>108.233796</v>
      </c>
      <c r="I123" s="15">
        <f t="shared" si="9"/>
        <v>1796.6810136000001</v>
      </c>
      <c r="J123" s="7" t="s">
        <v>334</v>
      </c>
      <c r="K123" s="7"/>
      <c r="L123" s="7"/>
      <c r="M123" s="7"/>
    </row>
    <row r="124" spans="1:13" ht="28.35" customHeight="1" x14ac:dyDescent="0.25">
      <c r="A124" s="14" t="s">
        <v>46</v>
      </c>
      <c r="B124" s="41">
        <v>97629</v>
      </c>
      <c r="C124" s="14" t="s">
        <v>335</v>
      </c>
      <c r="D124" s="42" t="s">
        <v>336</v>
      </c>
      <c r="E124" s="14" t="s">
        <v>85</v>
      </c>
      <c r="F124" s="43">
        <f>6.65*0.3*0.05+16.6*0.3*0*0.05</f>
        <v>9.9750000000000005E-2</v>
      </c>
      <c r="G124" s="43">
        <v>96.664000000000001</v>
      </c>
      <c r="H124" s="15">
        <f t="shared" si="8"/>
        <v>116.32545759999999</v>
      </c>
      <c r="I124" s="15">
        <f t="shared" si="9"/>
        <v>11.6034643956</v>
      </c>
      <c r="J124" s="6"/>
      <c r="K124" s="6"/>
      <c r="L124" s="6"/>
      <c r="M124" s="6"/>
    </row>
    <row r="125" spans="1:13" ht="28.35" customHeight="1" x14ac:dyDescent="0.25">
      <c r="A125" s="14" t="s">
        <v>18</v>
      </c>
      <c r="B125" s="14" t="s">
        <v>337</v>
      </c>
      <c r="C125" s="14" t="s">
        <v>338</v>
      </c>
      <c r="D125" s="31" t="s">
        <v>339</v>
      </c>
      <c r="E125" s="14" t="s">
        <v>85</v>
      </c>
      <c r="F125" s="43">
        <f>6.65*0.3*0.4+16.6*0.3*0*0.3</f>
        <v>0.79800000000000004</v>
      </c>
      <c r="G125" s="15">
        <v>12.39</v>
      </c>
      <c r="H125" s="15">
        <f t="shared" si="8"/>
        <v>14.910126</v>
      </c>
      <c r="I125" s="15">
        <f t="shared" si="9"/>
        <v>11.898280548000001</v>
      </c>
      <c r="J125" s="6"/>
      <c r="K125" s="6"/>
      <c r="L125" s="6"/>
      <c r="M125" s="6"/>
    </row>
    <row r="126" spans="1:13" ht="28.35" customHeight="1" x14ac:dyDescent="0.25">
      <c r="A126" s="44"/>
      <c r="B126" s="45"/>
      <c r="C126" s="46"/>
      <c r="D126" s="47" t="s">
        <v>340</v>
      </c>
      <c r="E126" s="48"/>
      <c r="F126" s="49"/>
      <c r="G126" s="49"/>
      <c r="H126" s="50"/>
      <c r="I126" s="51">
        <f>I99+I64+I38+I25+I21+I8</f>
        <v>637314.1396833919</v>
      </c>
      <c r="J126" s="2"/>
      <c r="K126" s="2"/>
      <c r="L126" s="2"/>
      <c r="M126" s="2"/>
    </row>
    <row r="127" spans="1:13" ht="15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</row>
    <row r="128" spans="1:13" ht="15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</row>
    <row r="129" spans="9:20" x14ac:dyDescent="0.25">
      <c r="I129" s="13"/>
    </row>
    <row r="134" spans="9:20" x14ac:dyDescent="0.25">
      <c r="N134" s="52"/>
      <c r="O134" s="52"/>
      <c r="P134" s="52"/>
      <c r="Q134" s="52"/>
      <c r="R134" s="52"/>
      <c r="S134" s="52"/>
      <c r="T134" s="52"/>
    </row>
    <row r="135" spans="9:20" x14ac:dyDescent="0.25">
      <c r="T135" s="53"/>
    </row>
    <row r="136" spans="9:20" x14ac:dyDescent="0.25">
      <c r="N136" s="54"/>
      <c r="O136" s="54"/>
      <c r="P136" s="54"/>
      <c r="Q136" s="54"/>
      <c r="R136" s="54"/>
      <c r="S136" s="54"/>
      <c r="T136" s="55"/>
    </row>
    <row r="137" spans="9:20" x14ac:dyDescent="0.25">
      <c r="N137" s="56"/>
      <c r="O137" s="56"/>
      <c r="P137" s="56"/>
      <c r="Q137" s="56"/>
      <c r="R137" s="56"/>
      <c r="S137" s="56"/>
      <c r="T137" s="57"/>
    </row>
  </sheetData>
  <mergeCells count="129">
    <mergeCell ref="J126:M126"/>
    <mergeCell ref="A127:M127"/>
    <mergeCell ref="A128:M128"/>
    <mergeCell ref="J117:M117"/>
    <mergeCell ref="J118:M118"/>
    <mergeCell ref="J119:M119"/>
    <mergeCell ref="J120:M120"/>
    <mergeCell ref="J121:M121"/>
    <mergeCell ref="J122:M122"/>
    <mergeCell ref="J123:M123"/>
    <mergeCell ref="J124:M124"/>
    <mergeCell ref="J125:M125"/>
    <mergeCell ref="J108:M108"/>
    <mergeCell ref="J109:M109"/>
    <mergeCell ref="J110:M110"/>
    <mergeCell ref="J111:M111"/>
    <mergeCell ref="J112:M112"/>
    <mergeCell ref="J113:M113"/>
    <mergeCell ref="J114:M114"/>
    <mergeCell ref="J115:M115"/>
    <mergeCell ref="J116:M116"/>
    <mergeCell ref="J99:M99"/>
    <mergeCell ref="J100:M100"/>
    <mergeCell ref="J101:M101"/>
    <mergeCell ref="J102:M102"/>
    <mergeCell ref="J103:M103"/>
    <mergeCell ref="J104:M104"/>
    <mergeCell ref="J105:M105"/>
    <mergeCell ref="J106:M106"/>
    <mergeCell ref="J107:M107"/>
    <mergeCell ref="J90:M90"/>
    <mergeCell ref="J91:M91"/>
    <mergeCell ref="J92:M92"/>
    <mergeCell ref="J93:M93"/>
    <mergeCell ref="J94:M94"/>
    <mergeCell ref="J95:M95"/>
    <mergeCell ref="J96:M96"/>
    <mergeCell ref="J97:M97"/>
    <mergeCell ref="J98:M98"/>
    <mergeCell ref="J81:M81"/>
    <mergeCell ref="J82:M82"/>
    <mergeCell ref="J83:M83"/>
    <mergeCell ref="J84:M84"/>
    <mergeCell ref="J85:M85"/>
    <mergeCell ref="J86:M86"/>
    <mergeCell ref="J87:M87"/>
    <mergeCell ref="J88:M88"/>
    <mergeCell ref="J89:M89"/>
    <mergeCell ref="J72:M72"/>
    <mergeCell ref="J73:M73"/>
    <mergeCell ref="J74:M74"/>
    <mergeCell ref="J75:M75"/>
    <mergeCell ref="J76:M76"/>
    <mergeCell ref="J77:M77"/>
    <mergeCell ref="J78:M78"/>
    <mergeCell ref="J79:M79"/>
    <mergeCell ref="J80:M80"/>
    <mergeCell ref="J63:M63"/>
    <mergeCell ref="J64:M64"/>
    <mergeCell ref="J65:M65"/>
    <mergeCell ref="J66:M66"/>
    <mergeCell ref="J67:M67"/>
    <mergeCell ref="J68:M68"/>
    <mergeCell ref="J69:M69"/>
    <mergeCell ref="J70:M70"/>
    <mergeCell ref="J71:M71"/>
    <mergeCell ref="J54:M54"/>
    <mergeCell ref="J55:M55"/>
    <mergeCell ref="J56:M56"/>
    <mergeCell ref="J57:M57"/>
    <mergeCell ref="J58:M58"/>
    <mergeCell ref="J59:M59"/>
    <mergeCell ref="J60:M60"/>
    <mergeCell ref="J61:M61"/>
    <mergeCell ref="J62:M62"/>
    <mergeCell ref="J45:M45"/>
    <mergeCell ref="J46:M46"/>
    <mergeCell ref="J47:M47"/>
    <mergeCell ref="J48:M48"/>
    <mergeCell ref="J49:M49"/>
    <mergeCell ref="J50:M50"/>
    <mergeCell ref="J51:M51"/>
    <mergeCell ref="J52:M52"/>
    <mergeCell ref="J53:M53"/>
    <mergeCell ref="J36:M36"/>
    <mergeCell ref="J37:M37"/>
    <mergeCell ref="J38:M38"/>
    <mergeCell ref="J39:M39"/>
    <mergeCell ref="J40:M40"/>
    <mergeCell ref="J41:M41"/>
    <mergeCell ref="J42:M42"/>
    <mergeCell ref="J43:M43"/>
    <mergeCell ref="J44:M44"/>
    <mergeCell ref="J27:M27"/>
    <mergeCell ref="J28:M28"/>
    <mergeCell ref="J29:M29"/>
    <mergeCell ref="J30:M30"/>
    <mergeCell ref="J31:M31"/>
    <mergeCell ref="J32:M32"/>
    <mergeCell ref="J33:M33"/>
    <mergeCell ref="J34:M34"/>
    <mergeCell ref="J35:M35"/>
    <mergeCell ref="J18:M18"/>
    <mergeCell ref="J19:M19"/>
    <mergeCell ref="J20:M20"/>
    <mergeCell ref="J21:M21"/>
    <mergeCell ref="J22:M22"/>
    <mergeCell ref="J23:M23"/>
    <mergeCell ref="J24:M24"/>
    <mergeCell ref="J25:M25"/>
    <mergeCell ref="J26:M26"/>
    <mergeCell ref="J9:M9"/>
    <mergeCell ref="J10:M10"/>
    <mergeCell ref="J11:M11"/>
    <mergeCell ref="J12:M12"/>
    <mergeCell ref="J13:M13"/>
    <mergeCell ref="J14:M14"/>
    <mergeCell ref="J15:M15"/>
    <mergeCell ref="J16:M16"/>
    <mergeCell ref="J17:M17"/>
    <mergeCell ref="A1:M1"/>
    <mergeCell ref="A2:M2"/>
    <mergeCell ref="A3:M3"/>
    <mergeCell ref="J4:M4"/>
    <mergeCell ref="C5:D5"/>
    <mergeCell ref="J5:M5"/>
    <mergeCell ref="J6:M6"/>
    <mergeCell ref="J7:M7"/>
    <mergeCell ref="J8:M8"/>
  </mergeCells>
  <conditionalFormatting sqref="B71:B74">
    <cfRule type="expression" dxfId="3" priority="2">
      <formula>H71&lt;6</formula>
    </cfRule>
  </conditionalFormatting>
  <conditionalFormatting sqref="D71:D74">
    <cfRule type="expression" dxfId="2" priority="3">
      <formula>I71&lt;6</formula>
    </cfRule>
  </conditionalFormatting>
  <conditionalFormatting sqref="E71:E74">
    <cfRule type="expression" dxfId="1" priority="4">
      <formula>I71&lt;6</formula>
    </cfRule>
  </conditionalFormatting>
  <conditionalFormatting sqref="G71:G74">
    <cfRule type="expression" dxfId="0" priority="5">
      <formula>H71&lt;6</formula>
    </cfRule>
  </conditionalFormatting>
  <printOptions horizontalCentered="1"/>
  <pageMargins left="0.23611111111111099" right="0.23611111111111099" top="0.165277777777778" bottom="0.165277777777778" header="0.511811023622047" footer="0.511811023622047"/>
  <pageSetup paperSize="9" scale="51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B9970-6C59-4728-9835-3E0FE5B4FA4F}">
  <dimension ref="A1:AP20"/>
  <sheetViews>
    <sheetView tabSelected="1" zoomScale="74" zoomScaleNormal="74" zoomScaleSheetLayoutView="74" workbookViewId="0">
      <selection activeCell="B15" sqref="B15"/>
    </sheetView>
  </sheetViews>
  <sheetFormatPr defaultColWidth="8.85546875" defaultRowHeight="15" x14ac:dyDescent="0.25"/>
  <cols>
    <col min="2" max="2" width="56" customWidth="1"/>
    <col min="3" max="42" width="3" customWidth="1"/>
    <col min="1005" max="1023" width="11.5703125" customWidth="1"/>
    <col min="16384" max="16384" width="11.5703125" customWidth="1"/>
  </cols>
  <sheetData>
    <row r="1" spans="1:42" ht="19.899999999999999" customHeight="1" x14ac:dyDescent="0.25">
      <c r="A1" s="58"/>
      <c r="B1" s="58"/>
      <c r="C1" s="58"/>
      <c r="D1" s="58"/>
      <c r="E1" s="58"/>
      <c r="F1" s="58"/>
      <c r="G1" s="59"/>
      <c r="H1" s="59"/>
      <c r="I1" s="59"/>
      <c r="J1" s="59"/>
      <c r="K1" s="59"/>
      <c r="L1" s="59"/>
      <c r="M1" s="59"/>
      <c r="N1" s="59"/>
      <c r="O1" s="59"/>
      <c r="P1" s="59"/>
      <c r="Q1" s="59"/>
      <c r="R1" s="59"/>
      <c r="S1" s="59"/>
      <c r="T1" s="59"/>
      <c r="U1" s="59"/>
      <c r="V1" s="59"/>
      <c r="W1" s="59"/>
      <c r="X1" s="59"/>
      <c r="Y1" s="59"/>
      <c r="Z1" s="59"/>
      <c r="AA1" s="59"/>
      <c r="AB1" s="59"/>
      <c r="AC1" s="59"/>
      <c r="AD1" s="59"/>
      <c r="AE1" s="59"/>
      <c r="AF1" s="59"/>
      <c r="AG1" s="59"/>
      <c r="AH1" s="59"/>
      <c r="AI1" s="59"/>
      <c r="AJ1" s="59"/>
      <c r="AK1" s="59"/>
      <c r="AL1" s="59"/>
      <c r="AM1" s="59"/>
      <c r="AN1" s="59"/>
      <c r="AO1" s="59"/>
      <c r="AP1" s="59"/>
    </row>
    <row r="2" spans="1:42" ht="19.899999999999999" customHeight="1" x14ac:dyDescent="0.25">
      <c r="A2" s="58"/>
      <c r="B2" s="60" t="s">
        <v>341</v>
      </c>
      <c r="C2" s="60"/>
      <c r="D2" s="60"/>
      <c r="E2" s="60"/>
      <c r="F2" s="60"/>
      <c r="G2" s="59"/>
      <c r="H2" s="59"/>
      <c r="I2" s="59"/>
      <c r="J2" s="59"/>
      <c r="K2" s="59"/>
      <c r="L2" s="59"/>
      <c r="M2" s="59"/>
      <c r="N2" s="59"/>
      <c r="O2" s="59"/>
      <c r="P2" s="59"/>
      <c r="Q2" s="59"/>
      <c r="R2" s="59"/>
      <c r="S2" s="59"/>
      <c r="T2" s="59"/>
      <c r="U2" s="59"/>
      <c r="V2" s="59"/>
      <c r="W2" s="59"/>
      <c r="X2" s="59"/>
      <c r="Y2" s="59"/>
      <c r="Z2" s="59"/>
      <c r="AA2" s="59"/>
      <c r="AB2" s="59"/>
      <c r="AC2" s="59"/>
      <c r="AD2" s="59"/>
      <c r="AE2" s="59"/>
      <c r="AF2" s="59"/>
      <c r="AG2" s="59"/>
      <c r="AH2" s="59"/>
      <c r="AI2" s="59"/>
      <c r="AJ2" s="59"/>
      <c r="AK2" s="59"/>
      <c r="AL2" s="59"/>
      <c r="AM2" s="59"/>
      <c r="AN2" s="59"/>
      <c r="AO2" s="59"/>
      <c r="AP2" s="59"/>
    </row>
    <row r="3" spans="1:42" ht="19.899999999999999" customHeight="1" x14ac:dyDescent="0.25">
      <c r="A3" s="58"/>
      <c r="B3" s="60" t="s">
        <v>342</v>
      </c>
      <c r="C3" s="60"/>
      <c r="D3" s="60"/>
      <c r="E3" s="60"/>
      <c r="F3" s="60"/>
      <c r="G3" s="59"/>
      <c r="H3" s="59"/>
      <c r="I3" s="59"/>
      <c r="J3" s="59"/>
      <c r="K3" s="59"/>
      <c r="L3" s="59"/>
      <c r="M3" s="59"/>
      <c r="N3" s="59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59"/>
      <c r="AA3" s="59"/>
      <c r="AB3" s="59"/>
      <c r="AC3" s="59"/>
      <c r="AD3" s="59"/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</row>
    <row r="4" spans="1:42" ht="19.899999999999999" customHeight="1" x14ac:dyDescent="0.25">
      <c r="A4" s="58"/>
      <c r="B4" s="58"/>
      <c r="C4" s="58"/>
      <c r="D4" s="58"/>
      <c r="E4" s="58"/>
      <c r="F4" s="58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59"/>
      <c r="S4" s="59"/>
      <c r="T4" s="59"/>
      <c r="U4" s="59"/>
      <c r="V4" s="59"/>
      <c r="W4" s="59"/>
      <c r="X4" s="59"/>
      <c r="Y4" s="59"/>
      <c r="Z4" s="59"/>
      <c r="AA4" s="59"/>
      <c r="AB4" s="59"/>
      <c r="AC4" s="59"/>
      <c r="AD4" s="59"/>
      <c r="AE4" s="59"/>
      <c r="AF4" s="59"/>
      <c r="AG4" s="59"/>
      <c r="AH4" s="59"/>
      <c r="AI4" s="59"/>
      <c r="AJ4" s="59"/>
      <c r="AK4" s="59"/>
      <c r="AL4" s="59"/>
      <c r="AM4" s="59"/>
      <c r="AN4" s="59"/>
      <c r="AO4" s="59"/>
      <c r="AP4" s="59"/>
    </row>
    <row r="5" spans="1:42" ht="28.35" customHeight="1" x14ac:dyDescent="0.25">
      <c r="A5" s="61" t="s">
        <v>343</v>
      </c>
      <c r="B5" s="61"/>
      <c r="C5" s="61"/>
      <c r="D5" s="61"/>
      <c r="E5" s="61"/>
      <c r="F5" s="61"/>
      <c r="G5" s="59"/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59"/>
      <c r="Z5" s="59"/>
      <c r="AA5" s="59"/>
      <c r="AB5" s="59"/>
      <c r="AC5" s="59"/>
      <c r="AD5" s="59"/>
      <c r="AE5" s="59"/>
      <c r="AF5" s="59"/>
      <c r="AG5" s="59"/>
      <c r="AH5" s="59"/>
      <c r="AI5" s="59"/>
      <c r="AJ5" s="59"/>
      <c r="AK5" s="59"/>
      <c r="AL5" s="59"/>
      <c r="AM5" s="59"/>
      <c r="AN5" s="59"/>
      <c r="AO5" s="59"/>
      <c r="AP5" s="59"/>
    </row>
    <row r="6" spans="1:42" ht="28.35" customHeight="1" x14ac:dyDescent="0.25">
      <c r="A6" s="67" t="s">
        <v>344</v>
      </c>
      <c r="B6" s="67"/>
      <c r="C6" s="67"/>
      <c r="D6" s="67"/>
      <c r="E6" s="67"/>
      <c r="F6" s="67"/>
      <c r="G6" s="59"/>
      <c r="H6" s="59"/>
      <c r="I6" s="59"/>
      <c r="J6" s="59"/>
      <c r="K6" s="59"/>
      <c r="L6" s="59"/>
      <c r="M6" s="59"/>
      <c r="N6" s="59"/>
      <c r="O6" s="59"/>
      <c r="P6" s="59"/>
      <c r="Q6" s="59"/>
      <c r="R6" s="59"/>
      <c r="S6" s="59"/>
      <c r="T6" s="59"/>
      <c r="U6" s="59"/>
      <c r="V6" s="59"/>
      <c r="W6" s="59"/>
      <c r="X6" s="59"/>
      <c r="Y6" s="59"/>
      <c r="Z6" s="59"/>
      <c r="AA6" s="59"/>
      <c r="AB6" s="59"/>
      <c r="AC6" s="59"/>
      <c r="AD6" s="59"/>
      <c r="AE6" s="59"/>
      <c r="AF6" s="59"/>
      <c r="AG6" s="59"/>
      <c r="AH6" s="59"/>
      <c r="AI6" s="59"/>
      <c r="AJ6" s="59"/>
      <c r="AK6" s="59"/>
      <c r="AL6" s="59"/>
      <c r="AM6" s="59"/>
      <c r="AN6" s="59"/>
      <c r="AO6" s="59"/>
      <c r="AP6" s="59"/>
    </row>
    <row r="7" spans="1:42" ht="28.35" customHeight="1" x14ac:dyDescent="0.25">
      <c r="A7" s="14" t="s">
        <v>5</v>
      </c>
      <c r="B7" s="14" t="s">
        <v>6</v>
      </c>
      <c r="C7" s="7" t="s">
        <v>345</v>
      </c>
      <c r="D7" s="7"/>
      <c r="E7" s="7"/>
      <c r="F7" s="7"/>
      <c r="G7" s="7" t="s">
        <v>346</v>
      </c>
      <c r="H7" s="7"/>
      <c r="I7" s="7"/>
      <c r="J7" s="7"/>
      <c r="K7" s="7" t="s">
        <v>347</v>
      </c>
      <c r="L7" s="7"/>
      <c r="M7" s="7"/>
      <c r="N7" s="7"/>
      <c r="O7" s="7" t="s">
        <v>348</v>
      </c>
      <c r="P7" s="7"/>
      <c r="Q7" s="7"/>
      <c r="R7" s="7"/>
      <c r="S7" s="7" t="s">
        <v>349</v>
      </c>
      <c r="T7" s="7"/>
      <c r="U7" s="7"/>
      <c r="V7" s="7"/>
      <c r="W7" s="7" t="s">
        <v>350</v>
      </c>
      <c r="X7" s="7"/>
      <c r="Y7" s="7"/>
      <c r="Z7" s="7"/>
      <c r="AA7" s="7" t="s">
        <v>351</v>
      </c>
      <c r="AB7" s="7"/>
      <c r="AC7" s="7"/>
      <c r="AD7" s="7"/>
      <c r="AE7" s="7" t="s">
        <v>352</v>
      </c>
      <c r="AF7" s="7"/>
      <c r="AG7" s="7"/>
      <c r="AH7" s="7"/>
      <c r="AI7" s="7" t="s">
        <v>353</v>
      </c>
      <c r="AJ7" s="7"/>
      <c r="AK7" s="7"/>
      <c r="AL7" s="7"/>
      <c r="AM7" s="7" t="s">
        <v>354</v>
      </c>
      <c r="AN7" s="7"/>
      <c r="AO7" s="7"/>
      <c r="AP7" s="7"/>
    </row>
    <row r="8" spans="1:42" ht="28.35" customHeight="1" x14ac:dyDescent="0.25">
      <c r="A8" s="19" t="s">
        <v>14</v>
      </c>
      <c r="B8" s="20" t="s">
        <v>17</v>
      </c>
      <c r="C8" s="19"/>
      <c r="D8" s="19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3"/>
      <c r="AB8" s="63"/>
      <c r="AC8" s="63"/>
      <c r="AD8" s="63"/>
      <c r="AE8" s="63"/>
      <c r="AF8" s="63"/>
      <c r="AG8" s="63"/>
      <c r="AH8" s="63"/>
      <c r="AI8" s="63"/>
      <c r="AJ8" s="63"/>
      <c r="AK8" s="63"/>
      <c r="AL8" s="63"/>
      <c r="AM8" s="63"/>
      <c r="AN8" s="63"/>
      <c r="AO8" s="63"/>
      <c r="AP8" s="63"/>
    </row>
    <row r="9" spans="1:42" ht="28.35" customHeight="1" x14ac:dyDescent="0.25">
      <c r="A9" s="19" t="s">
        <v>118</v>
      </c>
      <c r="B9" s="68" t="s">
        <v>67</v>
      </c>
      <c r="C9" s="62"/>
      <c r="D9" s="62"/>
      <c r="E9" s="19"/>
      <c r="F9" s="19"/>
      <c r="G9" s="62"/>
      <c r="H9" s="62"/>
      <c r="I9" s="62"/>
      <c r="J9" s="62"/>
      <c r="K9" s="62"/>
      <c r="L9" s="62"/>
      <c r="M9" s="62"/>
      <c r="N9" s="62"/>
      <c r="O9" s="62"/>
      <c r="P9" s="62"/>
      <c r="Q9" s="62"/>
      <c r="R9" s="62"/>
      <c r="S9" s="62"/>
      <c r="T9" s="62"/>
      <c r="U9" s="62"/>
      <c r="V9" s="62"/>
      <c r="W9" s="63"/>
      <c r="X9" s="63"/>
      <c r="Y9" s="63"/>
      <c r="Z9" s="63"/>
      <c r="AA9" s="63"/>
      <c r="AB9" s="63"/>
      <c r="AC9" s="63"/>
      <c r="AD9" s="63"/>
      <c r="AE9" s="62"/>
      <c r="AF9" s="62"/>
      <c r="AG9" s="62"/>
      <c r="AH9" s="62"/>
      <c r="AI9" s="62"/>
      <c r="AJ9" s="62"/>
      <c r="AK9" s="62"/>
      <c r="AL9" s="62"/>
      <c r="AM9" s="62"/>
      <c r="AN9" s="62"/>
      <c r="AO9" s="62"/>
      <c r="AP9" s="62"/>
    </row>
    <row r="10" spans="1:42" ht="28.35" customHeight="1" x14ac:dyDescent="0.25">
      <c r="A10" s="19" t="s">
        <v>196</v>
      </c>
      <c r="B10" s="20" t="s">
        <v>77</v>
      </c>
      <c r="C10" s="63"/>
      <c r="D10" s="69"/>
      <c r="E10" s="69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2"/>
      <c r="T10" s="62"/>
      <c r="U10" s="62"/>
      <c r="V10" s="62"/>
      <c r="W10" s="62"/>
      <c r="X10" s="62"/>
      <c r="Y10" s="62"/>
      <c r="Z10" s="62"/>
      <c r="AA10" s="62"/>
      <c r="AB10" s="62"/>
      <c r="AC10" s="62"/>
      <c r="AD10" s="62"/>
      <c r="AE10" s="62"/>
      <c r="AF10" s="62"/>
      <c r="AG10" s="62"/>
      <c r="AH10" s="62"/>
      <c r="AI10" s="62"/>
      <c r="AJ10" s="62"/>
      <c r="AK10" s="62"/>
      <c r="AL10" s="62"/>
      <c r="AM10" s="62"/>
      <c r="AN10" s="62"/>
      <c r="AO10" s="62"/>
      <c r="AP10" s="62"/>
    </row>
    <row r="11" spans="1:42" ht="28.35" customHeight="1" x14ac:dyDescent="0.25">
      <c r="A11" s="19" t="s">
        <v>283</v>
      </c>
      <c r="B11" s="68" t="s">
        <v>119</v>
      </c>
      <c r="C11" s="62"/>
      <c r="D11" s="70"/>
      <c r="E11" s="70"/>
      <c r="F11" s="62"/>
      <c r="G11" s="62"/>
      <c r="H11" s="62"/>
      <c r="I11" s="62"/>
      <c r="J11" s="62"/>
      <c r="K11" s="62"/>
      <c r="L11" s="62"/>
      <c r="M11" s="62"/>
      <c r="N11" s="62"/>
      <c r="O11" s="62"/>
      <c r="P11" s="62"/>
      <c r="Q11" s="62"/>
      <c r="R11" s="62"/>
      <c r="S11" s="63"/>
      <c r="T11" s="63"/>
      <c r="U11" s="63"/>
      <c r="V11" s="63"/>
      <c r="W11" s="62"/>
      <c r="X11" s="62"/>
      <c r="Y11" s="62"/>
      <c r="Z11" s="62"/>
      <c r="AA11" s="62"/>
      <c r="AB11" s="62"/>
      <c r="AC11" s="62"/>
      <c r="AD11" s="62"/>
      <c r="AE11" s="62"/>
      <c r="AF11" s="62"/>
      <c r="AG11" s="62"/>
      <c r="AH11" s="62"/>
      <c r="AI11" s="62"/>
      <c r="AJ11" s="62"/>
      <c r="AK11" s="62"/>
      <c r="AL11" s="62"/>
      <c r="AM11" s="62"/>
      <c r="AN11" s="62"/>
      <c r="AO11" s="62"/>
      <c r="AP11" s="62"/>
    </row>
    <row r="12" spans="1:42" ht="28.35" customHeight="1" x14ac:dyDescent="0.25">
      <c r="A12" s="19" t="s">
        <v>355</v>
      </c>
      <c r="B12" s="68" t="s">
        <v>356</v>
      </c>
      <c r="C12" s="62"/>
      <c r="D12" s="70"/>
      <c r="E12" s="70"/>
      <c r="F12" s="62"/>
      <c r="G12" s="62"/>
      <c r="H12" s="62"/>
      <c r="I12" s="62"/>
      <c r="J12" s="62"/>
      <c r="K12" s="62"/>
      <c r="L12" s="62"/>
      <c r="M12" s="62"/>
      <c r="N12" s="62"/>
      <c r="O12" s="62"/>
      <c r="P12" s="62"/>
      <c r="Q12" s="62"/>
      <c r="R12" s="62"/>
      <c r="S12" s="63"/>
      <c r="T12" s="63"/>
      <c r="U12" s="63"/>
      <c r="V12" s="63"/>
      <c r="W12" s="62"/>
      <c r="X12" s="62"/>
      <c r="Y12" s="62"/>
      <c r="Z12" s="62"/>
      <c r="AA12" s="62"/>
      <c r="AB12" s="62"/>
      <c r="AC12" s="62"/>
      <c r="AD12" s="62"/>
      <c r="AE12" s="62"/>
      <c r="AF12" s="62"/>
      <c r="AG12" s="62"/>
      <c r="AH12" s="62"/>
      <c r="AI12" s="62"/>
      <c r="AJ12" s="62"/>
      <c r="AK12" s="62"/>
      <c r="AL12" s="62"/>
      <c r="AM12" s="62"/>
      <c r="AN12" s="62"/>
      <c r="AO12" s="62"/>
      <c r="AP12" s="62"/>
    </row>
    <row r="13" spans="1:42" ht="28.35" customHeight="1" x14ac:dyDescent="0.25">
      <c r="A13" s="19" t="s">
        <v>357</v>
      </c>
      <c r="B13" s="20" t="s">
        <v>284</v>
      </c>
      <c r="C13" s="62"/>
      <c r="D13" s="70"/>
      <c r="E13" s="70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3"/>
      <c r="AB13" s="63"/>
      <c r="AC13" s="63"/>
      <c r="AD13" s="63"/>
      <c r="AE13" s="63"/>
      <c r="AF13" s="63"/>
      <c r="AG13" s="63"/>
      <c r="AH13" s="63"/>
      <c r="AI13" s="62"/>
      <c r="AJ13" s="62"/>
      <c r="AK13" s="62"/>
      <c r="AL13" s="62"/>
      <c r="AM13" s="62"/>
      <c r="AN13" s="62"/>
      <c r="AO13" s="62"/>
      <c r="AP13" s="62"/>
    </row>
    <row r="14" spans="1:42" ht="33.75" customHeight="1" x14ac:dyDescent="0.25">
      <c r="A14" s="64"/>
      <c r="B14" s="64"/>
      <c r="C14" s="64"/>
      <c r="D14" s="64"/>
      <c r="E14" s="64"/>
      <c r="F14" s="64"/>
    </row>
    <row r="15" spans="1:42" ht="33.75" customHeight="1" x14ac:dyDescent="0.25">
      <c r="A15" s="54"/>
      <c r="B15" s="65"/>
      <c r="C15" s="54"/>
      <c r="D15" s="54"/>
      <c r="E15" s="54"/>
      <c r="F15" s="54"/>
    </row>
    <row r="16" spans="1:42" ht="33.75" customHeight="1" x14ac:dyDescent="0.25">
      <c r="A16" s="54"/>
      <c r="B16" s="65"/>
      <c r="C16" s="54"/>
      <c r="D16" s="54"/>
      <c r="E16" s="54"/>
      <c r="F16" s="54"/>
    </row>
    <row r="17" spans="1:6" ht="33.75" customHeight="1" x14ac:dyDescent="0.25">
      <c r="A17" s="66"/>
      <c r="B17" s="66"/>
      <c r="C17" s="66"/>
      <c r="D17" s="66"/>
      <c r="E17" s="66"/>
      <c r="F17" s="66"/>
    </row>
    <row r="18" spans="1:6" ht="33.75" customHeight="1" x14ac:dyDescent="0.25">
      <c r="A18" s="66"/>
      <c r="B18" s="66"/>
      <c r="C18" s="66"/>
      <c r="D18" s="66"/>
      <c r="E18" s="66"/>
      <c r="F18" s="66"/>
    </row>
    <row r="19" spans="1:6" ht="33.75" customHeight="1" x14ac:dyDescent="0.25">
      <c r="A19" s="66"/>
      <c r="B19" s="66"/>
      <c r="C19" s="66"/>
      <c r="D19" s="66"/>
      <c r="E19" s="66"/>
      <c r="F19" s="66"/>
    </row>
    <row r="20" spans="1:6" ht="33.75" customHeight="1" x14ac:dyDescent="0.25">
      <c r="A20" s="66"/>
      <c r="B20" s="66"/>
      <c r="C20" s="66"/>
      <c r="D20" s="66"/>
      <c r="E20" s="66"/>
      <c r="F20" s="66"/>
    </row>
  </sheetData>
  <mergeCells count="14">
    <mergeCell ref="AI7:AL7"/>
    <mergeCell ref="AM7:AP7"/>
    <mergeCell ref="K7:N7"/>
    <mergeCell ref="O7:R7"/>
    <mergeCell ref="S7:V7"/>
    <mergeCell ref="W7:Z7"/>
    <mergeCell ref="AA7:AD7"/>
    <mergeCell ref="AE7:AH7"/>
    <mergeCell ref="B2:F2"/>
    <mergeCell ref="B3:F3"/>
    <mergeCell ref="A5:F5"/>
    <mergeCell ref="A6:F6"/>
    <mergeCell ref="C7:F7"/>
    <mergeCell ref="G7:J7"/>
  </mergeCells>
  <printOptions horizontalCentered="1"/>
  <pageMargins left="0.51181102362204722" right="0.51181102362204722" top="0.78740157480314965" bottom="0.78740157480314965" header="0.51181102362204722" footer="0.51181102362204722"/>
  <pageSetup paperSize="9" scale="73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6314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3</vt:i4>
      </vt:variant>
    </vt:vector>
  </HeadingPairs>
  <TitlesOfParts>
    <vt:vector size="5" baseType="lpstr">
      <vt:lpstr>Orçamento</vt:lpstr>
      <vt:lpstr>Cronograma basico</vt:lpstr>
      <vt:lpstr>Orçamento!Area_de_impressao</vt:lpstr>
      <vt:lpstr>'Cronograma basico'!Titulos_de_impressao</vt:lpstr>
      <vt:lpstr>Orçamento!Titulos_de_impressao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Alessandra Reis</dc:creator>
  <dc:description/>
  <cp:lastModifiedBy>Adriana Stocco</cp:lastModifiedBy>
  <cp:revision>159</cp:revision>
  <cp:lastPrinted>2025-05-16T15:48:18Z</cp:lastPrinted>
  <dcterms:created xsi:type="dcterms:W3CDTF">2020-08-04T14:11:47Z</dcterms:created>
  <dcterms:modified xsi:type="dcterms:W3CDTF">2025-07-14T14:22:45Z</dcterms:modified>
  <dc:language>pt-BR</dc:language>
</cp:coreProperties>
</file>